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ristina_martorano_usda_gov/Documents/Desktop/PRA/Expiring LM Package/"/>
    </mc:Choice>
  </mc:AlternateContent>
  <xr:revisionPtr revIDLastSave="2" documentId="8_{21AF5149-72F3-422B-B8F9-F4D9B26BE182}" xr6:coauthVersionLast="47" xr6:coauthVersionMax="47" xr10:uidLastSave="{C6E2CC27-3A45-43A8-9084-DF08074A02C4}"/>
  <workbookProtection workbookPassword="CA59" lockStructure="1"/>
  <bookViews>
    <workbookView xWindow="19090" yWindow="-110" windowWidth="19420" windowHeight="10300" xr2:uid="{00000000-000D-0000-FFFF-FFFF00000000}"/>
  </bookViews>
  <sheets>
    <sheet name="Sheet1" sheetId="19" r:id="rId1"/>
  </sheets>
  <definedNames>
    <definedName name="_xlnm.Print_Area" localSheetId="0">Sheet1!$A$1:$R$163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9" l="1"/>
  <c r="S161" i="19" l="1"/>
  <c r="B166" i="19" s="1"/>
  <c r="K22" i="19" l="1"/>
  <c r="K23" i="19"/>
  <c r="K21" i="19"/>
  <c r="K20" i="19"/>
  <c r="K127" i="19" l="1"/>
  <c r="K126" i="19"/>
  <c r="J127" i="19"/>
  <c r="M127" i="19" s="1"/>
  <c r="R127" i="19" s="1"/>
  <c r="J126" i="19"/>
  <c r="K121" i="19"/>
  <c r="J121" i="19"/>
  <c r="R121" i="19" s="1"/>
  <c r="R112" i="19"/>
  <c r="K112" i="19"/>
  <c r="J112" i="19"/>
  <c r="K109" i="19"/>
  <c r="J109" i="19"/>
  <c r="K103" i="19"/>
  <c r="J103" i="19"/>
  <c r="K83" i="19"/>
  <c r="K84" i="19"/>
  <c r="K85" i="19"/>
  <c r="K86" i="19"/>
  <c r="K87" i="19"/>
  <c r="K88" i="19"/>
  <c r="K89" i="19"/>
  <c r="K90" i="19"/>
  <c r="K91" i="19"/>
  <c r="K92" i="19"/>
  <c r="J83" i="19"/>
  <c r="J84" i="19"/>
  <c r="J85" i="19"/>
  <c r="J86" i="19"/>
  <c r="J87" i="19"/>
  <c r="J88" i="19"/>
  <c r="J89" i="19"/>
  <c r="J90" i="19"/>
  <c r="J91" i="19"/>
  <c r="J92" i="19"/>
  <c r="K73" i="19"/>
  <c r="K74" i="19"/>
  <c r="K75" i="19"/>
  <c r="K76" i="19"/>
  <c r="K77" i="19"/>
  <c r="K78" i="19"/>
  <c r="K79" i="19"/>
  <c r="K80" i="19"/>
  <c r="K81" i="19"/>
  <c r="J73" i="19"/>
  <c r="J74" i="19"/>
  <c r="J75" i="19"/>
  <c r="J76" i="19"/>
  <c r="J77" i="19"/>
  <c r="J78" i="19"/>
  <c r="J79" i="19"/>
  <c r="J80" i="19"/>
  <c r="J81" i="19"/>
  <c r="K68" i="19"/>
  <c r="K69" i="19"/>
  <c r="K70" i="19"/>
  <c r="J68" i="19"/>
  <c r="J69" i="19"/>
  <c r="J70" i="19"/>
  <c r="K57" i="19"/>
  <c r="K58" i="19"/>
  <c r="K59" i="19"/>
  <c r="K60" i="19"/>
  <c r="K61" i="19"/>
  <c r="K62" i="19"/>
  <c r="K63" i="19"/>
  <c r="K64" i="19"/>
  <c r="K65" i="19"/>
  <c r="K56" i="19"/>
  <c r="J60" i="19"/>
  <c r="J61" i="19"/>
  <c r="J62" i="19"/>
  <c r="J63" i="19"/>
  <c r="J64" i="19"/>
  <c r="J65" i="19"/>
  <c r="J59" i="19"/>
  <c r="J57" i="19"/>
  <c r="J56" i="19"/>
  <c r="K51" i="19"/>
  <c r="K52" i="19"/>
  <c r="K53" i="19"/>
  <c r="K54" i="19"/>
  <c r="K55" i="19"/>
  <c r="J55" i="19"/>
  <c r="J54" i="19"/>
  <c r="J53" i="19"/>
  <c r="J52" i="19"/>
  <c r="J51" i="19"/>
  <c r="K49" i="19"/>
  <c r="J49" i="19"/>
  <c r="K46" i="19"/>
  <c r="K47" i="19"/>
  <c r="K48" i="19"/>
  <c r="J48" i="19"/>
  <c r="J47" i="19"/>
  <c r="J46" i="19"/>
  <c r="K41" i="19"/>
  <c r="K42" i="19"/>
  <c r="K43" i="19"/>
  <c r="K44" i="19"/>
  <c r="K45" i="19"/>
  <c r="J45" i="19"/>
  <c r="J44" i="19"/>
  <c r="J43" i="19"/>
  <c r="J42" i="19"/>
  <c r="J41" i="19"/>
  <c r="K34" i="19"/>
  <c r="K35" i="19"/>
  <c r="K36" i="19"/>
  <c r="K37" i="19"/>
  <c r="K38" i="19"/>
  <c r="K39" i="19"/>
  <c r="K40" i="19"/>
  <c r="J40" i="19"/>
  <c r="J39" i="19"/>
  <c r="J38" i="19"/>
  <c r="J37" i="19"/>
  <c r="R37" i="19" s="1"/>
  <c r="J36" i="19"/>
  <c r="J35" i="19"/>
  <c r="J34" i="19"/>
  <c r="R32" i="19"/>
  <c r="R29" i="19"/>
  <c r="K33" i="19"/>
  <c r="J33" i="19"/>
  <c r="K32" i="19"/>
  <c r="K30" i="19"/>
  <c r="K29" i="19"/>
  <c r="K26" i="19"/>
  <c r="K25" i="19"/>
  <c r="K24" i="19"/>
  <c r="K27" i="19"/>
  <c r="J32" i="19"/>
  <c r="J29" i="19"/>
  <c r="J30" i="19"/>
  <c r="J22" i="19"/>
  <c r="M22" i="19" s="1"/>
  <c r="R22" i="19" s="1"/>
  <c r="J23" i="19"/>
  <c r="J24" i="19"/>
  <c r="J25" i="19"/>
  <c r="J26" i="19"/>
  <c r="J27" i="19"/>
  <c r="J119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5" i="19"/>
  <c r="J124" i="19"/>
  <c r="J123" i="19"/>
  <c r="J122" i="19"/>
  <c r="J120" i="19"/>
  <c r="J118" i="19"/>
  <c r="J117" i="19"/>
  <c r="J116" i="19"/>
  <c r="J115" i="19"/>
  <c r="J114" i="19"/>
  <c r="J113" i="19"/>
  <c r="J111" i="19"/>
  <c r="J110" i="19"/>
  <c r="J108" i="19"/>
  <c r="J96" i="19"/>
  <c r="J94" i="19"/>
  <c r="K96" i="19"/>
  <c r="K94" i="19"/>
  <c r="M76" i="19" l="1"/>
  <c r="R76" i="19" s="1"/>
  <c r="M126" i="19"/>
  <c r="R126" i="19" s="1"/>
  <c r="L57" i="19"/>
  <c r="M90" i="19"/>
  <c r="R90" i="19" s="1"/>
  <c r="L121" i="19"/>
  <c r="M91" i="19"/>
  <c r="R91" i="19" s="1"/>
  <c r="M83" i="19"/>
  <c r="R83" i="19" s="1"/>
  <c r="M81" i="19"/>
  <c r="R81" i="19" s="1"/>
  <c r="M73" i="19"/>
  <c r="R73" i="19" s="1"/>
  <c r="L112" i="19"/>
  <c r="M87" i="19"/>
  <c r="R87" i="19" s="1"/>
  <c r="M103" i="19"/>
  <c r="R103" i="19" s="1"/>
  <c r="M85" i="19"/>
  <c r="R85" i="19" s="1"/>
  <c r="M109" i="19"/>
  <c r="R109" i="19" s="1"/>
  <c r="M84" i="19"/>
  <c r="R84" i="19" s="1"/>
  <c r="M92" i="19"/>
  <c r="R92" i="19" s="1"/>
  <c r="M86" i="19"/>
  <c r="R86" i="19" s="1"/>
  <c r="M89" i="19"/>
  <c r="R89" i="19" s="1"/>
  <c r="M88" i="19"/>
  <c r="R88" i="19" s="1"/>
  <c r="M74" i="19"/>
  <c r="R74" i="19" s="1"/>
  <c r="M77" i="19"/>
  <c r="R77" i="19" s="1"/>
  <c r="M78" i="19"/>
  <c r="R78" i="19" s="1"/>
  <c r="M75" i="19"/>
  <c r="R75" i="19" s="1"/>
  <c r="M80" i="19"/>
  <c r="R80" i="19" s="1"/>
  <c r="M70" i="19"/>
  <c r="R70" i="19" s="1"/>
  <c r="M79" i="19"/>
  <c r="R79" i="19" s="1"/>
  <c r="M69" i="19"/>
  <c r="R69" i="19" s="1"/>
  <c r="M68" i="19"/>
  <c r="R68" i="19" s="1"/>
  <c r="M65" i="19"/>
  <c r="R65" i="19" s="1"/>
  <c r="M63" i="19"/>
  <c r="R63" i="19" s="1"/>
  <c r="R57" i="19"/>
  <c r="M51" i="19"/>
  <c r="R51" i="19" s="1"/>
  <c r="M60" i="19"/>
  <c r="R60" i="19" s="1"/>
  <c r="M59" i="19"/>
  <c r="R59" i="19" s="1"/>
  <c r="M41" i="19"/>
  <c r="R41" i="19" s="1"/>
  <c r="M49" i="19"/>
  <c r="R49" i="19" s="1"/>
  <c r="M64" i="19"/>
  <c r="R64" i="19" s="1"/>
  <c r="M62" i="19"/>
  <c r="R62" i="19" s="1"/>
  <c r="M61" i="19"/>
  <c r="R61" i="19" s="1"/>
  <c r="M53" i="19"/>
  <c r="R53" i="19" s="1"/>
  <c r="M52" i="19"/>
  <c r="R52" i="19" s="1"/>
  <c r="M56" i="19"/>
  <c r="R56" i="19" s="1"/>
  <c r="M55" i="19"/>
  <c r="R55" i="19" s="1"/>
  <c r="M54" i="19"/>
  <c r="R54" i="19" s="1"/>
  <c r="M27" i="19"/>
  <c r="R27" i="19" s="1"/>
  <c r="M45" i="19"/>
  <c r="R45" i="19" s="1"/>
  <c r="M48" i="19"/>
  <c r="R48" i="19" s="1"/>
  <c r="M46" i="19"/>
  <c r="R46" i="19" s="1"/>
  <c r="M47" i="19"/>
  <c r="R47" i="19" s="1"/>
  <c r="M43" i="19"/>
  <c r="R43" i="19" s="1"/>
  <c r="M35" i="19"/>
  <c r="R35" i="19" s="1"/>
  <c r="M44" i="19"/>
  <c r="R44" i="19" s="1"/>
  <c r="M42" i="19"/>
  <c r="R42" i="19" s="1"/>
  <c r="L37" i="19"/>
  <c r="M34" i="19"/>
  <c r="R34" i="19" s="1"/>
  <c r="M36" i="19"/>
  <c r="R36" i="19" s="1"/>
  <c r="M38" i="19"/>
  <c r="R38" i="19" s="1"/>
  <c r="M39" i="19"/>
  <c r="R39" i="19" s="1"/>
  <c r="M40" i="19"/>
  <c r="R40" i="19" s="1"/>
  <c r="M23" i="19"/>
  <c r="R23" i="19" s="1"/>
  <c r="M26" i="19"/>
  <c r="R26" i="19" s="1"/>
  <c r="L29" i="19"/>
  <c r="M30" i="19"/>
  <c r="R30" i="19" s="1"/>
  <c r="M25" i="19"/>
  <c r="R25" i="19" s="1"/>
  <c r="L32" i="19"/>
  <c r="M33" i="19"/>
  <c r="R33" i="19" s="1"/>
  <c r="M24" i="19"/>
  <c r="R24" i="19" s="1"/>
  <c r="M94" i="19"/>
  <c r="R94" i="19" s="1"/>
  <c r="M96" i="19"/>
  <c r="R96" i="19" s="1"/>
  <c r="K160" i="19"/>
  <c r="M160" i="19" s="1"/>
  <c r="R160" i="19" s="1"/>
  <c r="K159" i="19"/>
  <c r="M159" i="19" s="1"/>
  <c r="R159" i="19" s="1"/>
  <c r="K158" i="19"/>
  <c r="M158" i="19" s="1"/>
  <c r="R158" i="19" s="1"/>
  <c r="K157" i="19"/>
  <c r="M157" i="19" s="1"/>
  <c r="R157" i="19" s="1"/>
  <c r="K156" i="19"/>
  <c r="M156" i="19" s="1"/>
  <c r="R156" i="19" s="1"/>
  <c r="K155" i="19"/>
  <c r="M155" i="19" s="1"/>
  <c r="R155" i="19" s="1"/>
  <c r="K154" i="19"/>
  <c r="M154" i="19" s="1"/>
  <c r="R154" i="19" s="1"/>
  <c r="K153" i="19"/>
  <c r="M153" i="19" s="1"/>
  <c r="R153" i="19" s="1"/>
  <c r="K152" i="19"/>
  <c r="M152" i="19" s="1"/>
  <c r="R152" i="19" s="1"/>
  <c r="K151" i="19"/>
  <c r="M151" i="19" s="1"/>
  <c r="R151" i="19" s="1"/>
  <c r="K150" i="19"/>
  <c r="M150" i="19" s="1"/>
  <c r="R150" i="19" s="1"/>
  <c r="K149" i="19"/>
  <c r="M149" i="19" s="1"/>
  <c r="R149" i="19" s="1"/>
  <c r="K148" i="19"/>
  <c r="M148" i="19" s="1"/>
  <c r="R148" i="19" s="1"/>
  <c r="K147" i="19"/>
  <c r="M147" i="19" s="1"/>
  <c r="R147" i="19" s="1"/>
  <c r="K146" i="19"/>
  <c r="M146" i="19" s="1"/>
  <c r="R146" i="19" s="1"/>
  <c r="K145" i="19"/>
  <c r="M145" i="19" s="1"/>
  <c r="R145" i="19" s="1"/>
  <c r="K144" i="19"/>
  <c r="M144" i="19" s="1"/>
  <c r="R144" i="19" s="1"/>
  <c r="K143" i="19"/>
  <c r="M143" i="19" s="1"/>
  <c r="R143" i="19" s="1"/>
  <c r="K142" i="19"/>
  <c r="M142" i="19" s="1"/>
  <c r="R142" i="19" s="1"/>
  <c r="K141" i="19"/>
  <c r="M141" i="19" s="1"/>
  <c r="R141" i="19" s="1"/>
  <c r="K140" i="19"/>
  <c r="M140" i="19" s="1"/>
  <c r="R140" i="19" s="1"/>
  <c r="K139" i="19"/>
  <c r="M139" i="19" s="1"/>
  <c r="R139" i="19" s="1"/>
  <c r="K138" i="19"/>
  <c r="M138" i="19" s="1"/>
  <c r="R138" i="19" s="1"/>
  <c r="K137" i="19"/>
  <c r="M137" i="19" s="1"/>
  <c r="K136" i="19"/>
  <c r="M136" i="19" s="1"/>
  <c r="R136" i="19" s="1"/>
  <c r="K135" i="19"/>
  <c r="M135" i="19" s="1"/>
  <c r="R135" i="19" s="1"/>
  <c r="K134" i="19"/>
  <c r="M134" i="19" s="1"/>
  <c r="R134" i="19" s="1"/>
  <c r="K133" i="19"/>
  <c r="M133" i="19" s="1"/>
  <c r="R133" i="19" s="1"/>
  <c r="K132" i="19"/>
  <c r="M132" i="19" s="1"/>
  <c r="R132" i="19" s="1"/>
  <c r="K131" i="19"/>
  <c r="M131" i="19" s="1"/>
  <c r="R131" i="19" s="1"/>
  <c r="K130" i="19"/>
  <c r="M130" i="19" s="1"/>
  <c r="R130" i="19" s="1"/>
  <c r="K129" i="19"/>
  <c r="M129" i="19" s="1"/>
  <c r="R129" i="19" s="1"/>
  <c r="K128" i="19"/>
  <c r="M128" i="19" s="1"/>
  <c r="R128" i="19" s="1"/>
  <c r="K125" i="19"/>
  <c r="M125" i="19" s="1"/>
  <c r="R125" i="19" s="1"/>
  <c r="K124" i="19"/>
  <c r="M124" i="19" s="1"/>
  <c r="R124" i="19" s="1"/>
  <c r="K123" i="19"/>
  <c r="M123" i="19" s="1"/>
  <c r="R123" i="19" s="1"/>
  <c r="K122" i="19"/>
  <c r="M122" i="19" s="1"/>
  <c r="R122" i="19" s="1"/>
  <c r="K120" i="19"/>
  <c r="M120" i="19" s="1"/>
  <c r="R120" i="19" s="1"/>
  <c r="K119" i="19"/>
  <c r="M119" i="19" s="1"/>
  <c r="R119" i="19" s="1"/>
  <c r="K118" i="19"/>
  <c r="M118" i="19" s="1"/>
  <c r="R118" i="19" s="1"/>
  <c r="K117" i="19"/>
  <c r="M117" i="19" s="1"/>
  <c r="R117" i="19" s="1"/>
  <c r="K116" i="19"/>
  <c r="M116" i="19" s="1"/>
  <c r="R116" i="19" s="1"/>
  <c r="K115" i="19"/>
  <c r="M115" i="19" s="1"/>
  <c r="R115" i="19" s="1"/>
  <c r="K114" i="19"/>
  <c r="M114" i="19" s="1"/>
  <c r="R114" i="19" s="1"/>
  <c r="K113" i="19"/>
  <c r="M113" i="19" s="1"/>
  <c r="R113" i="19" s="1"/>
  <c r="K111" i="19"/>
  <c r="M111" i="19" s="1"/>
  <c r="R111" i="19" s="1"/>
  <c r="K110" i="19"/>
  <c r="M110" i="19" s="1"/>
  <c r="R110" i="19" s="1"/>
  <c r="K108" i="19"/>
  <c r="M108" i="19" s="1"/>
  <c r="R108" i="19" s="1"/>
  <c r="K107" i="19"/>
  <c r="K106" i="19"/>
  <c r="K105" i="19"/>
  <c r="K104" i="19"/>
  <c r="K102" i="19"/>
  <c r="K101" i="19"/>
  <c r="K100" i="19"/>
  <c r="K99" i="19"/>
  <c r="K98" i="19"/>
  <c r="K97" i="19"/>
  <c r="K95" i="19"/>
  <c r="K93" i="19"/>
  <c r="K82" i="19"/>
  <c r="K72" i="19"/>
  <c r="K71" i="19"/>
  <c r="K67" i="19"/>
  <c r="K66" i="19"/>
  <c r="J67" i="19"/>
  <c r="K50" i="19"/>
  <c r="K31" i="19"/>
  <c r="J31" i="19"/>
  <c r="K28" i="19"/>
  <c r="J28" i="19"/>
  <c r="J21" i="19"/>
  <c r="J101" i="19"/>
  <c r="J102" i="19"/>
  <c r="J104" i="19"/>
  <c r="J105" i="19"/>
  <c r="J106" i="19"/>
  <c r="J107" i="19"/>
  <c r="J50" i="19"/>
  <c r="J58" i="19"/>
  <c r="M58" i="19" s="1"/>
  <c r="R58" i="19" s="1"/>
  <c r="J66" i="19"/>
  <c r="J71" i="19"/>
  <c r="J72" i="19"/>
  <c r="J82" i="19"/>
  <c r="J93" i="19"/>
  <c r="J95" i="19"/>
  <c r="J97" i="19"/>
  <c r="J98" i="19"/>
  <c r="J99" i="19"/>
  <c r="J100" i="19"/>
  <c r="R137" i="19" l="1"/>
  <c r="M107" i="19"/>
  <c r="R107" i="19" s="1"/>
  <c r="M99" i="19"/>
  <c r="R99" i="19" s="1"/>
  <c r="M102" i="19"/>
  <c r="R102" i="19" s="1"/>
  <c r="M93" i="19"/>
  <c r="R93" i="19" s="1"/>
  <c r="M21" i="19"/>
  <c r="R21" i="19" s="1"/>
  <c r="M100" i="19"/>
  <c r="R100" i="19" s="1"/>
  <c r="M28" i="19"/>
  <c r="R28" i="19" s="1"/>
  <c r="M82" i="19"/>
  <c r="R82" i="19" s="1"/>
  <c r="M106" i="19"/>
  <c r="R106" i="19" s="1"/>
  <c r="M95" i="19"/>
  <c r="R95" i="19" s="1"/>
  <c r="M105" i="19"/>
  <c r="R105" i="19" s="1"/>
  <c r="M104" i="19"/>
  <c r="R104" i="19" s="1"/>
  <c r="M101" i="19"/>
  <c r="R101" i="19" s="1"/>
  <c r="M98" i="19"/>
  <c r="R98" i="19" s="1"/>
  <c r="M97" i="19"/>
  <c r="R97" i="19" s="1"/>
  <c r="M72" i="19"/>
  <c r="R72" i="19" s="1"/>
  <c r="M71" i="19"/>
  <c r="R71" i="19" s="1"/>
  <c r="M67" i="19"/>
  <c r="R67" i="19" s="1"/>
  <c r="M66" i="19"/>
  <c r="R66" i="19" s="1"/>
  <c r="M50" i="19"/>
  <c r="R50" i="19" s="1"/>
  <c r="M31" i="19"/>
  <c r="R31" i="19" s="1"/>
  <c r="J161" i="19" l="1"/>
  <c r="B167" i="19" s="1"/>
  <c r="J162" i="19" l="1"/>
  <c r="B168" i="19" s="1"/>
  <c r="M20" i="19"/>
  <c r="M161" i="19" s="1"/>
  <c r="P161" i="19"/>
  <c r="P162" i="19" s="1"/>
  <c r="L161" i="19" l="1"/>
  <c r="L162" i="19" s="1"/>
  <c r="M162" i="19"/>
  <c r="M163" i="19" s="1"/>
  <c r="B170" i="19" s="1"/>
  <c r="B169" i="19" s="1"/>
  <c r="R20" i="19"/>
  <c r="R161" i="19" s="1"/>
  <c r="R162" i="19" s="1"/>
  <c r="J163" i="19"/>
</calcChain>
</file>

<file path=xl/sharedStrings.xml><?xml version="1.0" encoding="utf-8"?>
<sst xmlns="http://schemas.openxmlformats.org/spreadsheetml/2006/main" count="547" uniqueCount="340">
  <si>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</si>
  <si>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</si>
  <si>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</si>
  <si>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</si>
  <si>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</si>
  <si>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</si>
  <si>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</si>
  <si>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</si>
  <si>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</si>
  <si>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</si>
  <si>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</si>
  <si>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</si>
  <si>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</si>
  <si>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</si>
  <si>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</si>
  <si>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</si>
  <si>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</si>
  <si>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</si>
  <si>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</si>
  <si>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</si>
  <si>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</si>
  <si>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</si>
  <si>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</si>
  <si>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</si>
  <si>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</si>
  <si>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</si>
  <si>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</si>
  <si>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</si>
  <si>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</si>
  <si>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</si>
  <si>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</si>
  <si>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</si>
  <si>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</si>
  <si>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</si>
  <si>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</si>
  <si>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</si>
  <si>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</si>
  <si>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</si>
  <si>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</si>
  <si>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</si>
  <si>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</si>
  <si>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</si>
  <si>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</si>
  <si>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</si>
  <si>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</si>
  <si>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</si>
  <si>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</si>
  <si>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</si>
  <si>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</si>
  <si>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</si>
  <si>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</si>
  <si>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</si>
  <si>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</si>
  <si>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</si>
  <si>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</si>
  <si>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</si>
  <si>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</si>
  <si>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</si>
  <si>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</si>
  <si>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Est Respondents</t>
  </si>
  <si>
    <t>Resp/Respondent</t>
  </si>
  <si>
    <t>Est Total Resp</t>
  </si>
  <si>
    <t>Avg Time/Resp</t>
  </si>
  <si>
    <t>Est Total Burden</t>
  </si>
  <si>
    <t>0560-0237</t>
  </si>
  <si>
    <t xml:space="preserve">FLP - Direct Loan Making </t>
  </si>
  <si>
    <t>FSA-2001</t>
  </si>
  <si>
    <t>FSA-2002</t>
  </si>
  <si>
    <t>FSA-2003</t>
  </si>
  <si>
    <t>FSA-2004</t>
  </si>
  <si>
    <t>FSA-2005</t>
  </si>
  <si>
    <t>FSA-2006</t>
  </si>
  <si>
    <t>FSA-2014</t>
  </si>
  <si>
    <t>FSA-2015</t>
  </si>
  <si>
    <t>FSA-2027</t>
  </si>
  <si>
    <t>FSA-2028</t>
  </si>
  <si>
    <t>764.254,     766.109</t>
  </si>
  <si>
    <t>FSA-2029M, FSA-2029D</t>
  </si>
  <si>
    <t>764.402(a)(1)</t>
  </si>
  <si>
    <t>764.51(b)(12)</t>
  </si>
  <si>
    <t xml:space="preserve">764.51(b)(8) </t>
  </si>
  <si>
    <t>764.51(b)(5)</t>
  </si>
  <si>
    <t>764.51(b)(4)</t>
  </si>
  <si>
    <t>764.51(b),    767.151</t>
  </si>
  <si>
    <t>764.402, 764.303</t>
  </si>
  <si>
    <t>FSA-2041, FSA-2042</t>
  </si>
  <si>
    <t>764.402</t>
  </si>
  <si>
    <t>FSA-2043</t>
  </si>
  <si>
    <t>764.402, 765.252</t>
  </si>
  <si>
    <t>Assignment of income (includes mineral leases)</t>
  </si>
  <si>
    <t>FSA-2044</t>
  </si>
  <si>
    <t>764.51</t>
  </si>
  <si>
    <t>Request for youth loan - applicant</t>
  </si>
  <si>
    <t>FSA-2301</t>
  </si>
  <si>
    <t>Request for youth loan - advisor</t>
  </si>
  <si>
    <t>764.302(e)</t>
  </si>
  <si>
    <t>764.302(f)</t>
  </si>
  <si>
    <t>Request for youth loan - parent/guardian</t>
  </si>
  <si>
    <t>764.51(b)(14)</t>
  </si>
  <si>
    <t>Certification of disaster losses</t>
  </si>
  <si>
    <t>764.352(e)</t>
  </si>
  <si>
    <t>FSA-2310</t>
  </si>
  <si>
    <t>FSA-2309</t>
  </si>
  <si>
    <t>Lender's verification of loan application - lender</t>
  </si>
  <si>
    <t>764.401(a)</t>
  </si>
  <si>
    <t>Notification of loan approval and conditions</t>
  </si>
  <si>
    <t>FSA-2313</t>
  </si>
  <si>
    <t xml:space="preserve">764.51(c) </t>
  </si>
  <si>
    <t>FSA-2314</t>
  </si>
  <si>
    <t>Request for Streamlined loan making assistance - LM-Entity</t>
  </si>
  <si>
    <t>Request for Streamlined loan making assistance/LM - Individual</t>
  </si>
  <si>
    <t>764.255 (b)</t>
  </si>
  <si>
    <t>FSA-2317</t>
  </si>
  <si>
    <t>764.402(c)</t>
  </si>
  <si>
    <t>Agreement for disposition of jointly-owned property</t>
  </si>
  <si>
    <t>FSA-2318</t>
  </si>
  <si>
    <t>764.104(a)(2)</t>
  </si>
  <si>
    <t>FSA-2319</t>
  </si>
  <si>
    <t>764.108</t>
  </si>
  <si>
    <t>Property Insurance mortgage clause</t>
  </si>
  <si>
    <t>FSA-2320</t>
  </si>
  <si>
    <t>Selection of attorney/title agent</t>
  </si>
  <si>
    <t>FSA-2340</t>
  </si>
  <si>
    <t>Certification of attorney/title company</t>
  </si>
  <si>
    <t>FSA-2341, FSA-2342</t>
  </si>
  <si>
    <t>764.402, 765.205</t>
  </si>
  <si>
    <t>Preliminary title opinion</t>
  </si>
  <si>
    <t>FSA-2344</t>
  </si>
  <si>
    <t>Loan closing instructions</t>
  </si>
  <si>
    <t>FSA-2350</t>
  </si>
  <si>
    <t>764.402, 765.206</t>
  </si>
  <si>
    <t>Certification of improvement of property</t>
  </si>
  <si>
    <t>Final title opinion</t>
  </si>
  <si>
    <t>Report of lien search</t>
  </si>
  <si>
    <t>FSA-2351</t>
  </si>
  <si>
    <t>FSA-2352</t>
  </si>
  <si>
    <t>FSA-2360</t>
  </si>
  <si>
    <t>Promissory Note - Individual</t>
  </si>
  <si>
    <t>Promissory Note - Entity Members</t>
  </si>
  <si>
    <t>Subordination to the Government</t>
  </si>
  <si>
    <t>FSA-2361</t>
  </si>
  <si>
    <t>764.255</t>
  </si>
  <si>
    <t>FSA-2370</t>
  </si>
  <si>
    <t>Requiest for Waiver of Borrower Training Requirements</t>
  </si>
  <si>
    <t>764.453</t>
  </si>
  <si>
    <t>764.452</t>
  </si>
  <si>
    <t>Agreement to Complete Training</t>
  </si>
  <si>
    <t>FSA-2371</t>
  </si>
  <si>
    <t>764.458</t>
  </si>
  <si>
    <t>FSA-2375</t>
  </si>
  <si>
    <t>Documentation other credit is not available - lender</t>
  </si>
  <si>
    <t>Non-form</t>
  </si>
  <si>
    <t>Copy of legal description of RE to purchase, leases, agreements</t>
  </si>
  <si>
    <t>764.51 (b)(6)</t>
  </si>
  <si>
    <t>764.51 (b)(10)</t>
  </si>
  <si>
    <t>764.51 (b)(13)</t>
  </si>
  <si>
    <t>Information needed to evaluate application</t>
  </si>
  <si>
    <t>Request to keep application active (funds not available)</t>
  </si>
  <si>
    <t xml:space="preserve">764.53 (e) </t>
  </si>
  <si>
    <t>764.101</t>
  </si>
  <si>
    <t>Citizenship status documentation</t>
  </si>
  <si>
    <t>764.104 (b)(2)</t>
  </si>
  <si>
    <t>Contract for sale - agreement to use insurance proceeds</t>
  </si>
  <si>
    <t>764.104 (b)(5)</t>
  </si>
  <si>
    <t>Purchase contract holder agreement</t>
  </si>
  <si>
    <t>Request to BIA to provide title status report</t>
  </si>
  <si>
    <t>764.104 (c)</t>
  </si>
  <si>
    <t>Evidence of hazard insurance</t>
  </si>
  <si>
    <t>Evidence of flood insurance</t>
  </si>
  <si>
    <t>Evidence of crop insurance</t>
  </si>
  <si>
    <t>Waiver of eligibility for emergency crop loss assistance</t>
  </si>
  <si>
    <t>Evidence to refinance bridge FO loan</t>
  </si>
  <si>
    <t>764.108 (d)</t>
  </si>
  <si>
    <t>764.151 (e)</t>
  </si>
  <si>
    <t>Obtaining branded livestock and feeder cattle agreement</t>
  </si>
  <si>
    <t>Lien on motor vehicles</t>
  </si>
  <si>
    <t>EM RE purposes - lease exceeds loan term</t>
  </si>
  <si>
    <t>EM RE purposes - notification of lease's expiration</t>
  </si>
  <si>
    <t>764.352 (c)</t>
  </si>
  <si>
    <t>764.352 (e)</t>
  </si>
  <si>
    <t>Written declination of credit - EM applicants</t>
  </si>
  <si>
    <t>Written declination of credit - EM - lender</t>
  </si>
  <si>
    <t>764.353, 764.356</t>
  </si>
  <si>
    <t>Documentation of losses of livestock/livestock products</t>
  </si>
  <si>
    <t>764.355 (c)</t>
  </si>
  <si>
    <t>EM - repayment ability when security not available</t>
  </si>
  <si>
    <t>764.355 (3)</t>
  </si>
  <si>
    <t>Certificate of title for EM</t>
  </si>
  <si>
    <t>764.454 (a)(2)</t>
  </si>
  <si>
    <t>Circumstances beyond borrower's control for not completing BT</t>
  </si>
  <si>
    <t>764.456</t>
  </si>
  <si>
    <t>Vendor application for approval to provide borrower training</t>
  </si>
  <si>
    <t>Vendor request to change curriculum, instructor or cost</t>
  </si>
  <si>
    <t>764.458 (a)(4)</t>
  </si>
  <si>
    <t>Vendor revocation of agreement to provide borrower training</t>
  </si>
  <si>
    <t>764.458 (b)</t>
  </si>
  <si>
    <t>Renewal of vendor approval to provide borrower training</t>
  </si>
  <si>
    <t>764.459</t>
  </si>
  <si>
    <t>Vendor evalutation of borrower progress</t>
  </si>
  <si>
    <t>RE mortgage/modification agreement</t>
  </si>
  <si>
    <t>Conservation Plan</t>
  </si>
  <si>
    <t>Transisition to Organic/sustainable</t>
  </si>
  <si>
    <t>Entity information - loan application</t>
  </si>
  <si>
    <t>Documention other credit is not available - applicant</t>
  </si>
  <si>
    <t>765.205, 766.106</t>
  </si>
  <si>
    <t>764.51 (b)(15)</t>
  </si>
  <si>
    <t>764.51 (b)(16)</t>
  </si>
  <si>
    <t>764.51 (b)(2)</t>
  </si>
  <si>
    <t>Assignment of dairy proceeds - applicant</t>
  </si>
  <si>
    <t>Assignment of dairy proceeds - purchaser</t>
  </si>
  <si>
    <t>764.402, 764.304</t>
  </si>
  <si>
    <t>Assignment of proceeds &amp; consent to payment - applicant</t>
  </si>
  <si>
    <t>Assignment of proceeds &amp; consent to payment - purchaser</t>
  </si>
  <si>
    <t>FSA-2041, FSA-2043</t>
  </si>
  <si>
    <t>FSA-2007</t>
  </si>
  <si>
    <t>Request for loan making assistance/LM - Individuals and married applicants</t>
  </si>
  <si>
    <t>Request for Direct Loan Assistance/LM -  Entity</t>
  </si>
  <si>
    <t>Three-Year Financial History - existing applicants</t>
  </si>
  <si>
    <t>Three-Year Financial History - FSFL</t>
  </si>
  <si>
    <t>Three-Year Financial History - PLS</t>
  </si>
  <si>
    <t>Request for Direct Loan Assistance/transfer &amp; assumption (ind.)</t>
  </si>
  <si>
    <t>Request for Direct Loan Assistance/transfer &amp; assumption (ent)</t>
  </si>
  <si>
    <t>Request for Direct Loan Assistance/PLS - individuals &amp; married</t>
  </si>
  <si>
    <t>Request for Direct Loan Assistance/PLS - entity</t>
  </si>
  <si>
    <t>Request for Direct Loan Assistance/SA individuals &amp; married app.</t>
  </si>
  <si>
    <t>Request for Direct Loan Assistance/SA - entity</t>
  </si>
  <si>
    <t>Three-Year Production History - existing applicants</t>
  </si>
  <si>
    <t>Three-Year Production History - FSFL</t>
  </si>
  <si>
    <t>Three-Year Production History - PLS</t>
  </si>
  <si>
    <t>Authorization to Release Information - subordination</t>
  </si>
  <si>
    <t>Authorization to Release Information - transfer &amp; assumption</t>
  </si>
  <si>
    <t>Authorization to Release Information - debt settlement</t>
  </si>
  <si>
    <t>Authorization to Release Information - FSFL</t>
  </si>
  <si>
    <t>Authorization to Release Information - PLS</t>
  </si>
  <si>
    <t>Authorization to Release Information - Homestead protection</t>
  </si>
  <si>
    <t>Authorization to Release Information - SA amortization</t>
  </si>
  <si>
    <t>Creditor List - subordination</t>
  </si>
  <si>
    <t>Creditor List - transfer &amp; assumption - ineligible</t>
  </si>
  <si>
    <t>Creditor List - PLS</t>
  </si>
  <si>
    <t>Creditor List - homestead protection</t>
  </si>
  <si>
    <t>Creditor List - SA amortization</t>
  </si>
  <si>
    <t>Property Owned and Leased - subordination</t>
  </si>
  <si>
    <t>Property Owned and Leased - PLS</t>
  </si>
  <si>
    <t>Property Owned and Leased - SA amortization</t>
  </si>
  <si>
    <t>Verification of Income - loan making</t>
  </si>
  <si>
    <t>Verification of Income - subordination</t>
  </si>
  <si>
    <t>Verification of Income - transfer &amp; assumption - Ineligible</t>
  </si>
  <si>
    <t>Verification of Income - PLS</t>
  </si>
  <si>
    <t>Verification of Income - Homestead protection</t>
  </si>
  <si>
    <t>Verification of Income - SA amortization</t>
  </si>
  <si>
    <t>Verification of Debts and Assets - debt settlement</t>
  </si>
  <si>
    <t>Verification of Debts and Assets - FSFL</t>
  </si>
  <si>
    <t>Verification of Debts and Assets - loan making - OL &amp; EM</t>
  </si>
  <si>
    <t>Verification of Debts and Assets - loan making - FO</t>
  </si>
  <si>
    <t>Verification of Debts and Assets - youth loans</t>
  </si>
  <si>
    <t>Verification of Debts and Assets - subordination</t>
  </si>
  <si>
    <t>Verification of Debts and Assets - transfer &amp; assumption</t>
  </si>
  <si>
    <t>Verification of Debts and Assets - PLS</t>
  </si>
  <si>
    <t>Verification of Debts and Assets - SA amortization</t>
  </si>
  <si>
    <t>Verification of Debts and Assets - voluntary conveyance</t>
  </si>
  <si>
    <t>Promissory Note - cosigner</t>
  </si>
  <si>
    <t>Promissory Note - PLS - entity members</t>
  </si>
  <si>
    <t>Promissory Note - PLS - individual</t>
  </si>
  <si>
    <t>FSA-2026</t>
  </si>
  <si>
    <t>Supplemental Payment Agreement</t>
  </si>
  <si>
    <t>Security Agreement - youth (lien on products financed)</t>
  </si>
  <si>
    <t>764.305</t>
  </si>
  <si>
    <t>Security Agreement - pledge of third party</t>
  </si>
  <si>
    <t>Security Agreement - 150 percent requirement</t>
  </si>
  <si>
    <t>Security Agreement - lien on non-essential assets</t>
  </si>
  <si>
    <t>Security Agreement - OL lien on property financed</t>
  </si>
  <si>
    <t>Security Agreement - add livestock when crops to be fed</t>
  </si>
  <si>
    <t>Security Agreement - lien on new property in exchange</t>
  </si>
  <si>
    <t>Security Agreement - Delinquent DSA lien on all assets</t>
  </si>
  <si>
    <t>Security Agreement - PLS lien on all assets</t>
  </si>
  <si>
    <t>Security Agreement - SA amortization lien on all assets</t>
  </si>
  <si>
    <t>764.103(b)(1)</t>
  </si>
  <si>
    <t>RE mortgage/deed of trust - pledge from 3rd party</t>
  </si>
  <si>
    <t>RE mortgage/deed of trust - 150% requirement</t>
  </si>
  <si>
    <t>RE mortgage/deed of trust - lien on nonessential assets</t>
  </si>
  <si>
    <t>RE mortgage/deed of trust - RE financed w/ FO funds</t>
  </si>
  <si>
    <t>RE mortgage/deed of trust - RE financed w/ BFDP funds</t>
  </si>
  <si>
    <t>RE mortgage/deed of trust - EM physical loss</t>
  </si>
  <si>
    <t>RE mortgage/deed of trust - subordination w/ purchase</t>
  </si>
  <si>
    <t>RE mortgage/deed of trust - proceeds used to develop</t>
  </si>
  <si>
    <t>RE mortgage/deed of trust - delinquent DSA lien on assets</t>
  </si>
  <si>
    <t>RE mortgage/deed of trust - PLS lien on all assets</t>
  </si>
  <si>
    <t>RE mortgage/deed of trust - SA amortization lien on all assets</t>
  </si>
  <si>
    <t xml:space="preserve">Lender's verification of loan application - individual </t>
  </si>
  <si>
    <t xml:space="preserve">Lender's verification of loan application - entity members </t>
  </si>
  <si>
    <t>Consent and subordination - applicant</t>
  </si>
  <si>
    <t>Consent and subordination - lender</t>
  </si>
  <si>
    <t>Agreement with prior lienholder</t>
  </si>
  <si>
    <t>Agreement with prior lienholder - FSFL</t>
  </si>
  <si>
    <t>Report of lien search - FSFL</t>
  </si>
  <si>
    <t>Borrower training course evaluation - vendor</t>
  </si>
  <si>
    <t>Borrower training course evaluation - borrower</t>
  </si>
  <si>
    <t>FSA-2376</t>
  </si>
  <si>
    <t>765.403 (a)(1)</t>
  </si>
  <si>
    <t>766.102 (a)(2)</t>
  </si>
  <si>
    <t>766.204 (a)(2)</t>
  </si>
  <si>
    <t>1436.4</t>
  </si>
  <si>
    <t>766.102 (a)(3)</t>
  </si>
  <si>
    <t>765.205 (a)(6)</t>
  </si>
  <si>
    <t>765.404 (b)(1)</t>
  </si>
  <si>
    <t>1956.66</t>
  </si>
  <si>
    <t>766.102 (a)(6)</t>
  </si>
  <si>
    <t>766.152 (b)(5)</t>
  </si>
  <si>
    <t>766.102 (a)</t>
  </si>
  <si>
    <t>766.151 (a)(3)</t>
  </si>
  <si>
    <t>765.205 (a)(2)</t>
  </si>
  <si>
    <t>766.102 (a)(7)</t>
  </si>
  <si>
    <t>765.205 (a)(4)</t>
  </si>
  <si>
    <t>766.151 (b)(5)</t>
  </si>
  <si>
    <t>1436.5 (a)(1)</t>
  </si>
  <si>
    <t>764.51 (d)(2)</t>
  </si>
  <si>
    <t>766.102 (a)(8)</t>
  </si>
  <si>
    <t>766.353 (a)</t>
  </si>
  <si>
    <t>766.106,        766.204</t>
  </si>
  <si>
    <t>764.402 (a)(4)</t>
  </si>
  <si>
    <t>764.103 (b)(1)</t>
  </si>
  <si>
    <t>764.103 (c)</t>
  </si>
  <si>
    <t>765.303 (a)(4)</t>
  </si>
  <si>
    <t>765.303 (c)(2)</t>
  </si>
  <si>
    <t>766.56</t>
  </si>
  <si>
    <t>766.112 (a)</t>
  </si>
  <si>
    <t>766.204 (a)(5)</t>
  </si>
  <si>
    <t>764.103 (e)</t>
  </si>
  <si>
    <t>764.155 (b)</t>
  </si>
  <si>
    <t>764.205 (b)</t>
  </si>
  <si>
    <t>764.353 (c)</t>
  </si>
  <si>
    <t>765.205 (b)</t>
  </si>
  <si>
    <t>765.352 (a)</t>
  </si>
  <si>
    <t>766.204 (a)</t>
  </si>
  <si>
    <t>1436.8</t>
  </si>
  <si>
    <t>764.454</t>
  </si>
  <si>
    <t>Cosigner Application and Agreement</t>
  </si>
  <si>
    <t xml:space="preserve"> </t>
  </si>
  <si>
    <t>*</t>
  </si>
  <si>
    <t>Agreement To Conduct Financial Management Training for Farm Service Agency Borrowers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</si>
</sst>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#,##0.00\ [$€-1];[Red]\-#,##0.00\ [$€-1]"/>
    <numFmt numFmtId="169" formatCode="#,##0.000"/>
    <numFmt numFmtId="170" formatCode="_(* #,##0_);_(* \(#,##0\);_(* &quot;-&quot;??_);_(@_)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Times New Roman"/>
      <family val="1"/>
    </font>
    <font>
      <i/>
      <sz val="6"/>
      <name val="Times New Roman"/>
      <family val="1"/>
    </font>
    <font>
      <i/>
      <sz val="9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0" fontId="1" fillId="0" borderId="27" xfId="0" applyFont="1" applyBorder="1"/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4" fontId="17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4" fontId="14" fillId="0" borderId="4" xfId="0" applyNumberFormat="1" applyFont="1" applyBorder="1" applyAlignment="1" applyProtection="1">
      <alignment vertical="center"/>
      <protection locked="0"/>
    </xf>
    <xf numFmtId="3" fontId="18" fillId="0" borderId="2" xfId="0" applyNumberFormat="1" applyFont="1" applyBorder="1" applyAlignment="1" applyProtection="1">
      <alignment vertical="center"/>
      <protection locked="0"/>
    </xf>
    <xf numFmtId="3" fontId="18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 applyProtection="1">
      <alignment vertical="center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3" fontId="14" fillId="0" borderId="7" xfId="0" applyNumberFormat="1" applyFont="1" applyBorder="1" applyAlignment="1">
      <alignment vertical="center"/>
    </xf>
    <xf numFmtId="168" fontId="14" fillId="0" borderId="4" xfId="0" applyNumberFormat="1" applyFont="1" applyBorder="1" applyAlignment="1" applyProtection="1">
      <alignment horizontal="left" vertical="center" wrapText="1"/>
      <protection locked="0"/>
    </xf>
    <xf numFmtId="169" fontId="14" fillId="0" borderId="2" xfId="0" applyNumberFormat="1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4" fontId="5" fillId="2" borderId="5" xfId="0" applyNumberFormat="1" applyFont="1" applyFill="1" applyBorder="1" applyAlignment="1">
      <alignment vertical="center"/>
    </xf>
    <xf numFmtId="0" fontId="10" fillId="0" borderId="0" xfId="0" applyFont="1"/>
    <xf numFmtId="2" fontId="19" fillId="0" borderId="3" xfId="0" applyNumberFormat="1" applyFont="1" applyBorder="1"/>
    <xf numFmtId="2" fontId="19" fillId="0" borderId="0" xfId="0" applyNumberFormat="1" applyFont="1"/>
    <xf numFmtId="0" fontId="21" fillId="0" borderId="0" xfId="0" applyFont="1"/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2" fontId="21" fillId="0" borderId="3" xfId="0" applyNumberFormat="1" applyFont="1" applyBorder="1"/>
    <xf numFmtId="2" fontId="21" fillId="0" borderId="0" xfId="0" applyNumberFormat="1" applyFont="1"/>
    <xf numFmtId="3" fontId="10" fillId="0" borderId="0" xfId="0" applyNumberFormat="1" applyFont="1"/>
    <xf numFmtId="2" fontId="10" fillId="0" borderId="0" xfId="0" applyNumberFormat="1" applyFont="1"/>
    <xf numFmtId="170" fontId="10" fillId="0" borderId="0" xfId="1" applyNumberFormat="1" applyFont="1" applyAlignment="1"/>
    <xf numFmtId="164" fontId="10" fillId="0" borderId="0" xfId="0" applyNumberFormat="1" applyFont="1"/>
    <xf numFmtId="8" fontId="21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171"/>
  <sheetViews>
    <sheetView tabSelected="1" topLeftCell="A163" zoomScale="80" zoomScaleNormal="80" zoomScaleSheetLayoutView="75" workbookViewId="0">
      <selection activeCell="A108" sqref="A108:XFD108"/>
    </sheetView>
  </sheetViews>
  <sheetFormatPr defaultColWidth="9.109375" defaultRowHeight="13.2" x14ac:dyDescent="0.25"/>
  <cols>
    <col min="1" max="1" width="19.109375" style="1" customWidth="1"/>
    <col min="2" max="6" width="7.88671875" style="1" customWidth="1"/>
    <col min="7" max="7" width="10.6640625" style="20" customWidth="1"/>
    <col min="8" max="8" width="9.109375" style="4"/>
    <col min="9" max="9" width="11.5546875" style="4" bestFit="1" customWidth="1"/>
    <col min="10" max="10" width="14" style="1" customWidth="1"/>
    <col min="11" max="11" width="9.109375" style="4"/>
    <col min="12" max="13" width="13.44140625" style="1" customWidth="1"/>
    <col min="14" max="14" width="8.109375" style="4" customWidth="1"/>
    <col min="15" max="15" width="7.88671875" style="4" customWidth="1"/>
    <col min="16" max="16" width="17" style="27" customWidth="1"/>
    <col min="17" max="17" width="9.5546875" style="26" customWidth="1"/>
    <col min="18" max="18" width="12.88671875" style="26" customWidth="1"/>
    <col min="19" max="19" width="9.109375" style="1"/>
    <col min="20" max="22" width="9.109375" style="2" customWidth="1"/>
    <col min="23" max="16384" width="9.109375" style="1"/>
  </cols>
  <sheetData>
    <row r="1" spans="1:21" ht="11.1" customHeight="1" x14ac:dyDescent="0.25">
      <c r="A1" s="141" t="s">
        <v>46</v>
      </c>
      <c r="B1" s="142"/>
      <c r="C1" s="142"/>
      <c r="D1" s="142"/>
      <c r="E1" s="142"/>
      <c r="F1" s="142"/>
      <c r="G1" s="142"/>
      <c r="H1" s="143"/>
      <c r="I1" s="152" t="s">
        <v>44</v>
      </c>
      <c r="J1" s="153"/>
      <c r="K1" s="153"/>
      <c r="L1" s="153"/>
      <c r="M1" s="153"/>
      <c r="N1" s="154"/>
      <c r="O1" s="28" t="s">
        <v>1</v>
      </c>
      <c r="P1" s="150" t="s">
        <v>64</v>
      </c>
      <c r="Q1" s="38"/>
      <c r="R1" s="39"/>
      <c r="S1" s="29"/>
      <c r="T1" s="29"/>
      <c r="U1" s="29"/>
    </row>
    <row r="2" spans="1:21" ht="8.25" customHeight="1" x14ac:dyDescent="0.25">
      <c r="A2" s="144"/>
      <c r="B2" s="145"/>
      <c r="C2" s="145"/>
      <c r="D2" s="145"/>
      <c r="E2" s="145"/>
      <c r="F2" s="145"/>
      <c r="G2" s="145"/>
      <c r="H2" s="146"/>
      <c r="I2" s="14"/>
      <c r="K2" s="1"/>
      <c r="N2" s="7"/>
      <c r="O2" s="1"/>
      <c r="P2" s="151"/>
      <c r="Q2" s="30"/>
      <c r="R2" s="31"/>
    </row>
    <row r="3" spans="1:21" ht="12.75" customHeight="1" x14ac:dyDescent="0.25">
      <c r="A3" s="144"/>
      <c r="B3" s="145"/>
      <c r="C3" s="145"/>
      <c r="D3" s="145"/>
      <c r="E3" s="145"/>
      <c r="F3" s="145"/>
      <c r="G3" s="145"/>
      <c r="H3" s="146"/>
      <c r="I3" s="125" t="s">
        <v>65</v>
      </c>
      <c r="J3" s="126"/>
      <c r="K3" s="126"/>
      <c r="L3" s="126"/>
      <c r="M3" s="126"/>
      <c r="N3" s="127"/>
      <c r="Q3" s="30"/>
      <c r="R3" s="31"/>
    </row>
    <row r="4" spans="1:21" ht="8.25" customHeight="1" x14ac:dyDescent="0.25">
      <c r="A4" s="144"/>
      <c r="B4" s="145"/>
      <c r="C4" s="145"/>
      <c r="D4" s="145"/>
      <c r="E4" s="145"/>
      <c r="F4" s="145"/>
      <c r="G4" s="145"/>
      <c r="H4" s="146"/>
      <c r="I4" s="128"/>
      <c r="J4" s="126"/>
      <c r="K4" s="126"/>
      <c r="L4" s="126"/>
      <c r="M4" s="126"/>
      <c r="N4" s="127"/>
      <c r="O4" s="5" t="s">
        <v>2</v>
      </c>
      <c r="Q4" s="30"/>
      <c r="R4" s="31"/>
    </row>
    <row r="5" spans="1:21" ht="8.25" customHeight="1" x14ac:dyDescent="0.25">
      <c r="A5" s="144"/>
      <c r="B5" s="145"/>
      <c r="C5" s="145"/>
      <c r="D5" s="145"/>
      <c r="E5" s="145"/>
      <c r="F5" s="145"/>
      <c r="G5" s="145"/>
      <c r="H5" s="146"/>
      <c r="I5" s="128"/>
      <c r="J5" s="126"/>
      <c r="K5" s="126"/>
      <c r="L5" s="126"/>
      <c r="M5" s="126"/>
      <c r="N5" s="127"/>
      <c r="O5" s="137">
        <v>45855</v>
      </c>
      <c r="P5" s="138"/>
      <c r="Q5" s="30"/>
      <c r="R5" s="31"/>
    </row>
    <row r="6" spans="1:21" ht="9" customHeight="1" x14ac:dyDescent="0.25">
      <c r="A6" s="144"/>
      <c r="B6" s="145"/>
      <c r="C6" s="145"/>
      <c r="D6" s="145"/>
      <c r="E6" s="145"/>
      <c r="F6" s="145"/>
      <c r="G6" s="145"/>
      <c r="H6" s="146"/>
      <c r="I6" s="128"/>
      <c r="J6" s="126"/>
      <c r="K6" s="126"/>
      <c r="L6" s="126"/>
      <c r="M6" s="126"/>
      <c r="N6" s="127"/>
      <c r="O6" s="139"/>
      <c r="P6" s="140"/>
      <c r="Q6" s="30"/>
      <c r="R6" s="31"/>
    </row>
    <row r="7" spans="1:21" ht="8.25" customHeight="1" x14ac:dyDescent="0.25">
      <c r="A7" s="144"/>
      <c r="B7" s="145"/>
      <c r="C7" s="145"/>
      <c r="D7" s="145"/>
      <c r="E7" s="145"/>
      <c r="F7" s="145"/>
      <c r="G7" s="145"/>
      <c r="H7" s="146"/>
      <c r="I7" s="128"/>
      <c r="J7" s="126"/>
      <c r="K7" s="126"/>
      <c r="L7" s="126"/>
      <c r="M7" s="126"/>
      <c r="N7" s="127"/>
      <c r="O7" s="1"/>
      <c r="Q7" s="30"/>
      <c r="R7" s="31"/>
    </row>
    <row r="8" spans="1:21" ht="4.5" customHeight="1" x14ac:dyDescent="0.25">
      <c r="A8" s="144"/>
      <c r="B8" s="145"/>
      <c r="C8" s="145"/>
      <c r="D8" s="145"/>
      <c r="E8" s="145"/>
      <c r="F8" s="145"/>
      <c r="G8" s="145"/>
      <c r="H8" s="146"/>
      <c r="I8" s="128"/>
      <c r="J8" s="126"/>
      <c r="K8" s="126"/>
      <c r="L8" s="126"/>
      <c r="M8" s="126"/>
      <c r="N8" s="127"/>
      <c r="Q8" s="32"/>
      <c r="R8" s="33"/>
    </row>
    <row r="9" spans="1:21" ht="8.25" hidden="1" customHeight="1" x14ac:dyDescent="0.25">
      <c r="A9" s="147"/>
      <c r="B9" s="148"/>
      <c r="C9" s="148"/>
      <c r="D9" s="148"/>
      <c r="E9" s="148"/>
      <c r="F9" s="148"/>
      <c r="G9" s="148"/>
      <c r="H9" s="149"/>
      <c r="I9" s="129"/>
      <c r="J9" s="130"/>
      <c r="K9" s="130"/>
      <c r="L9" s="130"/>
      <c r="M9" s="130"/>
      <c r="N9" s="131"/>
      <c r="Q9" s="32"/>
      <c r="R9" s="33"/>
    </row>
    <row r="10" spans="1:21" x14ac:dyDescent="0.25">
      <c r="A10" s="167" t="s">
        <v>0</v>
      </c>
      <c r="B10" s="168"/>
      <c r="C10" s="168"/>
      <c r="D10" s="168"/>
      <c r="E10" s="168"/>
      <c r="F10" s="169"/>
      <c r="G10" s="45"/>
      <c r="H10" s="173" t="s">
        <v>3</v>
      </c>
      <c r="I10" s="132"/>
      <c r="J10" s="132"/>
      <c r="K10" s="132"/>
      <c r="L10" s="132"/>
      <c r="M10" s="132"/>
      <c r="N10" s="132"/>
      <c r="O10" s="132"/>
      <c r="P10" s="133"/>
      <c r="Q10" s="34"/>
      <c r="R10" s="35"/>
    </row>
    <row r="11" spans="1:21" x14ac:dyDescent="0.25">
      <c r="A11" s="170"/>
      <c r="B11" s="171"/>
      <c r="C11" s="171"/>
      <c r="D11" s="171"/>
      <c r="E11" s="171"/>
      <c r="F11" s="172"/>
      <c r="G11" s="21"/>
      <c r="H11" s="134"/>
      <c r="I11" s="135"/>
      <c r="J11" s="135"/>
      <c r="K11" s="135"/>
      <c r="L11" s="135"/>
      <c r="M11" s="135"/>
      <c r="N11" s="135"/>
      <c r="O11" s="135"/>
      <c r="P11" s="136"/>
      <c r="Q11" s="34"/>
      <c r="R11" s="35"/>
    </row>
    <row r="12" spans="1:21" x14ac:dyDescent="0.25">
      <c r="A12" s="6"/>
      <c r="F12" s="7"/>
      <c r="G12" s="21"/>
      <c r="H12" s="161" t="s">
        <v>4</v>
      </c>
      <c r="I12" s="162"/>
      <c r="J12" s="162"/>
      <c r="K12" s="162"/>
      <c r="L12" s="163"/>
      <c r="M12" s="49"/>
      <c r="N12" s="121" t="s">
        <v>5</v>
      </c>
      <c r="O12" s="132"/>
      <c r="P12" s="133"/>
      <c r="Q12" s="121" t="s">
        <v>47</v>
      </c>
      <c r="R12" s="122"/>
    </row>
    <row r="13" spans="1:21" x14ac:dyDescent="0.25">
      <c r="A13" s="8"/>
      <c r="F13" s="7"/>
      <c r="G13" s="21"/>
      <c r="H13" s="164"/>
      <c r="I13" s="165"/>
      <c r="J13" s="165"/>
      <c r="K13" s="165"/>
      <c r="L13" s="166"/>
      <c r="M13" s="50"/>
      <c r="N13" s="134"/>
      <c r="O13" s="135"/>
      <c r="P13" s="136"/>
      <c r="Q13" s="123"/>
      <c r="R13" s="124"/>
    </row>
    <row r="14" spans="1:21" x14ac:dyDescent="0.25">
      <c r="A14" s="8"/>
      <c r="F14" s="7"/>
      <c r="G14" s="22"/>
      <c r="H14" s="9"/>
      <c r="I14" s="6"/>
      <c r="J14" s="6"/>
      <c r="K14" s="6"/>
      <c r="L14" s="174" t="s">
        <v>55</v>
      </c>
      <c r="M14" s="175"/>
      <c r="N14" s="6"/>
      <c r="O14" s="6"/>
      <c r="P14" s="85" t="s">
        <v>37</v>
      </c>
      <c r="Q14" s="36"/>
      <c r="R14" s="41"/>
    </row>
    <row r="15" spans="1:21" x14ac:dyDescent="0.25">
      <c r="A15" s="8"/>
      <c r="F15" s="7"/>
      <c r="G15" s="23" t="s">
        <v>6</v>
      </c>
      <c r="H15" s="11" t="s">
        <v>16</v>
      </c>
      <c r="I15" s="10" t="s">
        <v>18</v>
      </c>
      <c r="J15" s="10" t="s">
        <v>22</v>
      </c>
      <c r="K15" s="10" t="s">
        <v>25</v>
      </c>
      <c r="L15" s="158" t="s">
        <v>56</v>
      </c>
      <c r="M15" s="176"/>
      <c r="N15" s="10" t="s">
        <v>29</v>
      </c>
      <c r="O15" s="10" t="s">
        <v>33</v>
      </c>
      <c r="P15" s="85" t="s">
        <v>30</v>
      </c>
      <c r="Q15" s="37" t="s">
        <v>48</v>
      </c>
      <c r="R15" s="43" t="s">
        <v>37</v>
      </c>
    </row>
    <row r="16" spans="1:21" x14ac:dyDescent="0.25">
      <c r="A16" s="10" t="s">
        <v>13</v>
      </c>
      <c r="B16" s="158" t="s">
        <v>12</v>
      </c>
      <c r="C16" s="159"/>
      <c r="D16" s="159"/>
      <c r="E16" s="159"/>
      <c r="F16" s="160"/>
      <c r="G16" s="23" t="s">
        <v>8</v>
      </c>
      <c r="H16" s="11" t="s">
        <v>17</v>
      </c>
      <c r="I16" s="10" t="s">
        <v>23</v>
      </c>
      <c r="J16" s="10" t="s">
        <v>23</v>
      </c>
      <c r="K16" s="10" t="s">
        <v>42</v>
      </c>
      <c r="L16" s="177" t="s">
        <v>28</v>
      </c>
      <c r="M16" s="178"/>
      <c r="N16" s="10" t="s">
        <v>30</v>
      </c>
      <c r="O16" s="10" t="s">
        <v>34</v>
      </c>
      <c r="P16" s="85" t="s">
        <v>38</v>
      </c>
      <c r="Q16" s="37" t="s">
        <v>49</v>
      </c>
      <c r="R16" s="43" t="s">
        <v>48</v>
      </c>
    </row>
    <row r="17" spans="1:27" ht="8.25" customHeight="1" x14ac:dyDescent="0.25">
      <c r="A17" s="10" t="s">
        <v>14</v>
      </c>
      <c r="F17" s="7"/>
      <c r="G17" s="23" t="s">
        <v>7</v>
      </c>
      <c r="H17" s="7"/>
      <c r="I17" s="10" t="s">
        <v>19</v>
      </c>
      <c r="J17" s="10" t="s">
        <v>27</v>
      </c>
      <c r="K17" s="10" t="s">
        <v>43</v>
      </c>
      <c r="L17" s="10"/>
      <c r="M17" s="10"/>
      <c r="N17" s="10" t="s">
        <v>31</v>
      </c>
      <c r="O17" s="10" t="s">
        <v>30</v>
      </c>
      <c r="P17" s="86" t="s">
        <v>39</v>
      </c>
      <c r="Q17" s="37" t="s">
        <v>50</v>
      </c>
      <c r="R17" s="43" t="s">
        <v>51</v>
      </c>
      <c r="Y17" s="3"/>
    </row>
    <row r="18" spans="1:27" ht="12.75" customHeight="1" x14ac:dyDescent="0.25">
      <c r="A18" s="8"/>
      <c r="F18" s="7"/>
      <c r="G18" s="24"/>
      <c r="H18" s="7"/>
      <c r="I18" s="10" t="s">
        <v>20</v>
      </c>
      <c r="J18" s="10"/>
      <c r="K18" s="10"/>
      <c r="L18" s="10" t="s">
        <v>57</v>
      </c>
      <c r="M18" s="10" t="s">
        <v>58</v>
      </c>
      <c r="N18" s="10"/>
      <c r="O18" s="10" t="s">
        <v>35</v>
      </c>
      <c r="P18" s="85"/>
      <c r="Q18" s="36"/>
      <c r="R18" s="42"/>
      <c r="Y18" s="3"/>
    </row>
    <row r="19" spans="1:27" ht="12.75" customHeight="1" x14ac:dyDescent="0.25">
      <c r="A19" s="12" t="s">
        <v>10</v>
      </c>
      <c r="B19" s="158" t="s">
        <v>11</v>
      </c>
      <c r="C19" s="159"/>
      <c r="D19" s="159"/>
      <c r="E19" s="159"/>
      <c r="F19" s="160"/>
      <c r="G19" s="25" t="s">
        <v>9</v>
      </c>
      <c r="H19" s="13" t="s">
        <v>15</v>
      </c>
      <c r="I19" s="12" t="s">
        <v>21</v>
      </c>
      <c r="J19" s="12" t="s">
        <v>24</v>
      </c>
      <c r="K19" s="12" t="s">
        <v>26</v>
      </c>
      <c r="L19" s="12"/>
      <c r="M19" s="12"/>
      <c r="N19" s="12" t="s">
        <v>32</v>
      </c>
      <c r="O19" s="12" t="s">
        <v>40</v>
      </c>
      <c r="P19" s="87" t="s">
        <v>36</v>
      </c>
      <c r="Q19" s="40" t="s">
        <v>52</v>
      </c>
      <c r="R19" s="44" t="s">
        <v>53</v>
      </c>
      <c r="Y19" s="3"/>
    </row>
    <row r="20" spans="1:27" s="2" customFormat="1" ht="45" customHeight="1" x14ac:dyDescent="0.3">
      <c r="A20" s="75" t="s">
        <v>83</v>
      </c>
      <c r="B20" s="155" t="s">
        <v>215</v>
      </c>
      <c r="C20" s="156"/>
      <c r="D20" s="156"/>
      <c r="E20" s="156"/>
      <c r="F20" s="157"/>
      <c r="G20" s="76" t="s">
        <v>66</v>
      </c>
      <c r="H20" s="64">
        <v>36119.789040992669</v>
      </c>
      <c r="I20" s="84">
        <v>0.751</v>
      </c>
      <c r="J20" s="66">
        <f>SUM(H20*I20)</f>
        <v>27125.961569785493</v>
      </c>
      <c r="K20" s="69">
        <f>160/60</f>
        <v>2.6666666666666665</v>
      </c>
      <c r="L20" s="67"/>
      <c r="M20" s="68">
        <f>SUM(J20*K20)</f>
        <v>72335.897519427977</v>
      </c>
      <c r="N20" s="65"/>
      <c r="O20" s="69"/>
      <c r="P20" s="70"/>
      <c r="Q20" s="104">
        <v>118.1</v>
      </c>
      <c r="R20" s="71">
        <f t="shared" ref="R20:R76" si="0">SUM(M20*Q20)</f>
        <v>8542869.4970444441</v>
      </c>
      <c r="S20" s="2" t="s">
        <v>338</v>
      </c>
      <c r="U20" s="2" t="s">
        <v>337</v>
      </c>
      <c r="W20" s="1"/>
      <c r="X20" s="1"/>
      <c r="Y20" s="3"/>
      <c r="Z20" s="1"/>
      <c r="AA20" s="1"/>
    </row>
    <row r="21" spans="1:27" s="2" customFormat="1" ht="45" customHeight="1" x14ac:dyDescent="0.3">
      <c r="A21" s="75" t="s">
        <v>83</v>
      </c>
      <c r="B21" s="105" t="s">
        <v>216</v>
      </c>
      <c r="C21" s="108"/>
      <c r="D21" s="108"/>
      <c r="E21" s="108"/>
      <c r="F21" s="109"/>
      <c r="G21" s="76" t="s">
        <v>66</v>
      </c>
      <c r="H21" s="64">
        <v>8471.3762114869933</v>
      </c>
      <c r="I21" s="84">
        <v>0.33300000000000002</v>
      </c>
      <c r="J21" s="66">
        <f t="shared" ref="J21:J27" si="1">SUM(H21*I21)</f>
        <v>2820.968278425169</v>
      </c>
      <c r="K21" s="69">
        <f>190/60</f>
        <v>3.1666666666666665</v>
      </c>
      <c r="L21" s="67"/>
      <c r="M21" s="68">
        <f t="shared" ref="M21:M27" si="2">SUM(J21*K21)</f>
        <v>8933.0662150130356</v>
      </c>
      <c r="N21" s="65"/>
      <c r="O21" s="69"/>
      <c r="P21" s="70"/>
      <c r="Q21" s="104">
        <v>118.1</v>
      </c>
      <c r="R21" s="71">
        <f t="shared" ref="R21:R27" si="3">SUM(M21*Q21)</f>
        <v>1054995.1199930394</v>
      </c>
      <c r="S21" s="2" t="s">
        <v>338</v>
      </c>
      <c r="W21" s="1"/>
      <c r="X21" s="1"/>
      <c r="Y21" s="3"/>
      <c r="Z21" s="1"/>
      <c r="AA21" s="1"/>
    </row>
    <row r="22" spans="1:27" s="2" customFormat="1" ht="45" customHeight="1" x14ac:dyDescent="0.3">
      <c r="A22" s="75" t="s">
        <v>298</v>
      </c>
      <c r="B22" s="105" t="s">
        <v>220</v>
      </c>
      <c r="C22" s="108"/>
      <c r="D22" s="108"/>
      <c r="E22" s="108"/>
      <c r="F22" s="109"/>
      <c r="G22" s="76" t="s">
        <v>66</v>
      </c>
      <c r="H22" s="64">
        <v>1051.0929215220453</v>
      </c>
      <c r="I22" s="84">
        <v>0.751</v>
      </c>
      <c r="J22" s="66">
        <f t="shared" si="1"/>
        <v>789.37078406305602</v>
      </c>
      <c r="K22" s="69">
        <f>160/60</f>
        <v>2.6666666666666665</v>
      </c>
      <c r="L22" s="67"/>
      <c r="M22" s="68">
        <f t="shared" si="2"/>
        <v>2104.9887575014827</v>
      </c>
      <c r="N22" s="65"/>
      <c r="O22" s="69"/>
      <c r="P22" s="70"/>
      <c r="Q22" s="104">
        <v>118.1</v>
      </c>
      <c r="R22" s="71">
        <f t="shared" si="3"/>
        <v>248599.17226092509</v>
      </c>
      <c r="S22" s="2" t="s">
        <v>338</v>
      </c>
      <c r="W22" s="1"/>
      <c r="X22" s="1"/>
      <c r="Y22" s="3"/>
      <c r="Z22" s="1"/>
      <c r="AA22" s="1"/>
    </row>
    <row r="23" spans="1:27" s="2" customFormat="1" ht="45" customHeight="1" x14ac:dyDescent="0.3">
      <c r="A23" s="75" t="s">
        <v>298</v>
      </c>
      <c r="B23" s="105" t="s">
        <v>221</v>
      </c>
      <c r="C23" s="108"/>
      <c r="D23" s="108"/>
      <c r="E23" s="108"/>
      <c r="F23" s="109"/>
      <c r="G23" s="76" t="s">
        <v>66</v>
      </c>
      <c r="H23" s="64">
        <v>264.19670400120748</v>
      </c>
      <c r="I23" s="84">
        <v>0.33300000000000002</v>
      </c>
      <c r="J23" s="66">
        <f t="shared" si="1"/>
        <v>87.97750243240209</v>
      </c>
      <c r="K23" s="69">
        <f>190/60</f>
        <v>3.1666666666666665</v>
      </c>
      <c r="L23" s="67"/>
      <c r="M23" s="68">
        <f t="shared" si="2"/>
        <v>278.59542436927325</v>
      </c>
      <c r="N23" s="65"/>
      <c r="O23" s="69"/>
      <c r="P23" s="70"/>
      <c r="Q23" s="104">
        <v>118.1</v>
      </c>
      <c r="R23" s="71">
        <f t="shared" si="3"/>
        <v>32902.119618011166</v>
      </c>
      <c r="S23" s="2" t="s">
        <v>338</v>
      </c>
      <c r="W23" s="1"/>
      <c r="X23" s="1"/>
      <c r="Y23" s="3"/>
      <c r="Z23" s="1"/>
      <c r="AA23" s="1"/>
    </row>
    <row r="24" spans="1:27" s="2" customFormat="1" ht="45" customHeight="1" x14ac:dyDescent="0.3">
      <c r="A24" s="75" t="s">
        <v>299</v>
      </c>
      <c r="B24" s="105" t="s">
        <v>222</v>
      </c>
      <c r="C24" s="108"/>
      <c r="D24" s="108"/>
      <c r="E24" s="108"/>
      <c r="F24" s="109"/>
      <c r="G24" s="76" t="s">
        <v>66</v>
      </c>
      <c r="H24" s="64">
        <v>4954.8269789191972</v>
      </c>
      <c r="I24" s="84">
        <v>0.751</v>
      </c>
      <c r="J24" s="66">
        <f t="shared" si="1"/>
        <v>3721.075061168317</v>
      </c>
      <c r="K24" s="69">
        <f>30/60</f>
        <v>0.5</v>
      </c>
      <c r="L24" s="67"/>
      <c r="M24" s="68">
        <f t="shared" si="2"/>
        <v>1860.5375305841585</v>
      </c>
      <c r="N24" s="65"/>
      <c r="O24" s="69"/>
      <c r="P24" s="70"/>
      <c r="Q24" s="104">
        <v>118.1</v>
      </c>
      <c r="R24" s="71">
        <f t="shared" si="3"/>
        <v>219729.4823619891</v>
      </c>
      <c r="S24" s="2" t="s">
        <v>338</v>
      </c>
      <c r="W24" s="1"/>
      <c r="X24" s="1"/>
      <c r="Y24" s="3"/>
      <c r="Z24" s="1"/>
      <c r="AA24" s="1"/>
    </row>
    <row r="25" spans="1:27" s="2" customFormat="1" ht="45" customHeight="1" x14ac:dyDescent="0.3">
      <c r="A25" s="75" t="s">
        <v>299</v>
      </c>
      <c r="B25" s="105" t="s">
        <v>223</v>
      </c>
      <c r="C25" s="108"/>
      <c r="D25" s="108"/>
      <c r="E25" s="108"/>
      <c r="F25" s="109"/>
      <c r="G25" s="76" t="s">
        <v>66</v>
      </c>
      <c r="H25" s="64">
        <v>1163.8320322811815</v>
      </c>
      <c r="I25" s="84">
        <v>0.33300000000000002</v>
      </c>
      <c r="J25" s="66">
        <f t="shared" si="1"/>
        <v>387.55606674963343</v>
      </c>
      <c r="K25" s="69">
        <f>60/60</f>
        <v>1</v>
      </c>
      <c r="L25" s="67"/>
      <c r="M25" s="68">
        <f t="shared" si="2"/>
        <v>387.55606674963343</v>
      </c>
      <c r="N25" s="65"/>
      <c r="O25" s="69"/>
      <c r="P25" s="70"/>
      <c r="Q25" s="104">
        <v>118.1</v>
      </c>
      <c r="R25" s="71">
        <f t="shared" si="3"/>
        <v>45770.371483131705</v>
      </c>
      <c r="S25" s="2" t="s">
        <v>338</v>
      </c>
      <c r="W25" s="1"/>
      <c r="X25" s="1"/>
      <c r="Y25" s="3"/>
      <c r="Z25" s="1"/>
      <c r="AA25" s="1"/>
    </row>
    <row r="26" spans="1:27" s="2" customFormat="1" ht="45" customHeight="1" x14ac:dyDescent="0.3">
      <c r="A26" s="75" t="s">
        <v>300</v>
      </c>
      <c r="B26" s="105" t="s">
        <v>224</v>
      </c>
      <c r="C26" s="108"/>
      <c r="D26" s="108"/>
      <c r="E26" s="108"/>
      <c r="F26" s="109"/>
      <c r="G26" s="76" t="s">
        <v>66</v>
      </c>
      <c r="H26" s="64">
        <v>93.379869517668155</v>
      </c>
      <c r="I26" s="84">
        <v>0.751</v>
      </c>
      <c r="J26" s="66">
        <f t="shared" si="1"/>
        <v>70.128282007768789</v>
      </c>
      <c r="K26" s="69">
        <f>30/60</f>
        <v>0.5</v>
      </c>
      <c r="L26" s="67"/>
      <c r="M26" s="68">
        <f t="shared" si="2"/>
        <v>35.064141003884394</v>
      </c>
      <c r="N26" s="65"/>
      <c r="O26" s="69"/>
      <c r="P26" s="70"/>
      <c r="Q26" s="104">
        <v>118.1</v>
      </c>
      <c r="R26" s="71">
        <f t="shared" si="3"/>
        <v>4141.0750525587464</v>
      </c>
      <c r="S26" s="2" t="s">
        <v>338</v>
      </c>
      <c r="W26" s="1"/>
      <c r="X26" s="1"/>
      <c r="Y26" s="3"/>
      <c r="Z26" s="1"/>
      <c r="AA26" s="1"/>
    </row>
    <row r="27" spans="1:27" s="2" customFormat="1" ht="45" customHeight="1" x14ac:dyDescent="0.3">
      <c r="A27" s="75" t="s">
        <v>300</v>
      </c>
      <c r="B27" s="105" t="s">
        <v>225</v>
      </c>
      <c r="C27" s="108"/>
      <c r="D27" s="108"/>
      <c r="E27" s="108"/>
      <c r="F27" s="109"/>
      <c r="G27" s="76" t="s">
        <v>66</v>
      </c>
      <c r="H27" s="64">
        <v>20.498020138024717</v>
      </c>
      <c r="I27" s="84">
        <v>0.33300000000000002</v>
      </c>
      <c r="J27" s="66">
        <f t="shared" si="1"/>
        <v>6.8258407059622312</v>
      </c>
      <c r="K27" s="69">
        <f>60/60</f>
        <v>1</v>
      </c>
      <c r="L27" s="67"/>
      <c r="M27" s="68">
        <f t="shared" si="2"/>
        <v>6.8258407059622312</v>
      </c>
      <c r="N27" s="65"/>
      <c r="O27" s="69"/>
      <c r="P27" s="70"/>
      <c r="Q27" s="104">
        <v>118.1</v>
      </c>
      <c r="R27" s="71">
        <f t="shared" si="3"/>
        <v>806.13178737413944</v>
      </c>
      <c r="S27" s="2" t="s">
        <v>338</v>
      </c>
      <c r="W27" s="1"/>
      <c r="X27" s="1"/>
      <c r="Y27" s="3"/>
      <c r="Z27" s="1"/>
      <c r="AA27" s="1"/>
    </row>
    <row r="28" spans="1:27" s="2" customFormat="1" ht="30" customHeight="1" x14ac:dyDescent="0.3">
      <c r="A28" s="75" t="s">
        <v>82</v>
      </c>
      <c r="B28" s="105" t="s">
        <v>217</v>
      </c>
      <c r="C28" s="106"/>
      <c r="D28" s="106"/>
      <c r="E28" s="106"/>
      <c r="F28" s="107"/>
      <c r="G28" s="76" t="s">
        <v>67</v>
      </c>
      <c r="H28" s="64">
        <v>5575.4614775427235</v>
      </c>
      <c r="I28" s="84">
        <v>1</v>
      </c>
      <c r="J28" s="66">
        <f t="shared" ref="J28:J30" si="4">SUM(H28*I28)</f>
        <v>5575.4614775427235</v>
      </c>
      <c r="K28" s="69">
        <f t="shared" ref="K28:K33" si="5">30/60</f>
        <v>0.5</v>
      </c>
      <c r="L28" s="67"/>
      <c r="M28" s="68">
        <f t="shared" ref="M28:M30" si="6">SUM(J28*K28)</f>
        <v>2787.7307387713618</v>
      </c>
      <c r="N28" s="65"/>
      <c r="O28" s="69"/>
      <c r="P28" s="70"/>
      <c r="Q28" s="104">
        <v>118.1</v>
      </c>
      <c r="R28" s="71">
        <f t="shared" ref="R28:R30" si="7">SUM(M28*Q28)</f>
        <v>329231.00024889782</v>
      </c>
      <c r="W28" s="1"/>
      <c r="X28" s="1"/>
      <c r="Y28" s="3"/>
      <c r="Z28" s="1"/>
      <c r="AA28" s="1"/>
    </row>
    <row r="29" spans="1:27" s="2" customFormat="1" ht="30" customHeight="1" x14ac:dyDescent="0.3">
      <c r="A29" s="75" t="s">
        <v>301</v>
      </c>
      <c r="B29" s="105" t="s">
        <v>218</v>
      </c>
      <c r="C29" s="106"/>
      <c r="D29" s="106"/>
      <c r="E29" s="106"/>
      <c r="F29" s="107"/>
      <c r="G29" s="76" t="s">
        <v>67</v>
      </c>
      <c r="H29" s="64">
        <v>324.55198551872473</v>
      </c>
      <c r="I29" s="84">
        <v>1</v>
      </c>
      <c r="J29" s="66">
        <f t="shared" si="4"/>
        <v>324.55198551872473</v>
      </c>
      <c r="K29" s="69">
        <f t="shared" si="5"/>
        <v>0.5</v>
      </c>
      <c r="L29" s="66">
        <f>SUM(J29*K29)</f>
        <v>162.27599275936237</v>
      </c>
      <c r="M29" s="68">
        <v>0</v>
      </c>
      <c r="N29" s="65"/>
      <c r="O29" s="69"/>
      <c r="P29" s="70"/>
      <c r="Q29" s="104">
        <v>118.1</v>
      </c>
      <c r="R29" s="71">
        <f t="shared" si="7"/>
        <v>0</v>
      </c>
      <c r="W29" s="1"/>
      <c r="X29" s="1"/>
      <c r="Y29" s="3"/>
      <c r="Z29" s="1"/>
      <c r="AA29" s="1"/>
    </row>
    <row r="30" spans="1:27" s="2" customFormat="1" ht="30" customHeight="1" x14ac:dyDescent="0.3">
      <c r="A30" s="75" t="s">
        <v>302</v>
      </c>
      <c r="B30" s="105" t="s">
        <v>219</v>
      </c>
      <c r="C30" s="106"/>
      <c r="D30" s="106"/>
      <c r="E30" s="106"/>
      <c r="F30" s="107"/>
      <c r="G30" s="76" t="s">
        <v>67</v>
      </c>
      <c r="H30" s="64">
        <v>1428.0287362823888</v>
      </c>
      <c r="I30" s="84">
        <v>1</v>
      </c>
      <c r="J30" s="66">
        <f t="shared" si="4"/>
        <v>1428.0287362823888</v>
      </c>
      <c r="K30" s="69">
        <f t="shared" si="5"/>
        <v>0.5</v>
      </c>
      <c r="L30" s="67"/>
      <c r="M30" s="68">
        <f t="shared" si="6"/>
        <v>714.01436814119438</v>
      </c>
      <c r="N30" s="65"/>
      <c r="O30" s="69"/>
      <c r="P30" s="70"/>
      <c r="Q30" s="104">
        <v>118.1</v>
      </c>
      <c r="R30" s="71">
        <f t="shared" si="7"/>
        <v>84325.096877475051</v>
      </c>
      <c r="W30" s="1"/>
      <c r="X30" s="1"/>
      <c r="Y30" s="3"/>
      <c r="Z30" s="1"/>
      <c r="AA30" s="1"/>
    </row>
    <row r="31" spans="1:27" s="2" customFormat="1" ht="35.1" customHeight="1" x14ac:dyDescent="0.3">
      <c r="A31" s="75" t="s">
        <v>81</v>
      </c>
      <c r="B31" s="105" t="s">
        <v>226</v>
      </c>
      <c r="C31" s="106"/>
      <c r="D31" s="106"/>
      <c r="E31" s="106"/>
      <c r="F31" s="107"/>
      <c r="G31" s="76" t="s">
        <v>68</v>
      </c>
      <c r="H31" s="64">
        <v>5575.4614775427235</v>
      </c>
      <c r="I31" s="84">
        <v>1</v>
      </c>
      <c r="J31" s="66">
        <f t="shared" ref="J31:J33" si="8">SUM(H31*I31)</f>
        <v>5575.4614775427235</v>
      </c>
      <c r="K31" s="69">
        <f t="shared" si="5"/>
        <v>0.5</v>
      </c>
      <c r="L31" s="67"/>
      <c r="M31" s="68">
        <f t="shared" ref="M31" si="9">SUM(J31*K31)</f>
        <v>2787.7307387713618</v>
      </c>
      <c r="N31" s="65"/>
      <c r="O31" s="69"/>
      <c r="P31" s="70"/>
      <c r="Q31" s="104">
        <v>118.1</v>
      </c>
      <c r="R31" s="71">
        <f t="shared" ref="R31:R33" si="10">SUM(M31*Q31)</f>
        <v>329231.00024889782</v>
      </c>
      <c r="W31" s="1"/>
      <c r="X31" s="1"/>
      <c r="Y31" s="3"/>
      <c r="Z31" s="1"/>
      <c r="AA31" s="1"/>
    </row>
    <row r="32" spans="1:27" s="2" customFormat="1" ht="35.1" customHeight="1" x14ac:dyDescent="0.3">
      <c r="A32" s="75" t="s">
        <v>301</v>
      </c>
      <c r="B32" s="105" t="s">
        <v>227</v>
      </c>
      <c r="C32" s="106"/>
      <c r="D32" s="106"/>
      <c r="E32" s="106"/>
      <c r="F32" s="107"/>
      <c r="G32" s="76" t="s">
        <v>68</v>
      </c>
      <c r="H32" s="64">
        <v>284.69472413923222</v>
      </c>
      <c r="I32" s="84">
        <v>1</v>
      </c>
      <c r="J32" s="66">
        <f t="shared" si="8"/>
        <v>284.69472413923222</v>
      </c>
      <c r="K32" s="69">
        <f t="shared" si="5"/>
        <v>0.5</v>
      </c>
      <c r="L32" s="68">
        <f>SUM(J32*K32)</f>
        <v>142.34736206961611</v>
      </c>
      <c r="M32" s="68">
        <v>0</v>
      </c>
      <c r="N32" s="65"/>
      <c r="O32" s="69"/>
      <c r="P32" s="70"/>
      <c r="Q32" s="104">
        <v>118.1</v>
      </c>
      <c r="R32" s="71">
        <f t="shared" si="10"/>
        <v>0</v>
      </c>
      <c r="U32" s="2" t="s">
        <v>337</v>
      </c>
      <c r="W32" s="1"/>
      <c r="X32" s="1"/>
      <c r="Y32" s="3"/>
      <c r="Z32" s="1"/>
      <c r="AA32" s="1"/>
    </row>
    <row r="33" spans="1:27" s="2" customFormat="1" ht="35.1" customHeight="1" x14ac:dyDescent="0.3">
      <c r="A33" s="75" t="s">
        <v>302</v>
      </c>
      <c r="B33" s="105" t="s">
        <v>228</v>
      </c>
      <c r="C33" s="106"/>
      <c r="D33" s="106"/>
      <c r="E33" s="106"/>
      <c r="F33" s="107"/>
      <c r="G33" s="76" t="s">
        <v>68</v>
      </c>
      <c r="H33" s="64">
        <v>1414.3633895237058</v>
      </c>
      <c r="I33" s="84">
        <v>1</v>
      </c>
      <c r="J33" s="66">
        <f t="shared" si="8"/>
        <v>1414.3633895237058</v>
      </c>
      <c r="K33" s="69">
        <f t="shared" si="5"/>
        <v>0.5</v>
      </c>
      <c r="L33" s="67"/>
      <c r="M33" s="68">
        <f t="shared" ref="M33:M134" si="11">SUM(J33*K33)</f>
        <v>707.1816947618529</v>
      </c>
      <c r="N33" s="65"/>
      <c r="O33" s="69"/>
      <c r="P33" s="70"/>
      <c r="Q33" s="104">
        <v>118.1</v>
      </c>
      <c r="R33" s="71">
        <f t="shared" si="10"/>
        <v>83518.158151374824</v>
      </c>
      <c r="W33" s="1"/>
      <c r="X33" s="1"/>
      <c r="Y33" s="3"/>
      <c r="Z33" s="1"/>
      <c r="AA33" s="1"/>
    </row>
    <row r="34" spans="1:27" s="2" customFormat="1" ht="30" customHeight="1" x14ac:dyDescent="0.3">
      <c r="A34" s="75" t="s">
        <v>303</v>
      </c>
      <c r="B34" s="105" t="s">
        <v>229</v>
      </c>
      <c r="C34" s="179"/>
      <c r="D34" s="179"/>
      <c r="E34" s="179"/>
      <c r="F34" s="180"/>
      <c r="G34" s="76" t="s">
        <v>69</v>
      </c>
      <c r="H34" s="64">
        <v>9853.8537919071059</v>
      </c>
      <c r="I34" s="84">
        <v>1</v>
      </c>
      <c r="J34" s="66">
        <f t="shared" ref="J34:J160" si="12">SUM(H34*I34)</f>
        <v>9853.8537919071059</v>
      </c>
      <c r="K34" s="69">
        <f t="shared" ref="K34:K40" si="13">10/60</f>
        <v>0.16666666666666666</v>
      </c>
      <c r="L34" s="67"/>
      <c r="M34" s="68">
        <f t="shared" si="11"/>
        <v>1642.3089653178508</v>
      </c>
      <c r="N34" s="65"/>
      <c r="O34" s="69"/>
      <c r="P34" s="70"/>
      <c r="Q34" s="104">
        <v>118.1</v>
      </c>
      <c r="R34" s="71">
        <f t="shared" ref="R34:R40" si="14">SUM(M34*Q34)</f>
        <v>193956.68880403816</v>
      </c>
      <c r="W34" s="1"/>
      <c r="X34" s="1"/>
      <c r="Y34" s="3"/>
      <c r="Z34" s="1"/>
      <c r="AA34" s="1"/>
    </row>
    <row r="35" spans="1:27" s="2" customFormat="1" ht="30" customHeight="1" x14ac:dyDescent="0.3">
      <c r="A35" s="75" t="s">
        <v>304</v>
      </c>
      <c r="B35" s="105" t="s">
        <v>230</v>
      </c>
      <c r="C35" s="179"/>
      <c r="D35" s="179"/>
      <c r="E35" s="179"/>
      <c r="F35" s="180"/>
      <c r="G35" s="76" t="s">
        <v>69</v>
      </c>
      <c r="H35" s="64">
        <v>891.66387600407529</v>
      </c>
      <c r="I35" s="84">
        <v>1</v>
      </c>
      <c r="J35" s="66">
        <f t="shared" si="12"/>
        <v>891.66387600407529</v>
      </c>
      <c r="K35" s="69">
        <f t="shared" si="13"/>
        <v>0.16666666666666666</v>
      </c>
      <c r="L35" s="67"/>
      <c r="M35" s="68">
        <f t="shared" si="11"/>
        <v>148.6106460006792</v>
      </c>
      <c r="N35" s="65"/>
      <c r="O35" s="69"/>
      <c r="P35" s="70"/>
      <c r="Q35" s="104">
        <v>118.1</v>
      </c>
      <c r="R35" s="71">
        <f t="shared" si="14"/>
        <v>17550.917292680213</v>
      </c>
      <c r="W35" s="1"/>
      <c r="X35" s="1"/>
      <c r="Y35" s="3"/>
      <c r="Z35" s="1"/>
      <c r="AA35" s="1"/>
    </row>
    <row r="36" spans="1:27" s="2" customFormat="1" ht="30" customHeight="1" x14ac:dyDescent="0.3">
      <c r="A36" s="75" t="s">
        <v>305</v>
      </c>
      <c r="B36" s="105" t="s">
        <v>231</v>
      </c>
      <c r="C36" s="179"/>
      <c r="D36" s="179"/>
      <c r="E36" s="179"/>
      <c r="F36" s="180"/>
      <c r="G36" s="76" t="s">
        <v>69</v>
      </c>
      <c r="H36" s="64">
        <v>3020.0416336689755</v>
      </c>
      <c r="I36" s="84">
        <v>1</v>
      </c>
      <c r="J36" s="66">
        <f t="shared" si="12"/>
        <v>3020.0416336689755</v>
      </c>
      <c r="K36" s="69">
        <f t="shared" si="13"/>
        <v>0.16666666666666666</v>
      </c>
      <c r="L36" s="67"/>
      <c r="M36" s="68">
        <f t="shared" si="11"/>
        <v>503.34027227816256</v>
      </c>
      <c r="N36" s="65"/>
      <c r="O36" s="69"/>
      <c r="P36" s="70"/>
      <c r="Q36" s="104">
        <v>118.1</v>
      </c>
      <c r="R36" s="71">
        <f t="shared" si="14"/>
        <v>59444.486156050996</v>
      </c>
      <c r="W36" s="1"/>
      <c r="X36" s="1"/>
      <c r="Y36" s="3"/>
      <c r="Z36" s="1"/>
      <c r="AA36" s="1"/>
    </row>
    <row r="37" spans="1:27" s="2" customFormat="1" ht="30" customHeight="1" x14ac:dyDescent="0.3">
      <c r="A37" s="75" t="s">
        <v>301</v>
      </c>
      <c r="B37" s="105" t="s">
        <v>232</v>
      </c>
      <c r="C37" s="179"/>
      <c r="D37" s="179"/>
      <c r="E37" s="179"/>
      <c r="F37" s="180"/>
      <c r="G37" s="76" t="s">
        <v>69</v>
      </c>
      <c r="H37" s="64">
        <v>1708.1683448353931</v>
      </c>
      <c r="I37" s="84">
        <v>1</v>
      </c>
      <c r="J37" s="66">
        <f t="shared" si="12"/>
        <v>1708.1683448353931</v>
      </c>
      <c r="K37" s="69">
        <f t="shared" si="13"/>
        <v>0.16666666666666666</v>
      </c>
      <c r="L37" s="68">
        <f>SUM(J37*K37)</f>
        <v>284.69472413923216</v>
      </c>
      <c r="M37" s="68">
        <v>0</v>
      </c>
      <c r="N37" s="65"/>
      <c r="O37" s="69"/>
      <c r="P37" s="70"/>
      <c r="Q37" s="104">
        <v>118.1</v>
      </c>
      <c r="R37" s="71">
        <f t="shared" si="14"/>
        <v>0</v>
      </c>
      <c r="W37" s="1"/>
      <c r="X37" s="1"/>
      <c r="Y37" s="3"/>
      <c r="Z37" s="1"/>
      <c r="AA37" s="1"/>
    </row>
    <row r="38" spans="1:27" s="2" customFormat="1" ht="30" customHeight="1" x14ac:dyDescent="0.3">
      <c r="A38" s="75" t="s">
        <v>306</v>
      </c>
      <c r="B38" s="105" t="s">
        <v>233</v>
      </c>
      <c r="C38" s="179"/>
      <c r="D38" s="179"/>
      <c r="E38" s="179"/>
      <c r="F38" s="180"/>
      <c r="G38" s="76" t="s">
        <v>69</v>
      </c>
      <c r="H38" s="64">
        <v>4054.0528717426664</v>
      </c>
      <c r="I38" s="84">
        <v>1</v>
      </c>
      <c r="J38" s="66">
        <f t="shared" si="12"/>
        <v>4054.0528717426664</v>
      </c>
      <c r="K38" s="69">
        <f t="shared" si="13"/>
        <v>0.16666666666666666</v>
      </c>
      <c r="L38" s="67"/>
      <c r="M38" s="68">
        <f t="shared" si="11"/>
        <v>675.67547862377774</v>
      </c>
      <c r="N38" s="65"/>
      <c r="O38" s="69"/>
      <c r="P38" s="70"/>
      <c r="Q38" s="104">
        <v>118.1</v>
      </c>
      <c r="R38" s="71">
        <f t="shared" si="14"/>
        <v>79797.274025468141</v>
      </c>
      <c r="W38" s="1"/>
      <c r="X38" s="1"/>
      <c r="Y38" s="3"/>
      <c r="Z38" s="1"/>
      <c r="AA38" s="1"/>
    </row>
    <row r="39" spans="1:27" s="2" customFormat="1" ht="30" customHeight="1" x14ac:dyDescent="0.3">
      <c r="A39" s="75" t="s">
        <v>307</v>
      </c>
      <c r="B39" s="105" t="s">
        <v>234</v>
      </c>
      <c r="C39" s="179"/>
      <c r="D39" s="179"/>
      <c r="E39" s="179"/>
      <c r="F39" s="180"/>
      <c r="G39" s="76" t="s">
        <v>69</v>
      </c>
      <c r="H39" s="64">
        <v>25.053135724252435</v>
      </c>
      <c r="I39" s="84">
        <v>1</v>
      </c>
      <c r="J39" s="66">
        <f t="shared" si="12"/>
        <v>25.053135724252435</v>
      </c>
      <c r="K39" s="69">
        <f t="shared" si="13"/>
        <v>0.16666666666666666</v>
      </c>
      <c r="L39" s="67"/>
      <c r="M39" s="68">
        <f t="shared" si="11"/>
        <v>4.1755226207087386</v>
      </c>
      <c r="N39" s="65"/>
      <c r="O39" s="69"/>
      <c r="P39" s="70"/>
      <c r="Q39" s="104">
        <v>118.1</v>
      </c>
      <c r="R39" s="71">
        <f t="shared" si="14"/>
        <v>493.12922150570199</v>
      </c>
      <c r="W39" s="1"/>
      <c r="X39" s="1"/>
      <c r="Y39" s="3"/>
      <c r="Z39" s="1"/>
      <c r="AA39" s="1"/>
    </row>
    <row r="40" spans="1:27" s="2" customFormat="1" ht="30" customHeight="1" x14ac:dyDescent="0.3">
      <c r="A40" s="75" t="s">
        <v>300</v>
      </c>
      <c r="B40" s="105" t="s">
        <v>235</v>
      </c>
      <c r="C40" s="179"/>
      <c r="D40" s="179"/>
      <c r="E40" s="179"/>
      <c r="F40" s="180"/>
      <c r="G40" s="76" t="s">
        <v>69</v>
      </c>
      <c r="H40" s="64">
        <v>77.436964965871169</v>
      </c>
      <c r="I40" s="84">
        <v>1</v>
      </c>
      <c r="J40" s="66">
        <f t="shared" si="12"/>
        <v>77.436964965871169</v>
      </c>
      <c r="K40" s="69">
        <f t="shared" si="13"/>
        <v>0.16666666666666666</v>
      </c>
      <c r="L40" s="67"/>
      <c r="M40" s="68">
        <f t="shared" si="11"/>
        <v>12.906160827645195</v>
      </c>
      <c r="N40" s="65"/>
      <c r="O40" s="69"/>
      <c r="P40" s="70"/>
      <c r="Q40" s="104">
        <v>118.1</v>
      </c>
      <c r="R40" s="71">
        <f t="shared" si="14"/>
        <v>1524.2175937448974</v>
      </c>
      <c r="W40" s="1"/>
      <c r="X40" s="1"/>
      <c r="Y40" s="3"/>
      <c r="Z40" s="1"/>
      <c r="AA40" s="1"/>
    </row>
    <row r="41" spans="1:27" s="2" customFormat="1" ht="30" customHeight="1" x14ac:dyDescent="0.3">
      <c r="A41" s="75" t="s">
        <v>303</v>
      </c>
      <c r="B41" s="105" t="s">
        <v>236</v>
      </c>
      <c r="C41" s="108"/>
      <c r="D41" s="108"/>
      <c r="E41" s="108"/>
      <c r="F41" s="109"/>
      <c r="G41" s="76" t="s">
        <v>70</v>
      </c>
      <c r="H41" s="64">
        <v>9852.7150130105474</v>
      </c>
      <c r="I41" s="84">
        <v>1</v>
      </c>
      <c r="J41" s="66">
        <f t="shared" si="12"/>
        <v>9852.7150130105474</v>
      </c>
      <c r="K41" s="69">
        <f t="shared" ref="K41:K45" si="15">20/60</f>
        <v>0.33333333333333331</v>
      </c>
      <c r="L41" s="67"/>
      <c r="M41" s="68">
        <f t="shared" si="11"/>
        <v>3284.2383376701823</v>
      </c>
      <c r="N41" s="65"/>
      <c r="O41" s="69"/>
      <c r="P41" s="70"/>
      <c r="Q41" s="104">
        <v>118.1</v>
      </c>
      <c r="R41" s="71">
        <f t="shared" si="0"/>
        <v>387868.5476788485</v>
      </c>
      <c r="W41" s="1"/>
      <c r="X41" s="1"/>
      <c r="Y41" s="3"/>
      <c r="Z41" s="1"/>
      <c r="AA41" s="1"/>
    </row>
    <row r="42" spans="1:27" s="2" customFormat="1" ht="30" customHeight="1" x14ac:dyDescent="0.3">
      <c r="A42" s="75" t="s">
        <v>304</v>
      </c>
      <c r="B42" s="105" t="s">
        <v>237</v>
      </c>
      <c r="C42" s="108"/>
      <c r="D42" s="108"/>
      <c r="E42" s="108"/>
      <c r="F42" s="109"/>
      <c r="G42" s="76" t="s">
        <v>70</v>
      </c>
      <c r="H42" s="64">
        <v>802.83912207263484</v>
      </c>
      <c r="I42" s="84">
        <v>1</v>
      </c>
      <c r="J42" s="66">
        <f t="shared" si="12"/>
        <v>802.83912207263484</v>
      </c>
      <c r="K42" s="69">
        <f t="shared" si="15"/>
        <v>0.33333333333333331</v>
      </c>
      <c r="L42" s="67"/>
      <c r="M42" s="68">
        <f t="shared" si="11"/>
        <v>267.61304069087828</v>
      </c>
      <c r="N42" s="65"/>
      <c r="O42" s="69"/>
      <c r="P42" s="70"/>
      <c r="Q42" s="104">
        <v>118.1</v>
      </c>
      <c r="R42" s="71">
        <f t="shared" si="0"/>
        <v>31605.100105592723</v>
      </c>
      <c r="W42" s="1"/>
      <c r="X42" s="1"/>
      <c r="Y42" s="3"/>
      <c r="Z42" s="1"/>
      <c r="AA42" s="1"/>
    </row>
    <row r="43" spans="1:27" s="2" customFormat="1" ht="30" customHeight="1" x14ac:dyDescent="0.3">
      <c r="A43" s="75" t="s">
        <v>308</v>
      </c>
      <c r="B43" s="105" t="s">
        <v>238</v>
      </c>
      <c r="C43" s="108"/>
      <c r="D43" s="108"/>
      <c r="E43" s="108"/>
      <c r="F43" s="109"/>
      <c r="G43" s="76" t="s">
        <v>70</v>
      </c>
      <c r="H43" s="64">
        <v>4038.1099671908701</v>
      </c>
      <c r="I43" s="84">
        <v>1</v>
      </c>
      <c r="J43" s="66">
        <f t="shared" si="12"/>
        <v>4038.1099671908701</v>
      </c>
      <c r="K43" s="69">
        <f t="shared" si="15"/>
        <v>0.33333333333333331</v>
      </c>
      <c r="L43" s="67"/>
      <c r="M43" s="68">
        <f t="shared" si="11"/>
        <v>1346.03665573029</v>
      </c>
      <c r="N43" s="65"/>
      <c r="O43" s="69"/>
      <c r="P43" s="70"/>
      <c r="Q43" s="104">
        <v>118.1</v>
      </c>
      <c r="R43" s="71">
        <f t="shared" si="0"/>
        <v>158966.92904174724</v>
      </c>
      <c r="W43" s="1"/>
      <c r="X43" s="1"/>
      <c r="Y43" s="3"/>
      <c r="Z43" s="1"/>
      <c r="AA43" s="1"/>
    </row>
    <row r="44" spans="1:27" s="2" customFormat="1" ht="30" customHeight="1" x14ac:dyDescent="0.3">
      <c r="A44" s="75" t="s">
        <v>309</v>
      </c>
      <c r="B44" s="105" t="s">
        <v>239</v>
      </c>
      <c r="C44" s="108"/>
      <c r="D44" s="108"/>
      <c r="E44" s="108"/>
      <c r="F44" s="109"/>
      <c r="G44" s="76" t="s">
        <v>70</v>
      </c>
      <c r="H44" s="64">
        <v>25.053135724252435</v>
      </c>
      <c r="I44" s="84">
        <v>1</v>
      </c>
      <c r="J44" s="66">
        <f t="shared" si="12"/>
        <v>25.053135724252435</v>
      </c>
      <c r="K44" s="69">
        <f t="shared" si="15"/>
        <v>0.33333333333333331</v>
      </c>
      <c r="L44" s="67"/>
      <c r="M44" s="68">
        <f t="shared" si="11"/>
        <v>8.3510452414174772</v>
      </c>
      <c r="N44" s="65"/>
      <c r="O44" s="69"/>
      <c r="P44" s="70"/>
      <c r="Q44" s="104">
        <v>118.1</v>
      </c>
      <c r="R44" s="71">
        <f t="shared" si="0"/>
        <v>986.25844301140398</v>
      </c>
      <c r="W44" s="1"/>
      <c r="X44" s="1"/>
      <c r="Y44" s="3"/>
      <c r="Z44" s="1"/>
      <c r="AA44" s="1"/>
    </row>
    <row r="45" spans="1:27" s="2" customFormat="1" ht="30" customHeight="1" x14ac:dyDescent="0.3">
      <c r="A45" s="75" t="s">
        <v>300</v>
      </c>
      <c r="B45" s="105" t="s">
        <v>240</v>
      </c>
      <c r="C45" s="108"/>
      <c r="D45" s="108"/>
      <c r="E45" s="108"/>
      <c r="F45" s="109"/>
      <c r="G45" s="76" t="s">
        <v>70</v>
      </c>
      <c r="H45" s="64">
        <v>77.436964965871169</v>
      </c>
      <c r="I45" s="84">
        <v>1</v>
      </c>
      <c r="J45" s="66">
        <f t="shared" si="12"/>
        <v>77.436964965871169</v>
      </c>
      <c r="K45" s="69">
        <f t="shared" si="15"/>
        <v>0.33333333333333331</v>
      </c>
      <c r="L45" s="67"/>
      <c r="M45" s="68">
        <f t="shared" si="11"/>
        <v>25.81232165529039</v>
      </c>
      <c r="N45" s="65"/>
      <c r="O45" s="69"/>
      <c r="P45" s="70"/>
      <c r="Q45" s="104">
        <v>118.1</v>
      </c>
      <c r="R45" s="71">
        <f t="shared" si="0"/>
        <v>3048.4351874897948</v>
      </c>
      <c r="W45" s="1"/>
      <c r="X45" s="1"/>
      <c r="Y45" s="3"/>
      <c r="Z45" s="1"/>
      <c r="AA45" s="1"/>
    </row>
    <row r="46" spans="1:27" s="2" customFormat="1" ht="40.35" customHeight="1" x14ac:dyDescent="0.3">
      <c r="A46" s="75" t="s">
        <v>310</v>
      </c>
      <c r="B46" s="105" t="s">
        <v>241</v>
      </c>
      <c r="C46" s="108"/>
      <c r="D46" s="108"/>
      <c r="E46" s="108"/>
      <c r="F46" s="109"/>
      <c r="G46" s="76" t="s">
        <v>71</v>
      </c>
      <c r="H46" s="64">
        <v>9859.5476863898893</v>
      </c>
      <c r="I46" s="84">
        <v>1</v>
      </c>
      <c r="J46" s="66">
        <f t="shared" si="12"/>
        <v>9859.5476863898893</v>
      </c>
      <c r="K46" s="69">
        <f t="shared" ref="K46:K48" si="16">30/60</f>
        <v>0.5</v>
      </c>
      <c r="L46" s="68"/>
      <c r="M46" s="68">
        <f t="shared" si="11"/>
        <v>4929.7738431949447</v>
      </c>
      <c r="N46" s="65"/>
      <c r="O46" s="69" t="s">
        <v>337</v>
      </c>
      <c r="P46" s="70"/>
      <c r="Q46" s="104">
        <v>118.1</v>
      </c>
      <c r="R46" s="71">
        <f t="shared" si="0"/>
        <v>582206.29088132293</v>
      </c>
      <c r="W46" s="1"/>
      <c r="X46" s="1"/>
      <c r="Y46" s="3"/>
      <c r="Z46" s="1"/>
      <c r="AA46" s="1"/>
    </row>
    <row r="47" spans="1:27" s="2" customFormat="1" ht="40.35" customHeight="1" x14ac:dyDescent="0.3">
      <c r="A47" s="75" t="s">
        <v>311</v>
      </c>
      <c r="B47" s="105" t="s">
        <v>242</v>
      </c>
      <c r="C47" s="108"/>
      <c r="D47" s="108"/>
      <c r="E47" s="108"/>
      <c r="F47" s="109"/>
      <c r="G47" s="76" t="s">
        <v>71</v>
      </c>
      <c r="H47" s="64">
        <v>4038.1099671908701</v>
      </c>
      <c r="I47" s="84">
        <v>1</v>
      </c>
      <c r="J47" s="66">
        <f t="shared" si="12"/>
        <v>4038.1099671908701</v>
      </c>
      <c r="K47" s="69">
        <f t="shared" si="16"/>
        <v>0.5</v>
      </c>
      <c r="L47" s="68"/>
      <c r="M47" s="68">
        <f t="shared" si="11"/>
        <v>2019.054983595435</v>
      </c>
      <c r="N47" s="65"/>
      <c r="O47" s="69"/>
      <c r="P47" s="70"/>
      <c r="Q47" s="104">
        <v>118.1</v>
      </c>
      <c r="R47" s="71">
        <f t="shared" si="0"/>
        <v>238450.39356262085</v>
      </c>
      <c r="W47" s="1"/>
      <c r="X47" s="1"/>
      <c r="Y47" s="3"/>
      <c r="Z47" s="1"/>
      <c r="AA47" s="1"/>
    </row>
    <row r="48" spans="1:27" s="2" customFormat="1" ht="40.35" customHeight="1" x14ac:dyDescent="0.3">
      <c r="A48" s="75" t="s">
        <v>300</v>
      </c>
      <c r="B48" s="105" t="s">
        <v>243</v>
      </c>
      <c r="C48" s="108"/>
      <c r="D48" s="108"/>
      <c r="E48" s="108"/>
      <c r="F48" s="109"/>
      <c r="G48" s="76" t="s">
        <v>71</v>
      </c>
      <c r="H48" s="64">
        <v>84.269638345212741</v>
      </c>
      <c r="I48" s="84">
        <v>1</v>
      </c>
      <c r="J48" s="66">
        <f t="shared" si="12"/>
        <v>84.269638345212741</v>
      </c>
      <c r="K48" s="69">
        <f t="shared" si="16"/>
        <v>0.5</v>
      </c>
      <c r="L48" s="68"/>
      <c r="M48" s="68">
        <f t="shared" si="11"/>
        <v>42.13481917260637</v>
      </c>
      <c r="N48" s="65"/>
      <c r="O48" s="69" t="s">
        <v>337</v>
      </c>
      <c r="P48" s="70"/>
      <c r="Q48" s="104">
        <v>118.1</v>
      </c>
      <c r="R48" s="71">
        <f t="shared" si="0"/>
        <v>4976.1221442848118</v>
      </c>
      <c r="W48" s="1"/>
      <c r="X48" s="1"/>
      <c r="Y48" s="3"/>
      <c r="Z48" s="1"/>
      <c r="AA48" s="1"/>
    </row>
    <row r="49" spans="1:27" s="2" customFormat="1" ht="40.35" customHeight="1" x14ac:dyDescent="0.3">
      <c r="A49" s="75" t="s">
        <v>86</v>
      </c>
      <c r="B49" s="105" t="s">
        <v>336</v>
      </c>
      <c r="C49" s="108"/>
      <c r="D49" s="108"/>
      <c r="E49" s="108"/>
      <c r="F49" s="109"/>
      <c r="G49" s="76" t="s">
        <v>214</v>
      </c>
      <c r="H49" s="64">
        <v>1047.6765848323746</v>
      </c>
      <c r="I49" s="84">
        <v>1</v>
      </c>
      <c r="J49" s="66">
        <f t="shared" si="12"/>
        <v>1047.6765848323746</v>
      </c>
      <c r="K49" s="69">
        <f>15/60</f>
        <v>0.25</v>
      </c>
      <c r="L49" s="68"/>
      <c r="M49" s="68">
        <f t="shared" si="11"/>
        <v>261.91914620809365</v>
      </c>
      <c r="N49" s="65"/>
      <c r="O49" s="69"/>
      <c r="P49" s="70"/>
      <c r="Q49" s="104">
        <v>118.1</v>
      </c>
      <c r="R49" s="71">
        <f t="shared" si="0"/>
        <v>30932.65116717586</v>
      </c>
      <c r="S49" s="2" t="s">
        <v>338</v>
      </c>
      <c r="W49" s="1"/>
      <c r="X49" s="1"/>
      <c r="Y49" s="3"/>
      <c r="Z49" s="1"/>
      <c r="AA49" s="1"/>
    </row>
    <row r="50" spans="1:27" s="2" customFormat="1" ht="35.1" customHeight="1" x14ac:dyDescent="0.3">
      <c r="A50" s="75" t="s">
        <v>80</v>
      </c>
      <c r="B50" s="105" t="s">
        <v>244</v>
      </c>
      <c r="C50" s="113"/>
      <c r="D50" s="113"/>
      <c r="E50" s="113"/>
      <c r="F50" s="114"/>
      <c r="G50" s="76" t="s">
        <v>72</v>
      </c>
      <c r="H50" s="64">
        <v>22307.539804653679</v>
      </c>
      <c r="I50" s="84">
        <v>1</v>
      </c>
      <c r="J50" s="66">
        <f t="shared" si="12"/>
        <v>22307.539804653679</v>
      </c>
      <c r="K50" s="69">
        <f>15/60</f>
        <v>0.25</v>
      </c>
      <c r="L50" s="68"/>
      <c r="M50" s="68">
        <f t="shared" si="11"/>
        <v>5576.8849511634198</v>
      </c>
      <c r="N50" s="65"/>
      <c r="O50" s="69"/>
      <c r="P50" s="70"/>
      <c r="Q50" s="104">
        <v>118.1</v>
      </c>
      <c r="R50" s="71">
        <f t="shared" si="0"/>
        <v>658630.11273239984</v>
      </c>
      <c r="S50" s="2" t="s">
        <v>338</v>
      </c>
      <c r="W50" s="1"/>
      <c r="X50" s="1"/>
      <c r="Y50" s="3"/>
      <c r="Z50" s="1"/>
      <c r="AA50" s="1"/>
    </row>
    <row r="51" spans="1:27" s="2" customFormat="1" ht="35.1" customHeight="1" x14ac:dyDescent="0.3">
      <c r="A51" s="75" t="s">
        <v>312</v>
      </c>
      <c r="B51" s="105" t="s">
        <v>245</v>
      </c>
      <c r="C51" s="113"/>
      <c r="D51" s="113"/>
      <c r="E51" s="113"/>
      <c r="F51" s="114"/>
      <c r="G51" s="76" t="s">
        <v>72</v>
      </c>
      <c r="H51" s="64">
        <v>7657.1493004487902</v>
      </c>
      <c r="I51" s="84">
        <v>1</v>
      </c>
      <c r="J51" s="66">
        <f t="shared" si="12"/>
        <v>7657.1493004487902</v>
      </c>
      <c r="K51" s="69">
        <f t="shared" ref="K51:K55" si="17">15/60</f>
        <v>0.25</v>
      </c>
      <c r="L51" s="68"/>
      <c r="M51" s="68">
        <f t="shared" si="11"/>
        <v>1914.2873251121975</v>
      </c>
      <c r="N51" s="65"/>
      <c r="O51" s="69"/>
      <c r="P51" s="70"/>
      <c r="Q51" s="104">
        <v>118.1</v>
      </c>
      <c r="R51" s="71">
        <f t="shared" si="0"/>
        <v>226077.33309575051</v>
      </c>
      <c r="S51" s="2" t="s">
        <v>338</v>
      </c>
      <c r="W51" s="1"/>
      <c r="X51" s="1"/>
      <c r="Y51" s="3"/>
      <c r="Z51" s="1"/>
      <c r="AA51" s="1"/>
    </row>
    <row r="52" spans="1:27" s="2" customFormat="1" ht="35.1" customHeight="1" x14ac:dyDescent="0.3">
      <c r="A52" s="75" t="s">
        <v>304</v>
      </c>
      <c r="B52" s="105" t="s">
        <v>246</v>
      </c>
      <c r="C52" s="113"/>
      <c r="D52" s="113"/>
      <c r="E52" s="113"/>
      <c r="F52" s="114"/>
      <c r="G52" s="76" t="s">
        <v>72</v>
      </c>
      <c r="H52" s="64">
        <v>186.75973903533631</v>
      </c>
      <c r="I52" s="84">
        <v>1</v>
      </c>
      <c r="J52" s="66">
        <f t="shared" si="12"/>
        <v>186.75973903533631</v>
      </c>
      <c r="K52" s="69">
        <f t="shared" si="17"/>
        <v>0.25</v>
      </c>
      <c r="L52" s="68"/>
      <c r="M52" s="68">
        <f t="shared" si="11"/>
        <v>46.689934758834077</v>
      </c>
      <c r="N52" s="65"/>
      <c r="O52" s="69"/>
      <c r="P52" s="70"/>
      <c r="Q52" s="104">
        <v>118.1</v>
      </c>
      <c r="R52" s="71">
        <f t="shared" si="0"/>
        <v>5514.0812950183044</v>
      </c>
      <c r="S52" s="2" t="s">
        <v>338</v>
      </c>
      <c r="W52" s="1"/>
      <c r="X52" s="1"/>
      <c r="Y52" s="3"/>
      <c r="Z52" s="1"/>
      <c r="AA52" s="1"/>
    </row>
    <row r="53" spans="1:27" s="2" customFormat="1" ht="35.1" customHeight="1" x14ac:dyDescent="0.3">
      <c r="A53" s="75" t="s">
        <v>306</v>
      </c>
      <c r="B53" s="105" t="s">
        <v>247</v>
      </c>
      <c r="C53" s="113"/>
      <c r="D53" s="113"/>
      <c r="E53" s="113"/>
      <c r="F53" s="114"/>
      <c r="G53" s="76" t="s">
        <v>72</v>
      </c>
      <c r="H53" s="64">
        <v>3141.8909756005664</v>
      </c>
      <c r="I53" s="84">
        <v>1</v>
      </c>
      <c r="J53" s="66">
        <f t="shared" si="12"/>
        <v>3141.8909756005664</v>
      </c>
      <c r="K53" s="69">
        <f t="shared" si="17"/>
        <v>0.25</v>
      </c>
      <c r="L53" s="68"/>
      <c r="M53" s="68">
        <f t="shared" si="11"/>
        <v>785.47274390014161</v>
      </c>
      <c r="N53" s="65"/>
      <c r="O53" s="69"/>
      <c r="P53" s="70"/>
      <c r="Q53" s="104">
        <v>118.1</v>
      </c>
      <c r="R53" s="71">
        <f t="shared" si="0"/>
        <v>92764.331054606722</v>
      </c>
      <c r="S53" s="2" t="s">
        <v>338</v>
      </c>
      <c r="W53" s="1"/>
      <c r="X53" s="1"/>
      <c r="Y53" s="3"/>
      <c r="Z53" s="1"/>
      <c r="AA53" s="1"/>
    </row>
    <row r="54" spans="1:27" s="2" customFormat="1" ht="35.1" customHeight="1" x14ac:dyDescent="0.3">
      <c r="A54" s="75" t="s">
        <v>313</v>
      </c>
      <c r="B54" s="105" t="s">
        <v>248</v>
      </c>
      <c r="C54" s="113"/>
      <c r="D54" s="113"/>
      <c r="E54" s="113"/>
      <c r="F54" s="114"/>
      <c r="G54" s="76" t="s">
        <v>72</v>
      </c>
      <c r="H54" s="64">
        <v>21.636799034581649</v>
      </c>
      <c r="I54" s="84">
        <v>1</v>
      </c>
      <c r="J54" s="66">
        <f t="shared" si="12"/>
        <v>21.636799034581649</v>
      </c>
      <c r="K54" s="69">
        <f t="shared" si="17"/>
        <v>0.25</v>
      </c>
      <c r="L54" s="68"/>
      <c r="M54" s="68">
        <f t="shared" si="11"/>
        <v>5.4091997586454124</v>
      </c>
      <c r="N54" s="65"/>
      <c r="O54" s="69"/>
      <c r="P54" s="70"/>
      <c r="Q54" s="104">
        <v>118.1</v>
      </c>
      <c r="R54" s="71">
        <f t="shared" si="0"/>
        <v>638.82649149602321</v>
      </c>
      <c r="S54" s="2" t="s">
        <v>338</v>
      </c>
      <c r="W54" s="1"/>
      <c r="X54" s="1"/>
      <c r="Y54" s="3"/>
      <c r="Z54" s="1"/>
      <c r="AA54" s="1"/>
    </row>
    <row r="55" spans="1:27" s="2" customFormat="1" ht="35.1" customHeight="1" x14ac:dyDescent="0.3">
      <c r="A55" s="75" t="s">
        <v>300</v>
      </c>
      <c r="B55" s="105" t="s">
        <v>249</v>
      </c>
      <c r="C55" s="113"/>
      <c r="D55" s="113"/>
      <c r="E55" s="113"/>
      <c r="F55" s="114"/>
      <c r="G55" s="76" t="s">
        <v>72</v>
      </c>
      <c r="H55" s="64">
        <v>58.07772372440337</v>
      </c>
      <c r="I55" s="84">
        <v>1</v>
      </c>
      <c r="J55" s="66">
        <f t="shared" si="12"/>
        <v>58.07772372440337</v>
      </c>
      <c r="K55" s="69">
        <f t="shared" si="17"/>
        <v>0.25</v>
      </c>
      <c r="L55" s="68"/>
      <c r="M55" s="68">
        <f t="shared" si="11"/>
        <v>14.519430931100842</v>
      </c>
      <c r="N55" s="65"/>
      <c r="O55" s="69"/>
      <c r="P55" s="70"/>
      <c r="Q55" s="104">
        <v>118.1</v>
      </c>
      <c r="R55" s="71">
        <f t="shared" si="0"/>
        <v>1714.7447929630093</v>
      </c>
      <c r="S55" s="2" t="s">
        <v>338</v>
      </c>
      <c r="W55" s="1"/>
      <c r="X55" s="1"/>
      <c r="Y55" s="3"/>
      <c r="Z55" s="1"/>
      <c r="AA55" s="1"/>
    </row>
    <row r="56" spans="1:27" s="2" customFormat="1" ht="35.1" customHeight="1" x14ac:dyDescent="0.3">
      <c r="A56" s="75" t="s">
        <v>305</v>
      </c>
      <c r="B56" s="105" t="s">
        <v>250</v>
      </c>
      <c r="C56" s="113"/>
      <c r="D56" s="113"/>
      <c r="E56" s="113"/>
      <c r="F56" s="114"/>
      <c r="G56" s="76" t="s">
        <v>73</v>
      </c>
      <c r="H56" s="64">
        <v>4811.3408379530238</v>
      </c>
      <c r="I56" s="84">
        <v>3</v>
      </c>
      <c r="J56" s="66">
        <f t="shared" si="12"/>
        <v>14434.022513859072</v>
      </c>
      <c r="K56" s="69">
        <f>20/60</f>
        <v>0.33333333333333331</v>
      </c>
      <c r="L56" s="68"/>
      <c r="M56" s="68">
        <f t="shared" si="11"/>
        <v>4811.3408379530238</v>
      </c>
      <c r="N56" s="65"/>
      <c r="O56" s="69"/>
      <c r="P56" s="70"/>
      <c r="Q56" s="104">
        <v>118.1</v>
      </c>
      <c r="R56" s="71">
        <f t="shared" si="0"/>
        <v>568219.3529622521</v>
      </c>
      <c r="S56" s="2" t="s">
        <v>338</v>
      </c>
      <c r="W56" s="1"/>
      <c r="X56" s="1"/>
      <c r="Y56" s="3"/>
      <c r="Z56" s="1"/>
      <c r="AA56" s="1"/>
    </row>
    <row r="57" spans="1:27" s="2" customFormat="1" ht="35.1" customHeight="1" x14ac:dyDescent="0.3">
      <c r="A57" s="75" t="s">
        <v>314</v>
      </c>
      <c r="B57" s="105" t="s">
        <v>251</v>
      </c>
      <c r="C57" s="113"/>
      <c r="D57" s="113"/>
      <c r="E57" s="113"/>
      <c r="F57" s="114"/>
      <c r="G57" s="76" t="s">
        <v>73</v>
      </c>
      <c r="H57" s="64">
        <v>3188.5809103594006</v>
      </c>
      <c r="I57" s="84">
        <v>3</v>
      </c>
      <c r="J57" s="66">
        <f t="shared" si="12"/>
        <v>9565.7427310782023</v>
      </c>
      <c r="K57" s="69">
        <f t="shared" ref="K57:K65" si="18">20/60</f>
        <v>0.33333333333333331</v>
      </c>
      <c r="L57" s="68">
        <f>SUM(J57*K57)</f>
        <v>3188.5809103594006</v>
      </c>
      <c r="M57" s="68">
        <v>0</v>
      </c>
      <c r="N57" s="65"/>
      <c r="O57" s="69"/>
      <c r="P57" s="70"/>
      <c r="Q57" s="104">
        <v>118.1</v>
      </c>
      <c r="R57" s="71">
        <f t="shared" si="0"/>
        <v>0</v>
      </c>
      <c r="S57" s="2" t="s">
        <v>338</v>
      </c>
      <c r="W57" s="1"/>
      <c r="X57" s="1"/>
      <c r="Y57" s="3"/>
      <c r="Z57" s="1"/>
      <c r="AA57" s="1"/>
    </row>
    <row r="58" spans="1:27" s="2" customFormat="1" ht="35.1" customHeight="1" x14ac:dyDescent="0.3">
      <c r="A58" s="75" t="s">
        <v>79</v>
      </c>
      <c r="B58" s="105" t="s">
        <v>252</v>
      </c>
      <c r="C58" s="113"/>
      <c r="D58" s="113"/>
      <c r="E58" s="113"/>
      <c r="F58" s="114"/>
      <c r="G58" s="76" t="s">
        <v>73</v>
      </c>
      <c r="H58" s="64">
        <v>39289.010710110604</v>
      </c>
      <c r="I58" s="84">
        <v>3</v>
      </c>
      <c r="J58" s="66">
        <f t="shared" si="12"/>
        <v>117867.03213033182</v>
      </c>
      <c r="K58" s="69">
        <f t="shared" si="18"/>
        <v>0.33333333333333331</v>
      </c>
      <c r="L58" s="68"/>
      <c r="M58" s="68">
        <f t="shared" si="11"/>
        <v>39289.010710110604</v>
      </c>
      <c r="N58" s="65"/>
      <c r="O58" s="69"/>
      <c r="P58" s="70"/>
      <c r="Q58" s="104">
        <v>118.1</v>
      </c>
      <c r="R58" s="71">
        <f t="shared" si="0"/>
        <v>4640032.1648640623</v>
      </c>
      <c r="S58" s="2" t="s">
        <v>338</v>
      </c>
      <c r="W58" s="1"/>
      <c r="X58" s="1"/>
      <c r="Y58" s="3"/>
      <c r="Z58" s="1"/>
      <c r="AA58" s="1"/>
    </row>
    <row r="59" spans="1:27" s="2" customFormat="1" ht="35.1" customHeight="1" x14ac:dyDescent="0.3">
      <c r="A59" s="75" t="s">
        <v>79</v>
      </c>
      <c r="B59" s="105" t="s">
        <v>253</v>
      </c>
      <c r="C59" s="113"/>
      <c r="D59" s="113"/>
      <c r="E59" s="113"/>
      <c r="F59" s="114"/>
      <c r="G59" s="76" t="s">
        <v>73</v>
      </c>
      <c r="H59" s="64">
        <v>4933.1901798846156</v>
      </c>
      <c r="I59" s="84">
        <v>3</v>
      </c>
      <c r="J59" s="66">
        <f t="shared" si="12"/>
        <v>14799.570539653847</v>
      </c>
      <c r="K59" s="69">
        <f t="shared" si="18"/>
        <v>0.33333333333333331</v>
      </c>
      <c r="L59" s="68"/>
      <c r="M59" s="68">
        <f t="shared" si="11"/>
        <v>4933.1901798846156</v>
      </c>
      <c r="N59" s="65"/>
      <c r="O59" s="69"/>
      <c r="P59" s="70"/>
      <c r="Q59" s="104">
        <v>118.1</v>
      </c>
      <c r="R59" s="71">
        <f t="shared" si="0"/>
        <v>582609.76024437312</v>
      </c>
      <c r="S59" s="2" t="s">
        <v>338</v>
      </c>
      <c r="W59" s="1"/>
      <c r="X59" s="1"/>
      <c r="Y59" s="3"/>
      <c r="Z59" s="1"/>
      <c r="AA59" s="1"/>
    </row>
    <row r="60" spans="1:27" s="2" customFormat="1" ht="35.1" customHeight="1" x14ac:dyDescent="0.3">
      <c r="A60" s="75" t="s">
        <v>315</v>
      </c>
      <c r="B60" s="105" t="s">
        <v>254</v>
      </c>
      <c r="C60" s="113"/>
      <c r="D60" s="113"/>
      <c r="E60" s="113"/>
      <c r="F60" s="114"/>
      <c r="G60" s="76" t="s">
        <v>73</v>
      </c>
      <c r="H60" s="64">
        <v>495.36882000226404</v>
      </c>
      <c r="I60" s="84">
        <v>3</v>
      </c>
      <c r="J60" s="66">
        <f t="shared" si="12"/>
        <v>1486.1064600067921</v>
      </c>
      <c r="K60" s="69">
        <f t="shared" si="18"/>
        <v>0.33333333333333331</v>
      </c>
      <c r="L60" s="68"/>
      <c r="M60" s="68">
        <f t="shared" si="11"/>
        <v>495.36882000226399</v>
      </c>
      <c r="N60" s="65"/>
      <c r="O60" s="69"/>
      <c r="P60" s="70"/>
      <c r="Q60" s="104">
        <v>118.1</v>
      </c>
      <c r="R60" s="71">
        <f t="shared" si="0"/>
        <v>58503.057642267377</v>
      </c>
      <c r="S60" s="2" t="s">
        <v>338</v>
      </c>
      <c r="W60" s="1"/>
      <c r="X60" s="1"/>
      <c r="Y60" s="3"/>
      <c r="Z60" s="1"/>
      <c r="AA60" s="1"/>
    </row>
    <row r="61" spans="1:27" s="2" customFormat="1" ht="35.1" customHeight="1" x14ac:dyDescent="0.3">
      <c r="A61" s="75" t="s">
        <v>303</v>
      </c>
      <c r="B61" s="105" t="s">
        <v>255</v>
      </c>
      <c r="C61" s="113"/>
      <c r="D61" s="113"/>
      <c r="E61" s="113"/>
      <c r="F61" s="114"/>
      <c r="G61" s="76" t="s">
        <v>73</v>
      </c>
      <c r="H61" s="64">
        <v>15826.749104348199</v>
      </c>
      <c r="I61" s="84">
        <v>3</v>
      </c>
      <c r="J61" s="66">
        <f t="shared" si="12"/>
        <v>47480.247313044594</v>
      </c>
      <c r="K61" s="69">
        <f t="shared" si="18"/>
        <v>0.33333333333333331</v>
      </c>
      <c r="L61" s="68"/>
      <c r="M61" s="68">
        <f t="shared" si="11"/>
        <v>15826.749104348197</v>
      </c>
      <c r="N61" s="65"/>
      <c r="O61" s="69"/>
      <c r="P61" s="70"/>
      <c r="Q61" s="104">
        <v>118.1</v>
      </c>
      <c r="R61" s="71">
        <f t="shared" si="0"/>
        <v>1869139.069223522</v>
      </c>
      <c r="S61" s="2" t="s">
        <v>338</v>
      </c>
      <c r="W61" s="1"/>
      <c r="X61" s="1"/>
      <c r="Y61" s="3"/>
      <c r="Z61" s="1"/>
      <c r="AA61" s="1"/>
    </row>
    <row r="62" spans="1:27" s="2" customFormat="1" ht="35.1" customHeight="1" x14ac:dyDescent="0.3">
      <c r="A62" s="75" t="s">
        <v>304</v>
      </c>
      <c r="B62" s="105" t="s">
        <v>256</v>
      </c>
      <c r="C62" s="113"/>
      <c r="D62" s="113"/>
      <c r="E62" s="113"/>
      <c r="F62" s="114"/>
      <c r="G62" s="76" t="s">
        <v>73</v>
      </c>
      <c r="H62" s="64">
        <v>339.35611117396485</v>
      </c>
      <c r="I62" s="84">
        <v>3</v>
      </c>
      <c r="J62" s="66">
        <f t="shared" si="12"/>
        <v>1018.0683335218946</v>
      </c>
      <c r="K62" s="69">
        <f t="shared" si="18"/>
        <v>0.33333333333333331</v>
      </c>
      <c r="L62" s="68"/>
      <c r="M62" s="68">
        <f t="shared" si="11"/>
        <v>339.35611117396485</v>
      </c>
      <c r="N62" s="65"/>
      <c r="O62" s="69"/>
      <c r="P62" s="70"/>
      <c r="Q62" s="104">
        <v>118.1</v>
      </c>
      <c r="R62" s="71">
        <f t="shared" si="0"/>
        <v>40077.956729645244</v>
      </c>
      <c r="S62" s="2" t="s">
        <v>338</v>
      </c>
      <c r="W62" s="1"/>
      <c r="X62" s="1"/>
      <c r="Y62" s="3"/>
      <c r="Z62" s="1"/>
      <c r="AA62" s="1"/>
    </row>
    <row r="63" spans="1:27" s="2" customFormat="1" ht="35.1" customHeight="1" x14ac:dyDescent="0.3">
      <c r="A63" s="75" t="s">
        <v>316</v>
      </c>
      <c r="B63" s="105" t="s">
        <v>257</v>
      </c>
      <c r="C63" s="113"/>
      <c r="D63" s="113"/>
      <c r="E63" s="113"/>
      <c r="F63" s="114"/>
      <c r="G63" s="76" t="s">
        <v>73</v>
      </c>
      <c r="H63" s="64">
        <v>6098.1609910623538</v>
      </c>
      <c r="I63" s="84">
        <v>3</v>
      </c>
      <c r="J63" s="66">
        <f t="shared" si="12"/>
        <v>18294.482973187063</v>
      </c>
      <c r="K63" s="69">
        <f t="shared" si="18"/>
        <v>0.33333333333333331</v>
      </c>
      <c r="L63" s="68"/>
      <c r="M63" s="68">
        <f t="shared" si="11"/>
        <v>6098.1609910623538</v>
      </c>
      <c r="N63" s="65"/>
      <c r="O63" s="69"/>
      <c r="P63" s="70"/>
      <c r="Q63" s="104">
        <v>118.1</v>
      </c>
      <c r="R63" s="71">
        <f t="shared" si="0"/>
        <v>720192.81304446398</v>
      </c>
      <c r="S63" s="2" t="s">
        <v>338</v>
      </c>
      <c r="W63" s="1"/>
      <c r="X63" s="1"/>
      <c r="Y63" s="3"/>
      <c r="Z63" s="1"/>
      <c r="AA63" s="1"/>
    </row>
    <row r="64" spans="1:27" s="2" customFormat="1" ht="35.1" customHeight="1" x14ac:dyDescent="0.3">
      <c r="A64" s="75" t="s">
        <v>300</v>
      </c>
      <c r="B64" s="105" t="s">
        <v>258</v>
      </c>
      <c r="C64" s="113"/>
      <c r="D64" s="113"/>
      <c r="E64" s="113"/>
      <c r="F64" s="114"/>
      <c r="G64" s="76" t="s">
        <v>73</v>
      </c>
      <c r="H64" s="64">
        <v>121.84934193159138</v>
      </c>
      <c r="I64" s="84">
        <v>3</v>
      </c>
      <c r="J64" s="66">
        <f t="shared" si="12"/>
        <v>365.54802579477416</v>
      </c>
      <c r="K64" s="69">
        <f t="shared" si="18"/>
        <v>0.33333333333333331</v>
      </c>
      <c r="L64" s="68"/>
      <c r="M64" s="68">
        <f t="shared" si="11"/>
        <v>121.84934193159138</v>
      </c>
      <c r="N64" s="65"/>
      <c r="O64" s="69"/>
      <c r="P64" s="70"/>
      <c r="Q64" s="104">
        <v>118.1</v>
      </c>
      <c r="R64" s="71">
        <f t="shared" si="0"/>
        <v>14390.407282120941</v>
      </c>
      <c r="S64" s="2" t="s">
        <v>338</v>
      </c>
      <c r="W64" s="1"/>
      <c r="X64" s="1"/>
      <c r="Y64" s="3"/>
      <c r="Z64" s="1"/>
      <c r="AA64" s="1"/>
    </row>
    <row r="65" spans="1:27" s="2" customFormat="1" ht="35.1" customHeight="1" x14ac:dyDescent="0.3">
      <c r="A65" s="75" t="s">
        <v>317</v>
      </c>
      <c r="B65" s="105" t="s">
        <v>259</v>
      </c>
      <c r="C65" s="113"/>
      <c r="D65" s="113"/>
      <c r="E65" s="113"/>
      <c r="F65" s="114"/>
      <c r="G65" s="76" t="s">
        <v>73</v>
      </c>
      <c r="H65" s="64">
        <v>34.163366896707863</v>
      </c>
      <c r="I65" s="84">
        <v>3</v>
      </c>
      <c r="J65" s="66">
        <f t="shared" si="12"/>
        <v>102.4901006901236</v>
      </c>
      <c r="K65" s="69">
        <f t="shared" si="18"/>
        <v>0.33333333333333331</v>
      </c>
      <c r="L65" s="68"/>
      <c r="M65" s="68">
        <f t="shared" si="11"/>
        <v>34.163366896707863</v>
      </c>
      <c r="N65" s="65"/>
      <c r="O65" s="69"/>
      <c r="P65" s="70"/>
      <c r="Q65" s="104">
        <v>118.1</v>
      </c>
      <c r="R65" s="71">
        <f t="shared" si="0"/>
        <v>4034.6936305011986</v>
      </c>
      <c r="W65" s="1"/>
      <c r="X65" s="1"/>
      <c r="Y65" s="3"/>
      <c r="Z65" s="1"/>
      <c r="AA65" s="1"/>
    </row>
    <row r="66" spans="1:27" s="2" customFormat="1" ht="35.1" customHeight="1" x14ac:dyDescent="0.3">
      <c r="A66" s="75" t="s">
        <v>78</v>
      </c>
      <c r="B66" s="105" t="s">
        <v>137</v>
      </c>
      <c r="C66" s="106"/>
      <c r="D66" s="106"/>
      <c r="E66" s="106"/>
      <c r="F66" s="107"/>
      <c r="G66" s="76" t="s">
        <v>263</v>
      </c>
      <c r="H66" s="64">
        <v>26421.947957913864</v>
      </c>
      <c r="I66" s="84">
        <v>1</v>
      </c>
      <c r="J66" s="66">
        <f t="shared" si="12"/>
        <v>26421.947957913864</v>
      </c>
      <c r="K66" s="69">
        <f>20/60</f>
        <v>0.33333333333333331</v>
      </c>
      <c r="L66" s="68"/>
      <c r="M66" s="68">
        <f t="shared" si="11"/>
        <v>8807.3159859712869</v>
      </c>
      <c r="N66" s="65"/>
      <c r="O66" s="69"/>
      <c r="P66" s="70"/>
      <c r="Q66" s="104">
        <v>118.1</v>
      </c>
      <c r="R66" s="71">
        <f t="shared" si="0"/>
        <v>1040144.0179432089</v>
      </c>
      <c r="W66" s="1"/>
      <c r="X66" s="1"/>
      <c r="Y66" s="3"/>
      <c r="Z66" s="1"/>
      <c r="AA66" s="1"/>
    </row>
    <row r="67" spans="1:27" s="2" customFormat="1" ht="35.1" customHeight="1" x14ac:dyDescent="0.3">
      <c r="A67" s="75" t="s">
        <v>78</v>
      </c>
      <c r="B67" s="105" t="s">
        <v>138</v>
      </c>
      <c r="C67" s="106"/>
      <c r="D67" s="106"/>
      <c r="E67" s="106"/>
      <c r="F67" s="107"/>
      <c r="G67" s="76" t="s">
        <v>263</v>
      </c>
      <c r="H67" s="64">
        <v>7346.2626616887483</v>
      </c>
      <c r="I67" s="84">
        <v>1</v>
      </c>
      <c r="J67" s="66">
        <f t="shared" ref="J67:J70" si="19">SUM(H67*I67)</f>
        <v>7346.2626616887483</v>
      </c>
      <c r="K67" s="69">
        <f>20/60</f>
        <v>0.33333333333333331</v>
      </c>
      <c r="L67" s="68"/>
      <c r="M67" s="68">
        <f t="shared" ref="M67:M70" si="20">SUM(J67*K67)</f>
        <v>2448.7542205629161</v>
      </c>
      <c r="N67" s="65"/>
      <c r="O67" s="69"/>
      <c r="P67" s="70"/>
      <c r="Q67" s="104">
        <v>118.1</v>
      </c>
      <c r="R67" s="71">
        <f t="shared" si="0"/>
        <v>289197.87344848039</v>
      </c>
      <c r="W67" s="1"/>
      <c r="X67" s="1"/>
      <c r="Y67" s="3"/>
      <c r="Z67" s="1"/>
      <c r="AA67" s="1"/>
    </row>
    <row r="68" spans="1:27" s="2" customFormat="1" ht="35.1" customHeight="1" x14ac:dyDescent="0.3">
      <c r="A68" s="75" t="s">
        <v>318</v>
      </c>
      <c r="B68" s="105" t="s">
        <v>262</v>
      </c>
      <c r="C68" s="106"/>
      <c r="D68" s="106"/>
      <c r="E68" s="106"/>
      <c r="F68" s="107"/>
      <c r="G68" s="76" t="s">
        <v>263</v>
      </c>
      <c r="H68" s="64">
        <v>2977.906814496369</v>
      </c>
      <c r="I68" s="84">
        <v>1</v>
      </c>
      <c r="J68" s="66">
        <f t="shared" si="19"/>
        <v>2977.906814496369</v>
      </c>
      <c r="K68" s="69">
        <f t="shared" ref="K68:K70" si="21">20/60</f>
        <v>0.33333333333333331</v>
      </c>
      <c r="L68" s="68"/>
      <c r="M68" s="68">
        <f t="shared" si="20"/>
        <v>992.63560483212291</v>
      </c>
      <c r="N68" s="64"/>
      <c r="O68" s="69"/>
      <c r="P68" s="70"/>
      <c r="Q68" s="104">
        <v>118.1</v>
      </c>
      <c r="R68" s="71">
        <f t="shared" si="0"/>
        <v>117230.26493067371</v>
      </c>
      <c r="W68" s="1"/>
      <c r="X68" s="1"/>
      <c r="Y68" s="3"/>
      <c r="Z68" s="1"/>
      <c r="AA68" s="1"/>
    </row>
    <row r="69" spans="1:27" s="2" customFormat="1" ht="35.1" customHeight="1" x14ac:dyDescent="0.3">
      <c r="A69" s="75" t="s">
        <v>318</v>
      </c>
      <c r="B69" s="105" t="s">
        <v>261</v>
      </c>
      <c r="C69" s="106"/>
      <c r="D69" s="106"/>
      <c r="E69" s="106"/>
      <c r="F69" s="107"/>
      <c r="G69" s="76" t="s">
        <v>263</v>
      </c>
      <c r="H69" s="64">
        <v>950.88037862503552</v>
      </c>
      <c r="I69" s="84">
        <v>1</v>
      </c>
      <c r="J69" s="66">
        <f t="shared" si="19"/>
        <v>950.88037862503552</v>
      </c>
      <c r="K69" s="69">
        <f t="shared" si="21"/>
        <v>0.33333333333333331</v>
      </c>
      <c r="L69" s="68"/>
      <c r="M69" s="68">
        <f t="shared" si="20"/>
        <v>316.96012620834517</v>
      </c>
      <c r="N69" s="64"/>
      <c r="O69" s="69"/>
      <c r="P69" s="70"/>
      <c r="Q69" s="104">
        <v>118.1</v>
      </c>
      <c r="R69" s="71">
        <f t="shared" si="0"/>
        <v>37432.990905205566</v>
      </c>
      <c r="W69" s="1"/>
      <c r="X69" s="1"/>
      <c r="Y69" s="3"/>
      <c r="Z69" s="1"/>
      <c r="AA69" s="1"/>
    </row>
    <row r="70" spans="1:27" s="2" customFormat="1" ht="35.1" customHeight="1" x14ac:dyDescent="0.3">
      <c r="A70" s="75" t="s">
        <v>319</v>
      </c>
      <c r="B70" s="105" t="s">
        <v>260</v>
      </c>
      <c r="C70" s="106"/>
      <c r="D70" s="106"/>
      <c r="E70" s="106"/>
      <c r="F70" s="107"/>
      <c r="G70" s="76" t="s">
        <v>263</v>
      </c>
      <c r="H70" s="64">
        <v>252.80891503563822</v>
      </c>
      <c r="I70" s="84">
        <v>1</v>
      </c>
      <c r="J70" s="66">
        <f t="shared" si="19"/>
        <v>252.80891503563822</v>
      </c>
      <c r="K70" s="69">
        <f t="shared" si="21"/>
        <v>0.33333333333333331</v>
      </c>
      <c r="L70" s="68"/>
      <c r="M70" s="68">
        <f t="shared" si="20"/>
        <v>84.269638345212741</v>
      </c>
      <c r="N70" s="64"/>
      <c r="O70" s="69"/>
      <c r="P70" s="70"/>
      <c r="Q70" s="104">
        <v>118.1</v>
      </c>
      <c r="R70" s="71">
        <f t="shared" si="0"/>
        <v>9952.2442885696237</v>
      </c>
      <c r="W70" s="1"/>
      <c r="X70" s="1"/>
      <c r="Y70" s="3"/>
      <c r="Z70" s="1"/>
      <c r="AA70" s="1"/>
    </row>
    <row r="71" spans="1:27" s="2" customFormat="1" ht="35.1" customHeight="1" x14ac:dyDescent="0.3">
      <c r="A71" s="75" t="s">
        <v>76</v>
      </c>
      <c r="B71" s="105" t="s">
        <v>264</v>
      </c>
      <c r="C71" s="106"/>
      <c r="D71" s="106"/>
      <c r="E71" s="106"/>
      <c r="F71" s="107"/>
      <c r="G71" s="76" t="s">
        <v>74</v>
      </c>
      <c r="H71" s="64">
        <v>747.03895614134524</v>
      </c>
      <c r="I71" s="84">
        <v>1</v>
      </c>
      <c r="J71" s="66">
        <f t="shared" si="12"/>
        <v>747.03895614134524</v>
      </c>
      <c r="K71" s="77">
        <f>15/60</f>
        <v>0.25</v>
      </c>
      <c r="L71" s="68"/>
      <c r="M71" s="68">
        <f t="shared" si="11"/>
        <v>186.75973903533631</v>
      </c>
      <c r="N71" s="64"/>
      <c r="O71" s="69"/>
      <c r="P71" s="70"/>
      <c r="Q71" s="104">
        <v>118.1</v>
      </c>
      <c r="R71" s="71">
        <f t="shared" si="0"/>
        <v>22056.325180073218</v>
      </c>
      <c r="W71" s="1"/>
      <c r="X71" s="1"/>
      <c r="Y71" s="3"/>
      <c r="Z71" s="1"/>
      <c r="AA71" s="1"/>
    </row>
    <row r="72" spans="1:27" s="2" customFormat="1" ht="35.1" customHeight="1" x14ac:dyDescent="0.3">
      <c r="A72" s="75" t="s">
        <v>266</v>
      </c>
      <c r="B72" s="105" t="s">
        <v>265</v>
      </c>
      <c r="C72" s="106"/>
      <c r="D72" s="106"/>
      <c r="E72" s="106"/>
      <c r="F72" s="107"/>
      <c r="G72" s="76" t="s">
        <v>75</v>
      </c>
      <c r="H72" s="64">
        <v>4542.5890183655893</v>
      </c>
      <c r="I72" s="84">
        <v>1</v>
      </c>
      <c r="J72" s="66">
        <f t="shared" si="12"/>
        <v>4542.5890183655893</v>
      </c>
      <c r="K72" s="69">
        <f>20/60</f>
        <v>0.33333333333333331</v>
      </c>
      <c r="L72" s="68"/>
      <c r="M72" s="68">
        <f t="shared" si="11"/>
        <v>1514.1963394551963</v>
      </c>
      <c r="N72" s="65"/>
      <c r="O72" s="69"/>
      <c r="P72" s="70"/>
      <c r="Q72" s="104">
        <v>118.1</v>
      </c>
      <c r="R72" s="71">
        <f t="shared" si="0"/>
        <v>178826.58768965866</v>
      </c>
      <c r="W72" s="1"/>
      <c r="X72" s="1"/>
      <c r="Y72" s="3"/>
      <c r="Z72" s="1"/>
      <c r="AA72" s="1"/>
    </row>
    <row r="73" spans="1:27" s="2" customFormat="1" ht="35.1" customHeight="1" x14ac:dyDescent="0.3">
      <c r="A73" s="75" t="s">
        <v>320</v>
      </c>
      <c r="B73" s="105" t="s">
        <v>267</v>
      </c>
      <c r="C73" s="106"/>
      <c r="D73" s="106"/>
      <c r="E73" s="106"/>
      <c r="F73" s="107"/>
      <c r="G73" s="76" t="s">
        <v>75</v>
      </c>
      <c r="H73" s="64">
        <v>470.31568427801159</v>
      </c>
      <c r="I73" s="84">
        <v>1</v>
      </c>
      <c r="J73" s="66">
        <f t="shared" si="12"/>
        <v>470.31568427801159</v>
      </c>
      <c r="K73" s="69">
        <f t="shared" ref="K73:K81" si="22">20/60</f>
        <v>0.33333333333333331</v>
      </c>
      <c r="L73" s="68"/>
      <c r="M73" s="68">
        <f t="shared" si="11"/>
        <v>156.77189475933719</v>
      </c>
      <c r="N73" s="65"/>
      <c r="O73" s="69"/>
      <c r="P73" s="70"/>
      <c r="Q73" s="104">
        <v>118.1</v>
      </c>
      <c r="R73" s="71">
        <f t="shared" si="0"/>
        <v>18514.760771077719</v>
      </c>
      <c r="W73" s="1"/>
      <c r="X73" s="1"/>
      <c r="Y73" s="3"/>
      <c r="Z73" s="1"/>
      <c r="AA73" s="1"/>
    </row>
    <row r="74" spans="1:27" s="2" customFormat="1" ht="35.1" customHeight="1" x14ac:dyDescent="0.3">
      <c r="A74" s="75" t="s">
        <v>321</v>
      </c>
      <c r="B74" s="105" t="s">
        <v>268</v>
      </c>
      <c r="C74" s="106"/>
      <c r="D74" s="106"/>
      <c r="E74" s="106"/>
      <c r="F74" s="107"/>
      <c r="G74" s="76" t="s">
        <v>75</v>
      </c>
      <c r="H74" s="64">
        <v>1376.7836859373269</v>
      </c>
      <c r="I74" s="84">
        <v>1</v>
      </c>
      <c r="J74" s="66">
        <f t="shared" si="12"/>
        <v>1376.7836859373269</v>
      </c>
      <c r="K74" s="69">
        <f t="shared" si="22"/>
        <v>0.33333333333333331</v>
      </c>
      <c r="L74" s="68"/>
      <c r="M74" s="68">
        <f t="shared" si="11"/>
        <v>458.92789531244227</v>
      </c>
      <c r="N74" s="65"/>
      <c r="O74" s="69"/>
      <c r="P74" s="70"/>
      <c r="Q74" s="104">
        <v>118.1</v>
      </c>
      <c r="R74" s="71">
        <f t="shared" si="0"/>
        <v>54199.384436399429</v>
      </c>
      <c r="W74" s="1"/>
      <c r="X74" s="1"/>
      <c r="Y74" s="3"/>
      <c r="Z74" s="1"/>
      <c r="AA74" s="1"/>
    </row>
    <row r="75" spans="1:27" s="2" customFormat="1" ht="35.1" customHeight="1" x14ac:dyDescent="0.3">
      <c r="A75" s="75" t="s">
        <v>321</v>
      </c>
      <c r="B75" s="105" t="s">
        <v>269</v>
      </c>
      <c r="C75" s="106"/>
      <c r="D75" s="106"/>
      <c r="E75" s="106"/>
      <c r="F75" s="107"/>
      <c r="G75" s="76" t="s">
        <v>75</v>
      </c>
      <c r="H75" s="64">
        <v>184.48218124222245</v>
      </c>
      <c r="I75" s="84">
        <v>1</v>
      </c>
      <c r="J75" s="66">
        <f t="shared" si="12"/>
        <v>184.48218124222245</v>
      </c>
      <c r="K75" s="69">
        <f t="shared" si="22"/>
        <v>0.33333333333333331</v>
      </c>
      <c r="L75" s="68"/>
      <c r="M75" s="68">
        <f t="shared" si="11"/>
        <v>61.494060414074148</v>
      </c>
      <c r="N75" s="65"/>
      <c r="O75" s="69"/>
      <c r="P75" s="70"/>
      <c r="Q75" s="104">
        <v>118.1</v>
      </c>
      <c r="R75" s="71">
        <f t="shared" si="0"/>
        <v>7262.448534902157</v>
      </c>
      <c r="W75" s="1"/>
      <c r="X75" s="1"/>
      <c r="Y75" s="3"/>
      <c r="Z75" s="1"/>
      <c r="AA75" s="1"/>
    </row>
    <row r="76" spans="1:27" s="2" customFormat="1" ht="35.1" customHeight="1" x14ac:dyDescent="0.3">
      <c r="A76" s="75" t="s">
        <v>111</v>
      </c>
      <c r="B76" s="105" t="s">
        <v>270</v>
      </c>
      <c r="C76" s="106"/>
      <c r="D76" s="106"/>
      <c r="E76" s="106"/>
      <c r="F76" s="107"/>
      <c r="G76" s="76" t="s">
        <v>75</v>
      </c>
      <c r="H76" s="64">
        <v>17451.786589734933</v>
      </c>
      <c r="I76" s="84">
        <v>1</v>
      </c>
      <c r="J76" s="66">
        <f t="shared" si="12"/>
        <v>17451.786589734933</v>
      </c>
      <c r="K76" s="69">
        <f t="shared" si="22"/>
        <v>0.33333333333333331</v>
      </c>
      <c r="L76" s="68"/>
      <c r="M76" s="68">
        <f t="shared" si="11"/>
        <v>5817.262196578311</v>
      </c>
      <c r="N76" s="65"/>
      <c r="O76" s="69"/>
      <c r="P76" s="70"/>
      <c r="Q76" s="104">
        <v>118.1</v>
      </c>
      <c r="R76" s="71">
        <f t="shared" si="0"/>
        <v>687018.66541589855</v>
      </c>
      <c r="W76" s="1"/>
      <c r="X76" s="1"/>
      <c r="Y76" s="3"/>
      <c r="Z76" s="1"/>
      <c r="AA76" s="1"/>
    </row>
    <row r="77" spans="1:27" s="2" customFormat="1" ht="35.1" customHeight="1" x14ac:dyDescent="0.3">
      <c r="A77" s="75" t="s">
        <v>322</v>
      </c>
      <c r="B77" s="105" t="s">
        <v>271</v>
      </c>
      <c r="C77" s="106"/>
      <c r="D77" s="106"/>
      <c r="E77" s="106"/>
      <c r="F77" s="107"/>
      <c r="G77" s="76" t="s">
        <v>75</v>
      </c>
      <c r="H77" s="64">
        <v>2706.8774371158197</v>
      </c>
      <c r="I77" s="84">
        <v>1</v>
      </c>
      <c r="J77" s="66">
        <f t="shared" si="12"/>
        <v>2706.8774371158197</v>
      </c>
      <c r="K77" s="69">
        <f t="shared" si="22"/>
        <v>0.33333333333333331</v>
      </c>
      <c r="L77" s="68"/>
      <c r="M77" s="68">
        <f t="shared" si="11"/>
        <v>902.29247903860653</v>
      </c>
      <c r="N77" s="65"/>
      <c r="O77" s="69"/>
      <c r="P77" s="70"/>
      <c r="Q77" s="104">
        <v>118.1</v>
      </c>
      <c r="R77" s="71">
        <f t="shared" ref="R77:R137" si="23">SUM(M77*Q77)</f>
        <v>106560.74177445943</v>
      </c>
      <c r="W77" s="1"/>
      <c r="X77" s="1"/>
      <c r="Y77" s="3"/>
      <c r="Z77" s="1"/>
      <c r="AA77" s="1"/>
    </row>
    <row r="78" spans="1:27" s="2" customFormat="1" ht="35.1" customHeight="1" x14ac:dyDescent="0.3">
      <c r="A78" s="75" t="s">
        <v>323</v>
      </c>
      <c r="B78" s="105" t="s">
        <v>272</v>
      </c>
      <c r="C78" s="106"/>
      <c r="D78" s="106"/>
      <c r="E78" s="106"/>
      <c r="F78" s="107"/>
      <c r="G78" s="76" t="s">
        <v>75</v>
      </c>
      <c r="H78" s="64">
        <v>5045.9292906437522</v>
      </c>
      <c r="I78" s="84">
        <v>1</v>
      </c>
      <c r="J78" s="66">
        <f t="shared" si="12"/>
        <v>5045.9292906437522</v>
      </c>
      <c r="K78" s="69">
        <f t="shared" si="22"/>
        <v>0.33333333333333331</v>
      </c>
      <c r="L78" s="68"/>
      <c r="M78" s="68">
        <f t="shared" si="11"/>
        <v>1681.9764302145841</v>
      </c>
      <c r="N78" s="65"/>
      <c r="O78" s="69"/>
      <c r="P78" s="70"/>
      <c r="Q78" s="104">
        <v>118.1</v>
      </c>
      <c r="R78" s="71">
        <f t="shared" si="23"/>
        <v>198641.41640834237</v>
      </c>
      <c r="W78" s="1"/>
      <c r="X78" s="1"/>
      <c r="Y78" s="3"/>
      <c r="Z78" s="1"/>
      <c r="AA78" s="1"/>
    </row>
    <row r="79" spans="1:27" s="2" customFormat="1" ht="35.1" customHeight="1" x14ac:dyDescent="0.3">
      <c r="A79" s="75" t="s">
        <v>324</v>
      </c>
      <c r="B79" s="105" t="s">
        <v>273</v>
      </c>
      <c r="C79" s="106"/>
      <c r="D79" s="106"/>
      <c r="E79" s="106"/>
      <c r="F79" s="107"/>
      <c r="G79" s="76" t="s">
        <v>75</v>
      </c>
      <c r="H79" s="64">
        <v>151.45759324207154</v>
      </c>
      <c r="I79" s="84">
        <v>1</v>
      </c>
      <c r="J79" s="66">
        <f t="shared" si="12"/>
        <v>151.45759324207154</v>
      </c>
      <c r="K79" s="69">
        <f t="shared" si="22"/>
        <v>0.33333333333333331</v>
      </c>
      <c r="L79" s="68"/>
      <c r="M79" s="68">
        <f t="shared" si="11"/>
        <v>50.485864414023844</v>
      </c>
      <c r="N79" s="65"/>
      <c r="O79" s="69"/>
      <c r="P79" s="70"/>
      <c r="Q79" s="104">
        <v>118.1</v>
      </c>
      <c r="R79" s="71">
        <f t="shared" si="23"/>
        <v>5962.3805872962157</v>
      </c>
      <c r="W79" s="1"/>
      <c r="X79" s="1"/>
      <c r="Y79" s="3"/>
      <c r="Z79" s="1"/>
      <c r="AA79" s="1"/>
    </row>
    <row r="80" spans="1:27" s="2" customFormat="1" ht="35.1" customHeight="1" x14ac:dyDescent="0.3">
      <c r="A80" s="75" t="s">
        <v>325</v>
      </c>
      <c r="B80" s="105" t="s">
        <v>274</v>
      </c>
      <c r="C80" s="106"/>
      <c r="D80" s="106"/>
      <c r="E80" s="106"/>
      <c r="F80" s="107"/>
      <c r="G80" s="76" t="s">
        <v>75</v>
      </c>
      <c r="H80" s="64">
        <v>390.60116151902656</v>
      </c>
      <c r="I80" s="84">
        <v>1</v>
      </c>
      <c r="J80" s="66">
        <f t="shared" si="12"/>
        <v>390.60116151902656</v>
      </c>
      <c r="K80" s="69">
        <f t="shared" si="22"/>
        <v>0.33333333333333331</v>
      </c>
      <c r="L80" s="68"/>
      <c r="M80" s="68">
        <f t="shared" si="11"/>
        <v>130.20038717300883</v>
      </c>
      <c r="N80" s="65"/>
      <c r="O80" s="69"/>
      <c r="P80" s="70"/>
      <c r="Q80" s="104">
        <v>118.1</v>
      </c>
      <c r="R80" s="71">
        <f t="shared" si="23"/>
        <v>15376.665725132343</v>
      </c>
      <c r="W80" s="1"/>
      <c r="X80" s="1"/>
      <c r="Y80" s="3"/>
      <c r="Z80" s="1"/>
      <c r="AA80" s="1"/>
    </row>
    <row r="81" spans="1:27" s="2" customFormat="1" ht="35.1" customHeight="1" x14ac:dyDescent="0.3">
      <c r="A81" s="75" t="s">
        <v>326</v>
      </c>
      <c r="B81" s="105" t="s">
        <v>275</v>
      </c>
      <c r="C81" s="106"/>
      <c r="D81" s="106"/>
      <c r="E81" s="106"/>
      <c r="F81" s="107"/>
      <c r="G81" s="76" t="s">
        <v>75</v>
      </c>
      <c r="H81" s="64">
        <v>76.298186069314241</v>
      </c>
      <c r="I81" s="84">
        <v>1</v>
      </c>
      <c r="J81" s="66">
        <f t="shared" si="12"/>
        <v>76.298186069314241</v>
      </c>
      <c r="K81" s="69">
        <f t="shared" si="22"/>
        <v>0.33333333333333331</v>
      </c>
      <c r="L81" s="68"/>
      <c r="M81" s="68">
        <f t="shared" si="11"/>
        <v>25.432728689771412</v>
      </c>
      <c r="N81" s="65"/>
      <c r="O81" s="69"/>
      <c r="P81" s="70"/>
      <c r="Q81" s="104">
        <v>118.1</v>
      </c>
      <c r="R81" s="71">
        <f t="shared" si="23"/>
        <v>3003.6052582620036</v>
      </c>
      <c r="W81" s="1"/>
      <c r="X81" s="1"/>
      <c r="Y81" s="3"/>
      <c r="Z81" s="1"/>
      <c r="AA81" s="1"/>
    </row>
    <row r="82" spans="1:27" s="2" customFormat="1" ht="35.1" customHeight="1" x14ac:dyDescent="0.3">
      <c r="A82" s="75" t="s">
        <v>276</v>
      </c>
      <c r="B82" s="105" t="s">
        <v>277</v>
      </c>
      <c r="C82" s="106"/>
      <c r="D82" s="106"/>
      <c r="E82" s="106"/>
      <c r="F82" s="107"/>
      <c r="G82" s="76" t="s">
        <v>77</v>
      </c>
      <c r="H82" s="64">
        <v>235.72723158728428</v>
      </c>
      <c r="I82" s="84">
        <v>1</v>
      </c>
      <c r="J82" s="66">
        <f t="shared" si="12"/>
        <v>235.72723158728428</v>
      </c>
      <c r="K82" s="69">
        <f>30/60</f>
        <v>0.5</v>
      </c>
      <c r="L82" s="68"/>
      <c r="M82" s="68">
        <f t="shared" si="11"/>
        <v>117.86361579364214</v>
      </c>
      <c r="N82" s="65"/>
      <c r="O82" s="69"/>
      <c r="P82" s="70"/>
      <c r="Q82" s="104">
        <v>118.1</v>
      </c>
      <c r="R82" s="71">
        <f t="shared" si="23"/>
        <v>13919.693025229137</v>
      </c>
      <c r="W82" s="1"/>
      <c r="X82" s="1"/>
      <c r="Y82" s="3"/>
      <c r="Z82" s="1"/>
      <c r="AA82" s="1"/>
    </row>
    <row r="83" spans="1:27" s="2" customFormat="1" ht="35.1" customHeight="1" x14ac:dyDescent="0.3">
      <c r="A83" s="75" t="s">
        <v>321</v>
      </c>
      <c r="B83" s="105" t="s">
        <v>278</v>
      </c>
      <c r="C83" s="106"/>
      <c r="D83" s="106"/>
      <c r="E83" s="106"/>
      <c r="F83" s="107"/>
      <c r="G83" s="76" t="s">
        <v>77</v>
      </c>
      <c r="H83" s="64">
        <v>8782.2628502470343</v>
      </c>
      <c r="I83" s="84">
        <v>1</v>
      </c>
      <c r="J83" s="66">
        <f t="shared" si="12"/>
        <v>8782.2628502470343</v>
      </c>
      <c r="K83" s="69">
        <f t="shared" ref="K83:K92" si="24">30/60</f>
        <v>0.5</v>
      </c>
      <c r="L83" s="68"/>
      <c r="M83" s="68">
        <f t="shared" si="11"/>
        <v>4391.1314251235171</v>
      </c>
      <c r="N83" s="65"/>
      <c r="O83" s="69"/>
      <c r="P83" s="70"/>
      <c r="Q83" s="104">
        <v>118.1</v>
      </c>
      <c r="R83" s="71">
        <f t="shared" si="23"/>
        <v>518592.62130708736</v>
      </c>
      <c r="W83" s="1"/>
      <c r="X83" s="1"/>
      <c r="Y83" s="3"/>
      <c r="Z83" s="1"/>
      <c r="AA83" s="1"/>
    </row>
    <row r="84" spans="1:27" s="2" customFormat="1" ht="35.1" customHeight="1" x14ac:dyDescent="0.3">
      <c r="A84" s="75" t="s">
        <v>327</v>
      </c>
      <c r="B84" s="105" t="s">
        <v>279</v>
      </c>
      <c r="C84" s="106"/>
      <c r="D84" s="106"/>
      <c r="E84" s="106"/>
      <c r="F84" s="107"/>
      <c r="G84" s="76" t="s">
        <v>77</v>
      </c>
      <c r="H84" s="64">
        <v>677.57344345137267</v>
      </c>
      <c r="I84" s="84">
        <v>1</v>
      </c>
      <c r="J84" s="66">
        <f t="shared" si="12"/>
        <v>677.57344345137267</v>
      </c>
      <c r="K84" s="69">
        <f t="shared" si="24"/>
        <v>0.5</v>
      </c>
      <c r="L84" s="68"/>
      <c r="M84" s="68">
        <f t="shared" si="11"/>
        <v>338.78672172568633</v>
      </c>
      <c r="N84" s="65"/>
      <c r="O84" s="69"/>
      <c r="P84" s="70"/>
      <c r="Q84" s="104">
        <v>118.1</v>
      </c>
      <c r="R84" s="71">
        <f t="shared" si="23"/>
        <v>40010.711835803551</v>
      </c>
      <c r="W84" s="1"/>
      <c r="X84" s="1"/>
      <c r="Y84" s="3"/>
      <c r="Z84" s="1"/>
      <c r="AA84" s="1"/>
    </row>
    <row r="85" spans="1:27" s="2" customFormat="1" ht="35.1" customHeight="1" x14ac:dyDescent="0.3">
      <c r="A85" s="75" t="s">
        <v>328</v>
      </c>
      <c r="B85" s="105" t="s">
        <v>280</v>
      </c>
      <c r="C85" s="106"/>
      <c r="D85" s="106"/>
      <c r="E85" s="106"/>
      <c r="F85" s="107"/>
      <c r="G85" s="76" t="s">
        <v>77</v>
      </c>
      <c r="H85" s="64">
        <v>3467.5817400158485</v>
      </c>
      <c r="I85" s="84">
        <v>1</v>
      </c>
      <c r="J85" s="66">
        <f t="shared" si="12"/>
        <v>3467.5817400158485</v>
      </c>
      <c r="K85" s="69">
        <f t="shared" si="24"/>
        <v>0.5</v>
      </c>
      <c r="L85" s="68"/>
      <c r="M85" s="68">
        <f t="shared" si="11"/>
        <v>1733.7908700079242</v>
      </c>
      <c r="N85" s="65"/>
      <c r="O85" s="69"/>
      <c r="P85" s="70"/>
      <c r="Q85" s="104">
        <v>118.1</v>
      </c>
      <c r="R85" s="71">
        <f t="shared" si="23"/>
        <v>204760.70174793585</v>
      </c>
      <c r="W85" s="1"/>
      <c r="X85" s="1"/>
      <c r="Y85" s="3"/>
      <c r="Z85" s="1"/>
      <c r="AA85" s="1"/>
    </row>
    <row r="86" spans="1:27" s="2" customFormat="1" ht="35.1" customHeight="1" x14ac:dyDescent="0.3">
      <c r="A86" s="75" t="s">
        <v>329</v>
      </c>
      <c r="B86" s="105" t="s">
        <v>281</v>
      </c>
      <c r="C86" s="106"/>
      <c r="D86" s="106"/>
      <c r="E86" s="106"/>
      <c r="F86" s="107"/>
      <c r="G86" s="76" t="s">
        <v>77</v>
      </c>
      <c r="H86" s="64">
        <v>177.64950786288091</v>
      </c>
      <c r="I86" s="84">
        <v>1</v>
      </c>
      <c r="J86" s="66">
        <f t="shared" si="12"/>
        <v>177.64950786288091</v>
      </c>
      <c r="K86" s="69">
        <f t="shared" si="24"/>
        <v>0.5</v>
      </c>
      <c r="L86" s="68"/>
      <c r="M86" s="68">
        <f t="shared" si="11"/>
        <v>88.824753931440455</v>
      </c>
      <c r="N86" s="65"/>
      <c r="O86" s="69"/>
      <c r="P86" s="70"/>
      <c r="Q86" s="104">
        <v>118.1</v>
      </c>
      <c r="R86" s="71">
        <f t="shared" si="23"/>
        <v>10490.203439303117</v>
      </c>
      <c r="W86" s="1"/>
      <c r="X86" s="1"/>
      <c r="Y86" s="3"/>
      <c r="Z86" s="1"/>
      <c r="AA86" s="1"/>
    </row>
    <row r="87" spans="1:27" s="2" customFormat="1" ht="35.1" customHeight="1" x14ac:dyDescent="0.3">
      <c r="A87" s="75" t="s">
        <v>330</v>
      </c>
      <c r="B87" s="105" t="s">
        <v>282</v>
      </c>
      <c r="C87" s="106"/>
      <c r="D87" s="106"/>
      <c r="E87" s="106"/>
      <c r="F87" s="107"/>
      <c r="G87" s="76" t="s">
        <v>77</v>
      </c>
      <c r="H87" s="64">
        <v>175.37195006976705</v>
      </c>
      <c r="I87" s="84">
        <v>1</v>
      </c>
      <c r="J87" s="66">
        <f t="shared" si="12"/>
        <v>175.37195006976705</v>
      </c>
      <c r="K87" s="69">
        <f t="shared" si="24"/>
        <v>0.5</v>
      </c>
      <c r="L87" s="68"/>
      <c r="M87" s="68">
        <f t="shared" si="11"/>
        <v>87.685975034883526</v>
      </c>
      <c r="N87" s="65"/>
      <c r="O87" s="69"/>
      <c r="P87" s="70"/>
      <c r="Q87" s="104">
        <v>118.1</v>
      </c>
      <c r="R87" s="71">
        <f t="shared" si="23"/>
        <v>10355.713651619744</v>
      </c>
      <c r="W87" s="1"/>
      <c r="X87" s="1"/>
      <c r="Y87" s="3"/>
      <c r="Z87" s="1"/>
      <c r="AA87" s="1"/>
    </row>
    <row r="88" spans="1:27" s="2" customFormat="1" ht="35.1" customHeight="1" x14ac:dyDescent="0.3">
      <c r="A88" s="75" t="s">
        <v>331</v>
      </c>
      <c r="B88" s="105" t="s">
        <v>283</v>
      </c>
      <c r="C88" s="106"/>
      <c r="D88" s="106"/>
      <c r="E88" s="106"/>
      <c r="F88" s="107"/>
      <c r="G88" s="76" t="s">
        <v>77</v>
      </c>
      <c r="H88" s="64">
        <v>255.08647282875205</v>
      </c>
      <c r="I88" s="84">
        <v>1</v>
      </c>
      <c r="J88" s="66">
        <f t="shared" si="12"/>
        <v>255.08647282875205</v>
      </c>
      <c r="K88" s="69">
        <f t="shared" si="24"/>
        <v>0.5</v>
      </c>
      <c r="L88" s="68"/>
      <c r="M88" s="68">
        <f t="shared" si="11"/>
        <v>127.54323641437603</v>
      </c>
      <c r="N88" s="65"/>
      <c r="O88" s="69"/>
      <c r="P88" s="70"/>
      <c r="Q88" s="104">
        <v>118.1</v>
      </c>
      <c r="R88" s="71">
        <f t="shared" si="23"/>
        <v>15062.856220537808</v>
      </c>
      <c r="W88" s="1"/>
      <c r="X88" s="1"/>
      <c r="Y88" s="3"/>
      <c r="Z88" s="1"/>
      <c r="AA88" s="1"/>
    </row>
    <row r="89" spans="1:27" s="2" customFormat="1" ht="35.1" customHeight="1" x14ac:dyDescent="0.3">
      <c r="A89" s="75" t="s">
        <v>332</v>
      </c>
      <c r="B89" s="105" t="s">
        <v>284</v>
      </c>
      <c r="C89" s="106"/>
      <c r="D89" s="106"/>
      <c r="E89" s="106"/>
      <c r="F89" s="107"/>
      <c r="G89" s="76" t="s">
        <v>77</v>
      </c>
      <c r="H89" s="64">
        <v>93.379869517668155</v>
      </c>
      <c r="I89" s="84">
        <v>1</v>
      </c>
      <c r="J89" s="66">
        <f t="shared" si="12"/>
        <v>93.379869517668155</v>
      </c>
      <c r="K89" s="69">
        <f t="shared" si="24"/>
        <v>0.5</v>
      </c>
      <c r="L89" s="68"/>
      <c r="M89" s="68">
        <f t="shared" si="11"/>
        <v>46.689934758834077</v>
      </c>
      <c r="N89" s="65"/>
      <c r="O89" s="69"/>
      <c r="P89" s="70"/>
      <c r="Q89" s="104">
        <v>118.1</v>
      </c>
      <c r="R89" s="71">
        <f t="shared" si="23"/>
        <v>5514.0812950183044</v>
      </c>
      <c r="W89" s="1"/>
      <c r="X89" s="1"/>
      <c r="Y89" s="3"/>
      <c r="Z89" s="1"/>
      <c r="AA89" s="1"/>
    </row>
    <row r="90" spans="1:27" s="2" customFormat="1" ht="35.1" customHeight="1" x14ac:dyDescent="0.3">
      <c r="A90" s="75" t="s">
        <v>324</v>
      </c>
      <c r="B90" s="105" t="s">
        <v>285</v>
      </c>
      <c r="C90" s="106"/>
      <c r="D90" s="106"/>
      <c r="E90" s="106"/>
      <c r="F90" s="107"/>
      <c r="G90" s="76" t="s">
        <v>77</v>
      </c>
      <c r="H90" s="64">
        <v>61.494060414074163</v>
      </c>
      <c r="I90" s="84">
        <v>1</v>
      </c>
      <c r="J90" s="66">
        <f t="shared" si="12"/>
        <v>61.494060414074163</v>
      </c>
      <c r="K90" s="69">
        <f t="shared" si="24"/>
        <v>0.5</v>
      </c>
      <c r="L90" s="68"/>
      <c r="M90" s="68">
        <f t="shared" si="11"/>
        <v>30.747030207037081</v>
      </c>
      <c r="N90" s="65"/>
      <c r="O90" s="69"/>
      <c r="P90" s="70"/>
      <c r="Q90" s="104">
        <v>118.1</v>
      </c>
      <c r="R90" s="71">
        <f t="shared" si="23"/>
        <v>3631.224267451079</v>
      </c>
      <c r="W90" s="1"/>
      <c r="X90" s="1"/>
      <c r="Y90" s="3"/>
      <c r="Z90" s="1"/>
      <c r="AA90" s="1"/>
    </row>
    <row r="91" spans="1:27" s="2" customFormat="1" ht="35.1" customHeight="1" x14ac:dyDescent="0.3">
      <c r="A91" s="75" t="s">
        <v>325</v>
      </c>
      <c r="B91" s="105" t="s">
        <v>286</v>
      </c>
      <c r="C91" s="106"/>
      <c r="D91" s="106"/>
      <c r="E91" s="106"/>
      <c r="F91" s="107"/>
      <c r="G91" s="76" t="s">
        <v>77</v>
      </c>
      <c r="H91" s="64">
        <v>831.30859448655804</v>
      </c>
      <c r="I91" s="84">
        <v>1</v>
      </c>
      <c r="J91" s="66">
        <f t="shared" si="12"/>
        <v>831.30859448655804</v>
      </c>
      <c r="K91" s="69">
        <f t="shared" si="24"/>
        <v>0.5</v>
      </c>
      <c r="L91" s="68"/>
      <c r="M91" s="68">
        <f t="shared" si="11"/>
        <v>415.65429724327902</v>
      </c>
      <c r="N91" s="65"/>
      <c r="O91" s="69"/>
      <c r="P91" s="70"/>
      <c r="Q91" s="104">
        <v>118.1</v>
      </c>
      <c r="R91" s="71">
        <f t="shared" si="23"/>
        <v>49088.772504431246</v>
      </c>
      <c r="W91" s="1"/>
      <c r="X91" s="1"/>
      <c r="Y91" s="3"/>
      <c r="Z91" s="1"/>
      <c r="AA91" s="1"/>
    </row>
    <row r="92" spans="1:27" s="2" customFormat="1" ht="35.1" customHeight="1" x14ac:dyDescent="0.3">
      <c r="A92" s="75" t="s">
        <v>333</v>
      </c>
      <c r="B92" s="105" t="s">
        <v>287</v>
      </c>
      <c r="C92" s="106"/>
      <c r="D92" s="106"/>
      <c r="E92" s="106"/>
      <c r="F92" s="107"/>
      <c r="G92" s="76" t="s">
        <v>77</v>
      </c>
      <c r="H92" s="64">
        <v>81.992080552098869</v>
      </c>
      <c r="I92" s="84">
        <v>1</v>
      </c>
      <c r="J92" s="66">
        <f t="shared" si="12"/>
        <v>81.992080552098869</v>
      </c>
      <c r="K92" s="69">
        <f t="shared" si="24"/>
        <v>0.5</v>
      </c>
      <c r="L92" s="68"/>
      <c r="M92" s="68">
        <f t="shared" si="11"/>
        <v>40.996040276049435</v>
      </c>
      <c r="N92" s="65"/>
      <c r="O92" s="69"/>
      <c r="P92" s="70"/>
      <c r="Q92" s="104">
        <v>118.1</v>
      </c>
      <c r="R92" s="71">
        <f t="shared" si="23"/>
        <v>4841.632356601438</v>
      </c>
      <c r="W92" s="1"/>
      <c r="X92" s="1"/>
      <c r="Y92" s="3"/>
      <c r="Z92" s="1"/>
      <c r="AA92" s="1"/>
    </row>
    <row r="93" spans="1:27" s="2" customFormat="1" ht="35.1" customHeight="1" x14ac:dyDescent="0.3">
      <c r="A93" s="75" t="s">
        <v>84</v>
      </c>
      <c r="B93" s="105" t="s">
        <v>211</v>
      </c>
      <c r="C93" s="106"/>
      <c r="D93" s="106"/>
      <c r="E93" s="106"/>
      <c r="F93" s="107"/>
      <c r="G93" s="76" t="s">
        <v>85</v>
      </c>
      <c r="H93" s="64">
        <v>8042.0565674850313</v>
      </c>
      <c r="I93" s="84">
        <v>1</v>
      </c>
      <c r="J93" s="66">
        <f t="shared" si="12"/>
        <v>8042.0565674850313</v>
      </c>
      <c r="K93" s="69">
        <f>20/60</f>
        <v>0.33333333333333331</v>
      </c>
      <c r="L93" s="68"/>
      <c r="M93" s="68">
        <f t="shared" si="11"/>
        <v>2680.6855224950104</v>
      </c>
      <c r="N93" s="65"/>
      <c r="O93" s="69"/>
      <c r="P93" s="70"/>
      <c r="Q93" s="104">
        <v>118.1</v>
      </c>
      <c r="R93" s="71">
        <f t="shared" si="23"/>
        <v>316588.96020666073</v>
      </c>
      <c r="W93" s="1"/>
      <c r="X93" s="1"/>
      <c r="Y93" s="3"/>
      <c r="Z93" s="1"/>
      <c r="AA93" s="1"/>
    </row>
    <row r="94" spans="1:27" s="2" customFormat="1" ht="35.1" customHeight="1" x14ac:dyDescent="0.3">
      <c r="A94" s="75" t="s">
        <v>210</v>
      </c>
      <c r="B94" s="105" t="s">
        <v>212</v>
      </c>
      <c r="C94" s="106"/>
      <c r="D94" s="106"/>
      <c r="E94" s="106"/>
      <c r="F94" s="107"/>
      <c r="G94" s="76" t="s">
        <v>213</v>
      </c>
      <c r="H94" s="64">
        <v>2665.8813968397703</v>
      </c>
      <c r="I94" s="84">
        <v>3</v>
      </c>
      <c r="J94" s="66">
        <f t="shared" si="12"/>
        <v>7997.6441905193115</v>
      </c>
      <c r="K94" s="69">
        <f>20/60</f>
        <v>0.33333333333333331</v>
      </c>
      <c r="L94" s="68"/>
      <c r="M94" s="68">
        <f t="shared" si="11"/>
        <v>2665.8813968397703</v>
      </c>
      <c r="N94" s="65"/>
      <c r="O94" s="69"/>
      <c r="P94" s="70"/>
      <c r="Q94" s="104">
        <v>118.1</v>
      </c>
      <c r="R94" s="71">
        <f t="shared" si="23"/>
        <v>314840.59296677687</v>
      </c>
      <c r="S94" s="2" t="s">
        <v>338</v>
      </c>
      <c r="W94" s="1"/>
      <c r="X94" s="1"/>
      <c r="Y94" s="3"/>
      <c r="Z94" s="1"/>
      <c r="AA94" s="1"/>
    </row>
    <row r="95" spans="1:27" s="2" customFormat="1" ht="35.1" customHeight="1" x14ac:dyDescent="0.3">
      <c r="A95" s="75" t="s">
        <v>86</v>
      </c>
      <c r="B95" s="105" t="s">
        <v>208</v>
      </c>
      <c r="C95" s="106"/>
      <c r="D95" s="106"/>
      <c r="E95" s="106"/>
      <c r="F95" s="107"/>
      <c r="G95" s="76" t="s">
        <v>87</v>
      </c>
      <c r="H95" s="64">
        <v>3809.2154089829269</v>
      </c>
      <c r="I95" s="84">
        <v>1</v>
      </c>
      <c r="J95" s="66">
        <f t="shared" si="12"/>
        <v>3809.2154089829269</v>
      </c>
      <c r="K95" s="69">
        <f>20/60</f>
        <v>0.33333333333333331</v>
      </c>
      <c r="L95" s="68"/>
      <c r="M95" s="68">
        <f t="shared" si="11"/>
        <v>1269.7384696609756</v>
      </c>
      <c r="N95" s="65"/>
      <c r="O95" s="69"/>
      <c r="P95" s="70"/>
      <c r="Q95" s="104">
        <v>118.1</v>
      </c>
      <c r="R95" s="71">
        <f t="shared" si="23"/>
        <v>149956.11326696121</v>
      </c>
      <c r="W95" s="1"/>
      <c r="X95" s="1"/>
      <c r="Y95" s="3"/>
      <c r="Z95" s="1"/>
      <c r="AA95" s="1"/>
    </row>
    <row r="96" spans="1:27" s="2" customFormat="1" ht="35.1" customHeight="1" x14ac:dyDescent="0.3">
      <c r="A96" s="75" t="s">
        <v>86</v>
      </c>
      <c r="B96" s="105" t="s">
        <v>209</v>
      </c>
      <c r="C96" s="106"/>
      <c r="D96" s="106"/>
      <c r="E96" s="106"/>
      <c r="F96" s="107"/>
      <c r="G96" s="76" t="s">
        <v>90</v>
      </c>
      <c r="H96" s="64">
        <v>1258.3506806954063</v>
      </c>
      <c r="I96" s="84">
        <v>3</v>
      </c>
      <c r="J96" s="66">
        <f t="shared" si="12"/>
        <v>3775.0520420862185</v>
      </c>
      <c r="K96" s="69">
        <f>20/60</f>
        <v>0.33333333333333331</v>
      </c>
      <c r="L96" s="68"/>
      <c r="M96" s="68">
        <f t="shared" si="11"/>
        <v>1258.350680695406</v>
      </c>
      <c r="N96" s="65"/>
      <c r="O96" s="69"/>
      <c r="P96" s="70"/>
      <c r="Q96" s="104">
        <v>118.1</v>
      </c>
      <c r="R96" s="71">
        <f t="shared" si="23"/>
        <v>148611.21539012744</v>
      </c>
      <c r="S96" s="2" t="s">
        <v>338</v>
      </c>
      <c r="W96" s="1"/>
      <c r="X96" s="1"/>
      <c r="Y96" s="3"/>
      <c r="Z96" s="1"/>
      <c r="AA96" s="1"/>
    </row>
    <row r="97" spans="1:27" s="2" customFormat="1" ht="35.1" customHeight="1" x14ac:dyDescent="0.3">
      <c r="A97" s="75" t="s">
        <v>88</v>
      </c>
      <c r="B97" s="105" t="s">
        <v>89</v>
      </c>
      <c r="C97" s="106"/>
      <c r="D97" s="106"/>
      <c r="E97" s="106"/>
      <c r="F97" s="107"/>
      <c r="G97" s="76" t="s">
        <v>90</v>
      </c>
      <c r="H97" s="64">
        <v>2271.863898631073</v>
      </c>
      <c r="I97" s="84">
        <v>1</v>
      </c>
      <c r="J97" s="66">
        <f t="shared" si="12"/>
        <v>2271.863898631073</v>
      </c>
      <c r="K97" s="69">
        <f>20/60</f>
        <v>0.33333333333333331</v>
      </c>
      <c r="L97" s="68"/>
      <c r="M97" s="68">
        <f t="shared" si="11"/>
        <v>757.28796621035758</v>
      </c>
      <c r="N97" s="65"/>
      <c r="O97" s="69"/>
      <c r="P97" s="70"/>
      <c r="Q97" s="104">
        <v>118.1</v>
      </c>
      <c r="R97" s="71">
        <f t="shared" si="23"/>
        <v>89435.708809443226</v>
      </c>
      <c r="W97" s="1"/>
      <c r="X97" s="1"/>
      <c r="Y97" s="3"/>
      <c r="Z97" s="1"/>
      <c r="AA97" s="1"/>
    </row>
    <row r="98" spans="1:27" s="2" customFormat="1" ht="35.1" customHeight="1" x14ac:dyDescent="0.3">
      <c r="A98" s="75" t="s">
        <v>91</v>
      </c>
      <c r="B98" s="105" t="s">
        <v>92</v>
      </c>
      <c r="C98" s="106"/>
      <c r="D98" s="106"/>
      <c r="E98" s="106"/>
      <c r="F98" s="107"/>
      <c r="G98" s="76" t="s">
        <v>93</v>
      </c>
      <c r="H98" s="64">
        <v>5022.0149338160554</v>
      </c>
      <c r="I98" s="84">
        <v>1</v>
      </c>
      <c r="J98" s="66">
        <f t="shared" si="12"/>
        <v>5022.0149338160554</v>
      </c>
      <c r="K98" s="69">
        <f>30/60</f>
        <v>0.5</v>
      </c>
      <c r="L98" s="68" t="s">
        <v>337</v>
      </c>
      <c r="M98" s="68">
        <f t="shared" si="11"/>
        <v>2511.0074669080277</v>
      </c>
      <c r="N98" s="65"/>
      <c r="O98" s="69"/>
      <c r="P98" s="70"/>
      <c r="Q98" s="104">
        <v>118.1</v>
      </c>
      <c r="R98" s="71">
        <f t="shared" si="23"/>
        <v>296549.98184183805</v>
      </c>
      <c r="S98" s="2" t="s">
        <v>338</v>
      </c>
      <c r="W98" s="1"/>
      <c r="X98" s="1"/>
      <c r="Y98" s="3"/>
      <c r="Z98" s="1"/>
      <c r="AA98" s="1"/>
    </row>
    <row r="99" spans="1:27" s="2" customFormat="1" ht="35.1" customHeight="1" x14ac:dyDescent="0.3">
      <c r="A99" s="75" t="s">
        <v>95</v>
      </c>
      <c r="B99" s="105" t="s">
        <v>94</v>
      </c>
      <c r="C99" s="106"/>
      <c r="D99" s="106"/>
      <c r="E99" s="106"/>
      <c r="F99" s="107"/>
      <c r="G99" s="76" t="s">
        <v>93</v>
      </c>
      <c r="H99" s="64">
        <v>3020.0416336689755</v>
      </c>
      <c r="I99" s="84">
        <v>1.62</v>
      </c>
      <c r="J99" s="66">
        <f t="shared" si="12"/>
        <v>4892.4674465437402</v>
      </c>
      <c r="K99" s="69">
        <f>10/60</f>
        <v>0.16666666666666666</v>
      </c>
      <c r="L99" s="68"/>
      <c r="M99" s="68">
        <f t="shared" si="11"/>
        <v>815.41124109062332</v>
      </c>
      <c r="N99" s="65"/>
      <c r="O99" s="69"/>
      <c r="P99" s="70"/>
      <c r="Q99" s="104">
        <v>118.1</v>
      </c>
      <c r="R99" s="71">
        <f t="shared" si="23"/>
        <v>96300.067572802611</v>
      </c>
      <c r="S99" s="2" t="s">
        <v>338</v>
      </c>
      <c r="W99" s="1"/>
      <c r="X99" s="1"/>
      <c r="Y99" s="3"/>
      <c r="Z99" s="1"/>
      <c r="AA99" s="1"/>
    </row>
    <row r="100" spans="1:27" s="2" customFormat="1" ht="35.1" customHeight="1" x14ac:dyDescent="0.3">
      <c r="A100" s="75" t="s">
        <v>96</v>
      </c>
      <c r="B100" s="105" t="s">
        <v>97</v>
      </c>
      <c r="C100" s="106"/>
      <c r="D100" s="106"/>
      <c r="E100" s="106"/>
      <c r="F100" s="107"/>
      <c r="G100" s="76" t="s">
        <v>93</v>
      </c>
      <c r="H100" s="64">
        <v>4605.2218576762198</v>
      </c>
      <c r="I100" s="84">
        <v>1</v>
      </c>
      <c r="J100" s="66">
        <f t="shared" si="12"/>
        <v>4605.2218576762198</v>
      </c>
      <c r="K100" s="69">
        <f>10/60</f>
        <v>0.16666666666666666</v>
      </c>
      <c r="L100" s="68"/>
      <c r="M100" s="68">
        <f t="shared" si="11"/>
        <v>767.53697627936992</v>
      </c>
      <c r="N100" s="65"/>
      <c r="O100" s="69"/>
      <c r="P100" s="70"/>
      <c r="Q100" s="104">
        <v>118.1</v>
      </c>
      <c r="R100" s="71">
        <f t="shared" si="23"/>
        <v>90646.11689859358</v>
      </c>
      <c r="S100" s="2" t="s">
        <v>338</v>
      </c>
      <c r="W100" s="1"/>
      <c r="X100" s="1"/>
      <c r="Y100" s="3"/>
      <c r="Z100" s="1"/>
      <c r="AA100" s="1"/>
    </row>
    <row r="101" spans="1:27" s="2" customFormat="1" ht="35.1" customHeight="1" x14ac:dyDescent="0.3">
      <c r="A101" s="75" t="s">
        <v>98</v>
      </c>
      <c r="B101" s="105" t="s">
        <v>99</v>
      </c>
      <c r="C101" s="106"/>
      <c r="D101" s="106"/>
      <c r="E101" s="106"/>
      <c r="F101" s="107"/>
      <c r="G101" s="76" t="s">
        <v>102</v>
      </c>
      <c r="H101" s="64">
        <v>1549.8780782139802</v>
      </c>
      <c r="I101" s="84">
        <v>1</v>
      </c>
      <c r="J101" s="66">
        <f t="shared" si="12"/>
        <v>1549.8780782139802</v>
      </c>
      <c r="K101" s="69">
        <f>90/60</f>
        <v>1.5</v>
      </c>
      <c r="L101" s="68"/>
      <c r="M101" s="68">
        <f t="shared" si="11"/>
        <v>2324.8171173209703</v>
      </c>
      <c r="N101" s="65"/>
      <c r="O101" s="69"/>
      <c r="P101" s="70"/>
      <c r="Q101" s="104">
        <v>118.1</v>
      </c>
      <c r="R101" s="71">
        <f t="shared" si="23"/>
        <v>274560.90155560657</v>
      </c>
      <c r="W101" s="1"/>
      <c r="X101" s="1"/>
      <c r="Y101" s="3"/>
      <c r="Z101" s="1"/>
      <c r="AA101" s="1"/>
    </row>
    <row r="102" spans="1:27" s="2" customFormat="1" ht="35.1" customHeight="1" x14ac:dyDescent="0.3">
      <c r="A102" s="75" t="s">
        <v>100</v>
      </c>
      <c r="B102" s="105" t="s">
        <v>288</v>
      </c>
      <c r="C102" s="106"/>
      <c r="D102" s="106"/>
      <c r="E102" s="106"/>
      <c r="F102" s="107"/>
      <c r="G102" s="76" t="s">
        <v>101</v>
      </c>
      <c r="H102" s="64">
        <v>1402.9756005581364</v>
      </c>
      <c r="I102" s="84">
        <v>1</v>
      </c>
      <c r="J102" s="66">
        <f t="shared" si="12"/>
        <v>1402.9756005581364</v>
      </c>
      <c r="K102" s="69">
        <f>5/60</f>
        <v>8.3333333333333329E-2</v>
      </c>
      <c r="L102" s="68"/>
      <c r="M102" s="68">
        <f t="shared" si="11"/>
        <v>116.9146333798447</v>
      </c>
      <c r="N102" s="65"/>
      <c r="O102" s="69"/>
      <c r="P102" s="70"/>
      <c r="Q102" s="104">
        <v>118.1</v>
      </c>
      <c r="R102" s="71">
        <f t="shared" si="23"/>
        <v>13807.618202159658</v>
      </c>
      <c r="W102" s="1"/>
      <c r="X102" s="1"/>
      <c r="Y102" s="3"/>
      <c r="Z102" s="1"/>
      <c r="AA102" s="1"/>
    </row>
    <row r="103" spans="1:27" s="2" customFormat="1" ht="35.1" customHeight="1" x14ac:dyDescent="0.3">
      <c r="A103" s="75" t="s">
        <v>100</v>
      </c>
      <c r="B103" s="105" t="s">
        <v>289</v>
      </c>
      <c r="C103" s="106"/>
      <c r="D103" s="106"/>
      <c r="E103" s="106"/>
      <c r="F103" s="107"/>
      <c r="G103" s="76" t="s">
        <v>101</v>
      </c>
      <c r="H103" s="64">
        <v>431.59720179507599</v>
      </c>
      <c r="I103" s="84">
        <v>1</v>
      </c>
      <c r="J103" s="66">
        <f t="shared" si="12"/>
        <v>431.59720179507599</v>
      </c>
      <c r="K103" s="69">
        <f>5/60</f>
        <v>8.3333333333333329E-2</v>
      </c>
      <c r="L103" s="68"/>
      <c r="M103" s="68">
        <f t="shared" si="11"/>
        <v>35.966433482922994</v>
      </c>
      <c r="N103" s="65"/>
      <c r="O103" s="69"/>
      <c r="P103" s="70"/>
      <c r="Q103" s="104">
        <v>118.1</v>
      </c>
      <c r="R103" s="71">
        <f t="shared" si="23"/>
        <v>4247.635794333205</v>
      </c>
      <c r="W103" s="1"/>
      <c r="X103" s="1"/>
      <c r="Y103" s="3"/>
      <c r="Z103" s="1"/>
      <c r="AA103" s="1"/>
    </row>
    <row r="104" spans="1:27" s="2" customFormat="1" ht="35.1" customHeight="1" x14ac:dyDescent="0.3">
      <c r="A104" s="75" t="s">
        <v>100</v>
      </c>
      <c r="B104" s="105" t="s">
        <v>103</v>
      </c>
      <c r="C104" s="106"/>
      <c r="D104" s="106"/>
      <c r="E104" s="106"/>
      <c r="F104" s="107"/>
      <c r="G104" s="76" t="s">
        <v>101</v>
      </c>
      <c r="H104" s="64">
        <v>998.7090922804266</v>
      </c>
      <c r="I104" s="84">
        <v>2</v>
      </c>
      <c r="J104" s="66">
        <f t="shared" si="12"/>
        <v>1997.4181845608532</v>
      </c>
      <c r="K104" s="69">
        <f>30/60</f>
        <v>0.5</v>
      </c>
      <c r="L104" s="68"/>
      <c r="M104" s="68">
        <f t="shared" si="11"/>
        <v>998.7090922804266</v>
      </c>
      <c r="N104" s="65"/>
      <c r="O104" s="69"/>
      <c r="P104" s="70"/>
      <c r="Q104" s="104">
        <v>118.1</v>
      </c>
      <c r="R104" s="71">
        <f t="shared" si="23"/>
        <v>117947.54379831838</v>
      </c>
      <c r="S104" s="2" t="s">
        <v>338</v>
      </c>
      <c r="W104" s="1"/>
      <c r="X104" s="1"/>
      <c r="Y104" s="3"/>
      <c r="Z104" s="1"/>
      <c r="AA104" s="1"/>
    </row>
    <row r="105" spans="1:27" s="72" customFormat="1" ht="35.1" customHeight="1" x14ac:dyDescent="0.3">
      <c r="A105" s="75" t="s">
        <v>104</v>
      </c>
      <c r="B105" s="105" t="s">
        <v>105</v>
      </c>
      <c r="C105" s="106"/>
      <c r="D105" s="106"/>
      <c r="E105" s="106"/>
      <c r="F105" s="107"/>
      <c r="G105" s="76" t="s">
        <v>106</v>
      </c>
      <c r="H105" s="64">
        <v>30006.823924275075</v>
      </c>
      <c r="I105" s="84">
        <v>1</v>
      </c>
      <c r="J105" s="66">
        <f t="shared" si="12"/>
        <v>30006.823924275075</v>
      </c>
      <c r="K105" s="69">
        <f>20/60</f>
        <v>0.33333333333333331</v>
      </c>
      <c r="L105" s="79"/>
      <c r="M105" s="68">
        <f t="shared" si="11"/>
        <v>10002.274641425025</v>
      </c>
      <c r="N105" s="78"/>
      <c r="O105" s="80"/>
      <c r="P105" s="81"/>
      <c r="Q105" s="104">
        <v>118.1</v>
      </c>
      <c r="R105" s="71">
        <f t="shared" si="23"/>
        <v>1181268.6351522955</v>
      </c>
      <c r="U105" s="2"/>
      <c r="V105" s="2"/>
      <c r="W105" s="73"/>
      <c r="X105" s="73"/>
      <c r="Y105" s="74"/>
      <c r="Z105" s="73"/>
      <c r="AA105" s="73"/>
    </row>
    <row r="106" spans="1:27" s="2" customFormat="1" ht="35.1" customHeight="1" x14ac:dyDescent="0.3">
      <c r="A106" s="75" t="s">
        <v>107</v>
      </c>
      <c r="B106" s="105" t="s">
        <v>110</v>
      </c>
      <c r="C106" s="106"/>
      <c r="D106" s="106"/>
      <c r="E106" s="106"/>
      <c r="F106" s="107"/>
      <c r="G106" s="76" t="s">
        <v>108</v>
      </c>
      <c r="H106" s="64">
        <v>5693.8944827846444</v>
      </c>
      <c r="I106" s="84">
        <v>0.75600000000000001</v>
      </c>
      <c r="J106" s="66">
        <f t="shared" si="12"/>
        <v>4304.5842289851917</v>
      </c>
      <c r="K106" s="69">
        <f>30/60</f>
        <v>0.5</v>
      </c>
      <c r="L106" s="68"/>
      <c r="M106" s="68">
        <f t="shared" si="11"/>
        <v>2152.2921144925958</v>
      </c>
      <c r="N106" s="65"/>
      <c r="O106" s="69"/>
      <c r="P106" s="70"/>
      <c r="Q106" s="104">
        <v>118.1</v>
      </c>
      <c r="R106" s="71">
        <f t="shared" si="23"/>
        <v>254185.69872157555</v>
      </c>
      <c r="S106" s="2" t="s">
        <v>338</v>
      </c>
      <c r="W106" s="1"/>
      <c r="X106" s="1"/>
      <c r="Y106" s="3"/>
      <c r="Z106" s="1"/>
      <c r="AA106" s="1"/>
    </row>
    <row r="107" spans="1:27" s="2" customFormat="1" ht="35.1" customHeight="1" x14ac:dyDescent="0.3">
      <c r="A107" s="75" t="s">
        <v>107</v>
      </c>
      <c r="B107" s="105" t="s">
        <v>109</v>
      </c>
      <c r="C107" s="106"/>
      <c r="D107" s="106"/>
      <c r="E107" s="106"/>
      <c r="F107" s="107"/>
      <c r="G107" s="76" t="s">
        <v>108</v>
      </c>
      <c r="H107" s="64">
        <v>15.942904551797003</v>
      </c>
      <c r="I107" s="84">
        <v>0.33300000000000002</v>
      </c>
      <c r="J107" s="66">
        <f t="shared" si="12"/>
        <v>5.3089872157484024</v>
      </c>
      <c r="K107" s="69">
        <f>60/60</f>
        <v>1</v>
      </c>
      <c r="L107" s="68"/>
      <c r="M107" s="68">
        <f t="shared" si="11"/>
        <v>5.3089872157484024</v>
      </c>
      <c r="N107" s="65"/>
      <c r="O107" s="69"/>
      <c r="P107" s="70"/>
      <c r="Q107" s="104">
        <v>118.1</v>
      </c>
      <c r="R107" s="71">
        <f t="shared" si="23"/>
        <v>626.99139017988625</v>
      </c>
      <c r="S107" s="2" t="s">
        <v>338</v>
      </c>
      <c r="W107" s="1"/>
      <c r="X107" s="1"/>
      <c r="Y107" s="3"/>
      <c r="Z107" s="1"/>
      <c r="AA107" s="1"/>
    </row>
    <row r="108" spans="1:27" s="2" customFormat="1" ht="35.1" customHeight="1" x14ac:dyDescent="0.3">
      <c r="A108" s="75" t="s">
        <v>111</v>
      </c>
      <c r="B108" s="105" t="s">
        <v>290</v>
      </c>
      <c r="C108" s="106"/>
      <c r="D108" s="106"/>
      <c r="E108" s="106"/>
      <c r="F108" s="107"/>
      <c r="G108" s="76" t="s">
        <v>112</v>
      </c>
      <c r="H108" s="64">
        <v>218.64554813893034</v>
      </c>
      <c r="I108" s="84">
        <v>1</v>
      </c>
      <c r="J108" s="66">
        <f t="shared" si="12"/>
        <v>218.64554813893034</v>
      </c>
      <c r="K108" s="69">
        <f>15/60</f>
        <v>0.25</v>
      </c>
      <c r="L108" s="68"/>
      <c r="M108" s="68">
        <f t="shared" si="11"/>
        <v>54.661387034732584</v>
      </c>
      <c r="N108" s="65"/>
      <c r="O108" s="69"/>
      <c r="P108" s="70"/>
      <c r="Q108" s="104">
        <v>118.1</v>
      </c>
      <c r="R108" s="71">
        <f t="shared" si="23"/>
        <v>6455.5098088019176</v>
      </c>
      <c r="W108" s="1"/>
      <c r="X108" s="1"/>
      <c r="Y108" s="3"/>
      <c r="Z108" s="1"/>
      <c r="AA108" s="1"/>
    </row>
    <row r="109" spans="1:27" s="2" customFormat="1" ht="35.1" customHeight="1" x14ac:dyDescent="0.3">
      <c r="A109" s="75" t="s">
        <v>111</v>
      </c>
      <c r="B109" s="105" t="s">
        <v>291</v>
      </c>
      <c r="C109" s="106"/>
      <c r="D109" s="106"/>
      <c r="E109" s="106"/>
      <c r="F109" s="107"/>
      <c r="G109" s="76" t="s">
        <v>112</v>
      </c>
      <c r="H109" s="64">
        <v>220.92310593204419</v>
      </c>
      <c r="I109" s="84">
        <v>1</v>
      </c>
      <c r="J109" s="66">
        <f t="shared" si="12"/>
        <v>220.92310593204419</v>
      </c>
      <c r="K109" s="69">
        <f>15/60</f>
        <v>0.25</v>
      </c>
      <c r="L109" s="68"/>
      <c r="M109" s="68">
        <f t="shared" si="11"/>
        <v>55.230776483011049</v>
      </c>
      <c r="N109" s="65"/>
      <c r="O109" s="69"/>
      <c r="P109" s="70"/>
      <c r="Q109" s="104">
        <v>118.1</v>
      </c>
      <c r="R109" s="71">
        <f t="shared" si="23"/>
        <v>6522.7547026436041</v>
      </c>
      <c r="S109" s="2" t="s">
        <v>338</v>
      </c>
      <c r="W109" s="1"/>
      <c r="X109" s="1"/>
      <c r="Y109" s="3"/>
      <c r="Z109" s="1"/>
      <c r="AA109" s="1"/>
    </row>
    <row r="110" spans="1:27" s="2" customFormat="1" ht="35.1" customHeight="1" x14ac:dyDescent="0.3">
      <c r="A110" s="75" t="s">
        <v>113</v>
      </c>
      <c r="B110" s="105" t="s">
        <v>114</v>
      </c>
      <c r="C110" s="106"/>
      <c r="D110" s="106"/>
      <c r="E110" s="106"/>
      <c r="F110" s="107"/>
      <c r="G110" s="76" t="s">
        <v>115</v>
      </c>
      <c r="H110" s="64">
        <v>134.3759097937176</v>
      </c>
      <c r="I110" s="84">
        <v>1</v>
      </c>
      <c r="J110" s="66">
        <f t="shared" si="12"/>
        <v>134.3759097937176</v>
      </c>
      <c r="K110" s="69">
        <f>10/60</f>
        <v>0.16666666666666666</v>
      </c>
      <c r="L110" s="68"/>
      <c r="M110" s="68">
        <f t="shared" si="11"/>
        <v>22.395984965619597</v>
      </c>
      <c r="N110" s="65"/>
      <c r="O110" s="69"/>
      <c r="P110" s="70"/>
      <c r="Q110" s="104">
        <v>118.1</v>
      </c>
      <c r="R110" s="71">
        <f t="shared" si="23"/>
        <v>2644.9658244396742</v>
      </c>
      <c r="W110" s="1"/>
      <c r="X110" s="1"/>
      <c r="Y110" s="3"/>
      <c r="Z110" s="1"/>
      <c r="AA110" s="1"/>
    </row>
    <row r="111" spans="1:27" s="2" customFormat="1" ht="35.1" customHeight="1" x14ac:dyDescent="0.3">
      <c r="A111" s="75" t="s">
        <v>116</v>
      </c>
      <c r="B111" s="105" t="s">
        <v>292</v>
      </c>
      <c r="C111" s="106"/>
      <c r="D111" s="106"/>
      <c r="E111" s="106"/>
      <c r="F111" s="107"/>
      <c r="G111" s="76" t="s">
        <v>117</v>
      </c>
      <c r="H111" s="64">
        <v>1748.0256062148858</v>
      </c>
      <c r="I111" s="84">
        <v>1</v>
      </c>
      <c r="J111" s="66">
        <f t="shared" si="12"/>
        <v>1748.0256062148858</v>
      </c>
      <c r="K111" s="69">
        <f>10/60</f>
        <v>0.16666666666666666</v>
      </c>
      <c r="L111" s="68"/>
      <c r="M111" s="68">
        <f t="shared" si="11"/>
        <v>291.33760103581426</v>
      </c>
      <c r="N111" s="65"/>
      <c r="O111" s="69"/>
      <c r="P111" s="70"/>
      <c r="Q111" s="104">
        <v>118.1</v>
      </c>
      <c r="R111" s="71">
        <f t="shared" si="23"/>
        <v>34406.970682329666</v>
      </c>
      <c r="S111" s="2" t="s">
        <v>338</v>
      </c>
      <c r="W111" s="1"/>
      <c r="X111" s="1"/>
      <c r="Y111" s="3"/>
      <c r="Z111" s="1"/>
      <c r="AA111" s="1"/>
    </row>
    <row r="112" spans="1:27" s="2" customFormat="1" ht="35.1" customHeight="1" x14ac:dyDescent="0.3">
      <c r="A112" s="75" t="s">
        <v>334</v>
      </c>
      <c r="B112" s="105" t="s">
        <v>293</v>
      </c>
      <c r="C112" s="106"/>
      <c r="D112" s="106"/>
      <c r="E112" s="106"/>
      <c r="F112" s="107"/>
      <c r="G112" s="76" t="s">
        <v>120</v>
      </c>
      <c r="H112" s="64">
        <v>911.02311724554318</v>
      </c>
      <c r="I112" s="84">
        <v>1</v>
      </c>
      <c r="J112" s="66">
        <f t="shared" si="12"/>
        <v>911.02311724554318</v>
      </c>
      <c r="K112" s="69">
        <f>10/60</f>
        <v>0.16666666666666666</v>
      </c>
      <c r="L112" s="68">
        <f>SUM(J112*K112)</f>
        <v>151.83718620759052</v>
      </c>
      <c r="M112" s="68">
        <v>0</v>
      </c>
      <c r="N112" s="65"/>
      <c r="O112" s="69"/>
      <c r="P112" s="70"/>
      <c r="Q112" s="104">
        <v>118.1</v>
      </c>
      <c r="R112" s="71">
        <f t="shared" si="23"/>
        <v>0</v>
      </c>
      <c r="S112" s="2" t="s">
        <v>338</v>
      </c>
      <c r="W112" s="1"/>
      <c r="X112" s="1"/>
      <c r="Y112" s="3"/>
      <c r="Z112" s="1"/>
      <c r="AA112" s="1"/>
    </row>
    <row r="113" spans="1:27" s="2" customFormat="1" ht="35.1" customHeight="1" x14ac:dyDescent="0.3">
      <c r="A113" s="75" t="s">
        <v>118</v>
      </c>
      <c r="B113" s="105" t="s">
        <v>119</v>
      </c>
      <c r="C113" s="106"/>
      <c r="D113" s="106"/>
      <c r="E113" s="106"/>
      <c r="F113" s="107"/>
      <c r="G113" s="76" t="s">
        <v>120</v>
      </c>
      <c r="H113" s="64">
        <v>13.665346758683146</v>
      </c>
      <c r="I113" s="84">
        <v>1</v>
      </c>
      <c r="J113" s="66">
        <f t="shared" si="12"/>
        <v>13.665346758683146</v>
      </c>
      <c r="K113" s="69">
        <f>10/60</f>
        <v>0.16666666666666666</v>
      </c>
      <c r="L113" s="68"/>
      <c r="M113" s="68">
        <f t="shared" si="11"/>
        <v>2.2775577931138575</v>
      </c>
      <c r="N113" s="65"/>
      <c r="O113" s="69"/>
      <c r="P113" s="70"/>
      <c r="Q113" s="104">
        <v>118.1</v>
      </c>
      <c r="R113" s="71">
        <f t="shared" si="23"/>
        <v>268.97957536674659</v>
      </c>
      <c r="S113" s="2" t="s">
        <v>338</v>
      </c>
      <c r="W113" s="1"/>
      <c r="X113" s="1"/>
      <c r="Y113" s="3"/>
      <c r="Z113" s="1"/>
      <c r="AA113" s="1"/>
    </row>
    <row r="114" spans="1:27" s="2" customFormat="1" ht="35.1" customHeight="1" x14ac:dyDescent="0.3">
      <c r="A114" s="75" t="s">
        <v>125</v>
      </c>
      <c r="B114" s="105" t="s">
        <v>121</v>
      </c>
      <c r="C114" s="106"/>
      <c r="D114" s="106"/>
      <c r="E114" s="106"/>
      <c r="F114" s="107"/>
      <c r="G114" s="76" t="s">
        <v>122</v>
      </c>
      <c r="H114" s="64">
        <v>5503.7184070596368</v>
      </c>
      <c r="I114" s="84">
        <v>1</v>
      </c>
      <c r="J114" s="66">
        <f t="shared" si="12"/>
        <v>5503.7184070596368</v>
      </c>
      <c r="K114" s="69">
        <f>10/60</f>
        <v>0.16666666666666666</v>
      </c>
      <c r="L114" s="68"/>
      <c r="M114" s="68">
        <f t="shared" si="11"/>
        <v>917.28640117660609</v>
      </c>
      <c r="N114" s="65"/>
      <c r="O114" s="69"/>
      <c r="P114" s="70"/>
      <c r="Q114" s="104">
        <v>118.1</v>
      </c>
      <c r="R114" s="71">
        <f t="shared" si="23"/>
        <v>108331.52397895718</v>
      </c>
      <c r="W114" s="1"/>
      <c r="X114" s="1"/>
      <c r="Y114" s="3"/>
      <c r="Z114" s="1"/>
      <c r="AA114" s="1"/>
    </row>
    <row r="115" spans="1:27" s="2" customFormat="1" ht="35.1" customHeight="1" x14ac:dyDescent="0.3">
      <c r="A115" s="75" t="s">
        <v>125</v>
      </c>
      <c r="B115" s="105" t="s">
        <v>123</v>
      </c>
      <c r="C115" s="106"/>
      <c r="D115" s="106"/>
      <c r="E115" s="106"/>
      <c r="F115" s="107"/>
      <c r="G115" s="76" t="s">
        <v>124</v>
      </c>
      <c r="H115" s="64">
        <v>3245.5198551872472</v>
      </c>
      <c r="I115" s="84">
        <v>1</v>
      </c>
      <c r="J115" s="66">
        <f t="shared" si="12"/>
        <v>3245.5198551872472</v>
      </c>
      <c r="K115" s="69">
        <f>20/60</f>
        <v>0.33333333333333331</v>
      </c>
      <c r="L115" s="68"/>
      <c r="M115" s="68">
        <f t="shared" si="11"/>
        <v>1081.8399517290823</v>
      </c>
      <c r="N115" s="65"/>
      <c r="O115" s="69"/>
      <c r="P115" s="70"/>
      <c r="Q115" s="104">
        <v>118.1</v>
      </c>
      <c r="R115" s="71">
        <f t="shared" si="23"/>
        <v>127765.2982992046</v>
      </c>
      <c r="S115" s="2" t="s">
        <v>338</v>
      </c>
      <c r="W115" s="1"/>
      <c r="X115" s="1"/>
      <c r="Y115" s="3"/>
      <c r="Z115" s="1"/>
      <c r="AA115" s="1"/>
    </row>
    <row r="116" spans="1:27" s="2" customFormat="1" ht="35.1" customHeight="1" x14ac:dyDescent="0.3">
      <c r="A116" s="75" t="s">
        <v>125</v>
      </c>
      <c r="B116" s="105" t="s">
        <v>126</v>
      </c>
      <c r="C116" s="106"/>
      <c r="D116" s="106"/>
      <c r="E116" s="106"/>
      <c r="F116" s="107"/>
      <c r="G116" s="76" t="s">
        <v>127</v>
      </c>
      <c r="H116" s="64">
        <v>3103.1724931176313</v>
      </c>
      <c r="I116" s="84">
        <v>1.49</v>
      </c>
      <c r="J116" s="66">
        <f t="shared" si="12"/>
        <v>4623.7270147452709</v>
      </c>
      <c r="K116" s="69">
        <f>90/60</f>
        <v>1.5</v>
      </c>
      <c r="L116" s="68"/>
      <c r="M116" s="68">
        <f t="shared" si="11"/>
        <v>6935.5905221179064</v>
      </c>
      <c r="N116" s="65"/>
      <c r="O116" s="69"/>
      <c r="P116" s="70"/>
      <c r="Q116" s="104">
        <v>118.1</v>
      </c>
      <c r="R116" s="71">
        <f t="shared" si="23"/>
        <v>819093.24066212471</v>
      </c>
      <c r="W116" s="1"/>
      <c r="X116" s="1"/>
      <c r="Y116" s="3"/>
      <c r="Z116" s="1"/>
      <c r="AA116" s="1"/>
    </row>
    <row r="117" spans="1:27" s="2" customFormat="1" ht="35.1" customHeight="1" x14ac:dyDescent="0.3">
      <c r="A117" s="75" t="s">
        <v>86</v>
      </c>
      <c r="B117" s="105" t="s">
        <v>128</v>
      </c>
      <c r="C117" s="106"/>
      <c r="D117" s="106"/>
      <c r="E117" s="106"/>
      <c r="F117" s="107"/>
      <c r="G117" s="76" t="s">
        <v>129</v>
      </c>
      <c r="H117" s="64">
        <v>2795.7021910472604</v>
      </c>
      <c r="I117" s="84">
        <v>1.49</v>
      </c>
      <c r="J117" s="66">
        <f t="shared" si="12"/>
        <v>4165.5962646604175</v>
      </c>
      <c r="K117" s="69">
        <f>30/60</f>
        <v>0.5</v>
      </c>
      <c r="L117" s="68"/>
      <c r="M117" s="68">
        <f t="shared" si="11"/>
        <v>2082.7981323302088</v>
      </c>
      <c r="N117" s="65"/>
      <c r="O117" s="69"/>
      <c r="P117" s="70"/>
      <c r="Q117" s="104">
        <v>118.1</v>
      </c>
      <c r="R117" s="71">
        <f t="shared" si="23"/>
        <v>245978.45942819765</v>
      </c>
      <c r="W117" s="1"/>
      <c r="X117" s="1"/>
      <c r="Y117" s="3"/>
      <c r="Z117" s="1"/>
      <c r="AA117" s="1"/>
    </row>
    <row r="118" spans="1:27" s="2" customFormat="1" ht="35.1" customHeight="1" x14ac:dyDescent="0.3">
      <c r="A118" s="75" t="s">
        <v>125</v>
      </c>
      <c r="B118" s="105" t="s">
        <v>131</v>
      </c>
      <c r="C118" s="106"/>
      <c r="D118" s="106"/>
      <c r="E118" s="106"/>
      <c r="F118" s="107"/>
      <c r="G118" s="76" t="s">
        <v>134</v>
      </c>
      <c r="H118" s="64">
        <v>559.1404382094521</v>
      </c>
      <c r="I118" s="84">
        <v>1</v>
      </c>
      <c r="J118" s="66">
        <f t="shared" si="12"/>
        <v>559.1404382094521</v>
      </c>
      <c r="K118" s="69">
        <f>10/60</f>
        <v>0.16666666666666666</v>
      </c>
      <c r="L118" s="68"/>
      <c r="M118" s="68">
        <f t="shared" si="11"/>
        <v>93.190073034908679</v>
      </c>
      <c r="N118" s="65"/>
      <c r="O118" s="69"/>
      <c r="P118" s="70"/>
      <c r="Q118" s="104">
        <v>118.1</v>
      </c>
      <c r="R118" s="71">
        <f t="shared" si="23"/>
        <v>11005.747625422715</v>
      </c>
      <c r="S118" s="2" t="s">
        <v>338</v>
      </c>
      <c r="W118" s="1"/>
      <c r="X118" s="1"/>
      <c r="Y118" s="3"/>
      <c r="Z118" s="1"/>
      <c r="AA118" s="1"/>
    </row>
    <row r="119" spans="1:27" s="2" customFormat="1" ht="35.1" customHeight="1" x14ac:dyDescent="0.3">
      <c r="A119" s="75" t="s">
        <v>130</v>
      </c>
      <c r="B119" s="105" t="s">
        <v>132</v>
      </c>
      <c r="C119" s="106"/>
      <c r="D119" s="106"/>
      <c r="E119" s="106"/>
      <c r="F119" s="107"/>
      <c r="G119" s="76" t="s">
        <v>135</v>
      </c>
      <c r="H119" s="64">
        <v>2784.3144020816908</v>
      </c>
      <c r="I119" s="84">
        <v>1.49</v>
      </c>
      <c r="J119" s="66">
        <f t="shared" si="12"/>
        <v>4148.6284591017193</v>
      </c>
      <c r="K119" s="69">
        <f>30/60</f>
        <v>0.5</v>
      </c>
      <c r="L119" s="68"/>
      <c r="M119" s="68">
        <f t="shared" si="11"/>
        <v>2074.3142295508596</v>
      </c>
      <c r="N119" s="65"/>
      <c r="O119" s="69"/>
      <c r="P119" s="70"/>
      <c r="Q119" s="104">
        <v>118.1</v>
      </c>
      <c r="R119" s="71">
        <f t="shared" si="23"/>
        <v>244976.51050995651</v>
      </c>
      <c r="W119" s="1"/>
      <c r="X119" s="1"/>
      <c r="Y119" s="3"/>
      <c r="Z119" s="1"/>
      <c r="AA119" s="1"/>
    </row>
    <row r="120" spans="1:27" s="2" customFormat="1" ht="35.1" customHeight="1" x14ac:dyDescent="0.3">
      <c r="A120" s="75" t="s">
        <v>86</v>
      </c>
      <c r="B120" s="105" t="s">
        <v>133</v>
      </c>
      <c r="C120" s="106"/>
      <c r="D120" s="106"/>
      <c r="E120" s="106"/>
      <c r="F120" s="107"/>
      <c r="G120" s="76" t="s">
        <v>136</v>
      </c>
      <c r="H120" s="64">
        <v>691.23879021005587</v>
      </c>
      <c r="I120" s="84">
        <v>1</v>
      </c>
      <c r="J120" s="66">
        <f t="shared" si="12"/>
        <v>691.23879021005587</v>
      </c>
      <c r="K120" s="69">
        <f>30/60</f>
        <v>0.5</v>
      </c>
      <c r="L120" s="68"/>
      <c r="M120" s="68">
        <f t="shared" si="11"/>
        <v>345.61939510502793</v>
      </c>
      <c r="N120" s="65"/>
      <c r="O120" s="69"/>
      <c r="P120" s="70"/>
      <c r="Q120" s="104">
        <v>118.1</v>
      </c>
      <c r="R120" s="71">
        <f t="shared" si="23"/>
        <v>40817.6505619038</v>
      </c>
      <c r="S120" s="2" t="s">
        <v>338</v>
      </c>
      <c r="W120" s="1"/>
      <c r="X120" s="1"/>
      <c r="Y120" s="3"/>
      <c r="Z120" s="1"/>
      <c r="AA120" s="1"/>
    </row>
    <row r="121" spans="1:27" s="2" customFormat="1" ht="35.1" customHeight="1" x14ac:dyDescent="0.3">
      <c r="A121" s="75" t="s">
        <v>334</v>
      </c>
      <c r="B121" s="105" t="s">
        <v>294</v>
      </c>
      <c r="C121" s="106"/>
      <c r="D121" s="106"/>
      <c r="E121" s="106"/>
      <c r="F121" s="107"/>
      <c r="G121" s="76" t="s">
        <v>136</v>
      </c>
      <c r="H121" s="64">
        <v>1708.1683448353931</v>
      </c>
      <c r="I121" s="84">
        <v>1</v>
      </c>
      <c r="J121" s="66">
        <f t="shared" si="12"/>
        <v>1708.1683448353931</v>
      </c>
      <c r="K121" s="69">
        <f>30/60</f>
        <v>0.5</v>
      </c>
      <c r="L121" s="68">
        <f>SUM(J121*K121)</f>
        <v>854.08417241769655</v>
      </c>
      <c r="M121" s="68">
        <v>0</v>
      </c>
      <c r="N121" s="65"/>
      <c r="O121" s="69"/>
      <c r="P121" s="70"/>
      <c r="Q121" s="104">
        <v>118.1</v>
      </c>
      <c r="R121" s="71">
        <f t="shared" si="23"/>
        <v>0</v>
      </c>
      <c r="S121" s="2" t="s">
        <v>338</v>
      </c>
      <c r="W121" s="1"/>
      <c r="X121" s="1"/>
      <c r="Y121" s="3"/>
      <c r="Z121" s="1"/>
      <c r="AA121" s="1"/>
    </row>
    <row r="122" spans="1:27" s="2" customFormat="1" ht="35.1" customHeight="1" x14ac:dyDescent="0.3">
      <c r="A122" s="75" t="s">
        <v>141</v>
      </c>
      <c r="B122" s="105" t="s">
        <v>139</v>
      </c>
      <c r="C122" s="106"/>
      <c r="D122" s="106"/>
      <c r="E122" s="106"/>
      <c r="F122" s="107"/>
      <c r="G122" s="76" t="s">
        <v>140</v>
      </c>
      <c r="H122" s="64">
        <v>620.63449862352627</v>
      </c>
      <c r="I122" s="84">
        <v>1</v>
      </c>
      <c r="J122" s="66">
        <f t="shared" si="12"/>
        <v>620.63449862352627</v>
      </c>
      <c r="K122" s="69">
        <f>30/60</f>
        <v>0.5</v>
      </c>
      <c r="L122" s="68"/>
      <c r="M122" s="68">
        <f t="shared" si="11"/>
        <v>310.31724931176313</v>
      </c>
      <c r="N122" s="65"/>
      <c r="O122" s="69"/>
      <c r="P122" s="70"/>
      <c r="Q122" s="104">
        <v>118.1</v>
      </c>
      <c r="R122" s="71">
        <f t="shared" si="23"/>
        <v>36648.467143719223</v>
      </c>
      <c r="S122" s="2" t="s">
        <v>338</v>
      </c>
      <c r="W122" s="1"/>
      <c r="X122" s="1"/>
      <c r="Y122" s="3"/>
      <c r="Z122" s="1"/>
      <c r="AA122" s="1"/>
    </row>
    <row r="123" spans="1:27" s="2" customFormat="1" ht="35.1" customHeight="1" x14ac:dyDescent="0.3">
      <c r="A123" s="75" t="s">
        <v>144</v>
      </c>
      <c r="B123" s="105" t="s">
        <v>143</v>
      </c>
      <c r="C123" s="106"/>
      <c r="D123" s="106"/>
      <c r="E123" s="106"/>
      <c r="F123" s="107"/>
      <c r="G123" s="76" t="s">
        <v>142</v>
      </c>
      <c r="H123" s="64">
        <v>10616.835652600248</v>
      </c>
      <c r="I123" s="84">
        <v>1</v>
      </c>
      <c r="J123" s="66">
        <f t="shared" si="12"/>
        <v>10616.835652600248</v>
      </c>
      <c r="K123" s="69">
        <f>30/60</f>
        <v>0.5</v>
      </c>
      <c r="L123" s="68"/>
      <c r="M123" s="68">
        <f t="shared" si="11"/>
        <v>5308.417826300124</v>
      </c>
      <c r="N123" s="65"/>
      <c r="O123" s="69"/>
      <c r="P123" s="70"/>
      <c r="Q123" s="104">
        <v>118.1</v>
      </c>
      <c r="R123" s="71">
        <f t="shared" si="23"/>
        <v>626924.14528604457</v>
      </c>
      <c r="W123" s="1"/>
      <c r="X123" s="1"/>
      <c r="Y123" s="3"/>
      <c r="Z123" s="1"/>
      <c r="AA123" s="1"/>
    </row>
    <row r="124" spans="1:27" s="2" customFormat="1" ht="35.1" customHeight="1" x14ac:dyDescent="0.3">
      <c r="A124" s="75" t="s">
        <v>145</v>
      </c>
      <c r="B124" s="105" t="s">
        <v>146</v>
      </c>
      <c r="C124" s="106"/>
      <c r="D124" s="106"/>
      <c r="E124" s="106"/>
      <c r="F124" s="107"/>
      <c r="G124" s="76" t="s">
        <v>147</v>
      </c>
      <c r="H124" s="64">
        <v>9458.69751480185</v>
      </c>
      <c r="I124" s="84">
        <v>1</v>
      </c>
      <c r="J124" s="66">
        <f t="shared" si="12"/>
        <v>9458.69751480185</v>
      </c>
      <c r="K124" s="69">
        <f>15/60</f>
        <v>0.25</v>
      </c>
      <c r="L124" s="68"/>
      <c r="M124" s="68">
        <f t="shared" si="11"/>
        <v>2364.6743787004625</v>
      </c>
      <c r="N124" s="65"/>
      <c r="O124" s="69"/>
      <c r="P124" s="70"/>
      <c r="Q124" s="104">
        <v>118.1</v>
      </c>
      <c r="R124" s="71">
        <f t="shared" si="23"/>
        <v>279268.04412452463</v>
      </c>
      <c r="W124" s="1"/>
      <c r="X124" s="1"/>
      <c r="Y124" s="3"/>
      <c r="Z124" s="1"/>
      <c r="AA124" s="1"/>
    </row>
    <row r="125" spans="1:27" s="2" customFormat="1" ht="35.1" customHeight="1" x14ac:dyDescent="0.3">
      <c r="A125" s="75" t="s">
        <v>148</v>
      </c>
      <c r="B125" s="181" t="s">
        <v>339</v>
      </c>
      <c r="C125" s="182"/>
      <c r="D125" s="182"/>
      <c r="E125" s="182"/>
      <c r="F125" s="183"/>
      <c r="G125" s="76" t="s">
        <v>149</v>
      </c>
      <c r="H125" s="64">
        <v>165.12294000075468</v>
      </c>
      <c r="I125" s="84">
        <v>1</v>
      </c>
      <c r="J125" s="66">
        <f t="shared" si="12"/>
        <v>165.12294000075468</v>
      </c>
      <c r="K125" s="69">
        <f>10/60</f>
        <v>0.16666666666666666</v>
      </c>
      <c r="L125" s="68"/>
      <c r="M125" s="68">
        <f t="shared" si="11"/>
        <v>27.520490000125779</v>
      </c>
      <c r="N125" s="65"/>
      <c r="O125" s="69"/>
      <c r="P125" s="70"/>
      <c r="Q125" s="104">
        <v>118.1</v>
      </c>
      <c r="R125" s="71">
        <f t="shared" si="23"/>
        <v>3250.1698690148542</v>
      </c>
      <c r="S125" s="2" t="s">
        <v>338</v>
      </c>
      <c r="W125" s="1"/>
      <c r="X125" s="1"/>
      <c r="Y125" s="3"/>
      <c r="Z125" s="1"/>
      <c r="AA125" s="1"/>
    </row>
    <row r="126" spans="1:27" s="2" customFormat="1" ht="35.1" customHeight="1" x14ac:dyDescent="0.3">
      <c r="A126" s="75" t="s">
        <v>335</v>
      </c>
      <c r="B126" s="105" t="s">
        <v>296</v>
      </c>
      <c r="C126" s="106"/>
      <c r="D126" s="106"/>
      <c r="E126" s="106"/>
      <c r="F126" s="107"/>
      <c r="G126" s="76" t="s">
        <v>297</v>
      </c>
      <c r="H126" s="64">
        <v>4523.2297771241219</v>
      </c>
      <c r="I126" s="84">
        <v>1</v>
      </c>
      <c r="J126" s="66">
        <f t="shared" si="12"/>
        <v>4523.2297771241219</v>
      </c>
      <c r="K126" s="69">
        <f>15/60</f>
        <v>0.25</v>
      </c>
      <c r="L126" s="68"/>
      <c r="M126" s="68">
        <f t="shared" si="11"/>
        <v>1130.8074442810305</v>
      </c>
      <c r="N126" s="65"/>
      <c r="O126" s="69"/>
      <c r="P126" s="70"/>
      <c r="Q126" s="104">
        <v>118.1</v>
      </c>
      <c r="R126" s="71">
        <f t="shared" si="23"/>
        <v>133548.3591695897</v>
      </c>
      <c r="W126" s="1"/>
      <c r="X126" s="1"/>
      <c r="Y126" s="3"/>
      <c r="Z126" s="1"/>
      <c r="AA126" s="1"/>
    </row>
    <row r="127" spans="1:27" s="2" customFormat="1" ht="35.1" customHeight="1" x14ac:dyDescent="0.3">
      <c r="A127" s="75" t="s">
        <v>335</v>
      </c>
      <c r="B127" s="105" t="s">
        <v>295</v>
      </c>
      <c r="C127" s="106"/>
      <c r="D127" s="106"/>
      <c r="E127" s="106"/>
      <c r="F127" s="107"/>
      <c r="G127" s="76" t="s">
        <v>297</v>
      </c>
      <c r="H127" s="64">
        <v>405.40528717426668</v>
      </c>
      <c r="I127" s="84">
        <v>10.39</v>
      </c>
      <c r="J127" s="66">
        <f t="shared" si="12"/>
        <v>4212.1609337406308</v>
      </c>
      <c r="K127" s="69">
        <f>30/60</f>
        <v>0.5</v>
      </c>
      <c r="L127" s="68"/>
      <c r="M127" s="68">
        <f t="shared" si="11"/>
        <v>2106.0804668703154</v>
      </c>
      <c r="N127" s="65"/>
      <c r="O127" s="69"/>
      <c r="P127" s="70"/>
      <c r="Q127" s="104">
        <v>118.1</v>
      </c>
      <c r="R127" s="71">
        <f t="shared" si="23"/>
        <v>248728.10313738423</v>
      </c>
      <c r="W127" s="1"/>
      <c r="X127" s="1"/>
      <c r="Y127" s="3"/>
      <c r="Z127" s="1"/>
      <c r="AA127" s="1"/>
    </row>
    <row r="128" spans="1:27" s="2" customFormat="1" ht="35.1" customHeight="1" x14ac:dyDescent="0.3">
      <c r="A128" s="75" t="s">
        <v>153</v>
      </c>
      <c r="B128" s="105" t="s">
        <v>150</v>
      </c>
      <c r="C128" s="106"/>
      <c r="D128" s="106"/>
      <c r="E128" s="106"/>
      <c r="F128" s="107"/>
      <c r="G128" s="76" t="s">
        <v>151</v>
      </c>
      <c r="H128" s="64">
        <v>6771.1793189274986</v>
      </c>
      <c r="I128" s="84">
        <v>3.14</v>
      </c>
      <c r="J128" s="66">
        <f t="shared" si="12"/>
        <v>21261.503061432348</v>
      </c>
      <c r="K128" s="69">
        <f>60/60</f>
        <v>1</v>
      </c>
      <c r="L128" s="68"/>
      <c r="M128" s="68">
        <f t="shared" si="11"/>
        <v>21261.503061432348</v>
      </c>
      <c r="N128" s="65"/>
      <c r="O128" s="69"/>
      <c r="P128" s="70"/>
      <c r="Q128" s="104">
        <v>118.1</v>
      </c>
      <c r="R128" s="71">
        <f t="shared" si="23"/>
        <v>2510983.5115551599</v>
      </c>
      <c r="S128" s="2" t="s">
        <v>338</v>
      </c>
      <c r="W128" s="1"/>
      <c r="X128" s="1"/>
      <c r="Y128" s="3"/>
      <c r="Z128" s="1"/>
      <c r="AA128" s="1"/>
    </row>
    <row r="129" spans="1:27" s="2" customFormat="1" ht="35.1" customHeight="1" x14ac:dyDescent="0.3">
      <c r="A129" s="75" t="s">
        <v>154</v>
      </c>
      <c r="B129" s="105" t="s">
        <v>152</v>
      </c>
      <c r="C129" s="106"/>
      <c r="D129" s="106"/>
      <c r="E129" s="106"/>
      <c r="F129" s="107"/>
      <c r="G129" s="76" t="s">
        <v>151</v>
      </c>
      <c r="H129" s="64">
        <v>15441.841837311955</v>
      </c>
      <c r="I129" s="84">
        <v>1</v>
      </c>
      <c r="J129" s="66">
        <f t="shared" si="12"/>
        <v>15441.841837311955</v>
      </c>
      <c r="K129" s="69">
        <f>15/60</f>
        <v>0.25</v>
      </c>
      <c r="L129" s="68"/>
      <c r="M129" s="68">
        <f t="shared" si="11"/>
        <v>3860.4604593279887</v>
      </c>
      <c r="N129" s="65"/>
      <c r="O129" s="69"/>
      <c r="P129" s="70"/>
      <c r="Q129" s="104">
        <v>118.1</v>
      </c>
      <c r="R129" s="71">
        <f t="shared" si="23"/>
        <v>455920.38024663547</v>
      </c>
      <c r="W129" s="1"/>
      <c r="X129" s="1"/>
      <c r="Y129" s="3"/>
      <c r="Z129" s="1"/>
      <c r="AA129" s="1"/>
    </row>
    <row r="130" spans="1:27" s="2" customFormat="1" ht="35.1" customHeight="1" x14ac:dyDescent="0.3">
      <c r="A130" s="75" t="s">
        <v>155</v>
      </c>
      <c r="B130" s="105" t="s">
        <v>156</v>
      </c>
      <c r="C130" s="106"/>
      <c r="D130" s="106"/>
      <c r="E130" s="106"/>
      <c r="F130" s="107"/>
      <c r="G130" s="76" t="s">
        <v>151</v>
      </c>
      <c r="H130" s="64">
        <v>1429.1675151789457</v>
      </c>
      <c r="I130" s="84">
        <v>1</v>
      </c>
      <c r="J130" s="66">
        <f t="shared" si="12"/>
        <v>1429.1675151789457</v>
      </c>
      <c r="K130" s="69">
        <f>15/60</f>
        <v>0.25</v>
      </c>
      <c r="L130" s="68"/>
      <c r="M130" s="68">
        <f t="shared" si="11"/>
        <v>357.29187879473642</v>
      </c>
      <c r="N130" s="65"/>
      <c r="O130" s="69"/>
      <c r="P130" s="70"/>
      <c r="Q130" s="104">
        <v>118.1</v>
      </c>
      <c r="R130" s="71">
        <f t="shared" si="23"/>
        <v>42196.170885658372</v>
      </c>
      <c r="W130" s="1"/>
      <c r="X130" s="1"/>
      <c r="Y130" s="3"/>
      <c r="Z130" s="1"/>
      <c r="AA130" s="1"/>
    </row>
    <row r="131" spans="1:27" s="2" customFormat="1" ht="35.1" customHeight="1" x14ac:dyDescent="0.3">
      <c r="A131" s="83" t="s">
        <v>158</v>
      </c>
      <c r="B131" s="105" t="s">
        <v>157</v>
      </c>
      <c r="C131" s="106"/>
      <c r="D131" s="106"/>
      <c r="E131" s="106"/>
      <c r="F131" s="107"/>
      <c r="G131" s="76" t="s">
        <v>151</v>
      </c>
      <c r="H131" s="64">
        <v>31.885809103594006</v>
      </c>
      <c r="I131" s="84">
        <v>1</v>
      </c>
      <c r="J131" s="66">
        <f t="shared" si="12"/>
        <v>31.885809103594006</v>
      </c>
      <c r="K131" s="69">
        <f>10/60</f>
        <v>0.16666666666666666</v>
      </c>
      <c r="L131" s="68"/>
      <c r="M131" s="68">
        <f t="shared" si="11"/>
        <v>5.3143015172656671</v>
      </c>
      <c r="N131" s="65"/>
      <c r="O131" s="69"/>
      <c r="P131" s="70"/>
      <c r="Q131" s="104">
        <v>118.1</v>
      </c>
      <c r="R131" s="71">
        <f t="shared" si="23"/>
        <v>627.61900918907531</v>
      </c>
      <c r="W131" s="1"/>
      <c r="X131" s="1"/>
      <c r="Y131" s="3"/>
      <c r="Z131" s="1" t="s">
        <v>337</v>
      </c>
      <c r="AA131" s="1"/>
    </row>
    <row r="132" spans="1:27" s="2" customFormat="1" ht="35.1" customHeight="1" x14ac:dyDescent="0.3">
      <c r="A132" s="75" t="s">
        <v>159</v>
      </c>
      <c r="B132" s="105" t="s">
        <v>160</v>
      </c>
      <c r="C132" s="106"/>
      <c r="D132" s="106"/>
      <c r="E132" s="106"/>
      <c r="F132" s="107"/>
      <c r="G132" s="76" t="s">
        <v>151</v>
      </c>
      <c r="H132" s="64">
        <v>25.053135724252435</v>
      </c>
      <c r="I132" s="84">
        <v>1</v>
      </c>
      <c r="J132" s="66">
        <f t="shared" si="12"/>
        <v>25.053135724252435</v>
      </c>
      <c r="K132" s="69">
        <f>15/60</f>
        <v>0.25</v>
      </c>
      <c r="L132" s="68"/>
      <c r="M132" s="68">
        <f t="shared" si="11"/>
        <v>6.2632839310631088</v>
      </c>
      <c r="N132" s="65"/>
      <c r="O132" s="69"/>
      <c r="P132" s="70"/>
      <c r="Q132" s="104">
        <v>118.1</v>
      </c>
      <c r="R132" s="71">
        <f t="shared" si="23"/>
        <v>739.69383225855313</v>
      </c>
      <c r="W132" s="1"/>
      <c r="X132" s="1"/>
      <c r="Y132" s="3"/>
      <c r="Z132" s="1"/>
      <c r="AA132" s="1"/>
    </row>
    <row r="133" spans="1:27" s="2" customFormat="1" ht="35.1" customHeight="1" x14ac:dyDescent="0.3">
      <c r="A133" s="75" t="s">
        <v>161</v>
      </c>
      <c r="B133" s="105" t="s">
        <v>162</v>
      </c>
      <c r="C133" s="106"/>
      <c r="D133" s="106"/>
      <c r="E133" s="106"/>
      <c r="F133" s="107"/>
      <c r="G133" s="76" t="s">
        <v>151</v>
      </c>
      <c r="H133" s="64">
        <v>21.636799034581649</v>
      </c>
      <c r="I133" s="84">
        <v>1</v>
      </c>
      <c r="J133" s="66">
        <f t="shared" si="12"/>
        <v>21.636799034581649</v>
      </c>
      <c r="K133" s="69">
        <f>15/60</f>
        <v>0.25</v>
      </c>
      <c r="L133" s="68"/>
      <c r="M133" s="68">
        <f t="shared" si="11"/>
        <v>5.4091997586454124</v>
      </c>
      <c r="N133" s="65"/>
      <c r="O133" s="69"/>
      <c r="P133" s="70"/>
      <c r="Q133" s="104">
        <v>118.1</v>
      </c>
      <c r="R133" s="71">
        <f t="shared" si="23"/>
        <v>638.82649149602321</v>
      </c>
      <c r="W133" s="1"/>
      <c r="X133" s="1"/>
      <c r="Y133" s="3"/>
      <c r="Z133" s="1"/>
      <c r="AA133" s="1"/>
    </row>
    <row r="134" spans="1:27" s="2" customFormat="1" ht="35.1" customHeight="1" x14ac:dyDescent="0.3">
      <c r="A134" s="75" t="s">
        <v>163</v>
      </c>
      <c r="B134" s="105" t="s">
        <v>164</v>
      </c>
      <c r="C134" s="106"/>
      <c r="D134" s="106"/>
      <c r="E134" s="106"/>
      <c r="F134" s="107"/>
      <c r="G134" s="76" t="s">
        <v>151</v>
      </c>
      <c r="H134" s="64">
        <v>21.636799034581649</v>
      </c>
      <c r="I134" s="84">
        <v>1</v>
      </c>
      <c r="J134" s="66">
        <f t="shared" si="12"/>
        <v>21.636799034581649</v>
      </c>
      <c r="K134" s="69">
        <f>15/60</f>
        <v>0.25</v>
      </c>
      <c r="L134" s="68"/>
      <c r="M134" s="68">
        <f t="shared" si="11"/>
        <v>5.4091997586454124</v>
      </c>
      <c r="N134" s="65"/>
      <c r="O134" s="69"/>
      <c r="P134" s="70"/>
      <c r="Q134" s="104">
        <v>118.1</v>
      </c>
      <c r="R134" s="71">
        <f t="shared" si="23"/>
        <v>638.82649149602321</v>
      </c>
      <c r="W134" s="1"/>
      <c r="X134" s="1"/>
      <c r="Y134" s="3"/>
      <c r="Z134" s="1"/>
      <c r="AA134" s="1"/>
    </row>
    <row r="135" spans="1:27" s="2" customFormat="1" ht="35.1" customHeight="1" x14ac:dyDescent="0.3">
      <c r="A135" s="75" t="s">
        <v>166</v>
      </c>
      <c r="B135" s="105" t="s">
        <v>165</v>
      </c>
      <c r="C135" s="106"/>
      <c r="D135" s="106"/>
      <c r="E135" s="106"/>
      <c r="F135" s="107"/>
      <c r="G135" s="76" t="s">
        <v>151</v>
      </c>
      <c r="H135" s="64">
        <v>13.665346758683146</v>
      </c>
      <c r="I135" s="84">
        <v>1</v>
      </c>
      <c r="J135" s="66">
        <f t="shared" si="12"/>
        <v>13.665346758683146</v>
      </c>
      <c r="K135" s="69">
        <f>30/60</f>
        <v>0.5</v>
      </c>
      <c r="L135" s="68"/>
      <c r="M135" s="68">
        <f t="shared" ref="M135:M160" si="25">SUM(J135*K135)</f>
        <v>6.832673379341573</v>
      </c>
      <c r="N135" s="65"/>
      <c r="O135" s="69"/>
      <c r="P135" s="70"/>
      <c r="Q135" s="104">
        <v>118.1</v>
      </c>
      <c r="R135" s="71">
        <f t="shared" si="23"/>
        <v>806.93872610023971</v>
      </c>
      <c r="W135" s="1"/>
      <c r="X135" s="1"/>
      <c r="Y135" s="3"/>
      <c r="Z135" s="1"/>
      <c r="AA135" s="1"/>
    </row>
    <row r="136" spans="1:27" s="2" customFormat="1" ht="35.1" customHeight="1" x14ac:dyDescent="0.3">
      <c r="A136" s="75" t="s">
        <v>118</v>
      </c>
      <c r="B136" s="105" t="s">
        <v>167</v>
      </c>
      <c r="C136" s="106"/>
      <c r="D136" s="106"/>
      <c r="E136" s="106"/>
      <c r="F136" s="107"/>
      <c r="G136" s="76" t="s">
        <v>151</v>
      </c>
      <c r="H136" s="64">
        <v>14182.352377719993</v>
      </c>
      <c r="I136" s="84">
        <v>1</v>
      </c>
      <c r="J136" s="66">
        <f t="shared" si="12"/>
        <v>14182.352377719993</v>
      </c>
      <c r="K136" s="69">
        <f t="shared" ref="K136:K144" si="26">15/60</f>
        <v>0.25</v>
      </c>
      <c r="L136" s="68"/>
      <c r="M136" s="68">
        <f t="shared" si="25"/>
        <v>3545.5880944299984</v>
      </c>
      <c r="N136" s="65"/>
      <c r="O136" s="69"/>
      <c r="P136" s="70"/>
      <c r="Q136" s="104">
        <v>118.1</v>
      </c>
      <c r="R136" s="71">
        <f t="shared" si="23"/>
        <v>418733.95395218278</v>
      </c>
      <c r="W136" s="1"/>
      <c r="X136" s="1"/>
      <c r="Y136" s="3"/>
      <c r="Z136" s="1"/>
      <c r="AA136" s="1"/>
    </row>
    <row r="137" spans="1:27" s="2" customFormat="1" ht="35.1" customHeight="1" x14ac:dyDescent="0.3">
      <c r="A137" s="75" t="s">
        <v>118</v>
      </c>
      <c r="B137" s="105" t="s">
        <v>168</v>
      </c>
      <c r="C137" s="106"/>
      <c r="D137" s="106"/>
      <c r="E137" s="106"/>
      <c r="F137" s="107"/>
      <c r="G137" s="76" t="s">
        <v>151</v>
      </c>
      <c r="H137" s="64">
        <v>13095.957310404681</v>
      </c>
      <c r="I137" s="84">
        <v>1</v>
      </c>
      <c r="J137" s="66">
        <f t="shared" si="12"/>
        <v>13095.957310404681</v>
      </c>
      <c r="K137" s="69">
        <f t="shared" si="26"/>
        <v>0.25</v>
      </c>
      <c r="L137" s="68"/>
      <c r="M137" s="68">
        <f t="shared" si="25"/>
        <v>3273.9893276011703</v>
      </c>
      <c r="N137" s="65"/>
      <c r="O137" s="69"/>
      <c r="P137" s="70"/>
      <c r="Q137" s="104">
        <v>118.1</v>
      </c>
      <c r="R137" s="71">
        <f t="shared" si="23"/>
        <v>386658.13958969817</v>
      </c>
      <c r="W137" s="1"/>
      <c r="X137" s="1"/>
      <c r="Y137" s="3"/>
      <c r="Z137" s="1"/>
      <c r="AA137" s="1"/>
    </row>
    <row r="138" spans="1:27" s="2" customFormat="1" ht="35.1" customHeight="1" x14ac:dyDescent="0.3">
      <c r="A138" s="75" t="s">
        <v>118</v>
      </c>
      <c r="B138" s="105" t="s">
        <v>169</v>
      </c>
      <c r="C138" s="106"/>
      <c r="D138" s="106"/>
      <c r="E138" s="106"/>
      <c r="F138" s="107"/>
      <c r="G138" s="76" t="s">
        <v>151</v>
      </c>
      <c r="H138" s="64">
        <v>17252.500282837471</v>
      </c>
      <c r="I138" s="84">
        <v>1</v>
      </c>
      <c r="J138" s="66">
        <f t="shared" si="12"/>
        <v>17252.500282837471</v>
      </c>
      <c r="K138" s="69">
        <f t="shared" si="26"/>
        <v>0.25</v>
      </c>
      <c r="L138" s="68"/>
      <c r="M138" s="68">
        <f t="shared" si="25"/>
        <v>4313.1250707093677</v>
      </c>
      <c r="N138" s="65"/>
      <c r="O138" s="69"/>
      <c r="P138" s="70"/>
      <c r="Q138" s="104">
        <v>118.1</v>
      </c>
      <c r="R138" s="71">
        <f t="shared" ref="R138:R160" si="27">SUM(M138*Q138)</f>
        <v>509380.07085077628</v>
      </c>
      <c r="W138" s="1"/>
      <c r="X138" s="1"/>
      <c r="Y138" s="3"/>
      <c r="Z138" s="1"/>
      <c r="AA138" s="1"/>
    </row>
    <row r="139" spans="1:27" s="2" customFormat="1" ht="35.1" customHeight="1" x14ac:dyDescent="0.3">
      <c r="A139" s="75" t="s">
        <v>172</v>
      </c>
      <c r="B139" s="105" t="s">
        <v>170</v>
      </c>
      <c r="C139" s="106"/>
      <c r="D139" s="106"/>
      <c r="E139" s="106"/>
      <c r="F139" s="107"/>
      <c r="G139" s="76" t="s">
        <v>151</v>
      </c>
      <c r="H139" s="64">
        <v>620.63449862352627</v>
      </c>
      <c r="I139" s="84">
        <v>1</v>
      </c>
      <c r="J139" s="66">
        <f t="shared" si="12"/>
        <v>620.63449862352627</v>
      </c>
      <c r="K139" s="69">
        <f t="shared" si="26"/>
        <v>0.25</v>
      </c>
      <c r="L139" s="68"/>
      <c r="M139" s="68">
        <f t="shared" si="25"/>
        <v>155.15862465588157</v>
      </c>
      <c r="N139" s="65"/>
      <c r="O139" s="69"/>
      <c r="P139" s="70"/>
      <c r="Q139" s="104">
        <v>118.1</v>
      </c>
      <c r="R139" s="71">
        <f t="shared" si="27"/>
        <v>18324.233571859611</v>
      </c>
      <c r="W139" s="1"/>
      <c r="X139" s="1"/>
      <c r="Y139" s="3"/>
      <c r="Z139" s="1"/>
      <c r="AA139" s="1"/>
    </row>
    <row r="140" spans="1:27" s="2" customFormat="1" ht="35.1" customHeight="1" x14ac:dyDescent="0.3">
      <c r="A140" s="75" t="s">
        <v>173</v>
      </c>
      <c r="B140" s="105" t="s">
        <v>171</v>
      </c>
      <c r="C140" s="106"/>
      <c r="D140" s="106"/>
      <c r="E140" s="106"/>
      <c r="F140" s="107"/>
      <c r="G140" s="76" t="s">
        <v>151</v>
      </c>
      <c r="H140" s="64">
        <v>118.4330052419206</v>
      </c>
      <c r="I140" s="84">
        <v>1</v>
      </c>
      <c r="J140" s="66">
        <f t="shared" si="12"/>
        <v>118.4330052419206</v>
      </c>
      <c r="K140" s="69">
        <f t="shared" si="26"/>
        <v>0.25</v>
      </c>
      <c r="L140" s="68"/>
      <c r="M140" s="68">
        <f t="shared" si="25"/>
        <v>29.608251310480149</v>
      </c>
      <c r="N140" s="65"/>
      <c r="O140" s="69"/>
      <c r="P140" s="70"/>
      <c r="Q140" s="104">
        <v>118.1</v>
      </c>
      <c r="R140" s="71">
        <f t="shared" si="27"/>
        <v>3496.7344797677056</v>
      </c>
      <c r="W140" s="1"/>
      <c r="X140" s="1"/>
      <c r="Y140" s="3"/>
      <c r="Z140" s="1"/>
      <c r="AA140" s="1"/>
    </row>
    <row r="141" spans="1:27" s="2" customFormat="1" ht="35.1" customHeight="1" x14ac:dyDescent="0.3">
      <c r="A141" s="75" t="s">
        <v>141</v>
      </c>
      <c r="B141" s="105" t="s">
        <v>174</v>
      </c>
      <c r="C141" s="106"/>
      <c r="D141" s="106"/>
      <c r="E141" s="106"/>
      <c r="F141" s="107"/>
      <c r="G141" s="76" t="s">
        <v>151</v>
      </c>
      <c r="H141" s="64">
        <v>395.15627710525433</v>
      </c>
      <c r="I141" s="84">
        <v>1</v>
      </c>
      <c r="J141" s="66">
        <f t="shared" si="12"/>
        <v>395.15627710525433</v>
      </c>
      <c r="K141" s="69">
        <f t="shared" si="26"/>
        <v>0.25</v>
      </c>
      <c r="L141" s="68"/>
      <c r="M141" s="68">
        <f t="shared" si="25"/>
        <v>98.789069276313583</v>
      </c>
      <c r="N141" s="65"/>
      <c r="O141" s="69"/>
      <c r="P141" s="70"/>
      <c r="Q141" s="104">
        <v>118.1</v>
      </c>
      <c r="R141" s="71">
        <f t="shared" si="27"/>
        <v>11666.989081532634</v>
      </c>
      <c r="W141" s="1"/>
      <c r="X141" s="1"/>
      <c r="Y141" s="3"/>
      <c r="Z141" s="1"/>
      <c r="AA141" s="1"/>
    </row>
    <row r="142" spans="1:27" s="2" customFormat="1" ht="35.1" customHeight="1" x14ac:dyDescent="0.3">
      <c r="A142" s="75" t="s">
        <v>141</v>
      </c>
      <c r="B142" s="105" t="s">
        <v>175</v>
      </c>
      <c r="C142" s="106"/>
      <c r="D142" s="106"/>
      <c r="E142" s="106"/>
      <c r="F142" s="107"/>
      <c r="G142" s="76" t="s">
        <v>151</v>
      </c>
      <c r="H142" s="64">
        <v>78.575743862428098</v>
      </c>
      <c r="I142" s="84">
        <v>1</v>
      </c>
      <c r="J142" s="66">
        <f t="shared" si="12"/>
        <v>78.575743862428098</v>
      </c>
      <c r="K142" s="69">
        <f t="shared" si="26"/>
        <v>0.25</v>
      </c>
      <c r="L142" s="68"/>
      <c r="M142" s="68">
        <f t="shared" si="25"/>
        <v>19.643935965607024</v>
      </c>
      <c r="N142" s="65"/>
      <c r="O142" s="69"/>
      <c r="P142" s="70"/>
      <c r="Q142" s="104">
        <v>118.1</v>
      </c>
      <c r="R142" s="71">
        <f t="shared" si="27"/>
        <v>2319.9488375381893</v>
      </c>
      <c r="V142" s="2" t="s">
        <v>337</v>
      </c>
      <c r="W142" s="1"/>
      <c r="X142" s="1"/>
      <c r="Y142" s="3"/>
      <c r="Z142" s="1"/>
      <c r="AA142" s="1"/>
    </row>
    <row r="143" spans="1:27" s="2" customFormat="1" ht="35.1" customHeight="1" x14ac:dyDescent="0.3">
      <c r="A143" s="75" t="s">
        <v>178</v>
      </c>
      <c r="B143" s="105" t="s">
        <v>176</v>
      </c>
      <c r="C143" s="106"/>
      <c r="D143" s="106"/>
      <c r="E143" s="106"/>
      <c r="F143" s="107"/>
      <c r="G143" s="76" t="s">
        <v>151</v>
      </c>
      <c r="H143" s="64">
        <v>13.665346758683146</v>
      </c>
      <c r="I143" s="84">
        <v>1</v>
      </c>
      <c r="J143" s="66">
        <f t="shared" si="12"/>
        <v>13.665346758683146</v>
      </c>
      <c r="K143" s="69">
        <f t="shared" si="26"/>
        <v>0.25</v>
      </c>
      <c r="L143" s="68"/>
      <c r="M143" s="68">
        <f t="shared" si="25"/>
        <v>3.4163366896707865</v>
      </c>
      <c r="N143" s="65"/>
      <c r="O143" s="69"/>
      <c r="P143" s="70"/>
      <c r="Q143" s="104">
        <v>118.1</v>
      </c>
      <c r="R143" s="71">
        <f t="shared" si="27"/>
        <v>403.46936305011985</v>
      </c>
      <c r="W143" s="1"/>
      <c r="X143" s="1"/>
      <c r="Y143" s="3"/>
      <c r="Z143" s="1"/>
      <c r="AA143" s="1"/>
    </row>
    <row r="144" spans="1:27" s="2" customFormat="1" ht="35.1" customHeight="1" x14ac:dyDescent="0.3">
      <c r="A144" s="75" t="s">
        <v>178</v>
      </c>
      <c r="B144" s="105" t="s">
        <v>177</v>
      </c>
      <c r="C144" s="106"/>
      <c r="D144" s="106"/>
      <c r="E144" s="106"/>
      <c r="F144" s="107"/>
      <c r="G144" s="76" t="s">
        <v>151</v>
      </c>
      <c r="H144" s="64">
        <v>11.387788965569287</v>
      </c>
      <c r="I144" s="84">
        <v>1</v>
      </c>
      <c r="J144" s="66">
        <f t="shared" si="12"/>
        <v>11.387788965569287</v>
      </c>
      <c r="K144" s="69">
        <f t="shared" si="26"/>
        <v>0.25</v>
      </c>
      <c r="L144" s="68"/>
      <c r="M144" s="68">
        <f t="shared" si="25"/>
        <v>2.8469472413923218</v>
      </c>
      <c r="N144" s="65"/>
      <c r="O144" s="69"/>
      <c r="P144" s="70"/>
      <c r="Q144" s="104">
        <v>118.1</v>
      </c>
      <c r="R144" s="71">
        <f t="shared" si="27"/>
        <v>336.22446920843316</v>
      </c>
      <c r="W144" s="1"/>
      <c r="X144" s="1"/>
      <c r="Y144" s="3"/>
      <c r="Z144" s="1"/>
      <c r="AA144" s="1"/>
    </row>
    <row r="145" spans="1:27" s="2" customFormat="1" ht="35.1" customHeight="1" x14ac:dyDescent="0.3">
      <c r="A145" s="75" t="s">
        <v>179</v>
      </c>
      <c r="B145" s="105" t="s">
        <v>180</v>
      </c>
      <c r="C145" s="106"/>
      <c r="D145" s="106"/>
      <c r="E145" s="106"/>
      <c r="F145" s="107"/>
      <c r="G145" s="76" t="s">
        <v>151</v>
      </c>
      <c r="H145" s="64">
        <v>332.52343779462319</v>
      </c>
      <c r="I145" s="84">
        <v>2</v>
      </c>
      <c r="J145" s="66">
        <f t="shared" si="12"/>
        <v>665.04687558924638</v>
      </c>
      <c r="K145" s="69">
        <f>15/60</f>
        <v>0.25</v>
      </c>
      <c r="L145" s="68"/>
      <c r="M145" s="68">
        <f t="shared" si="25"/>
        <v>166.2617188973116</v>
      </c>
      <c r="N145" s="65"/>
      <c r="O145" s="69"/>
      <c r="P145" s="70"/>
      <c r="Q145" s="104">
        <v>118.1</v>
      </c>
      <c r="R145" s="71">
        <f t="shared" si="27"/>
        <v>19635.509001772498</v>
      </c>
      <c r="W145" s="1"/>
      <c r="X145" s="1"/>
      <c r="Y145" s="3"/>
      <c r="Z145" s="1"/>
      <c r="AA145" s="1"/>
    </row>
    <row r="146" spans="1:27" s="2" customFormat="1" ht="35.1" customHeight="1" x14ac:dyDescent="0.3">
      <c r="A146" s="75" t="s">
        <v>179</v>
      </c>
      <c r="B146" s="105" t="s">
        <v>181</v>
      </c>
      <c r="C146" s="106"/>
      <c r="D146" s="106"/>
      <c r="E146" s="106"/>
      <c r="F146" s="107"/>
      <c r="G146" s="76" t="s">
        <v>151</v>
      </c>
      <c r="H146" s="64">
        <v>216.36799034581648</v>
      </c>
      <c r="I146" s="84">
        <v>3.08</v>
      </c>
      <c r="J146" s="66">
        <f t="shared" si="12"/>
        <v>666.41341026511475</v>
      </c>
      <c r="K146" s="69">
        <f>30/60</f>
        <v>0.5</v>
      </c>
      <c r="L146" s="68"/>
      <c r="M146" s="68">
        <f t="shared" si="25"/>
        <v>333.20670513255737</v>
      </c>
      <c r="N146" s="65"/>
      <c r="O146" s="69"/>
      <c r="P146" s="70"/>
      <c r="Q146" s="104">
        <v>118.1</v>
      </c>
      <c r="R146" s="71">
        <f t="shared" si="27"/>
        <v>39351.711876155023</v>
      </c>
      <c r="S146" s="2" t="s">
        <v>338</v>
      </c>
      <c r="W146" s="1"/>
      <c r="X146" s="1"/>
      <c r="Y146" s="3"/>
      <c r="Z146" s="1"/>
      <c r="AA146" s="1"/>
    </row>
    <row r="147" spans="1:27" s="2" customFormat="1" ht="35.1" customHeight="1" x14ac:dyDescent="0.3">
      <c r="A147" s="75" t="s">
        <v>182</v>
      </c>
      <c r="B147" s="105" t="s">
        <v>183</v>
      </c>
      <c r="C147" s="106"/>
      <c r="D147" s="106"/>
      <c r="E147" s="106"/>
      <c r="F147" s="107"/>
      <c r="G147" s="76" t="s">
        <v>151</v>
      </c>
      <c r="H147" s="64">
        <v>195.86997020779177</v>
      </c>
      <c r="I147" s="84">
        <v>1</v>
      </c>
      <c r="J147" s="66">
        <f t="shared" si="12"/>
        <v>195.86997020779177</v>
      </c>
      <c r="K147" s="69">
        <f>15/60</f>
        <v>0.25</v>
      </c>
      <c r="L147" s="68"/>
      <c r="M147" s="68">
        <f t="shared" si="25"/>
        <v>48.967492551947942</v>
      </c>
      <c r="N147" s="65"/>
      <c r="O147" s="69"/>
      <c r="P147" s="70"/>
      <c r="Q147" s="104">
        <v>118.1</v>
      </c>
      <c r="R147" s="71">
        <f t="shared" si="27"/>
        <v>5783.0608703850512</v>
      </c>
      <c r="W147" s="1"/>
      <c r="X147" s="1"/>
      <c r="Y147" s="3"/>
      <c r="Z147" s="1"/>
      <c r="AA147" s="1"/>
    </row>
    <row r="148" spans="1:27" s="2" customFormat="1" ht="35.1" customHeight="1" x14ac:dyDescent="0.3">
      <c r="A148" s="75" t="s">
        <v>184</v>
      </c>
      <c r="B148" s="105" t="s">
        <v>185</v>
      </c>
      <c r="C148" s="106"/>
      <c r="D148" s="106"/>
      <c r="E148" s="106"/>
      <c r="F148" s="107"/>
      <c r="G148" s="76" t="s">
        <v>151</v>
      </c>
      <c r="H148" s="64">
        <v>13.665346758683146</v>
      </c>
      <c r="I148" s="84">
        <v>1</v>
      </c>
      <c r="J148" s="66">
        <f t="shared" si="12"/>
        <v>13.665346758683146</v>
      </c>
      <c r="K148" s="69">
        <f>15/60</f>
        <v>0.25</v>
      </c>
      <c r="L148" s="68"/>
      <c r="M148" s="68">
        <f t="shared" si="25"/>
        <v>3.4163366896707865</v>
      </c>
      <c r="N148" s="65"/>
      <c r="O148" s="69"/>
      <c r="P148" s="70"/>
      <c r="Q148" s="104">
        <v>118.1</v>
      </c>
      <c r="R148" s="71">
        <f t="shared" si="27"/>
        <v>403.46936305011985</v>
      </c>
      <c r="W148" s="1"/>
      <c r="X148" s="1"/>
      <c r="Y148" s="3"/>
      <c r="Z148" s="1"/>
      <c r="AA148" s="1"/>
    </row>
    <row r="149" spans="1:27" s="2" customFormat="1" ht="35.1" customHeight="1" x14ac:dyDescent="0.3">
      <c r="A149" s="75" t="s">
        <v>186</v>
      </c>
      <c r="B149" s="105" t="s">
        <v>187</v>
      </c>
      <c r="C149" s="106"/>
      <c r="D149" s="106"/>
      <c r="E149" s="106"/>
      <c r="F149" s="107"/>
      <c r="G149" s="76" t="s">
        <v>151</v>
      </c>
      <c r="H149" s="64">
        <v>70.604291586529584</v>
      </c>
      <c r="I149" s="84">
        <v>1</v>
      </c>
      <c r="J149" s="66">
        <f t="shared" si="12"/>
        <v>70.604291586529584</v>
      </c>
      <c r="K149" s="69">
        <f>15/60</f>
        <v>0.25</v>
      </c>
      <c r="L149" s="68"/>
      <c r="M149" s="68">
        <f t="shared" si="25"/>
        <v>17.651072896632396</v>
      </c>
      <c r="N149" s="65"/>
      <c r="O149" s="69"/>
      <c r="P149" s="70"/>
      <c r="Q149" s="104">
        <v>118.1</v>
      </c>
      <c r="R149" s="71">
        <f t="shared" si="27"/>
        <v>2084.5917090922858</v>
      </c>
      <c r="W149" s="1"/>
      <c r="X149" s="1"/>
      <c r="Y149" s="3"/>
      <c r="Z149" s="1"/>
      <c r="AA149" s="1"/>
    </row>
    <row r="150" spans="1:27" s="2" customFormat="1" ht="35.1" customHeight="1" x14ac:dyDescent="0.3">
      <c r="A150" s="75" t="s">
        <v>188</v>
      </c>
      <c r="B150" s="105" t="s">
        <v>189</v>
      </c>
      <c r="C150" s="106"/>
      <c r="D150" s="106"/>
      <c r="E150" s="106"/>
      <c r="F150" s="107"/>
      <c r="G150" s="76" t="s">
        <v>151</v>
      </c>
      <c r="H150" s="64">
        <v>444.12376965720222</v>
      </c>
      <c r="I150" s="84">
        <v>1</v>
      </c>
      <c r="J150" s="66">
        <f t="shared" si="12"/>
        <v>444.12376965720222</v>
      </c>
      <c r="K150" s="69">
        <f>15/60</f>
        <v>0.25</v>
      </c>
      <c r="L150" s="68"/>
      <c r="M150" s="68">
        <f t="shared" si="25"/>
        <v>111.03094241430055</v>
      </c>
      <c r="N150" s="65"/>
      <c r="O150" s="69"/>
      <c r="P150" s="70"/>
      <c r="Q150" s="104">
        <v>118.1</v>
      </c>
      <c r="R150" s="71">
        <f t="shared" si="27"/>
        <v>13112.754299128896</v>
      </c>
      <c r="W150" s="1"/>
      <c r="X150" s="1"/>
      <c r="Y150" s="3"/>
      <c r="Z150" s="1"/>
      <c r="AA150" s="1"/>
    </row>
    <row r="151" spans="1:27" s="2" customFormat="1" ht="35.1" customHeight="1" x14ac:dyDescent="0.3">
      <c r="A151" s="75" t="s">
        <v>190</v>
      </c>
      <c r="B151" s="105" t="s">
        <v>191</v>
      </c>
      <c r="C151" s="106"/>
      <c r="D151" s="106"/>
      <c r="E151" s="106"/>
      <c r="F151" s="107"/>
      <c r="G151" s="76" t="s">
        <v>151</v>
      </c>
      <c r="H151" s="64">
        <v>46.689934758834077</v>
      </c>
      <c r="I151" s="84">
        <v>1</v>
      </c>
      <c r="J151" s="66">
        <f t="shared" si="12"/>
        <v>46.689934758834077</v>
      </c>
      <c r="K151" s="69">
        <f>990/60</f>
        <v>16.5</v>
      </c>
      <c r="L151" s="68"/>
      <c r="M151" s="68">
        <f t="shared" si="25"/>
        <v>770.38392352076232</v>
      </c>
      <c r="N151" s="65"/>
      <c r="O151" s="69"/>
      <c r="P151" s="70"/>
      <c r="Q151" s="104">
        <v>118.1</v>
      </c>
      <c r="R151" s="71">
        <f t="shared" si="27"/>
        <v>90982.34136780203</v>
      </c>
      <c r="S151" s="2" t="s">
        <v>338</v>
      </c>
      <c r="W151" s="1"/>
      <c r="X151" s="1"/>
      <c r="Y151" s="3"/>
      <c r="Z151" s="1"/>
      <c r="AA151" s="1"/>
    </row>
    <row r="152" spans="1:27" s="2" customFormat="1" ht="35.1" customHeight="1" x14ac:dyDescent="0.3">
      <c r="A152" s="75" t="s">
        <v>148</v>
      </c>
      <c r="B152" s="105" t="s">
        <v>192</v>
      </c>
      <c r="C152" s="106"/>
      <c r="D152" s="106"/>
      <c r="E152" s="106"/>
      <c r="F152" s="107"/>
      <c r="G152" s="76" t="s">
        <v>151</v>
      </c>
      <c r="H152" s="64">
        <v>18.22046234491086</v>
      </c>
      <c r="I152" s="84">
        <v>1</v>
      </c>
      <c r="J152" s="66">
        <f t="shared" si="12"/>
        <v>18.22046234491086</v>
      </c>
      <c r="K152" s="69">
        <f>30/60</f>
        <v>0.5</v>
      </c>
      <c r="L152" s="68"/>
      <c r="M152" s="68">
        <f t="shared" si="25"/>
        <v>9.1102311724554301</v>
      </c>
      <c r="N152" s="65"/>
      <c r="O152" s="69"/>
      <c r="P152" s="70"/>
      <c r="Q152" s="104">
        <v>118.1</v>
      </c>
      <c r="R152" s="71">
        <f t="shared" si="27"/>
        <v>1075.9183014669863</v>
      </c>
      <c r="W152" s="1"/>
      <c r="X152" s="1"/>
      <c r="Y152" s="3"/>
      <c r="Z152" s="1"/>
      <c r="AA152" s="1"/>
    </row>
    <row r="153" spans="1:27" s="2" customFormat="1" ht="35.1" customHeight="1" x14ac:dyDescent="0.3">
      <c r="A153" s="75" t="s">
        <v>193</v>
      </c>
      <c r="B153" s="105" t="s">
        <v>194</v>
      </c>
      <c r="C153" s="106"/>
      <c r="D153" s="106"/>
      <c r="E153" s="106"/>
      <c r="F153" s="107"/>
      <c r="G153" s="76" t="s">
        <v>151</v>
      </c>
      <c r="H153" s="64">
        <v>12.526567862126218</v>
      </c>
      <c r="I153" s="84">
        <v>1</v>
      </c>
      <c r="J153" s="66">
        <f t="shared" si="12"/>
        <v>12.526567862126218</v>
      </c>
      <c r="K153" s="69">
        <f>15/60</f>
        <v>0.25</v>
      </c>
      <c r="L153" s="68"/>
      <c r="M153" s="68">
        <f t="shared" si="25"/>
        <v>3.1316419655315544</v>
      </c>
      <c r="N153" s="65"/>
      <c r="O153" s="69"/>
      <c r="P153" s="70"/>
      <c r="Q153" s="104">
        <v>118.1</v>
      </c>
      <c r="R153" s="71">
        <f t="shared" si="27"/>
        <v>369.84691612927656</v>
      </c>
      <c r="W153" s="1"/>
      <c r="X153" s="1"/>
      <c r="Y153" s="3"/>
      <c r="Z153" s="1"/>
      <c r="AA153" s="1"/>
    </row>
    <row r="154" spans="1:27" s="2" customFormat="1" ht="35.1" customHeight="1" x14ac:dyDescent="0.3">
      <c r="A154" s="75" t="s">
        <v>195</v>
      </c>
      <c r="B154" s="105" t="s">
        <v>196</v>
      </c>
      <c r="C154" s="106"/>
      <c r="D154" s="106"/>
      <c r="E154" s="106"/>
      <c r="F154" s="107"/>
      <c r="G154" s="76" t="s">
        <v>151</v>
      </c>
      <c r="H154" s="64">
        <v>151.45759324207154</v>
      </c>
      <c r="I154" s="84">
        <v>1</v>
      </c>
      <c r="J154" s="66">
        <f t="shared" si="12"/>
        <v>151.45759324207154</v>
      </c>
      <c r="K154" s="69">
        <f>390/60</f>
        <v>6.5</v>
      </c>
      <c r="L154" s="68"/>
      <c r="M154" s="68">
        <f t="shared" si="25"/>
        <v>984.47435607346506</v>
      </c>
      <c r="N154" s="65"/>
      <c r="O154" s="69"/>
      <c r="P154" s="70"/>
      <c r="Q154" s="104">
        <v>118.1</v>
      </c>
      <c r="R154" s="71">
        <f t="shared" si="27"/>
        <v>116266.42145227622</v>
      </c>
      <c r="S154" s="2" t="s">
        <v>338</v>
      </c>
      <c r="W154" s="1"/>
      <c r="X154" s="1"/>
      <c r="Y154" s="3"/>
      <c r="Z154" s="1"/>
      <c r="AA154" s="1"/>
    </row>
    <row r="155" spans="1:27" s="2" customFormat="1" ht="35.1" customHeight="1" x14ac:dyDescent="0.3">
      <c r="A155" s="75" t="s">
        <v>197</v>
      </c>
      <c r="B155" s="105" t="s">
        <v>198</v>
      </c>
      <c r="C155" s="106"/>
      <c r="D155" s="106"/>
      <c r="E155" s="106"/>
      <c r="F155" s="107"/>
      <c r="G155" s="76" t="s">
        <v>151</v>
      </c>
      <c r="H155" s="64">
        <v>450.95644303654387</v>
      </c>
      <c r="I155" s="84">
        <v>6.72</v>
      </c>
      <c r="J155" s="66">
        <f t="shared" si="12"/>
        <v>3030.4272972055746</v>
      </c>
      <c r="K155" s="69">
        <f>30/60</f>
        <v>0.5</v>
      </c>
      <c r="L155" s="68"/>
      <c r="M155" s="68">
        <f t="shared" si="25"/>
        <v>1515.2136486027873</v>
      </c>
      <c r="N155" s="65"/>
      <c r="O155" s="69"/>
      <c r="P155" s="70"/>
      <c r="Q155" s="104">
        <v>118.1</v>
      </c>
      <c r="R155" s="71">
        <f t="shared" si="27"/>
        <v>178946.73189998919</v>
      </c>
      <c r="W155" s="1"/>
      <c r="X155" s="1"/>
      <c r="Y155" s="3"/>
      <c r="Z155" s="1"/>
      <c r="AA155" s="1"/>
    </row>
    <row r="156" spans="1:27" s="2" customFormat="1" ht="35.1" customHeight="1" x14ac:dyDescent="0.3">
      <c r="A156" s="75" t="s">
        <v>204</v>
      </c>
      <c r="B156" s="105" t="s">
        <v>199</v>
      </c>
      <c r="C156" s="106"/>
      <c r="D156" s="106"/>
      <c r="E156" s="106"/>
      <c r="F156" s="107"/>
      <c r="G156" s="76" t="s">
        <v>151</v>
      </c>
      <c r="H156" s="64">
        <v>1108.0318663498917</v>
      </c>
      <c r="I156" s="84">
        <v>1</v>
      </c>
      <c r="J156" s="66">
        <f t="shared" si="12"/>
        <v>1108.0318663498917</v>
      </c>
      <c r="K156" s="69">
        <f>30/60</f>
        <v>0.5</v>
      </c>
      <c r="L156" s="68"/>
      <c r="M156" s="68">
        <f t="shared" si="25"/>
        <v>554.01593317494587</v>
      </c>
      <c r="N156" s="65"/>
      <c r="O156" s="69"/>
      <c r="P156" s="70"/>
      <c r="Q156" s="104">
        <v>118.1</v>
      </c>
      <c r="R156" s="71">
        <f t="shared" si="27"/>
        <v>65429.281707961105</v>
      </c>
      <c r="W156" s="1"/>
      <c r="X156" s="1"/>
      <c r="Y156" s="3"/>
      <c r="Z156" s="1"/>
      <c r="AA156" s="1"/>
    </row>
    <row r="157" spans="1:27" s="2" customFormat="1" ht="35.1" customHeight="1" x14ac:dyDescent="0.3">
      <c r="A157" s="75" t="s">
        <v>205</v>
      </c>
      <c r="B157" s="105" t="s">
        <v>200</v>
      </c>
      <c r="C157" s="106"/>
      <c r="D157" s="106"/>
      <c r="E157" s="106"/>
      <c r="F157" s="107"/>
      <c r="G157" s="76" t="s">
        <v>151</v>
      </c>
      <c r="H157" s="64">
        <v>1835.7115812497693</v>
      </c>
      <c r="I157" s="84">
        <v>1</v>
      </c>
      <c r="J157" s="66">
        <f t="shared" si="12"/>
        <v>1835.7115812497693</v>
      </c>
      <c r="K157" s="69">
        <f>15/60</f>
        <v>0.25</v>
      </c>
      <c r="L157" s="68"/>
      <c r="M157" s="68">
        <f t="shared" si="25"/>
        <v>458.92789531244233</v>
      </c>
      <c r="N157" s="65"/>
      <c r="O157" s="69"/>
      <c r="P157" s="70"/>
      <c r="Q157" s="104">
        <v>118.1</v>
      </c>
      <c r="R157" s="71">
        <f t="shared" si="27"/>
        <v>54199.384436399436</v>
      </c>
      <c r="W157" s="1"/>
      <c r="X157" s="1"/>
      <c r="Y157" s="3"/>
      <c r="Z157" s="1"/>
      <c r="AA157" s="1"/>
    </row>
    <row r="158" spans="1:27" s="2" customFormat="1" ht="35.1" customHeight="1" x14ac:dyDescent="0.3">
      <c r="A158" s="75" t="s">
        <v>206</v>
      </c>
      <c r="B158" s="105" t="s">
        <v>201</v>
      </c>
      <c r="C158" s="106"/>
      <c r="D158" s="106"/>
      <c r="E158" s="106"/>
      <c r="F158" s="107"/>
      <c r="G158" s="76" t="s">
        <v>151</v>
      </c>
      <c r="H158" s="64">
        <v>10.249010069012359</v>
      </c>
      <c r="I158" s="84">
        <v>1</v>
      </c>
      <c r="J158" s="66">
        <f t="shared" si="12"/>
        <v>10.249010069012359</v>
      </c>
      <c r="K158" s="69">
        <f>15/60</f>
        <v>0.25</v>
      </c>
      <c r="L158" s="68"/>
      <c r="M158" s="68">
        <f t="shared" si="25"/>
        <v>2.5622525172530897</v>
      </c>
      <c r="N158" s="65"/>
      <c r="O158" s="69"/>
      <c r="P158" s="70"/>
      <c r="Q158" s="104">
        <v>118.1</v>
      </c>
      <c r="R158" s="71">
        <f t="shared" si="27"/>
        <v>302.60202228758988</v>
      </c>
      <c r="W158" s="1"/>
      <c r="X158" s="1"/>
      <c r="Y158" s="3"/>
      <c r="Z158" s="1"/>
      <c r="AA158" s="1"/>
    </row>
    <row r="159" spans="1:27" s="2" customFormat="1" ht="35.1" customHeight="1" x14ac:dyDescent="0.3">
      <c r="A159" s="75" t="s">
        <v>207</v>
      </c>
      <c r="B159" s="105" t="s">
        <v>202</v>
      </c>
      <c r="C159" s="106"/>
      <c r="D159" s="106"/>
      <c r="E159" s="106"/>
      <c r="F159" s="107"/>
      <c r="G159" s="76" t="s">
        <v>151</v>
      </c>
      <c r="H159" s="64">
        <v>765.25941848625621</v>
      </c>
      <c r="I159" s="84">
        <v>1</v>
      </c>
      <c r="J159" s="66">
        <f t="shared" si="12"/>
        <v>765.25941848625621</v>
      </c>
      <c r="K159" s="69">
        <f>15/60</f>
        <v>0.25</v>
      </c>
      <c r="L159" s="68"/>
      <c r="M159" s="68">
        <f t="shared" si="25"/>
        <v>191.31485462156405</v>
      </c>
      <c r="N159" s="65"/>
      <c r="O159" s="69"/>
      <c r="P159" s="70"/>
      <c r="Q159" s="104">
        <v>118.1</v>
      </c>
      <c r="R159" s="71">
        <f t="shared" si="27"/>
        <v>22594.284330806713</v>
      </c>
      <c r="W159" s="1"/>
      <c r="X159" s="1"/>
      <c r="Y159" s="3"/>
      <c r="Z159" s="1"/>
      <c r="AA159" s="1"/>
    </row>
    <row r="160" spans="1:27" s="2" customFormat="1" ht="35.1" customHeight="1" x14ac:dyDescent="0.3">
      <c r="A160" s="75" t="s">
        <v>153</v>
      </c>
      <c r="B160" s="105" t="s">
        <v>203</v>
      </c>
      <c r="C160" s="106"/>
      <c r="D160" s="106"/>
      <c r="E160" s="106"/>
      <c r="F160" s="107"/>
      <c r="G160" s="76" t="s">
        <v>151</v>
      </c>
      <c r="H160" s="64">
        <v>21762.064713202912</v>
      </c>
      <c r="I160" s="84">
        <v>1</v>
      </c>
      <c r="J160" s="66">
        <f t="shared" si="12"/>
        <v>21762.064713202912</v>
      </c>
      <c r="K160" s="69">
        <f>60/60</f>
        <v>1</v>
      </c>
      <c r="L160" s="82"/>
      <c r="M160" s="68">
        <f t="shared" si="25"/>
        <v>21762.064713202912</v>
      </c>
      <c r="N160" s="65"/>
      <c r="O160" s="69"/>
      <c r="P160" s="70"/>
      <c r="Q160" s="104">
        <v>118.1</v>
      </c>
      <c r="R160" s="71">
        <f t="shared" si="27"/>
        <v>2570099.8426292636</v>
      </c>
      <c r="W160" s="1"/>
      <c r="X160" s="1"/>
      <c r="Y160" s="3"/>
      <c r="Z160" s="1"/>
      <c r="AA160" s="1"/>
    </row>
    <row r="161" spans="1:26" ht="20.100000000000001" customHeight="1" thickBot="1" x14ac:dyDescent="0.3">
      <c r="A161" s="17"/>
      <c r="B161" s="118" t="s">
        <v>41</v>
      </c>
      <c r="C161" s="119"/>
      <c r="D161" s="119"/>
      <c r="E161" s="119"/>
      <c r="F161" s="120"/>
      <c r="G161" s="51"/>
      <c r="H161" s="52"/>
      <c r="I161" s="91"/>
      <c r="J161" s="46">
        <f>SUM(J20:J160)</f>
        <v>696202.8287714693</v>
      </c>
      <c r="K161" s="56"/>
      <c r="L161" s="46">
        <f>SUM(L20:L40)</f>
        <v>589.31807896821056</v>
      </c>
      <c r="M161" s="46">
        <f>SUM(M20:M160)</f>
        <v>336907.96885726205</v>
      </c>
      <c r="N161" s="56"/>
      <c r="O161" s="56"/>
      <c r="P161" s="15">
        <f>SUM(P20:P160)</f>
        <v>0</v>
      </c>
      <c r="Q161" s="58"/>
      <c r="R161" s="61">
        <f>SUM(R20:R160)</f>
        <v>39788831.122042663</v>
      </c>
      <c r="S161" s="2">
        <f>SUMIF(S20:S160,"*",H20:H160)</f>
        <v>202012.54357581981</v>
      </c>
      <c r="W161" s="2"/>
      <c r="X161" s="2"/>
      <c r="Y161" s="18"/>
      <c r="Z161" s="2"/>
    </row>
    <row r="162" spans="1:26" ht="19.5" customHeight="1" thickBot="1" x14ac:dyDescent="0.3">
      <c r="A162" s="19"/>
      <c r="B162" s="115" t="s">
        <v>45</v>
      </c>
      <c r="C162" s="116"/>
      <c r="D162" s="116"/>
      <c r="E162" s="116"/>
      <c r="F162" s="117"/>
      <c r="G162" s="53"/>
      <c r="H162" s="54"/>
      <c r="I162" s="55"/>
      <c r="J162" s="47">
        <f>SUM(J161)</f>
        <v>696202.8287714693</v>
      </c>
      <c r="K162" s="57"/>
      <c r="L162" s="47">
        <f>SUM(L161)</f>
        <v>589.31807896821056</v>
      </c>
      <c r="M162" s="47">
        <f>SUM(M161)</f>
        <v>336907.96885726205</v>
      </c>
      <c r="N162" s="56"/>
      <c r="O162" s="57"/>
      <c r="P162" s="16">
        <f>SUM(P161)</f>
        <v>0</v>
      </c>
      <c r="Q162" s="59"/>
      <c r="R162" s="62">
        <f>SUM(R161)</f>
        <v>39788831.122042663</v>
      </c>
      <c r="Y162" s="3"/>
    </row>
    <row r="163" spans="1:26" ht="50.1" customHeight="1" thickBot="1" x14ac:dyDescent="0.3">
      <c r="A163" s="110" t="s">
        <v>54</v>
      </c>
      <c r="B163" s="111"/>
      <c r="C163" s="111"/>
      <c r="D163" s="111"/>
      <c r="E163" s="111"/>
      <c r="F163" s="112"/>
      <c r="G163" s="53"/>
      <c r="H163" s="54"/>
      <c r="I163" s="55"/>
      <c r="J163" s="48">
        <f>SUM(J162+N162)</f>
        <v>696202.8287714693</v>
      </c>
      <c r="K163" s="57"/>
      <c r="L163" s="60"/>
      <c r="M163" s="48">
        <f>SUM(M162+P162)</f>
        <v>336907.96885726205</v>
      </c>
      <c r="N163" s="56"/>
      <c r="O163" s="57"/>
      <c r="P163" s="16"/>
      <c r="Q163" s="57"/>
      <c r="R163" s="63"/>
    </row>
    <row r="164" spans="1:26" s="88" customFormat="1" ht="12" x14ac:dyDescent="0.25">
      <c r="G164" s="89"/>
      <c r="H164" s="90"/>
      <c r="I164" s="90"/>
      <c r="K164" s="90"/>
      <c r="N164" s="90"/>
      <c r="O164" s="90"/>
      <c r="P164" s="93"/>
      <c r="Q164" s="94"/>
      <c r="R164" s="94"/>
    </row>
    <row r="165" spans="1:26" s="88" customFormat="1" ht="12" x14ac:dyDescent="0.25">
      <c r="G165" s="89"/>
      <c r="H165" s="90"/>
      <c r="I165" s="90"/>
      <c r="K165" s="90"/>
      <c r="N165" s="90"/>
      <c r="O165" s="90"/>
      <c r="P165" s="93"/>
      <c r="Q165" s="94"/>
      <c r="R165" s="94"/>
    </row>
    <row r="166" spans="1:26" s="95" customFormat="1" ht="15.6" x14ac:dyDescent="0.3">
      <c r="A166" s="92" t="s">
        <v>59</v>
      </c>
      <c r="B166" s="100">
        <f>S161</f>
        <v>202012.54357581981</v>
      </c>
      <c r="C166" s="100"/>
      <c r="G166" s="96"/>
      <c r="H166" s="97"/>
      <c r="I166" s="97"/>
      <c r="K166" s="97"/>
      <c r="N166" s="97"/>
      <c r="O166" s="97"/>
      <c r="P166" s="98"/>
      <c r="Q166" s="99"/>
      <c r="R166" s="99"/>
    </row>
    <row r="167" spans="1:26" s="95" customFormat="1" ht="15.6" x14ac:dyDescent="0.3">
      <c r="A167" s="92" t="s">
        <v>60</v>
      </c>
      <c r="B167" s="101">
        <f>J161/B166</f>
        <v>3.4463346505518793</v>
      </c>
      <c r="C167" s="101"/>
      <c r="G167" s="96"/>
      <c r="H167" s="97"/>
      <c r="I167" s="97"/>
      <c r="K167" s="97"/>
      <c r="N167" s="97"/>
      <c r="O167" s="97"/>
      <c r="P167" s="98"/>
      <c r="Q167" s="99"/>
      <c r="R167" s="99"/>
    </row>
    <row r="168" spans="1:26" s="95" customFormat="1" ht="15.6" x14ac:dyDescent="0.3">
      <c r="A168" s="92" t="s">
        <v>61</v>
      </c>
      <c r="B168" s="102">
        <f>J162</f>
        <v>696202.8287714693</v>
      </c>
      <c r="C168" s="102"/>
      <c r="G168" s="96"/>
      <c r="H168" s="97"/>
      <c r="I168" s="97"/>
      <c r="K168" s="97"/>
      <c r="N168" s="97"/>
      <c r="O168" s="97"/>
      <c r="P168" s="98"/>
      <c r="Q168" s="99"/>
      <c r="R168" s="99"/>
    </row>
    <row r="169" spans="1:26" s="95" customFormat="1" ht="15.6" x14ac:dyDescent="0.3">
      <c r="A169" s="92" t="s">
        <v>62</v>
      </c>
      <c r="B169" s="103">
        <f>B170/B168</f>
        <v>0.48392214873900363</v>
      </c>
      <c r="C169" s="101"/>
      <c r="G169" s="96"/>
      <c r="H169" s="97"/>
      <c r="I169" s="97"/>
      <c r="K169" s="97"/>
      <c r="N169" s="97"/>
      <c r="O169" s="97"/>
      <c r="P169" s="98"/>
      <c r="Q169" s="99"/>
      <c r="R169" s="99"/>
    </row>
    <row r="170" spans="1:26" s="95" customFormat="1" ht="15.6" x14ac:dyDescent="0.3">
      <c r="A170" s="92" t="s">
        <v>63</v>
      </c>
      <c r="B170" s="102">
        <f>M163</f>
        <v>336907.96885726205</v>
      </c>
      <c r="C170" s="102"/>
      <c r="G170" s="96"/>
      <c r="H170" s="97"/>
      <c r="I170" s="97"/>
      <c r="K170" s="97"/>
      <c r="N170" s="97"/>
      <c r="O170" s="97"/>
      <c r="P170" s="98"/>
      <c r="Q170" s="99"/>
      <c r="R170" s="99"/>
    </row>
    <row r="171" spans="1:26" s="88" customFormat="1" ht="12" x14ac:dyDescent="0.25">
      <c r="G171" s="89"/>
      <c r="H171" s="90"/>
      <c r="I171" s="90"/>
      <c r="K171" s="90"/>
      <c r="N171" s="90"/>
      <c r="O171" s="90"/>
      <c r="P171" s="93"/>
      <c r="Q171" s="94"/>
      <c r="R171" s="94"/>
    </row>
  </sheetData>
  <mergeCells count="159">
    <mergeCell ref="B91:F91"/>
    <mergeCell ref="B92:F92"/>
    <mergeCell ref="B103:F103"/>
    <mergeCell ref="B109:F109"/>
    <mergeCell ref="B112:F112"/>
    <mergeCell ref="B80:F80"/>
    <mergeCell ref="B81:F81"/>
    <mergeCell ref="B83:F83"/>
    <mergeCell ref="B84:F84"/>
    <mergeCell ref="B85:F85"/>
    <mergeCell ref="B98:F98"/>
    <mergeCell ref="B96:F96"/>
    <mergeCell ref="B94:F94"/>
    <mergeCell ref="B86:F86"/>
    <mergeCell ref="B87:F87"/>
    <mergeCell ref="B88:F88"/>
    <mergeCell ref="B89:F89"/>
    <mergeCell ref="B90:F90"/>
    <mergeCell ref="B56:F56"/>
    <mergeCell ref="B57:F57"/>
    <mergeCell ref="B59:F59"/>
    <mergeCell ref="B60:F60"/>
    <mergeCell ref="B75:F75"/>
    <mergeCell ref="B76:F76"/>
    <mergeCell ref="B77:F77"/>
    <mergeCell ref="B78:F78"/>
    <mergeCell ref="B79:F79"/>
    <mergeCell ref="B68:F68"/>
    <mergeCell ref="B69:F69"/>
    <mergeCell ref="B70:F70"/>
    <mergeCell ref="B73:F73"/>
    <mergeCell ref="B74:F74"/>
    <mergeCell ref="B49:F49"/>
    <mergeCell ref="B51:F51"/>
    <mergeCell ref="B52:F52"/>
    <mergeCell ref="B53:F53"/>
    <mergeCell ref="B54:F54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34:F34"/>
    <mergeCell ref="B35:F35"/>
    <mergeCell ref="B36:F36"/>
    <mergeCell ref="B37:F37"/>
    <mergeCell ref="B38:F38"/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163:F163"/>
    <mergeCell ref="B160:F160"/>
    <mergeCell ref="B58:F58"/>
    <mergeCell ref="B162:F162"/>
    <mergeCell ref="B161:F161"/>
    <mergeCell ref="B50:F50"/>
    <mergeCell ref="B66:F66"/>
    <mergeCell ref="B71:F71"/>
    <mergeCell ref="B72:F72"/>
    <mergeCell ref="B100:F100"/>
    <mergeCell ref="B102:F102"/>
    <mergeCell ref="B101:F101"/>
    <mergeCell ref="B104:F104"/>
    <mergeCell ref="B82:F82"/>
    <mergeCell ref="B93:F93"/>
    <mergeCell ref="B95:F95"/>
    <mergeCell ref="B97:F97"/>
    <mergeCell ref="B61:F61"/>
    <mergeCell ref="B62:F62"/>
    <mergeCell ref="B63:F63"/>
    <mergeCell ref="B64:F64"/>
    <mergeCell ref="B65:F65"/>
    <mergeCell ref="B55:F55"/>
    <mergeCell ref="B134:F134"/>
    <mergeCell ref="B115:F115"/>
    <mergeCell ref="B116:F116"/>
    <mergeCell ref="B117:F117"/>
    <mergeCell ref="B118:F118"/>
    <mergeCell ref="B119:F119"/>
    <mergeCell ref="B123:F123"/>
    <mergeCell ref="B124:F124"/>
    <mergeCell ref="B125:F125"/>
    <mergeCell ref="B128:F128"/>
    <mergeCell ref="B129:F129"/>
    <mergeCell ref="B130:F130"/>
    <mergeCell ref="B131:F131"/>
    <mergeCell ref="B132:F132"/>
    <mergeCell ref="B133:F133"/>
    <mergeCell ref="B121:F121"/>
    <mergeCell ref="B126:F126"/>
    <mergeCell ref="B127:F127"/>
    <mergeCell ref="B122:F122"/>
    <mergeCell ref="B21:F21"/>
    <mergeCell ref="B28:F28"/>
    <mergeCell ref="B31:F31"/>
    <mergeCell ref="B67:F67"/>
    <mergeCell ref="B120:F120"/>
    <mergeCell ref="B111:F111"/>
    <mergeCell ref="B113:F113"/>
    <mergeCell ref="B114:F114"/>
    <mergeCell ref="B105:F105"/>
    <mergeCell ref="B106:F106"/>
    <mergeCell ref="B107:F107"/>
    <mergeCell ref="B108:F108"/>
    <mergeCell ref="B110:F110"/>
    <mergeCell ref="B99:F99"/>
    <mergeCell ref="B30:F30"/>
    <mergeCell ref="B32:F32"/>
    <mergeCell ref="B33:F33"/>
    <mergeCell ref="B27:F27"/>
    <mergeCell ref="B24:F24"/>
    <mergeCell ref="B23:F23"/>
    <mergeCell ref="B29:F29"/>
    <mergeCell ref="B22:F22"/>
    <mergeCell ref="B25:F25"/>
    <mergeCell ref="B26:F26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52:F152"/>
    <mergeCell ref="B153:F153"/>
    <mergeCell ref="B154:F154"/>
    <mergeCell ref="B155:F155"/>
    <mergeCell ref="B158:F158"/>
    <mergeCell ref="B159:F159"/>
    <mergeCell ref="B146:F146"/>
    <mergeCell ref="B147:F147"/>
    <mergeCell ref="B148:F148"/>
    <mergeCell ref="B149:F149"/>
    <mergeCell ref="B150:F150"/>
    <mergeCell ref="B151:F151"/>
    <mergeCell ref="B156:F156"/>
    <mergeCell ref="B157:F15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A155" numberStoredAsText="1"/>
    <ignoredError sqref="R20:R21 R60:R74 R22:R27 R28:R30 R31:R33 R34:R40 R41:R45 R46:R59" unlockedFormula="1"/>
  </ignoredErrors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Martorano, Kristina - FPAC-FSA, DC</cp:lastModifiedBy>
  <cp:lastPrinted>2019-06-19T18:03:08Z</cp:lastPrinted>
  <dcterms:created xsi:type="dcterms:W3CDTF">2000-01-10T18:54:20Z</dcterms:created>
  <dcterms:modified xsi:type="dcterms:W3CDTF">2025-07-22T14:52:13Z</dcterms:modified>
</cp:coreProperties>
</file>