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usdot.sharepoint.com/teams/phmsa-PHH10/Shared Documents/OHMS Information Collection/OMB Control Numbers/2137-0628 - Flammable Hazardous Materials by Rail Transportation/2025 Renewal/"/>
    </mc:Choice>
  </mc:AlternateContent>
  <xr:revisionPtr revIDLastSave="341" documentId="11_367D5DF5C7A15FF04D9CFCC33DEA2C084B5D549E" xr6:coauthVersionLast="47" xr6:coauthVersionMax="47" xr10:uidLastSave="{DB69CADA-2F68-42C5-B405-116202D36270}"/>
  <bookViews>
    <workbookView xWindow="-19310" yWindow="-110" windowWidth="19420" windowHeight="11500" activeTab="1" xr2:uid="{00000000-000D-0000-FFFF-FFFF00000000}"/>
  </bookViews>
  <sheets>
    <sheet name="Ongoing Annual Burden" sheetId="4" r:id="rId1"/>
    <sheet name="Federal Government Cost" sheetId="3"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6" i="4" l="1"/>
  <c r="D12" i="4"/>
  <c r="B12" i="4"/>
  <c r="A3" i="4" s="1"/>
  <c r="D10" i="3" l="1"/>
  <c r="D11" i="3"/>
  <c r="D3" i="3" s="1"/>
  <c r="E3" i="3" s="1"/>
  <c r="D8" i="3" l="1"/>
  <c r="E8" i="3" s="1"/>
  <c r="E13" i="3" s="1"/>
  <c r="D7" i="3"/>
  <c r="E7" i="3" s="1"/>
  <c r="D3" i="4" l="1"/>
  <c r="E49" i="4"/>
  <c r="E48" i="4"/>
  <c r="I12" i="4" s="1"/>
  <c r="E47" i="4"/>
  <c r="H44" i="4" s="1"/>
  <c r="D44" i="4"/>
  <c r="F44" i="4" s="1"/>
  <c r="D41" i="4"/>
  <c r="F41" i="4" s="1"/>
  <c r="E12" i="4"/>
  <c r="D9" i="4"/>
  <c r="F9" i="4" s="1"/>
  <c r="D8" i="4"/>
  <c r="F8" i="4" s="1"/>
  <c r="D7" i="4"/>
  <c r="D37" i="4"/>
  <c r="F37" i="4" s="1"/>
  <c r="D25" i="4"/>
  <c r="F25" i="4" s="1"/>
  <c r="D24" i="4"/>
  <c r="F24" i="4" s="1"/>
  <c r="D33" i="4"/>
  <c r="F33" i="4" s="1"/>
  <c r="D32" i="4"/>
  <c r="F32" i="4" s="1"/>
  <c r="D29" i="4"/>
  <c r="F29" i="4" s="1"/>
  <c r="D28" i="4"/>
  <c r="F28" i="4" s="1"/>
  <c r="D20" i="4"/>
  <c r="F20" i="4" s="1"/>
  <c r="D16" i="4"/>
  <c r="F7" i="4" l="1"/>
  <c r="B3" i="4"/>
  <c r="G12" i="4"/>
  <c r="F16" i="4"/>
  <c r="H20" i="4"/>
  <c r="I20" i="4" s="1"/>
  <c r="H7" i="4"/>
  <c r="H8" i="4"/>
  <c r="I8" i="4" s="1"/>
  <c r="H9" i="4"/>
  <c r="I9" i="4" s="1"/>
  <c r="H25" i="4"/>
  <c r="I25" i="4" s="1"/>
  <c r="H33" i="4"/>
  <c r="I33" i="4" s="1"/>
  <c r="H29" i="4"/>
  <c r="I29" i="4" s="1"/>
  <c r="I44" i="4"/>
  <c r="H28" i="4"/>
  <c r="I28" i="4" s="1"/>
  <c r="H32" i="4"/>
  <c r="I32" i="4" s="1"/>
  <c r="H24" i="4"/>
  <c r="I24" i="4" s="1"/>
  <c r="H37" i="4"/>
  <c r="I37" i="4" s="1"/>
  <c r="H41" i="4"/>
  <c r="I41" i="4" s="1"/>
  <c r="I7" i="4" l="1"/>
  <c r="C3" i="4"/>
  <c r="J12" i="4"/>
  <c r="I16" i="4"/>
  <c r="E3" i="4" l="1"/>
</calcChain>
</file>

<file path=xl/sharedStrings.xml><?xml version="1.0" encoding="utf-8"?>
<sst xmlns="http://schemas.openxmlformats.org/spreadsheetml/2006/main" count="137" uniqueCount="53">
  <si>
    <t>Total Annual Respondents</t>
  </si>
  <si>
    <t>Total Annual Responses</t>
  </si>
  <si>
    <t>Total Burden Hours</t>
  </si>
  <si>
    <t>Total Out of Pocket Burden Cost</t>
  </si>
  <si>
    <t>Total Salary Cost</t>
  </si>
  <si>
    <t>Maintenance - Part 130, Subpart C</t>
  </si>
  <si>
    <t>Respondents</t>
  </si>
  <si>
    <t>Annual Responses per Respondent</t>
  </si>
  <si>
    <t>Annual Responses</t>
  </si>
  <si>
    <t>Hours per Response</t>
  </si>
  <si>
    <t>Burden Cost</t>
  </si>
  <si>
    <t>Salary Cost per Hour</t>
  </si>
  <si>
    <t>Class I Railroads</t>
  </si>
  <si>
    <t>Class II Railroads</t>
  </si>
  <si>
    <t>Class III Railroads</t>
  </si>
  <si>
    <t>Submission - Part 130, Subpart C</t>
  </si>
  <si>
    <t>Frequency of Submission (Years)</t>
  </si>
  <si>
    <t>Reporting</t>
  </si>
  <si>
    <t>INCIDENT REPORTING</t>
  </si>
  <si>
    <t>Incident Reporting for Flammable Liquids by Rail - 171.16</t>
  </si>
  <si>
    <t>SAMPLING AND TESTING PLAN</t>
  </si>
  <si>
    <t>Sampling and Testing Plan - 173.41</t>
  </si>
  <si>
    <t>ROUTING</t>
  </si>
  <si>
    <t>Collection by Line Segment - 174.310(a)(1); Part 172, Subpart I</t>
  </si>
  <si>
    <t>Security Analysis - 174.310(a)(1); Part 172, Subpart I</t>
  </si>
  <si>
    <t>Alternative Routing Security Analysis - 174.310(a)(1); Part 172, Subpart I</t>
  </si>
  <si>
    <t>TANK CAR RETROFITTING</t>
  </si>
  <si>
    <t>Retrofitting Progress - 174.310(a)(5)</t>
  </si>
  <si>
    <t>Minutes per Response</t>
  </si>
  <si>
    <t>NOTIFICATION PLANS</t>
  </si>
  <si>
    <t>Maintenance - 174.312</t>
  </si>
  <si>
    <t>Monthly Responses per Respondent</t>
  </si>
  <si>
    <t>DOT Request - 174.312</t>
  </si>
  <si>
    <t>Recordkeeping (Enforcment request for documents)</t>
  </si>
  <si>
    <t>OES Mean Hourly Wage</t>
  </si>
  <si>
    <t>Compensation Percentage</t>
  </si>
  <si>
    <t>Adjusted Mean Hourly Wage</t>
  </si>
  <si>
    <t>Senior Salary</t>
  </si>
  <si>
    <t>Administrative Salary</t>
  </si>
  <si>
    <t>Rail Transportation Worker</t>
  </si>
  <si>
    <t>Total Enforcement Hours</t>
  </si>
  <si>
    <t>Salary + Fringe and Overhead Per Hour</t>
  </si>
  <si>
    <t>Number of FTE</t>
  </si>
  <si>
    <t>Salary + Fringe and Overhead</t>
  </si>
  <si>
    <t>Year 1</t>
  </si>
  <si>
    <t>Year 2</t>
  </si>
  <si>
    <t>Total</t>
  </si>
  <si>
    <t>Oil Spill Response Plans (OSRP)</t>
  </si>
  <si>
    <t xml:space="preserve">Occupation labor rates based on 2024 Occupational and Employment Statistics Survey (OES) for “Executive Secretaries and Administrative Assistants (43-6011).” https://www.bls.gov/oes/current/oes436011.htm The hourly mean wage for this occupation ($35.42) is adjusted to reflect the total costs of employee compensation based on the BLS Employer Costs for Employee Compensation Summary, which indicates that wages for civilian workers are 68.3 percent of total compensation (total wage = wage rate/wage % of total compensation). </t>
  </si>
  <si>
    <t xml:space="preserve">Occupation labor rates based on 2024 Occupational and Employment Statistics Survey (OES) for “Rail Transportation Worker, all other (53-4099).” https://www.bls.gov/oes/current/oes534099.htm The hourly mean wage for this occupation ($24.39) is adjusted to reflect the total costs of employee compensation based on the BLS Employer Costs for Employee Compensation Summary, which indicates that wages for civilian workers are 68.3 percent of total compensation (total wage = wage rate/wage % of total compensation). </t>
  </si>
  <si>
    <t xml:space="preserve">Occupation labor rates based on 2024 Occupational and Employment Statistics Survey (OES) for “General and Operations Managers (11-1021).” https://www.bls.gov/oes/current/oes111021.htm The hourly mean wage for this occupation ($62.18) is adjusted to reflect the total costs of employee compensation based on the BLS Employer Costs for Employee Compensation Summary, which indicates that wages for civilian workers are 68.3 percent of total compensation (total wage = wage rate/wage % of total compensation). </t>
  </si>
  <si>
    <t>Cost to review and approve OSRPs, PHMSA used annual wage data from the Office of Personnel Management (OPM) to estimate wages for its staff at the 2025 General Schedule (GS) level 14, step 1, wage class for the Washington-Baltimore-Northern Virginia metropolitan area. In accordance with the OMB Circular No. A-76 (M-07-02; 2006), PHMSA included a load factor of 36.45 percent for the Federal wage to account for fringe benefits.</t>
  </si>
  <si>
    <t>Cost to enforcement, PHMSA used hourly wage data from the Office of Personnel Management (OPM) to estimate wages for its staff at the 2025 General Schedule (GS) level 13, step 1, wage class for the Washington-Baltimore-Northern Virginia metropolitan area. In accordance with the OMB Circular No. A-76 (M-07-02; 2006), PHMSA included a load factor of 36.45 percent for the Federal wage to account for fringe benefits.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</si>
</sst>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_);[Red]\(&quot;$&quot;#,##0\)"/>
    <numFmt numFmtId="8" formatCode="&quot;$&quot;#,##0.00_);[Red]\(&quot;$&quot;#,##0.00\)"/>
    <numFmt numFmtId="44" formatCode="_(&quot;$&quot;* #,##0.00_);_(&quot;$&quot;* \(#,##0.00\);_(&quot;$&quot;* &quot;-&quot;??_);_(@_)"/>
    <numFmt numFmtId="43" formatCode="_(* #,##0.00_);_(* \(#,##0.00\);_(* &quot;-&quot;??_);_(@_)"/>
    <numFmt numFmtId="164" formatCode="_(* #,##0_);_(* \(#,##0\);_(* &quot;-&quot;??_);_(@_)"/>
    <numFmt numFmtId="165" formatCode="&quot;$&quot;#,##0.00"/>
    <numFmt numFmtId="166" formatCode="&quot;$&quot;#,##0"/>
  </numFmts>
  <fonts count="12" x14ac:knownFonts="1">
    <font>
      <sz val="11"/>
      <color theme="1"/>
      <name val="Calibri"/>
      <family val="2"/>
      <scheme val="minor"/>
    </font>
    <font>
      <sz val="11"/>
      <color theme="1"/>
      <name val="Calibri"/>
      <family val="2"/>
      <scheme val="minor"/>
    </font>
    <font>
      <sz val="11"/>
      <color theme="1"/>
      <name val="Times New Roman"/>
      <family val="1"/>
    </font>
    <font>
      <b/>
      <u/>
      <sz val="11"/>
      <color theme="1"/>
      <name val="Times New Roman"/>
      <family val="1"/>
    </font>
    <font>
      <b/>
      <sz val="11"/>
      <color theme="1"/>
      <name val="Times New Roman"/>
      <family val="1"/>
    </font>
    <font>
      <sz val="12"/>
      <color theme="1"/>
      <name val="Times New Roman"/>
      <family val="1"/>
    </font>
    <font>
      <b/>
      <u/>
      <sz val="12"/>
      <color theme="1"/>
      <name val="Times New Roman"/>
      <family val="1"/>
    </font>
    <font>
      <sz val="11"/>
      <name val="Times New Roman"/>
      <family val="1"/>
    </font>
    <font>
      <b/>
      <sz val="11"/>
      <name val="Times New Roman"/>
      <family val="1"/>
    </font>
    <font>
      <sz val="11"/>
      <name val="Calibri"/>
      <family val="2"/>
      <scheme val="minor"/>
    </font>
    <font>
      <b/>
      <sz val="11"/>
      <name val="Calibri"/>
      <family val="2"/>
      <scheme val="minor"/>
    </font>
    <font>
      <b/>
      <u/>
      <sz val="11"/>
      <color rgb="FF000000"/>
      <name val="Times New Roman"/>
      <family val="1"/>
    </font>
  </fonts>
  <fills count="3">
    <fill>
      <patternFill patternType="none"/>
    </fill>
    <fill>
      <patternFill patternType="gray125"/>
    </fill>
    <fill>
      <patternFill patternType="solid">
        <fgColor theme="2" tint="-9.9978637043366805E-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2" tint="-9.9978637043366805E-2"/>
      </left>
      <right style="thin">
        <color theme="2" tint="-9.9978637043366805E-2"/>
      </right>
      <top style="thin">
        <color theme="2" tint="-9.9978637043366805E-2"/>
      </top>
      <bottom style="thin">
        <color theme="2" tint="-9.9978637043366805E-2"/>
      </bottom>
      <diagonal/>
    </border>
    <border>
      <left style="double">
        <color indexed="64"/>
      </left>
      <right style="double">
        <color indexed="64"/>
      </right>
      <top style="double">
        <color indexed="64"/>
      </top>
      <bottom style="double">
        <color indexed="64"/>
      </bottom>
      <diagonal/>
    </border>
    <border>
      <left style="medium">
        <color indexed="64"/>
      </left>
      <right/>
      <top style="medium">
        <color indexed="64"/>
      </top>
      <bottom/>
      <diagonal/>
    </border>
    <border>
      <left/>
      <right/>
      <top style="medium">
        <color indexed="64"/>
      </top>
      <bottom/>
      <diagonal/>
    </border>
    <border>
      <left style="double">
        <color indexed="64"/>
      </left>
      <right style="double">
        <color indexed="64"/>
      </right>
      <top style="thick">
        <color indexed="64"/>
      </top>
      <bottom style="double">
        <color indexed="64"/>
      </bottom>
      <diagonal/>
    </border>
    <border>
      <left style="double">
        <color indexed="64"/>
      </left>
      <right style="double">
        <color indexed="64"/>
      </right>
      <top style="medium">
        <color indexed="64"/>
      </top>
      <bottom style="double">
        <color indexed="64"/>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54">
    <xf numFmtId="0" fontId="0" fillId="0" borderId="0" xfId="0"/>
    <xf numFmtId="0" fontId="2" fillId="0" borderId="0" xfId="0" applyFont="1" applyAlignment="1">
      <alignment wrapText="1"/>
    </xf>
    <xf numFmtId="0" fontId="2" fillId="0" borderId="1" xfId="0" applyFont="1" applyBorder="1" applyAlignment="1">
      <alignment wrapText="1"/>
    </xf>
    <xf numFmtId="0" fontId="2" fillId="0" borderId="1" xfId="0" applyFont="1" applyBorder="1" applyAlignment="1">
      <alignment horizontal="left" wrapText="1"/>
    </xf>
    <xf numFmtId="0" fontId="2" fillId="0" borderId="0" xfId="0" applyFont="1" applyAlignment="1">
      <alignment horizontal="left" wrapText="1"/>
    </xf>
    <xf numFmtId="165" fontId="2" fillId="0" borderId="1" xfId="0" applyNumberFormat="1" applyFont="1" applyBorder="1" applyAlignment="1">
      <alignment wrapText="1"/>
    </xf>
    <xf numFmtId="10" fontId="2" fillId="0" borderId="1" xfId="0" applyNumberFormat="1" applyFont="1" applyBorder="1" applyAlignment="1">
      <alignment wrapText="1"/>
    </xf>
    <xf numFmtId="0" fontId="2" fillId="0" borderId="0" xfId="0" applyFont="1" applyAlignment="1">
      <alignment horizontal="center" wrapText="1"/>
    </xf>
    <xf numFmtId="0" fontId="5" fillId="0" borderId="0" xfId="0" applyFont="1" applyAlignment="1">
      <alignment wrapText="1"/>
    </xf>
    <xf numFmtId="0" fontId="5" fillId="0" borderId="1" xfId="0" applyFont="1" applyBorder="1" applyAlignment="1">
      <alignment wrapText="1"/>
    </xf>
    <xf numFmtId="0" fontId="5" fillId="0" borderId="1" xfId="0" applyFont="1" applyBorder="1" applyAlignment="1">
      <alignment horizontal="center" wrapText="1"/>
    </xf>
    <xf numFmtId="165" fontId="5" fillId="0" borderId="0" xfId="0" applyNumberFormat="1" applyFont="1" applyAlignment="1">
      <alignment wrapText="1"/>
    </xf>
    <xf numFmtId="166" fontId="5" fillId="0" borderId="0" xfId="0" applyNumberFormat="1" applyFont="1" applyAlignment="1">
      <alignment wrapText="1"/>
    </xf>
    <xf numFmtId="10" fontId="5" fillId="0" borderId="0" xfId="0" applyNumberFormat="1" applyFont="1" applyAlignment="1">
      <alignment wrapText="1"/>
    </xf>
    <xf numFmtId="0" fontId="6" fillId="0" borderId="1" xfId="0" applyFont="1" applyBorder="1" applyAlignment="1">
      <alignment horizontal="center" wrapText="1"/>
    </xf>
    <xf numFmtId="0" fontId="6" fillId="0" borderId="1" xfId="0" applyFont="1" applyBorder="1" applyAlignment="1">
      <alignment wrapText="1"/>
    </xf>
    <xf numFmtId="8" fontId="5" fillId="0" borderId="0" xfId="0" applyNumberFormat="1" applyFont="1" applyAlignment="1">
      <alignment wrapText="1"/>
    </xf>
    <xf numFmtId="8" fontId="5" fillId="0" borderId="1" xfId="0" applyNumberFormat="1" applyFont="1" applyBorder="1" applyAlignment="1">
      <alignment horizontal="center" wrapText="1"/>
    </xf>
    <xf numFmtId="0" fontId="7" fillId="0" borderId="0" xfId="0" applyFont="1" applyFill="1" applyAlignment="1">
      <alignment wrapText="1"/>
    </xf>
    <xf numFmtId="0" fontId="7" fillId="0" borderId="8" xfId="0" applyFont="1" applyFill="1" applyBorder="1" applyAlignment="1">
      <alignment wrapText="1"/>
    </xf>
    <xf numFmtId="6" fontId="5" fillId="0" borderId="0" xfId="0" applyNumberFormat="1" applyFont="1" applyAlignment="1">
      <alignment wrapText="1"/>
    </xf>
    <xf numFmtId="6" fontId="5" fillId="0" borderId="1" xfId="0" applyNumberFormat="1" applyFont="1" applyBorder="1" applyAlignment="1">
      <alignment horizontal="center" wrapText="1"/>
    </xf>
    <xf numFmtId="0" fontId="2" fillId="0" borderId="1" xfId="0" applyFont="1" applyBorder="1" applyAlignment="1">
      <alignment vertical="top" wrapText="1"/>
    </xf>
    <xf numFmtId="0" fontId="2" fillId="0" borderId="1" xfId="0" applyFont="1" applyBorder="1" applyAlignment="1">
      <alignment horizontal="left" vertical="top" wrapText="1"/>
    </xf>
    <xf numFmtId="0" fontId="4" fillId="0" borderId="1" xfId="0" applyFont="1" applyBorder="1" applyAlignment="1">
      <alignment vertical="top" wrapText="1"/>
    </xf>
    <xf numFmtId="0" fontId="3" fillId="0" borderId="9" xfId="0" applyFont="1" applyBorder="1" applyAlignment="1">
      <alignment horizontal="center" wrapText="1"/>
    </xf>
    <xf numFmtId="3" fontId="2" fillId="0" borderId="9" xfId="0" applyNumberFormat="1" applyFont="1" applyBorder="1" applyAlignment="1">
      <alignment horizontal="center" wrapText="1"/>
    </xf>
    <xf numFmtId="37" fontId="2" fillId="0" borderId="9" xfId="1" applyNumberFormat="1" applyFont="1" applyBorder="1" applyAlignment="1">
      <alignment horizontal="center" wrapText="1"/>
    </xf>
    <xf numFmtId="164" fontId="2" fillId="0" borderId="9" xfId="0" applyNumberFormat="1" applyFont="1" applyBorder="1" applyAlignment="1">
      <alignment horizontal="center" wrapText="1"/>
    </xf>
    <xf numFmtId="6" fontId="2" fillId="0" borderId="9" xfId="0" applyNumberFormat="1" applyFont="1" applyBorder="1" applyAlignment="1">
      <alignment horizontal="center" wrapText="1"/>
    </xf>
    <xf numFmtId="166" fontId="2" fillId="0" borderId="9" xfId="0" applyNumberFormat="1" applyFont="1" applyBorder="1" applyAlignment="1">
      <alignment horizontal="center" wrapText="1"/>
    </xf>
    <xf numFmtId="0" fontId="2" fillId="0" borderId="9" xfId="0" applyFont="1" applyBorder="1" applyAlignment="1">
      <alignment horizontal="center" wrapText="1"/>
    </xf>
    <xf numFmtId="164" fontId="2" fillId="0" borderId="9" xfId="1" applyNumberFormat="1" applyFont="1" applyBorder="1" applyAlignment="1">
      <alignment horizontal="center" wrapText="1"/>
    </xf>
    <xf numFmtId="8" fontId="2" fillId="0" borderId="9" xfId="2" applyNumberFormat="1" applyFont="1" applyBorder="1" applyAlignment="1">
      <alignment horizontal="center" wrapText="1"/>
    </xf>
    <xf numFmtId="166" fontId="2" fillId="0" borderId="9" xfId="2" applyNumberFormat="1" applyFont="1" applyBorder="1" applyAlignment="1">
      <alignment horizontal="center" wrapText="1"/>
    </xf>
    <xf numFmtId="39" fontId="2" fillId="0" borderId="9" xfId="1" applyNumberFormat="1" applyFont="1" applyBorder="1" applyAlignment="1">
      <alignment horizontal="center" wrapText="1"/>
    </xf>
    <xf numFmtId="165" fontId="2" fillId="0" borderId="9" xfId="2" applyNumberFormat="1" applyFont="1" applyBorder="1" applyAlignment="1">
      <alignment horizontal="center" wrapText="1"/>
    </xf>
    <xf numFmtId="0" fontId="3" fillId="0" borderId="12" xfId="0" applyFont="1" applyBorder="1" applyAlignment="1">
      <alignment horizontal="center" wrapText="1"/>
    </xf>
    <xf numFmtId="0" fontId="3" fillId="0" borderId="13" xfId="0" applyFont="1" applyBorder="1" applyAlignment="1">
      <alignment horizontal="center" wrapText="1"/>
    </xf>
    <xf numFmtId="3" fontId="2" fillId="0" borderId="9" xfId="1" applyNumberFormat="1" applyFont="1" applyBorder="1" applyAlignment="1">
      <alignment horizontal="center" wrapText="1"/>
    </xf>
    <xf numFmtId="0" fontId="11" fillId="0" borderId="12" xfId="0" applyFont="1" applyBorder="1" applyAlignment="1">
      <alignment horizontal="center" wrapText="1"/>
    </xf>
    <xf numFmtId="0" fontId="11" fillId="0" borderId="13" xfId="0" applyFont="1" applyBorder="1" applyAlignment="1">
      <alignment horizontal="center" wrapText="1"/>
    </xf>
    <xf numFmtId="0" fontId="11" fillId="0" borderId="9" xfId="0" applyFont="1" applyBorder="1" applyAlignment="1">
      <alignment horizontal="center" wrapText="1"/>
    </xf>
    <xf numFmtId="0" fontId="3" fillId="2" borderId="9" xfId="0" applyFont="1" applyFill="1" applyBorder="1" applyAlignment="1">
      <alignment horizontal="center" wrapText="1"/>
    </xf>
    <xf numFmtId="0" fontId="4" fillId="2" borderId="9" xfId="0" applyFont="1" applyFill="1" applyBorder="1" applyAlignment="1">
      <alignment horizontal="center" wrapText="1"/>
    </xf>
    <xf numFmtId="0" fontId="8" fillId="2" borderId="5" xfId="0" applyFont="1" applyFill="1" applyBorder="1" applyAlignment="1">
      <alignment wrapText="1"/>
    </xf>
    <xf numFmtId="0" fontId="9" fillId="2" borderId="6" xfId="0" applyFont="1" applyFill="1" applyBorder="1" applyAlignment="1">
      <alignment wrapText="1"/>
    </xf>
    <xf numFmtId="0" fontId="9" fillId="2" borderId="7" xfId="0" applyFont="1" applyFill="1" applyBorder="1" applyAlignment="1">
      <alignment wrapText="1"/>
    </xf>
    <xf numFmtId="0" fontId="8" fillId="2" borderId="10" xfId="0" applyFont="1" applyFill="1" applyBorder="1" applyAlignment="1">
      <alignment wrapText="1"/>
    </xf>
    <xf numFmtId="0" fontId="10" fillId="2" borderId="11" xfId="0" applyFont="1" applyFill="1" applyBorder="1" applyAlignment="1">
      <alignment wrapText="1"/>
    </xf>
    <xf numFmtId="0" fontId="10" fillId="2" borderId="7" xfId="0" applyFont="1" applyFill="1" applyBorder="1" applyAlignment="1">
      <alignment wrapText="1"/>
    </xf>
    <xf numFmtId="0" fontId="8" fillId="2" borderId="2" xfId="0" applyFont="1" applyFill="1" applyBorder="1" applyAlignment="1">
      <alignment wrapText="1"/>
    </xf>
    <xf numFmtId="0" fontId="9" fillId="2" borderId="3" xfId="0" applyFont="1" applyFill="1" applyBorder="1" applyAlignment="1">
      <alignment wrapText="1"/>
    </xf>
    <xf numFmtId="0" fontId="9" fillId="2" borderId="4" xfId="0" applyFont="1" applyFill="1" applyBorder="1" applyAlignment="1">
      <alignment wrapText="1"/>
    </xf>
  </cellXfs>
  <cellStyles count="3">
    <cellStyle name="Comma" xfId="1" builtinId="3"/>
    <cellStyle name="Currency"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49"/>
  <sheetViews>
    <sheetView topLeftCell="A40" zoomScaleNormal="100" workbookViewId="0">
      <selection activeCell="K17" sqref="K17"/>
    </sheetView>
  </sheetViews>
  <sheetFormatPr defaultColWidth="8.85546875" defaultRowHeight="15" x14ac:dyDescent="0.25"/>
  <cols>
    <col min="1" max="1" width="33" style="1" customWidth="1"/>
    <col min="2" max="2" width="27" style="4" customWidth="1"/>
    <col min="3" max="3" width="19.28515625" style="1" customWidth="1"/>
    <col min="4" max="4" width="16" style="1" customWidth="1"/>
    <col min="5" max="5" width="15.7109375" style="1" customWidth="1"/>
    <col min="6" max="6" width="10.42578125" style="1" customWidth="1"/>
    <col min="7" max="7" width="11.140625" style="1" customWidth="1"/>
    <col min="8" max="8" width="10.7109375" style="1" customWidth="1"/>
    <col min="9" max="9" width="13.42578125" style="1" customWidth="1"/>
    <col min="10" max="10" width="12" style="1" customWidth="1"/>
    <col min="11" max="11" width="13.140625" style="1" customWidth="1"/>
    <col min="12" max="12" width="14" style="1" customWidth="1"/>
    <col min="13" max="16384" width="8.85546875" style="1"/>
  </cols>
  <sheetData>
    <row r="1" spans="1:13" ht="15.75" thickBot="1" x14ac:dyDescent="0.3"/>
    <row r="2" spans="1:13" ht="45" thickTop="1" thickBot="1" x14ac:dyDescent="0.3">
      <c r="A2" s="44" t="s">
        <v>0</v>
      </c>
      <c r="B2" s="43" t="s">
        <v>1</v>
      </c>
      <c r="C2" s="43" t="s">
        <v>2</v>
      </c>
      <c r="D2" s="43" t="s">
        <v>3</v>
      </c>
      <c r="E2" s="43" t="s">
        <v>4</v>
      </c>
    </row>
    <row r="3" spans="1:13" ht="16.5" thickTop="1" thickBot="1" x14ac:dyDescent="0.3">
      <c r="A3" s="26">
        <f>SUM(B6:B9, B12, B16, B20, B24, B25,B28, B29, B32, B33, B37, B41, B44)</f>
        <v>2574</v>
      </c>
      <c r="B3" s="27">
        <f xml:space="preserve"> SUM(D7, D8, D9, D16,D20,D28:D29,D32:D33,D24:D25,D37,E12,D41,D44)</f>
        <v>4772.93</v>
      </c>
      <c r="C3" s="28">
        <f>SUM( F16,F20,F28:F29,F32:F33,F24, F25,F37,F7:F9,G12,F41,F44)</f>
        <v>34757.630000000005</v>
      </c>
      <c r="D3" s="29">
        <f>SUM(G16,G20,G28:G29,G32:G33,G24:G25,G37,G7:G9,H12:H12,G41,G44)</f>
        <v>0</v>
      </c>
      <c r="E3" s="30">
        <f>SUM(I16,I20,I28:I29,I32:I33,I24:I25,I37,I7:I9,J12:J12,I41,I44)</f>
        <v>3256501.946</v>
      </c>
    </row>
    <row r="4" spans="1:13" ht="16.5" thickTop="1" thickBot="1" x14ac:dyDescent="0.3"/>
    <row r="5" spans="1:13" s="18" customFormat="1" ht="15.75" thickBot="1" x14ac:dyDescent="0.3">
      <c r="A5" s="48" t="s">
        <v>47</v>
      </c>
      <c r="B5" s="49"/>
      <c r="C5" s="49"/>
      <c r="D5" s="49"/>
      <c r="E5" s="49"/>
      <c r="F5" s="49"/>
      <c r="G5" s="49"/>
      <c r="H5" s="49"/>
      <c r="I5" s="49"/>
      <c r="J5" s="50"/>
      <c r="K5" s="19"/>
      <c r="L5" s="19"/>
      <c r="M5" s="19"/>
    </row>
    <row r="6" spans="1:13" ht="45" thickTop="1" thickBot="1" x14ac:dyDescent="0.3">
      <c r="A6" s="25" t="s">
        <v>5</v>
      </c>
      <c r="B6" s="25" t="s">
        <v>6</v>
      </c>
      <c r="C6" s="25" t="s">
        <v>7</v>
      </c>
      <c r="D6" s="25" t="s">
        <v>8</v>
      </c>
      <c r="E6" s="25" t="s">
        <v>9</v>
      </c>
      <c r="F6" s="25" t="s">
        <v>2</v>
      </c>
      <c r="G6" s="25" t="s">
        <v>10</v>
      </c>
      <c r="H6" s="25" t="s">
        <v>11</v>
      </c>
      <c r="I6" s="25" t="s">
        <v>4</v>
      </c>
    </row>
    <row r="7" spans="1:13" ht="16.5" thickTop="1" thickBot="1" x14ac:dyDescent="0.3">
      <c r="A7" s="31" t="s">
        <v>12</v>
      </c>
      <c r="B7" s="31">
        <v>7</v>
      </c>
      <c r="C7" s="31">
        <v>1</v>
      </c>
      <c r="D7" s="31">
        <f>B7*C7</f>
        <v>7</v>
      </c>
      <c r="E7" s="31">
        <v>162</v>
      </c>
      <c r="F7" s="32">
        <f t="shared" ref="F7:F9" si="0">D7*E7</f>
        <v>1134</v>
      </c>
      <c r="G7" s="29">
        <v>0</v>
      </c>
      <c r="H7" s="33">
        <f>$E$47</f>
        <v>93.7</v>
      </c>
      <c r="I7" s="34">
        <f t="shared" ref="I7:I9" si="1">F7*H7</f>
        <v>106255.8</v>
      </c>
    </row>
    <row r="8" spans="1:13" ht="16.5" thickTop="1" thickBot="1" x14ac:dyDescent="0.3">
      <c r="A8" s="31" t="s">
        <v>13</v>
      </c>
      <c r="B8" s="31">
        <v>11</v>
      </c>
      <c r="C8" s="31">
        <v>1</v>
      </c>
      <c r="D8" s="31">
        <f>B8*C8</f>
        <v>11</v>
      </c>
      <c r="E8" s="31">
        <v>54</v>
      </c>
      <c r="F8" s="32">
        <f t="shared" si="0"/>
        <v>594</v>
      </c>
      <c r="G8" s="29">
        <v>0</v>
      </c>
      <c r="H8" s="33">
        <f>$E$47</f>
        <v>93.7</v>
      </c>
      <c r="I8" s="34">
        <f t="shared" si="1"/>
        <v>55657.8</v>
      </c>
    </row>
    <row r="9" spans="1:13" ht="16.5" thickTop="1" thickBot="1" x14ac:dyDescent="0.3">
      <c r="A9" s="31" t="s">
        <v>14</v>
      </c>
      <c r="B9" s="31">
        <v>55</v>
      </c>
      <c r="C9" s="31">
        <v>1</v>
      </c>
      <c r="D9" s="31">
        <f>B9*C9</f>
        <v>55</v>
      </c>
      <c r="E9" s="31">
        <v>36</v>
      </c>
      <c r="F9" s="32">
        <f t="shared" si="0"/>
        <v>1980</v>
      </c>
      <c r="G9" s="29">
        <v>0</v>
      </c>
      <c r="H9" s="33">
        <f>$E$47</f>
        <v>93.7</v>
      </c>
      <c r="I9" s="34">
        <f t="shared" si="1"/>
        <v>185526</v>
      </c>
    </row>
    <row r="10" spans="1:13" ht="16.5" thickTop="1" thickBot="1" x14ac:dyDescent="0.3"/>
    <row r="11" spans="1:13" ht="59.25" thickTop="1" thickBot="1" x14ac:dyDescent="0.3">
      <c r="A11" s="25" t="s">
        <v>15</v>
      </c>
      <c r="B11" s="25" t="s">
        <v>6</v>
      </c>
      <c r="C11" s="25" t="s">
        <v>16</v>
      </c>
      <c r="D11" s="25" t="s">
        <v>7</v>
      </c>
      <c r="E11" s="25" t="s">
        <v>8</v>
      </c>
      <c r="F11" s="25" t="s">
        <v>9</v>
      </c>
      <c r="G11" s="25" t="s">
        <v>2</v>
      </c>
      <c r="H11" s="25" t="s">
        <v>10</v>
      </c>
      <c r="I11" s="25" t="s">
        <v>11</v>
      </c>
      <c r="J11" s="25" t="s">
        <v>4</v>
      </c>
    </row>
    <row r="12" spans="1:13" ht="16.5" thickTop="1" thickBot="1" x14ac:dyDescent="0.3">
      <c r="A12" s="31" t="s">
        <v>17</v>
      </c>
      <c r="B12" s="31">
        <f>SUM(B7:B9)</f>
        <v>73</v>
      </c>
      <c r="C12" s="31">
        <v>5</v>
      </c>
      <c r="D12" s="31">
        <f>1/C12</f>
        <v>0.2</v>
      </c>
      <c r="E12" s="31">
        <f>B12*D12</f>
        <v>14.600000000000001</v>
      </c>
      <c r="F12" s="31">
        <v>0.5</v>
      </c>
      <c r="G12" s="35">
        <f t="shared" ref="G12" si="2">E12*F12</f>
        <v>7.3000000000000007</v>
      </c>
      <c r="H12" s="29">
        <v>0</v>
      </c>
      <c r="I12" s="33">
        <f>$E$48</f>
        <v>54.25</v>
      </c>
      <c r="J12" s="36">
        <f>G12*I12</f>
        <v>396.02500000000003</v>
      </c>
    </row>
    <row r="13" spans="1:13" ht="16.5" thickTop="1" thickBot="1" x14ac:dyDescent="0.3"/>
    <row r="14" spans="1:13" ht="16.5" thickTop="1" thickBot="1" x14ac:dyDescent="0.3">
      <c r="A14" s="51" t="s">
        <v>18</v>
      </c>
      <c r="B14" s="52"/>
      <c r="C14" s="52"/>
      <c r="D14" s="52"/>
      <c r="E14" s="52"/>
      <c r="F14" s="52"/>
      <c r="G14" s="52"/>
      <c r="H14" s="52"/>
      <c r="I14" s="52"/>
      <c r="J14" s="53"/>
    </row>
    <row r="15" spans="1:13" ht="45" thickTop="1" thickBot="1" x14ac:dyDescent="0.3">
      <c r="A15" s="40" t="s">
        <v>19</v>
      </c>
      <c r="B15" s="37" t="s">
        <v>6</v>
      </c>
      <c r="C15" s="37" t="s">
        <v>7</v>
      </c>
      <c r="D15" s="37" t="s">
        <v>8</v>
      </c>
      <c r="E15" s="37" t="s">
        <v>9</v>
      </c>
      <c r="F15" s="37" t="s">
        <v>2</v>
      </c>
      <c r="G15" s="37" t="s">
        <v>10</v>
      </c>
      <c r="H15" s="37" t="s">
        <v>11</v>
      </c>
      <c r="I15" s="37" t="s">
        <v>4</v>
      </c>
    </row>
    <row r="16" spans="1:13" ht="16.5" thickTop="1" thickBot="1" x14ac:dyDescent="0.3">
      <c r="A16" s="31" t="s">
        <v>17</v>
      </c>
      <c r="B16" s="31">
        <v>17</v>
      </c>
      <c r="C16" s="31">
        <v>1</v>
      </c>
      <c r="D16" s="31">
        <f>B16*C16</f>
        <v>17</v>
      </c>
      <c r="E16" s="31">
        <v>2</v>
      </c>
      <c r="F16" s="32">
        <f>D16*E16</f>
        <v>34</v>
      </c>
      <c r="G16" s="29">
        <v>0</v>
      </c>
      <c r="H16" s="33">
        <f>$E$47</f>
        <v>93.7</v>
      </c>
      <c r="I16" s="34">
        <f t="shared" ref="I16" si="3">F16*H16</f>
        <v>3185.8</v>
      </c>
    </row>
    <row r="17" spans="1:10" ht="16.5" thickTop="1" thickBot="1" x14ac:dyDescent="0.3">
      <c r="B17" s="1"/>
    </row>
    <row r="18" spans="1:10" ht="16.5" thickTop="1" thickBot="1" x14ac:dyDescent="0.3">
      <c r="A18" s="51" t="s">
        <v>20</v>
      </c>
      <c r="B18" s="52"/>
      <c r="C18" s="52"/>
      <c r="D18" s="52"/>
      <c r="E18" s="52"/>
      <c r="F18" s="52"/>
      <c r="G18" s="52"/>
      <c r="H18" s="52"/>
      <c r="I18" s="52"/>
      <c r="J18" s="53"/>
    </row>
    <row r="19" spans="1:10" ht="45" thickTop="1" thickBot="1" x14ac:dyDescent="0.3">
      <c r="A19" s="40" t="s">
        <v>21</v>
      </c>
      <c r="B19" s="37" t="s">
        <v>6</v>
      </c>
      <c r="C19" s="37" t="s">
        <v>7</v>
      </c>
      <c r="D19" s="37" t="s">
        <v>8</v>
      </c>
      <c r="E19" s="37" t="s">
        <v>9</v>
      </c>
      <c r="F19" s="37" t="s">
        <v>2</v>
      </c>
      <c r="G19" s="37" t="s">
        <v>10</v>
      </c>
      <c r="H19" s="37" t="s">
        <v>11</v>
      </c>
      <c r="I19" s="37" t="s">
        <v>4</v>
      </c>
    </row>
    <row r="20" spans="1:10" ht="16.5" thickTop="1" thickBot="1" x14ac:dyDescent="0.3">
      <c r="A20" s="31" t="s">
        <v>17</v>
      </c>
      <c r="B20" s="26">
        <v>1801</v>
      </c>
      <c r="C20" s="31">
        <v>1</v>
      </c>
      <c r="D20" s="39">
        <f>B20*C20</f>
        <v>1801</v>
      </c>
      <c r="E20" s="31">
        <v>10</v>
      </c>
      <c r="F20" s="32">
        <f t="shared" ref="F20" si="4">D20*E20</f>
        <v>18010</v>
      </c>
      <c r="G20" s="29">
        <v>0</v>
      </c>
      <c r="H20" s="33">
        <f>$E$47</f>
        <v>93.7</v>
      </c>
      <c r="I20" s="34">
        <f t="shared" ref="I20" si="5">F20*H20</f>
        <v>1687537</v>
      </c>
    </row>
    <row r="21" spans="1:10" ht="16.5" thickTop="1" thickBot="1" x14ac:dyDescent="0.3">
      <c r="B21" s="1"/>
    </row>
    <row r="22" spans="1:10" ht="15.75" thickBot="1" x14ac:dyDescent="0.3">
      <c r="A22" s="45" t="s">
        <v>22</v>
      </c>
      <c r="B22" s="46"/>
      <c r="C22" s="46"/>
      <c r="D22" s="46"/>
      <c r="E22" s="46"/>
      <c r="F22" s="46"/>
      <c r="G22" s="46"/>
      <c r="H22" s="46"/>
      <c r="I22" s="46"/>
      <c r="J22" s="47"/>
    </row>
    <row r="23" spans="1:10" ht="44.25" thickBot="1" x14ac:dyDescent="0.3">
      <c r="A23" s="38" t="s">
        <v>23</v>
      </c>
      <c r="B23" s="38" t="s">
        <v>6</v>
      </c>
      <c r="C23" s="38" t="s">
        <v>7</v>
      </c>
      <c r="D23" s="38" t="s">
        <v>8</v>
      </c>
      <c r="E23" s="38" t="s">
        <v>9</v>
      </c>
      <c r="F23" s="38" t="s">
        <v>2</v>
      </c>
      <c r="G23" s="38" t="s">
        <v>10</v>
      </c>
      <c r="H23" s="38" t="s">
        <v>11</v>
      </c>
      <c r="I23" s="38" t="s">
        <v>4</v>
      </c>
    </row>
    <row r="24" spans="1:10" ht="16.5" thickTop="1" thickBot="1" x14ac:dyDescent="0.3">
      <c r="A24" s="31" t="s">
        <v>13</v>
      </c>
      <c r="B24" s="31">
        <v>10</v>
      </c>
      <c r="C24" s="31">
        <v>1</v>
      </c>
      <c r="D24" s="31">
        <f>B24*C24</f>
        <v>10</v>
      </c>
      <c r="E24" s="31">
        <v>40</v>
      </c>
      <c r="F24" s="32">
        <f t="shared" ref="F24:F25" si="6">D24*E24</f>
        <v>400</v>
      </c>
      <c r="G24" s="29">
        <v>0</v>
      </c>
      <c r="H24" s="33">
        <f>$E$47</f>
        <v>93.7</v>
      </c>
      <c r="I24" s="34">
        <f t="shared" ref="I24:I25" si="7">F24*H24</f>
        <v>37480</v>
      </c>
    </row>
    <row r="25" spans="1:10" ht="16.5" thickTop="1" thickBot="1" x14ac:dyDescent="0.3">
      <c r="A25" s="31" t="s">
        <v>14</v>
      </c>
      <c r="B25" s="31">
        <v>160</v>
      </c>
      <c r="C25" s="31">
        <v>1</v>
      </c>
      <c r="D25" s="31">
        <f>B25*C25</f>
        <v>160</v>
      </c>
      <c r="E25" s="31">
        <v>40</v>
      </c>
      <c r="F25" s="32">
        <f t="shared" si="6"/>
        <v>6400</v>
      </c>
      <c r="G25" s="29">
        <v>0</v>
      </c>
      <c r="H25" s="33">
        <f>$E$47</f>
        <v>93.7</v>
      </c>
      <c r="I25" s="34">
        <f t="shared" si="7"/>
        <v>599680</v>
      </c>
    </row>
    <row r="26" spans="1:10" ht="16.5" thickTop="1" thickBot="1" x14ac:dyDescent="0.3">
      <c r="B26" s="7"/>
    </row>
    <row r="27" spans="1:10" ht="59.25" thickTop="1" thickBot="1" x14ac:dyDescent="0.3">
      <c r="A27" s="25" t="s">
        <v>24</v>
      </c>
      <c r="B27" s="25" t="s">
        <v>6</v>
      </c>
      <c r="C27" s="25" t="s">
        <v>7</v>
      </c>
      <c r="D27" s="25" t="s">
        <v>8</v>
      </c>
      <c r="E27" s="25" t="s">
        <v>9</v>
      </c>
      <c r="F27" s="25" t="s">
        <v>2</v>
      </c>
      <c r="G27" s="25" t="s">
        <v>10</v>
      </c>
      <c r="H27" s="25" t="s">
        <v>11</v>
      </c>
      <c r="I27" s="25" t="s">
        <v>4</v>
      </c>
    </row>
    <row r="28" spans="1:10" ht="16.5" thickTop="1" thickBot="1" x14ac:dyDescent="0.3">
      <c r="A28" s="31" t="s">
        <v>13</v>
      </c>
      <c r="B28" s="31">
        <v>10</v>
      </c>
      <c r="C28" s="31">
        <v>5</v>
      </c>
      <c r="D28" s="31">
        <f>B28*C28</f>
        <v>50</v>
      </c>
      <c r="E28" s="31">
        <v>16</v>
      </c>
      <c r="F28" s="32">
        <f>D28*E28</f>
        <v>800</v>
      </c>
      <c r="G28" s="29">
        <v>0</v>
      </c>
      <c r="H28" s="33">
        <f>$E$47</f>
        <v>93.7</v>
      </c>
      <c r="I28" s="34">
        <f t="shared" ref="I28:I29" si="8">F28*H28</f>
        <v>74960</v>
      </c>
    </row>
    <row r="29" spans="1:10" ht="16.5" thickTop="1" thickBot="1" x14ac:dyDescent="0.3">
      <c r="A29" s="31" t="s">
        <v>14</v>
      </c>
      <c r="B29" s="31">
        <v>160</v>
      </c>
      <c r="C29" s="31">
        <v>2</v>
      </c>
      <c r="D29" s="31">
        <f>B29*C29</f>
        <v>320</v>
      </c>
      <c r="E29" s="31">
        <v>8</v>
      </c>
      <c r="F29" s="32">
        <f>D29*E29</f>
        <v>2560</v>
      </c>
      <c r="G29" s="29">
        <v>0</v>
      </c>
      <c r="H29" s="33">
        <f>$E$47</f>
        <v>93.7</v>
      </c>
      <c r="I29" s="34">
        <f t="shared" si="8"/>
        <v>239872</v>
      </c>
    </row>
    <row r="30" spans="1:10" ht="16.5" thickTop="1" thickBot="1" x14ac:dyDescent="0.3"/>
    <row r="31" spans="1:10" ht="59.25" thickTop="1" thickBot="1" x14ac:dyDescent="0.3">
      <c r="A31" s="25" t="s">
        <v>25</v>
      </c>
      <c r="B31" s="25" t="s">
        <v>6</v>
      </c>
      <c r="C31" s="25" t="s">
        <v>7</v>
      </c>
      <c r="D31" s="25" t="s">
        <v>8</v>
      </c>
      <c r="E31" s="25" t="s">
        <v>9</v>
      </c>
      <c r="F31" s="25" t="s">
        <v>2</v>
      </c>
      <c r="G31" s="25" t="s">
        <v>10</v>
      </c>
      <c r="H31" s="25" t="s">
        <v>11</v>
      </c>
      <c r="I31" s="25" t="s">
        <v>4</v>
      </c>
    </row>
    <row r="32" spans="1:10" ht="16.5" thickTop="1" thickBot="1" x14ac:dyDescent="0.3">
      <c r="A32" s="31" t="s">
        <v>13</v>
      </c>
      <c r="B32" s="31">
        <v>10</v>
      </c>
      <c r="C32" s="31">
        <v>4</v>
      </c>
      <c r="D32" s="31">
        <f>B32*C32</f>
        <v>40</v>
      </c>
      <c r="E32" s="31">
        <v>12</v>
      </c>
      <c r="F32" s="32">
        <f>D32*E32</f>
        <v>480</v>
      </c>
      <c r="G32" s="29">
        <v>0</v>
      </c>
      <c r="H32" s="33">
        <f>$E$47</f>
        <v>93.7</v>
      </c>
      <c r="I32" s="34">
        <f t="shared" ref="I32:I33" si="9">F32*H32</f>
        <v>44976</v>
      </c>
    </row>
    <row r="33" spans="1:10" ht="16.5" thickTop="1" thickBot="1" x14ac:dyDescent="0.3">
      <c r="A33" s="31" t="s">
        <v>14</v>
      </c>
      <c r="B33" s="31">
        <v>64</v>
      </c>
      <c r="C33" s="31">
        <v>0.5</v>
      </c>
      <c r="D33" s="31">
        <f>B33*C33</f>
        <v>32</v>
      </c>
      <c r="E33" s="31">
        <v>4</v>
      </c>
      <c r="F33" s="32">
        <f>D33*E33</f>
        <v>128</v>
      </c>
      <c r="G33" s="29">
        <v>0</v>
      </c>
      <c r="H33" s="33">
        <f>$E$47</f>
        <v>93.7</v>
      </c>
      <c r="I33" s="34">
        <f t="shared" si="9"/>
        <v>11993.6</v>
      </c>
    </row>
    <row r="34" spans="1:10" ht="16.5" thickTop="1" thickBot="1" x14ac:dyDescent="0.3"/>
    <row r="35" spans="1:10" ht="15.75" thickBot="1" x14ac:dyDescent="0.3">
      <c r="A35" s="45" t="s">
        <v>26</v>
      </c>
      <c r="B35" s="46"/>
      <c r="C35" s="46"/>
      <c r="D35" s="46"/>
      <c r="E35" s="46"/>
      <c r="F35" s="46"/>
      <c r="G35" s="46"/>
      <c r="H35" s="46"/>
      <c r="I35" s="46"/>
      <c r="J35" s="47"/>
    </row>
    <row r="36" spans="1:10" ht="58.5" thickBot="1" x14ac:dyDescent="0.3">
      <c r="A36" s="38" t="s">
        <v>27</v>
      </c>
      <c r="B36" s="38" t="s">
        <v>6</v>
      </c>
      <c r="C36" s="38" t="s">
        <v>7</v>
      </c>
      <c r="D36" s="38" t="s">
        <v>8</v>
      </c>
      <c r="E36" s="38" t="s">
        <v>28</v>
      </c>
      <c r="F36" s="38" t="s">
        <v>2</v>
      </c>
      <c r="G36" s="38" t="s">
        <v>10</v>
      </c>
      <c r="H36" s="38" t="s">
        <v>11</v>
      </c>
      <c r="I36" s="38" t="s">
        <v>4</v>
      </c>
    </row>
    <row r="37" spans="1:10" ht="16.5" thickTop="1" thickBot="1" x14ac:dyDescent="0.3">
      <c r="A37" s="31" t="s">
        <v>17</v>
      </c>
      <c r="B37" s="31">
        <v>50</v>
      </c>
      <c r="C37" s="31">
        <v>1</v>
      </c>
      <c r="D37" s="31">
        <f>B37*C37</f>
        <v>50</v>
      </c>
      <c r="E37" s="31">
        <v>30</v>
      </c>
      <c r="F37" s="32">
        <f>(D37*E37)/60</f>
        <v>25</v>
      </c>
      <c r="G37" s="29">
        <v>0</v>
      </c>
      <c r="H37" s="33">
        <f>$E$47</f>
        <v>93.7</v>
      </c>
      <c r="I37" s="34">
        <f t="shared" ref="I37" si="10">F37*H37</f>
        <v>2342.5</v>
      </c>
    </row>
    <row r="38" spans="1:10" ht="16.5" thickTop="1" thickBot="1" x14ac:dyDescent="0.3"/>
    <row r="39" spans="1:10" ht="15.75" thickBot="1" x14ac:dyDescent="0.3">
      <c r="A39" s="45" t="s">
        <v>29</v>
      </c>
      <c r="B39" s="46"/>
      <c r="C39" s="46"/>
      <c r="D39" s="46"/>
      <c r="E39" s="46"/>
      <c r="F39" s="46"/>
      <c r="G39" s="46"/>
      <c r="H39" s="46"/>
      <c r="I39" s="46"/>
      <c r="J39" s="47"/>
    </row>
    <row r="40" spans="1:10" ht="58.5" thickBot="1" x14ac:dyDescent="0.3">
      <c r="A40" s="41" t="s">
        <v>30</v>
      </c>
      <c r="B40" s="38" t="s">
        <v>6</v>
      </c>
      <c r="C40" s="38" t="s">
        <v>31</v>
      </c>
      <c r="D40" s="38" t="s">
        <v>8</v>
      </c>
      <c r="E40" s="38" t="s">
        <v>9</v>
      </c>
      <c r="F40" s="38" t="s">
        <v>2</v>
      </c>
      <c r="G40" s="38" t="s">
        <v>10</v>
      </c>
      <c r="H40" s="38" t="s">
        <v>11</v>
      </c>
      <c r="I40" s="38" t="s">
        <v>4</v>
      </c>
    </row>
    <row r="41" spans="1:10" ht="16.5" thickTop="1" thickBot="1" x14ac:dyDescent="0.3">
      <c r="A41" s="31" t="s">
        <v>17</v>
      </c>
      <c r="B41" s="31">
        <v>73</v>
      </c>
      <c r="C41" s="31">
        <v>2.5</v>
      </c>
      <c r="D41" s="26">
        <f>B41*C41*12</f>
        <v>2190</v>
      </c>
      <c r="E41" s="31">
        <v>1</v>
      </c>
      <c r="F41" s="32">
        <f>D41*E41</f>
        <v>2190</v>
      </c>
      <c r="G41" s="29">
        <v>0</v>
      </c>
      <c r="H41" s="33">
        <f>$E$47</f>
        <v>93.7</v>
      </c>
      <c r="I41" s="34">
        <f>F41*H41</f>
        <v>205203</v>
      </c>
    </row>
    <row r="42" spans="1:10" ht="16.5" thickTop="1" thickBot="1" x14ac:dyDescent="0.3"/>
    <row r="43" spans="1:10" ht="59.25" thickTop="1" thickBot="1" x14ac:dyDescent="0.3">
      <c r="A43" s="42" t="s">
        <v>32</v>
      </c>
      <c r="B43" s="25" t="s">
        <v>6</v>
      </c>
      <c r="C43" s="25" t="s">
        <v>7</v>
      </c>
      <c r="D43" s="25" t="s">
        <v>8</v>
      </c>
      <c r="E43" s="25" t="s">
        <v>9</v>
      </c>
      <c r="F43" s="25" t="s">
        <v>2</v>
      </c>
      <c r="G43" s="25" t="s">
        <v>10</v>
      </c>
      <c r="H43" s="25" t="s">
        <v>11</v>
      </c>
      <c r="I43" s="25" t="s">
        <v>4</v>
      </c>
    </row>
    <row r="44" spans="1:10" ht="31.5" thickTop="1" thickBot="1" x14ac:dyDescent="0.3">
      <c r="A44" s="31" t="s">
        <v>33</v>
      </c>
      <c r="B44" s="31">
        <v>73</v>
      </c>
      <c r="C44" s="31">
        <v>0.21</v>
      </c>
      <c r="D44" s="31">
        <f>B44*C44</f>
        <v>15.33</v>
      </c>
      <c r="E44" s="31">
        <v>1</v>
      </c>
      <c r="F44" s="32">
        <f>D44*E44</f>
        <v>15.33</v>
      </c>
      <c r="G44" s="29">
        <v>0</v>
      </c>
      <c r="H44" s="33">
        <f>$E$47</f>
        <v>93.7</v>
      </c>
      <c r="I44" s="34">
        <f>F44*H44</f>
        <v>1436.421</v>
      </c>
    </row>
    <row r="45" spans="1:10" ht="15.75" thickTop="1" x14ac:dyDescent="0.25">
      <c r="B45" s="1"/>
    </row>
    <row r="46" spans="1:10" ht="38.25" customHeight="1" x14ac:dyDescent="0.25">
      <c r="A46" s="2"/>
      <c r="B46" s="3"/>
      <c r="C46" s="24" t="s">
        <v>34</v>
      </c>
      <c r="D46" s="24" t="s">
        <v>35</v>
      </c>
      <c r="E46" s="24" t="s">
        <v>36</v>
      </c>
    </row>
    <row r="47" spans="1:10" ht="315" x14ac:dyDescent="0.25">
      <c r="A47" s="22" t="s">
        <v>37</v>
      </c>
      <c r="B47" s="23" t="s">
        <v>50</v>
      </c>
      <c r="C47" s="5">
        <v>64</v>
      </c>
      <c r="D47" s="6">
        <v>0.68300000000000005</v>
      </c>
      <c r="E47" s="5">
        <f>ROUND(C47/D47, 2)</f>
        <v>93.7</v>
      </c>
    </row>
    <row r="48" spans="1:10" ht="330" x14ac:dyDescent="0.25">
      <c r="A48" s="22" t="s">
        <v>38</v>
      </c>
      <c r="B48" s="23" t="s">
        <v>48</v>
      </c>
      <c r="C48" s="5">
        <v>37.049999999999997</v>
      </c>
      <c r="D48" s="6">
        <v>0.68300000000000005</v>
      </c>
      <c r="E48" s="5">
        <f>ROUND(C48/D48, 2)</f>
        <v>54.25</v>
      </c>
    </row>
    <row r="49" spans="1:5" ht="287.25" customHeight="1" x14ac:dyDescent="0.25">
      <c r="A49" s="22" t="s">
        <v>39</v>
      </c>
      <c r="B49" s="23" t="s">
        <v>49</v>
      </c>
      <c r="C49" s="5">
        <v>25.72</v>
      </c>
      <c r="D49" s="6">
        <v>0.68300000000000005</v>
      </c>
      <c r="E49" s="5">
        <f>ROUND(C49/D49, 2)</f>
        <v>37.659999999999997</v>
      </c>
    </row>
  </sheetData>
  <mergeCells count="6">
    <mergeCell ref="A39:J39"/>
    <mergeCell ref="A5:J5"/>
    <mergeCell ref="A14:J14"/>
    <mergeCell ref="A18:J18"/>
    <mergeCell ref="A22:J22"/>
    <mergeCell ref="A35:J35"/>
  </mergeCells>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E13"/>
  <sheetViews>
    <sheetView tabSelected="1" topLeftCell="A5" zoomScaleNormal="100" workbookViewId="0">
      <selection activeCell="C11" sqref="C11"/>
    </sheetView>
  </sheetViews>
  <sheetFormatPr defaultColWidth="9.140625" defaultRowHeight="15.75" x14ac:dyDescent="0.25"/>
  <cols>
    <col min="1" max="1" width="67.7109375" style="8" customWidth="1"/>
    <col min="2" max="2" width="15.42578125" style="8" customWidth="1"/>
    <col min="3" max="3" width="15.5703125" style="8" customWidth="1"/>
    <col min="4" max="4" width="18.42578125" style="8" customWidth="1"/>
    <col min="5" max="5" width="17.140625" style="8" customWidth="1"/>
    <col min="6" max="6" width="14" style="8" customWidth="1"/>
    <col min="7" max="7" width="12.7109375" style="8" bestFit="1" customWidth="1"/>
    <col min="8" max="16384" width="9.140625" style="8"/>
  </cols>
  <sheetData>
    <row r="2" spans="1:5" ht="47.25" x14ac:dyDescent="0.25">
      <c r="C2" s="14" t="s">
        <v>40</v>
      </c>
      <c r="D2" s="14" t="s">
        <v>41</v>
      </c>
      <c r="E2" s="14" t="s">
        <v>4</v>
      </c>
    </row>
    <row r="3" spans="1:5" x14ac:dyDescent="0.25">
      <c r="C3" s="10">
        <v>416</v>
      </c>
      <c r="D3" s="17">
        <f>D11</f>
        <v>79.100065000000001</v>
      </c>
      <c r="E3" s="21">
        <f>C3*D3</f>
        <v>32905.627039999999</v>
      </c>
    </row>
    <row r="6" spans="1:5" ht="31.5" x14ac:dyDescent="0.25">
      <c r="B6" s="15"/>
      <c r="C6" s="14" t="s">
        <v>42</v>
      </c>
      <c r="D6" s="14" t="s">
        <v>43</v>
      </c>
      <c r="E6" s="14" t="s">
        <v>4</v>
      </c>
    </row>
    <row r="7" spans="1:5" x14ac:dyDescent="0.25">
      <c r="B7" s="9" t="s">
        <v>44</v>
      </c>
      <c r="C7" s="10">
        <v>4</v>
      </c>
      <c r="D7" s="17">
        <f>D10</f>
        <v>194424.87600000002</v>
      </c>
      <c r="E7" s="17">
        <f>C7*D7</f>
        <v>777699.50400000007</v>
      </c>
    </row>
    <row r="8" spans="1:5" x14ac:dyDescent="0.25">
      <c r="B8" s="9" t="s">
        <v>45</v>
      </c>
      <c r="C8" s="10">
        <v>1</v>
      </c>
      <c r="D8" s="17">
        <f>D10</f>
        <v>194424.87600000002</v>
      </c>
      <c r="E8" s="17">
        <f>C8*D8</f>
        <v>194424.87600000002</v>
      </c>
    </row>
    <row r="10" spans="1:5" ht="110.25" x14ac:dyDescent="0.25">
      <c r="A10" s="8" t="s">
        <v>51</v>
      </c>
      <c r="B10" s="12">
        <v>142488</v>
      </c>
      <c r="C10" s="13">
        <v>0.36449999999999999</v>
      </c>
      <c r="D10" s="11">
        <f>B10*(100%+C10)</f>
        <v>194424.87600000002</v>
      </c>
    </row>
    <row r="11" spans="1:5" ht="94.5" x14ac:dyDescent="0.25">
      <c r="A11" s="8" t="s">
        <v>52</v>
      </c>
      <c r="B11" s="16">
        <v>57.97</v>
      </c>
      <c r="C11" s="13">
        <v>0.36449999999999999</v>
      </c>
      <c r="D11" s="11">
        <f>B11*(100%+C11)</f>
        <v>79.100065000000001</v>
      </c>
    </row>
    <row r="13" spans="1:5" x14ac:dyDescent="0.25">
      <c r="D13" s="8" t="s">
        <v>46</v>
      </c>
      <c r="E13" s="20">
        <f>SUM(E3,E8)</f>
        <v>227330.50304000001</v>
      </c>
    </row>
  </sheetData>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b3ce6949-99fe-4549-b75a-2322037c47c1" xsi:nil="true"/>
    <lcf76f155ced4ddcb4097134ff3c332f xmlns="63ed583d-7590-47b9-98bc-2af72f9646ac">
      <Terms xmlns="http://schemas.microsoft.com/office/infopath/2007/PartnerControls"/>
    </lcf76f155ced4ddcb4097134ff3c332f>
    <Details xmlns="63ed583d-7590-47b9-98bc-2af72f9646ac"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FEB2C590C5B0E548BBB80B30B4757BD0" ma:contentTypeVersion="23" ma:contentTypeDescription="Create a new document." ma:contentTypeScope="" ma:versionID="0e3941a2edc6a4bba15fabc4e0ad128f">
  <xsd:schema xmlns:xsd="http://www.w3.org/2001/XMLSchema" xmlns:xs="http://www.w3.org/2001/XMLSchema" xmlns:p="http://schemas.microsoft.com/office/2006/metadata/properties" xmlns:ns2="63ed583d-7590-47b9-98bc-2af72f9646ac" xmlns:ns3="b3ce6949-99fe-4549-b75a-2322037c47c1" targetNamespace="http://schemas.microsoft.com/office/2006/metadata/properties" ma:root="true" ma:fieldsID="e97813c50845ffdbfa560526b951be85" ns2:_="" ns3:_="">
    <xsd:import namespace="63ed583d-7590-47b9-98bc-2af72f9646ac"/>
    <xsd:import namespace="b3ce6949-99fe-4549-b75a-2322037c47c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Location" minOccurs="0"/>
                <xsd:element ref="ns2:MediaServiceGenerationTime" minOccurs="0"/>
                <xsd:element ref="ns2:MediaServiceEventHashCode" minOccurs="0"/>
                <xsd:element ref="ns2:MediaServiceAutoTags" minOccurs="0"/>
                <xsd:element ref="ns2:MediaServiceOCR" minOccurs="0"/>
                <xsd:element ref="ns2:lcf76f155ced4ddcb4097134ff3c332f" minOccurs="0"/>
                <xsd:element ref="ns3:TaxCatchAll" minOccurs="0"/>
                <xsd:element ref="ns2:MediaServiceObjectDetectorVersions" minOccurs="0"/>
                <xsd:element ref="ns2:MediaServiceSearchProperties" minOccurs="0"/>
                <xsd:element ref="ns2:MediaLengthInSeconds" minOccurs="0"/>
                <xsd:element ref="ns2: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ed583d-7590-47b9-98bc-2af72f9646a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2aa446fb-c4e7-47d1-9e02-aae3431be31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LengthInSeconds" ma:index="23" nillable="true" ma:displayName="MediaLengthInSeconds" ma:hidden="true" ma:internalName="MediaLengthInSeconds" ma:readOnly="true">
      <xsd:simpleType>
        <xsd:restriction base="dms:Unknown"/>
      </xsd:simpleType>
    </xsd:element>
    <xsd:element name="Details" ma:index="24" nillable="true" ma:displayName="Details" ma:description="File Details" ma:format="Dropdown" ma:internalName="Details">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3ce6949-99fe-4549-b75a-2322037c47c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a733cde4-2013-41d4-a110-f16b355bebe5}" ma:internalName="TaxCatchAll" ma:showField="CatchAllData" ma:web="b3ce6949-99fe-4549-b75a-2322037c47c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7"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4B0F63A-BEA2-4D87-874C-F8A65B95B5DF}">
  <ds:schemaRefs>
    <ds:schemaRef ds:uri="http://schemas.microsoft.com/office/2006/metadata/properties"/>
    <ds:schemaRef ds:uri="http://purl.org/dc/elements/1.1/"/>
    <ds:schemaRef ds:uri="b3ce6949-99fe-4549-b75a-2322037c47c1"/>
    <ds:schemaRef ds:uri="http://purl.org/dc/terms/"/>
    <ds:schemaRef ds:uri="http://schemas.microsoft.com/office/infopath/2007/PartnerControls"/>
    <ds:schemaRef ds:uri="http://purl.org/dc/dcmitype/"/>
    <ds:schemaRef ds:uri="http://schemas.microsoft.com/office/2006/documentManagement/types"/>
    <ds:schemaRef ds:uri="http://schemas.openxmlformats.org/package/2006/metadata/core-properties"/>
    <ds:schemaRef ds:uri="63ed583d-7590-47b9-98bc-2af72f9646ac"/>
    <ds:schemaRef ds:uri="http://www.w3.org/XML/1998/namespace"/>
  </ds:schemaRefs>
</ds:datastoreItem>
</file>

<file path=customXml/itemProps2.xml><?xml version="1.0" encoding="utf-8"?>
<ds:datastoreItem xmlns:ds="http://schemas.openxmlformats.org/officeDocument/2006/customXml" ds:itemID="{E96BE555-75B1-4449-92BB-5C697DCB86FC}">
  <ds:schemaRefs>
    <ds:schemaRef ds:uri="http://schemas.microsoft.com/sharepoint/v3/contenttype/forms"/>
  </ds:schemaRefs>
</ds:datastoreItem>
</file>

<file path=customXml/itemProps3.xml><?xml version="1.0" encoding="utf-8"?>
<ds:datastoreItem xmlns:ds="http://schemas.openxmlformats.org/officeDocument/2006/customXml" ds:itemID="{92EA4C6C-FFE6-47E2-96F5-52D7849C153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ed583d-7590-47b9-98bc-2af72f9646ac"/>
    <ds:schemaRef ds:uri="b3ce6949-99fe-4549-b75a-2322037c47c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Ongoing Annual Burden</vt:lpstr>
      <vt:lpstr>Federal Government Cost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Shelby Geller</dc:creator>
  <cp:keywords/>
  <dc:description/>
  <cp:lastModifiedBy>Andrews, Steven (PHMSA)</cp:lastModifiedBy>
  <cp:revision/>
  <dcterms:created xsi:type="dcterms:W3CDTF">2019-03-04T20:00:12Z</dcterms:created>
  <dcterms:modified xsi:type="dcterms:W3CDTF">2025-05-14T17:42:39Z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0x010100FEB2C590C5B0E548BBB80B30B4757BD0</vt:lpwstr>
  </property>
  <property fmtid="{D5CDD505-2E9C-101B-9397-08002B2CF9AE}" pid="3" name="MediaServiceImageTags">
    <vt:lpwstr/>
  </property>
</Properties>
</file>