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epa-my.sharepoint.com/personal/johnson_amaris_epa_gov/Documents/ICR/OAQPS/2060-0001; 0663.15 NSPS for Beverage Can Surface Coating/"/>
    </mc:Choice>
  </mc:AlternateContent>
  <xr:revisionPtr revIDLastSave="0" documentId="8_{D278FF2C-A992-4C7D-9120-5ACE107A322E}" xr6:coauthVersionLast="47" xr6:coauthVersionMax="47" xr10:uidLastSave="{00000000-0000-0000-0000-000000000000}"/>
  <bookViews>
    <workbookView xWindow="-28920" yWindow="-765" windowWidth="29040" windowHeight="15720" activeTab="5" xr2:uid="{FA327BDF-BD81-47E6-91B4-E2A9A11DC20B}"/>
  </bookViews>
  <sheets>
    <sheet name="Summary" sheetId="4" r:id="rId1"/>
    <sheet name="Table 1" sheetId="5" r:id="rId2"/>
    <sheet name="Table 2" sheetId="6" r:id="rId3"/>
    <sheet name="Capital O&amp;M" sheetId="3" r:id="rId4"/>
    <sheet name="Respondents" sheetId="7" r:id="rId5"/>
    <sheet name="Responses"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5" l="1"/>
  <c r="I29" i="5" s="1"/>
  <c r="K28" i="5"/>
  <c r="B2" i="4"/>
  <c r="E10" i="8"/>
  <c r="E9" i="8"/>
  <c r="E8" i="8"/>
  <c r="E7" i="8"/>
  <c r="E6" i="8"/>
  <c r="E4" i="8"/>
  <c r="E5" i="8"/>
  <c r="I16" i="6"/>
  <c r="I4" i="6"/>
  <c r="D10" i="5"/>
  <c r="I27" i="5"/>
  <c r="F27" i="5"/>
  <c r="F26" i="5"/>
  <c r="I26" i="5"/>
  <c r="F19" i="5"/>
  <c r="I19" i="5"/>
  <c r="I7" i="5"/>
  <c r="B6" i="4"/>
  <c r="B3" i="4"/>
  <c r="E8" i="7"/>
  <c r="D8" i="7"/>
  <c r="B8" i="7"/>
  <c r="F5" i="7"/>
  <c r="D15" i="6"/>
  <c r="F15" i="6" s="1"/>
  <c r="D14" i="6"/>
  <c r="F14" i="6" s="1"/>
  <c r="D12" i="6"/>
  <c r="F12" i="6" s="1"/>
  <c r="D11" i="6"/>
  <c r="F11" i="6" s="1"/>
  <c r="D10" i="6"/>
  <c r="F10" i="6" s="1"/>
  <c r="D9" i="6"/>
  <c r="F9" i="6" s="1"/>
  <c r="D8" i="6"/>
  <c r="F8" i="6" s="1"/>
  <c r="D5" i="6"/>
  <c r="F5" i="6" s="1"/>
  <c r="D4" i="6"/>
  <c r="F4" i="6" s="1"/>
  <c r="D25" i="5"/>
  <c r="F25" i="5" s="1"/>
  <c r="D23" i="5"/>
  <c r="F23" i="5" s="1"/>
  <c r="D18" i="5"/>
  <c r="F18" i="5" s="1"/>
  <c r="D17" i="5"/>
  <c r="F17" i="5" s="1"/>
  <c r="D15" i="5"/>
  <c r="F15" i="5" s="1"/>
  <c r="D14" i="5"/>
  <c r="F14" i="5" s="1"/>
  <c r="D13" i="5"/>
  <c r="F13" i="5" s="1"/>
  <c r="F10" i="5"/>
  <c r="D9" i="5"/>
  <c r="F9" i="5" s="1"/>
  <c r="D7" i="5"/>
  <c r="F7" i="5" s="1"/>
  <c r="D4" i="3"/>
  <c r="G4" i="3"/>
  <c r="H4" i="6" l="1"/>
  <c r="G4" i="6"/>
  <c r="H5" i="6"/>
  <c r="G5" i="6"/>
  <c r="I5" i="6" s="1"/>
  <c r="H8" i="6"/>
  <c r="G8" i="6"/>
  <c r="I8" i="6" s="1"/>
  <c r="H9" i="6"/>
  <c r="G9" i="6"/>
  <c r="I9" i="6" s="1"/>
  <c r="H10" i="6"/>
  <c r="G10" i="6"/>
  <c r="I10" i="6" s="1"/>
  <c r="H11" i="6"/>
  <c r="G11" i="6"/>
  <c r="I11" i="6" s="1"/>
  <c r="H12" i="6"/>
  <c r="G12" i="6"/>
  <c r="I12" i="6" s="1"/>
  <c r="H14" i="6"/>
  <c r="G14" i="6"/>
  <c r="I14" i="6" s="1"/>
  <c r="H15" i="6"/>
  <c r="G15" i="6"/>
  <c r="I15" i="6" s="1"/>
  <c r="H7" i="5"/>
  <c r="G7" i="5"/>
  <c r="H9" i="5"/>
  <c r="G9" i="5"/>
  <c r="I9" i="5" s="1"/>
  <c r="H10" i="5"/>
  <c r="G10" i="5"/>
  <c r="I10" i="5" s="1"/>
  <c r="H13" i="5"/>
  <c r="G13" i="5"/>
  <c r="I13" i="5" s="1"/>
  <c r="H14" i="5"/>
  <c r="G14" i="5"/>
  <c r="I14" i="5" s="1"/>
  <c r="H15" i="5"/>
  <c r="G15" i="5"/>
  <c r="I15" i="5" s="1"/>
  <c r="H17" i="5"/>
  <c r="G17" i="5"/>
  <c r="I17" i="5" s="1"/>
  <c r="H18" i="5"/>
  <c r="G18" i="5"/>
  <c r="I18" i="5" s="1"/>
  <c r="H23" i="5"/>
  <c r="G23" i="5"/>
  <c r="H25" i="5"/>
  <c r="G25" i="5"/>
  <c r="I25" i="5" s="1"/>
  <c r="F6" i="7" l="1"/>
  <c r="F16" i="6"/>
  <c r="I23" i="5"/>
  <c r="C7" i="7" l="1"/>
  <c r="B5" i="4"/>
  <c r="B4" i="4" l="1"/>
  <c r="F7" i="7"/>
  <c r="F8" i="7" s="1"/>
  <c r="C8" i="7"/>
</calcChain>
</file>

<file path=xl/sharedStrings.xml><?xml version="1.0" encoding="utf-8"?>
<sst xmlns="http://schemas.openxmlformats.org/spreadsheetml/2006/main" count="139" uniqueCount="124">
  <si>
    <t>ICR Summary Information</t>
  </si>
  <si>
    <t>Hours Per Response</t>
  </si>
  <si>
    <t>Number of Respondents</t>
  </si>
  <si>
    <t>Total Estimated Burden Hours</t>
  </si>
  <si>
    <t>Total Estimated Costs</t>
  </si>
  <si>
    <t>Annualized Capital O&amp;M</t>
  </si>
  <si>
    <t>Form Number</t>
  </si>
  <si>
    <t>Not Applicable</t>
  </si>
  <si>
    <t>Table 1: Annual Respondent Burden and Cost – NSPS for Beverage Can Surface Coating (40 CFR Part 60, Subpart WW) (Renewal)</t>
  </si>
  <si>
    <t>Burden item</t>
  </si>
  <si>
    <t>(A)
Person-hours per occurrence</t>
  </si>
  <si>
    <t>(B)
No. of occurrence per respondent per year</t>
  </si>
  <si>
    <t>(C)
Person-hours per respondent per year
(C = A x B)</t>
  </si>
  <si>
    <r>
      <t>(D) Respondents per year</t>
    </r>
    <r>
      <rPr>
        <vertAlign val="superscript"/>
        <sz val="10"/>
        <rFont val="Times New Roman"/>
        <family val="1"/>
      </rPr>
      <t>a</t>
    </r>
  </si>
  <si>
    <t>(E)
Technical person-hours per year
(E = C x D)</t>
  </si>
  <si>
    <t>(F)
Management person-hours per year
(E x 0.05)</t>
  </si>
  <si>
    <t>(G)
Clerical person hours per year
(E x 0.1)</t>
  </si>
  <si>
    <r>
      <t>(H)
Cost</t>
    </r>
    <r>
      <rPr>
        <vertAlign val="superscript"/>
        <sz val="10"/>
        <rFont val="Times New Roman"/>
        <family val="1"/>
      </rPr>
      <t xml:space="preserve"> b </t>
    </r>
    <r>
      <rPr>
        <sz val="10"/>
        <rFont val="Times New Roman"/>
        <family val="1"/>
      </rPr>
      <t>$</t>
    </r>
  </si>
  <si>
    <t>1. Applications</t>
  </si>
  <si>
    <t>N/A</t>
  </si>
  <si>
    <t>Labor Rates</t>
  </si>
  <si>
    <t>2. Survey and Studies</t>
  </si>
  <si>
    <t>Mgmt.</t>
  </si>
  <si>
    <t>3. Reporting Requirements</t>
  </si>
  <si>
    <t>Tech.</t>
  </si>
  <si>
    <t xml:space="preserve">   A.  Familiarization with regulatory requirements</t>
  </si>
  <si>
    <t>Cler.</t>
  </si>
  <si>
    <t xml:space="preserve">   B. Required activities</t>
  </si>
  <si>
    <t xml:space="preserve">    i.  Initial Performance Test</t>
  </si>
  <si>
    <r>
      <t xml:space="preserve">    ii. Repeat Performance Test </t>
    </r>
    <r>
      <rPr>
        <vertAlign val="superscript"/>
        <sz val="10"/>
        <rFont val="Times New Roman"/>
        <family val="1"/>
      </rPr>
      <t>c</t>
    </r>
  </si>
  <si>
    <t xml:space="preserve">   C. Gather Existing Information</t>
  </si>
  <si>
    <t>3B</t>
  </si>
  <si>
    <t xml:space="preserve">   D. Write report </t>
  </si>
  <si>
    <t xml:space="preserve">    i.  Notification of construction/ reconstruction</t>
  </si>
  <si>
    <t xml:space="preserve">    ii.  Notification of initial performance test  </t>
  </si>
  <si>
    <t xml:space="preserve">    iii.  Notification of actual startup</t>
  </si>
  <si>
    <t xml:space="preserve">    iv.  Report of performance test</t>
  </si>
  <si>
    <r>
      <t xml:space="preserve">    v.  Semiannual report </t>
    </r>
    <r>
      <rPr>
        <vertAlign val="superscript"/>
        <sz val="10"/>
        <rFont val="Times New Roman"/>
        <family val="1"/>
      </rPr>
      <t>d</t>
    </r>
  </si>
  <si>
    <r>
      <t xml:space="preserve">    vi.  Excess emissions report </t>
    </r>
    <r>
      <rPr>
        <vertAlign val="superscript"/>
        <sz val="10"/>
        <rFont val="Times New Roman"/>
        <family val="1"/>
      </rPr>
      <t>d</t>
    </r>
  </si>
  <si>
    <t>Subtotal for Reporting Requirements</t>
  </si>
  <si>
    <t xml:space="preserve">4.  Recordkeeping Requirements </t>
  </si>
  <si>
    <t xml:space="preserve">  A.  Familiarization with regulatory requirements</t>
  </si>
  <si>
    <t>3A</t>
  </si>
  <si>
    <t xml:space="preserve">  B.  Plan activities</t>
  </si>
  <si>
    <t xml:space="preserve">  C.  Implement activities (Monthly Performance Test)</t>
  </si>
  <si>
    <t xml:space="preserve">  D.  Develop record system </t>
  </si>
  <si>
    <r>
      <t xml:space="preserve">   i.   Records of operating parameter </t>
    </r>
    <r>
      <rPr>
        <vertAlign val="superscript"/>
        <sz val="10"/>
        <rFont val="Times New Roman"/>
        <family val="1"/>
      </rPr>
      <t>e</t>
    </r>
  </si>
  <si>
    <t>Subtotal for Recordkeeping Requirements</t>
  </si>
  <si>
    <r>
      <t xml:space="preserve">TOTAL LABOR BURDEN AND COSTS (rounded): </t>
    </r>
    <r>
      <rPr>
        <b/>
        <vertAlign val="superscript"/>
        <sz val="10"/>
        <rFont val="Times New Roman"/>
        <family val="1"/>
      </rPr>
      <t>f</t>
    </r>
  </si>
  <si>
    <t>hr/response</t>
  </si>
  <si>
    <r>
      <t xml:space="preserve">TOTAL CAPITAL AND O&amp;M COST (rounded): </t>
    </r>
    <r>
      <rPr>
        <b/>
        <vertAlign val="superscript"/>
        <sz val="10"/>
        <rFont val="Times New Roman"/>
        <family val="1"/>
      </rPr>
      <t>f</t>
    </r>
  </si>
  <si>
    <r>
      <t xml:space="preserve">GRAND TOTAL (rounded): </t>
    </r>
    <r>
      <rPr>
        <b/>
        <vertAlign val="superscript"/>
        <sz val="10"/>
        <rFont val="Times New Roman"/>
        <family val="1"/>
      </rPr>
      <t>f</t>
    </r>
  </si>
  <si>
    <t>Assumptions:</t>
  </si>
  <si>
    <r>
      <t>a</t>
    </r>
    <r>
      <rPr>
        <sz val="10"/>
        <rFont val="Times New Roman"/>
        <family val="1"/>
      </rPr>
      <t xml:space="preserve">  Assumes an average of 46 affected facilities, with no new plants coming online.</t>
    </r>
  </si>
  <si>
    <r>
      <rPr>
        <vertAlign val="superscript"/>
        <sz val="10"/>
        <color rgb="FF000000"/>
        <rFont val="Times New Roman"/>
        <family val="1"/>
      </rPr>
      <t>b</t>
    </r>
    <r>
      <rPr>
        <sz val="10"/>
        <color rgb="FF000000"/>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								</t>
    </r>
  </si>
  <si>
    <r>
      <t>c</t>
    </r>
    <r>
      <rPr>
        <sz val="10"/>
        <color rgb="FF000000"/>
        <rFont val="Times New Roman"/>
        <family val="1"/>
      </rPr>
      <t xml:space="preserve">  Assumed 20% r</t>
    </r>
    <r>
      <rPr>
        <sz val="10"/>
        <color theme="1"/>
        <rFont val="Times New Roman"/>
        <family val="1"/>
      </rPr>
      <t>ate of failed performance tests.</t>
    </r>
  </si>
  <si>
    <r>
      <t>d</t>
    </r>
    <r>
      <rPr>
        <sz val="10"/>
        <color theme="1"/>
        <rFont val="Times New Roman"/>
        <family val="1"/>
      </rPr>
      <t xml:space="preserve">  Each plant files an excess emission report every other year and a semiannual report twice a year.</t>
    </r>
  </si>
  <si>
    <r>
      <t>e</t>
    </r>
    <r>
      <rPr>
        <sz val="10"/>
        <color theme="1"/>
        <rFont val="Times New Roman"/>
        <family val="1"/>
      </rPr>
      <t xml:space="preserve">  Assume operation 250 days per year as specified in the NSPS review document.</t>
    </r>
  </si>
  <si>
    <r>
      <t xml:space="preserve">f  </t>
    </r>
    <r>
      <rPr>
        <sz val="10"/>
        <color theme="1"/>
        <rFont val="Times New Roman"/>
        <family val="1"/>
      </rPr>
      <t>Totals have been rounded to 3 significant values.  Figures may not add exactly due to rounding.</t>
    </r>
  </si>
  <si>
    <t>Table 2: Average Annual EPA Burden and Cost – NSPS for Beverage Can Surface Coating (40 CFR Part 60, Subpart WW) (Renewal)</t>
  </si>
  <si>
    <t>Activity</t>
  </si>
  <si>
    <t>(A)
EPA person-hours per occurrence</t>
  </si>
  <si>
    <t>(B)
No. of occurrences per plant per year</t>
  </si>
  <si>
    <t>(C)
EPA person-hours per plant per year
(C = A x B)</t>
  </si>
  <si>
    <r>
      <t xml:space="preserve">(D)
Plants per year </t>
    </r>
    <r>
      <rPr>
        <vertAlign val="superscript"/>
        <sz val="10"/>
        <rFont val="Times New Roman"/>
        <family val="1"/>
      </rPr>
      <t>a</t>
    </r>
  </si>
  <si>
    <t>(G)
Clerical person-hours per year
(E x 0.1)</t>
  </si>
  <si>
    <r>
      <t xml:space="preserve">(H)
Cost </t>
    </r>
    <r>
      <rPr>
        <vertAlign val="superscript"/>
        <sz val="10"/>
        <rFont val="Times New Roman"/>
        <family val="1"/>
      </rPr>
      <t>b</t>
    </r>
    <r>
      <rPr>
        <sz val="10"/>
        <rFont val="Times New Roman"/>
        <family val="1"/>
      </rPr>
      <t xml:space="preserve"> $</t>
    </r>
  </si>
  <si>
    <t>1. Initial Performance Test</t>
  </si>
  <si>
    <t>Agency Labor Rates</t>
  </si>
  <si>
    <r>
      <t xml:space="preserve">2. Repeat Performance Test </t>
    </r>
    <r>
      <rPr>
        <vertAlign val="superscript"/>
        <sz val="10"/>
        <rFont val="Times New Roman"/>
        <family val="1"/>
      </rPr>
      <t>c</t>
    </r>
  </si>
  <si>
    <t>Technical</t>
  </si>
  <si>
    <t>3. Report Review</t>
  </si>
  <si>
    <t>Managerial</t>
  </si>
  <si>
    <t>A. New Plants</t>
  </si>
  <si>
    <t>Clerical</t>
  </si>
  <si>
    <t>i. Notification of Construction</t>
  </si>
  <si>
    <t>ii. Notification of Initial Startup</t>
  </si>
  <si>
    <t>iii. Notification of Actual Startup</t>
  </si>
  <si>
    <t>iv. Notification of Initial Test</t>
  </si>
  <si>
    <t>v. Review Test Results</t>
  </si>
  <si>
    <t>B. Existing Plants</t>
  </si>
  <si>
    <t>i. Semiannual Reports</t>
  </si>
  <si>
    <t>ii. Excess Emissions Reports</t>
  </si>
  <si>
    <r>
      <t xml:space="preserve">TOTAL (rounded): </t>
    </r>
    <r>
      <rPr>
        <b/>
        <vertAlign val="superscript"/>
        <sz val="10"/>
        <rFont val="Times New Roman"/>
        <family val="1"/>
      </rPr>
      <t>d</t>
    </r>
  </si>
  <si>
    <r>
      <rPr>
        <vertAlign val="superscript"/>
        <sz val="10"/>
        <color rgb="FF000000"/>
        <rFont val="Times New Roman"/>
        <family val="1"/>
      </rPr>
      <t>b</t>
    </r>
    <r>
      <rPr>
        <sz val="10"/>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</si>
  <si>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c</t>
    </r>
    <r>
      <rPr>
        <sz val="10"/>
        <rFont val="Times New Roman"/>
        <family val="1"/>
      </rPr>
      <t xml:space="preserve">  Assumed 20% rate of failed performance tests.</t>
    </r>
  </si>
  <si>
    <r>
      <t xml:space="preserve">d </t>
    </r>
    <r>
      <rPr>
        <sz val="10"/>
        <rFont val="Times New Roman"/>
        <family val="1"/>
      </rPr>
      <t>Totals have been rounded to 3 significant values.  Figures may not add exactly due to rounding.</t>
    </r>
  </si>
  <si>
    <t>6(b)(iii)  Capital/Startup vs. Operation and Maintenance (O&amp;M) Costs</t>
  </si>
  <si>
    <t>Capital/Startup vs. Operation and Maintenance (O&amp;M) Costs</t>
  </si>
  <si>
    <t xml:space="preserve">(A)
Continuous Monitoring Device
</t>
  </si>
  <si>
    <t xml:space="preserve">(B)
Capital/Startup Cost for One Respondent
</t>
  </si>
  <si>
    <t xml:space="preserve">(C)
Number of New Respondents 
</t>
  </si>
  <si>
    <t xml:space="preserve">(D)
Total Capital/ Startup Cost,  (B X C)
</t>
  </si>
  <si>
    <t xml:space="preserve">(E)
Annual O&amp;M Costs for One Respondent
</t>
  </si>
  <si>
    <t xml:space="preserve">(F)
Number of Respondents  with O&amp;M
</t>
  </si>
  <si>
    <t xml:space="preserve">(G)
Total O&amp;M,
(E X F)
</t>
  </si>
  <si>
    <t>Temperature</t>
  </si>
  <si>
    <t>Respondents That Submit Reports</t>
  </si>
  <si>
    <t>Respondents That Do Not Submit Any Reports</t>
  </si>
  <si>
    <t>(A)</t>
  </si>
  <si>
    <t>(B)</t>
  </si>
  <si>
    <t>(C)</t>
  </si>
  <si>
    <t>(D)</t>
  </si>
  <si>
    <t>(E)</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</si>
  <si>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</si>
  <si>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</si>
  <si>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</si>
  <si>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</si>
  <si>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</si>
  <si>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</si>
  <si>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</si>
  <si>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</si>
  <si>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</si>
  <si>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</si>
  <si>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</si>
  <si>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</si>
  <si>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</si>
  <si>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Notification of construction/‌reconstruction</t>
  </si>
  <si>
    <t>Notification of performance test</t>
  </si>
  <si>
    <t>Notification of actual startup</t>
  </si>
  <si>
    <t>Report of performance test</t>
  </si>
  <si>
    <t>Semiannual report</t>
  </si>
  <si>
    <t>Excess emissions report</t>
  </si>
  <si>
    <t>Total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</si>
</sst>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3" formatCode="_(* #,##0.00_);_(* \(#,##0.00\);_(* &quot;-&quot;??_);_(@_)"/>
    <numFmt numFmtId="164" formatCode="General_)"/>
    <numFmt numFmtId="165" formatCode="&quot;$&quot;#,##0.00"/>
    <numFmt numFmtId="166" formatCode="&quot;$&quot;#,##0"/>
    <numFmt numFmtId="167" formatCode="0.0"/>
  </numFmts>
  <fonts count="34" x14ac:knownFonts="1">
    <font>
      <sz val="11"/>
      <color theme="1"/>
      <name val="Calibri"/>
      <family val="2"/>
      <scheme val="minor"/>
    </font>
    <font>
      <sz val="10"/>
      <color theme="1"/>
      <name val="Times New Roman"/>
      <family val="1"/>
    </font>
    <font>
      <vertAlign val="superscript"/>
      <sz val="10"/>
      <color theme="1"/>
      <name val="Times New Roman"/>
      <family val="1"/>
    </font>
    <font>
      <sz val="11"/>
      <color theme="1"/>
      <name val="Times New Roman"/>
      <family val="1"/>
    </font>
    <font>
      <sz val="8"/>
      <name val="Helv"/>
    </font>
    <font>
      <b/>
      <u/>
      <sz val="10"/>
      <name val="Times New Roman"/>
      <family val="1"/>
    </font>
    <font>
      <b/>
      <sz val="10"/>
      <name val="Times New Roman"/>
      <family val="1"/>
    </font>
    <font>
      <sz val="8"/>
      <name val="Times New Roman"/>
      <family val="1"/>
    </font>
    <font>
      <b/>
      <u/>
      <sz val="8"/>
      <name val="Times New Roman"/>
      <family val="1"/>
    </font>
    <font>
      <sz val="8"/>
      <color indexed="8"/>
      <name val="Times New Roman"/>
      <family val="1"/>
    </font>
    <font>
      <sz val="10"/>
      <name val="Times New Roman"/>
      <family val="1"/>
    </font>
    <font>
      <b/>
      <i/>
      <sz val="11"/>
      <color theme="1"/>
      <name val="Times New Roman"/>
      <family val="1"/>
    </font>
    <font>
      <b/>
      <i/>
      <sz val="10"/>
      <name val="Times New Roman"/>
      <family val="1"/>
    </font>
    <font>
      <b/>
      <vertAlign val="superscript"/>
      <sz val="10"/>
      <name val="Times New Roman"/>
      <family val="1"/>
    </font>
    <font>
      <vertAlign val="superscript"/>
      <sz val="10"/>
      <color rgb="FF000000"/>
      <name val="Times New Roman"/>
      <family val="1"/>
    </font>
    <font>
      <sz val="10"/>
      <color rgb="FF000000"/>
      <name val="Times New Roman"/>
      <family val="1"/>
    </font>
    <font>
      <vertAlign val="superscript"/>
      <sz val="12"/>
      <color theme="1"/>
      <name val="Times New Roman"/>
      <family val="1"/>
    </font>
    <font>
      <b/>
      <sz val="12"/>
      <color rgb="FF000000"/>
      <name val="Times New Roman"/>
      <family val="1"/>
    </font>
    <font>
      <sz val="10"/>
      <name val="Arial"/>
      <family val="2"/>
    </font>
    <font>
      <sz val="8"/>
      <name val="Courier"/>
      <family val="3"/>
    </font>
    <font>
      <vertAlign val="superscript"/>
      <sz val="10"/>
      <name val="Times New Roman"/>
      <family val="1"/>
    </font>
    <font>
      <sz val="11"/>
      <name val="Times New Roman"/>
      <family val="1"/>
    </font>
    <font>
      <sz val="11"/>
      <name val="Calibri"/>
      <family val="2"/>
      <scheme val="minor"/>
    </font>
    <font>
      <sz val="11"/>
      <color rgb="FFFF0000"/>
      <name val="Times New Roman"/>
      <family val="1"/>
    </font>
    <font>
      <sz val="10"/>
      <color rgb="FFFF0000"/>
      <name val="Times New Roman"/>
      <family val="1"/>
    </font>
    <font>
      <sz val="11"/>
      <color theme="1"/>
      <name val="Calibri"/>
      <family val="2"/>
      <scheme val="minor"/>
    </font>
    <font>
      <sz val="11"/>
      <color rgb="FFFF0000"/>
      <name val="Calibri"/>
      <family val="2"/>
      <scheme val="minor"/>
    </font>
    <font>
      <b/>
      <sz val="10"/>
      <color rgb="FF000000"/>
      <name val="Times New Roman"/>
      <family val="1"/>
    </font>
    <font>
      <b/>
      <sz val="11"/>
      <color theme="1"/>
      <name val="Calibri"/>
      <family val="2"/>
      <scheme val="minor"/>
    </font>
    <font>
      <vertAlign val="superscript"/>
      <sz val="10"/>
      <color rgb="FF000000"/>
      <name val="Times New Roman"/>
      <family val="1"/>
    </font>
    <font>
      <b/>
      <sz val="8"/>
      <color rgb="FF000000"/>
      <name val="Times New Roman"/>
      <family val="1"/>
    </font>
    <font>
      <b/>
      <sz val="11"/>
      <color rgb="FF000000"/>
      <name val="Times New Roman"/>
      <family val="1"/>
    </font>
    <font>
      <b/>
      <sz val="11"/>
      <color theme="1"/>
      <name val="Times New Roman"/>
      <family val="1"/>
    </font>
    <font>
      <sz val="11"/>
      <color rgb="FF7030A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rgb="FFFFFFFF"/>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s>
  <cellStyleXfs count="5">
    <xf numFmtId="0" fontId="0" fillId="0" borderId="0"/>
    <xf numFmtId="164" fontId="4" fillId="0" borderId="0"/>
    <xf numFmtId="0" fontId="18" fillId="0" borderId="0"/>
    <xf numFmtId="0" fontId="19" fillId="0" borderId="0"/>
    <xf numFmtId="43" fontId="25" fillId="0" borderId="0" applyFont="0" applyFill="0" applyBorder="0" applyAlignment="0" applyProtection="0"/>
  </cellStyleXfs>
  <cellXfs count="92">
    <xf numFmtId="0" fontId="0" fillId="0" borderId="0" xfId="0"/>
    <xf numFmtId="0" fontId="3" fillId="0" borderId="0" xfId="0" applyFont="1" applyAlignment="1">
      <alignment horizontal="center"/>
    </xf>
    <xf numFmtId="0" fontId="3" fillId="0" borderId="0" xfId="0" applyFont="1"/>
    <xf numFmtId="164" fontId="7" fillId="0" borderId="4" xfId="1" applyFont="1" applyBorder="1" applyAlignment="1">
      <alignment horizontal="center" vertical="center" wrapText="1"/>
    </xf>
    <xf numFmtId="165" fontId="9" fillId="0" borderId="4" xfId="1" applyNumberFormat="1" applyFont="1" applyBorder="1" applyAlignment="1">
      <alignment horizontal="right" wrapText="1"/>
    </xf>
    <xf numFmtId="0" fontId="10" fillId="0" borderId="4" xfId="0" applyFont="1" applyBorder="1" applyAlignment="1">
      <alignment horizontal="center"/>
    </xf>
    <xf numFmtId="8" fontId="10" fillId="0" borderId="4" xfId="0" applyNumberFormat="1" applyFont="1" applyBorder="1"/>
    <xf numFmtId="0" fontId="11" fillId="0" borderId="0" xfId="0" applyFont="1"/>
    <xf numFmtId="0" fontId="12" fillId="0" borderId="4" xfId="0" applyFont="1" applyBorder="1"/>
    <xf numFmtId="0" fontId="6" fillId="0" borderId="4" xfId="0" applyFont="1" applyBorder="1" applyAlignment="1">
      <alignment vertical="center"/>
    </xf>
    <xf numFmtId="0" fontId="6" fillId="0" borderId="0" xfId="0" applyFont="1" applyAlignment="1">
      <alignment vertical="center"/>
    </xf>
    <xf numFmtId="0" fontId="15" fillId="0" borderId="5" xfId="0" applyFont="1" applyBorder="1" applyAlignment="1">
      <alignment vertical="center" wrapText="1"/>
    </xf>
    <xf numFmtId="0" fontId="15" fillId="0" borderId="0" xfId="0" applyFont="1" applyAlignment="1">
      <alignment vertical="center" wrapText="1"/>
    </xf>
    <xf numFmtId="0" fontId="15" fillId="0" borderId="4" xfId="0" applyFont="1" applyBorder="1" applyAlignment="1">
      <alignment horizontal="center" vertical="center" wrapText="1"/>
    </xf>
    <xf numFmtId="0" fontId="1" fillId="0" borderId="4" xfId="0" applyFont="1" applyBorder="1" applyAlignment="1">
      <alignment vertical="center" wrapText="1"/>
    </xf>
    <xf numFmtId="6" fontId="1" fillId="0" borderId="4" xfId="0" applyNumberFormat="1" applyFont="1" applyBorder="1" applyAlignment="1">
      <alignment horizontal="center" vertical="center" wrapText="1"/>
    </xf>
    <xf numFmtId="0" fontId="1" fillId="0" borderId="0" xfId="0" applyFont="1"/>
    <xf numFmtId="0" fontId="10" fillId="0" borderId="3" xfId="2" applyFont="1" applyBorder="1"/>
    <xf numFmtId="165" fontId="10" fillId="0" borderId="3" xfId="3" applyNumberFormat="1" applyFont="1" applyBorder="1"/>
    <xf numFmtId="0" fontId="10" fillId="0" borderId="4" xfId="3" applyFont="1" applyBorder="1"/>
    <xf numFmtId="165" fontId="10" fillId="0" borderId="4" xfId="3" applyNumberFormat="1" applyFont="1" applyBorder="1"/>
    <xf numFmtId="0" fontId="10" fillId="0" borderId="4" xfId="2" applyFont="1" applyBorder="1"/>
    <xf numFmtId="0" fontId="10" fillId="0" borderId="1" xfId="0" applyFont="1" applyBorder="1" applyAlignment="1">
      <alignment wrapText="1"/>
    </xf>
    <xf numFmtId="0" fontId="10" fillId="0" borderId="1" xfId="0" applyFont="1" applyBorder="1" applyAlignment="1">
      <alignment horizontal="center" wrapText="1"/>
    </xf>
    <xf numFmtId="0" fontId="10" fillId="0" borderId="4" xfId="0" applyFont="1" applyBorder="1" applyAlignment="1">
      <alignment wrapText="1"/>
    </xf>
    <xf numFmtId="0" fontId="12" fillId="0" borderId="4" xfId="0" applyFont="1" applyBorder="1" applyAlignment="1">
      <alignment horizontal="center"/>
    </xf>
    <xf numFmtId="0" fontId="10" fillId="0" borderId="4" xfId="0" applyFont="1" applyBorder="1"/>
    <xf numFmtId="0" fontId="6" fillId="0" borderId="4" xfId="0" applyFont="1" applyBorder="1" applyAlignment="1">
      <alignment wrapText="1"/>
    </xf>
    <xf numFmtId="0" fontId="6" fillId="0" borderId="4" xfId="0" applyFont="1" applyBorder="1" applyAlignment="1">
      <alignment horizontal="center"/>
    </xf>
    <xf numFmtId="1" fontId="6" fillId="0" borderId="4" xfId="0" applyNumberFormat="1" applyFont="1" applyBorder="1" applyAlignment="1">
      <alignment horizontal="center"/>
    </xf>
    <xf numFmtId="0" fontId="21" fillId="0" borderId="0" xfId="0" applyFont="1"/>
    <xf numFmtId="0" fontId="6" fillId="0" borderId="0" xfId="0" applyFont="1"/>
    <xf numFmtId="4" fontId="21" fillId="0" borderId="0" xfId="0" applyNumberFormat="1" applyFont="1"/>
    <xf numFmtId="0" fontId="22" fillId="0" borderId="0" xfId="0" applyFont="1"/>
    <xf numFmtId="0" fontId="10" fillId="0" borderId="1" xfId="0" applyFont="1" applyBorder="1" applyAlignment="1">
      <alignment horizontal="center" vertical="top" wrapText="1"/>
    </xf>
    <xf numFmtId="0" fontId="10" fillId="0" borderId="4" xfId="0" applyFont="1" applyBorder="1" applyAlignment="1">
      <alignment horizontal="left" wrapText="1" indent="1"/>
    </xf>
    <xf numFmtId="0" fontId="10" fillId="0" borderId="4" xfId="0" applyFont="1" applyBorder="1" applyAlignment="1">
      <alignment horizontal="center" wrapText="1"/>
    </xf>
    <xf numFmtId="165" fontId="10" fillId="0" borderId="4" xfId="0" applyNumberFormat="1" applyFont="1" applyBorder="1"/>
    <xf numFmtId="0" fontId="6" fillId="0" borderId="4" xfId="0" applyFont="1" applyBorder="1" applyAlignment="1">
      <alignment horizontal="left" wrapText="1" indent="1"/>
    </xf>
    <xf numFmtId="166" fontId="6" fillId="0" borderId="4" xfId="0" applyNumberFormat="1" applyFont="1" applyBorder="1"/>
    <xf numFmtId="0" fontId="10" fillId="0" borderId="0" xfId="0" applyFont="1"/>
    <xf numFmtId="0" fontId="23" fillId="0" borderId="0" xfId="0" applyFont="1"/>
    <xf numFmtId="6" fontId="6" fillId="0" borderId="4" xfId="0" applyNumberFormat="1" applyFont="1" applyBorder="1"/>
    <xf numFmtId="0" fontId="24" fillId="0" borderId="0" xfId="0" applyFont="1"/>
    <xf numFmtId="166" fontId="10" fillId="0" borderId="4" xfId="0" applyNumberFormat="1" applyFont="1" applyBorder="1"/>
    <xf numFmtId="0" fontId="12" fillId="0" borderId="4" xfId="0" applyFont="1" applyBorder="1" applyAlignment="1">
      <alignment wrapText="1"/>
    </xf>
    <xf numFmtId="6" fontId="10" fillId="0" borderId="4" xfId="0" applyNumberFormat="1" applyFont="1" applyBorder="1"/>
    <xf numFmtId="6" fontId="12" fillId="0" borderId="4" xfId="0" applyNumberFormat="1" applyFont="1" applyBorder="1"/>
    <xf numFmtId="1" fontId="1" fillId="0" borderId="4" xfId="0" applyNumberFormat="1" applyFont="1" applyBorder="1" applyAlignment="1">
      <alignment horizontal="center" vertical="center" wrapText="1"/>
    </xf>
    <xf numFmtId="166" fontId="1" fillId="0" borderId="4" xfId="4" applyNumberFormat="1" applyFont="1" applyBorder="1" applyAlignment="1">
      <alignment horizontal="center" vertical="center" wrapText="1"/>
    </xf>
    <xf numFmtId="0" fontId="26" fillId="0" borderId="0" xfId="0" applyFont="1"/>
    <xf numFmtId="0" fontId="27" fillId="0" borderId="4" xfId="0" applyFont="1" applyBorder="1" applyAlignment="1">
      <alignment vertical="center" wrapText="1"/>
    </xf>
    <xf numFmtId="0" fontId="15" fillId="0" borderId="4" xfId="0" applyFont="1" applyBorder="1" applyAlignment="1">
      <alignment vertical="center" wrapText="1"/>
    </xf>
    <xf numFmtId="0" fontId="1"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28" fillId="0" borderId="0" xfId="0" applyFont="1"/>
    <xf numFmtId="0" fontId="17" fillId="0" borderId="0" xfId="0" applyFont="1" applyAlignment="1">
      <alignment horizontal="left" vertical="center"/>
    </xf>
    <xf numFmtId="0" fontId="3" fillId="0" borderId="0" xfId="0" applyFont="1" applyAlignment="1">
      <alignment vertical="center" wrapText="1"/>
    </xf>
    <xf numFmtId="3" fontId="0" fillId="0" borderId="0" xfId="0" applyNumberFormat="1"/>
    <xf numFmtId="6" fontId="0" fillId="0" borderId="0" xfId="0" applyNumberFormat="1"/>
    <xf numFmtId="167" fontId="3" fillId="0" borderId="0" xfId="0" applyNumberFormat="1" applyFont="1"/>
    <xf numFmtId="0" fontId="32" fillId="0" borderId="0" xfId="0" applyFont="1"/>
    <xf numFmtId="0" fontId="33" fillId="0" borderId="0" xfId="0" applyFont="1"/>
    <xf numFmtId="0" fontId="10" fillId="0" borderId="4" xfId="0" applyFont="1" applyBorder="1" applyAlignment="1">
      <alignment horizontal="center" vertical="center" wrapText="1"/>
    </xf>
    <xf numFmtId="1" fontId="0" fillId="0" borderId="0" xfId="0" applyNumberFormat="1"/>
    <xf numFmtId="0" fontId="31" fillId="0" borderId="0" xfId="0" applyFont="1" applyAlignment="1">
      <alignment horizontal="center"/>
    </xf>
    <xf numFmtId="164" fontId="6" fillId="0" borderId="2" xfId="1" applyFont="1" applyBorder="1" applyAlignment="1">
      <alignment horizontal="left" wrapText="1"/>
    </xf>
    <xf numFmtId="164" fontId="5" fillId="0" borderId="2" xfId="1" applyFont="1" applyBorder="1" applyAlignment="1">
      <alignment horizontal="left" wrapText="1"/>
    </xf>
    <xf numFmtId="3" fontId="12" fillId="0" borderId="4" xfId="0" applyNumberFormat="1" applyFont="1" applyBorder="1" applyAlignment="1">
      <alignment horizontal="center"/>
    </xf>
    <xf numFmtId="3" fontId="6" fillId="0" borderId="4" xfId="0" applyNumberFormat="1" applyFont="1" applyBorder="1" applyAlignment="1">
      <alignment horizontal="center"/>
    </xf>
    <xf numFmtId="0" fontId="20" fillId="0" borderId="0" xfId="0" applyFont="1" applyAlignment="1">
      <alignment horizontal="left" vertical="center"/>
    </xf>
    <xf numFmtId="0" fontId="14" fillId="0" borderId="0" xfId="0" applyFont="1" applyAlignment="1">
      <alignment horizontal="left" vertical="center"/>
    </xf>
    <xf numFmtId="0" fontId="2" fillId="0" borderId="0" xfId="0" applyFont="1" applyAlignment="1">
      <alignment horizontal="left" vertical="center"/>
    </xf>
    <xf numFmtId="0" fontId="16" fillId="0" borderId="0" xfId="0" applyFont="1" applyAlignment="1">
      <alignment horizontal="left"/>
    </xf>
    <xf numFmtId="164" fontId="30" fillId="0" borderId="6" xfId="1" applyFont="1" applyBorder="1" applyAlignment="1">
      <alignment horizontal="center" vertical="center" wrapText="1"/>
    </xf>
    <xf numFmtId="164" fontId="8" fillId="0" borderId="8" xfId="1" applyFont="1" applyBorder="1" applyAlignment="1">
      <alignment horizontal="center" vertical="center" wrapText="1"/>
    </xf>
    <xf numFmtId="0" fontId="29" fillId="0" borderId="0" xfId="0"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xf>
    <xf numFmtId="0" fontId="6" fillId="0" borderId="4" xfId="2" applyFont="1" applyBorder="1" applyAlignment="1">
      <alignment horizontal="left" wrapText="1"/>
    </xf>
    <xf numFmtId="0" fontId="6" fillId="0" borderId="0" xfId="2" applyFont="1" applyAlignment="1">
      <alignment horizontal="left" wrapText="1"/>
    </xf>
    <xf numFmtId="0" fontId="6" fillId="0" borderId="4" xfId="0" applyFont="1" applyBorder="1" applyAlignment="1">
      <alignment horizontal="center" wrapText="1"/>
    </xf>
    <xf numFmtId="0" fontId="29" fillId="0" borderId="0" xfId="0" applyFont="1" applyAlignment="1">
      <alignment horizontal="left" vertical="top" wrapText="1"/>
    </xf>
    <xf numFmtId="0" fontId="20" fillId="0" borderId="0" xfId="0" applyFont="1" applyAlignment="1">
      <alignment horizontal="left" vertical="top"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5" fillId="0" borderId="4" xfId="0" applyFont="1" applyBorder="1" applyAlignment="1">
      <alignment vertical="center" wrapText="1"/>
    </xf>
    <xf numFmtId="0" fontId="14" fillId="0" borderId="9" xfId="0" applyFont="1" applyBorder="1" applyAlignment="1">
      <alignment horizontal="left" vertical="top"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cellXfs>
  <cellStyles count="5">
    <cellStyle name="Comma" xfId="4" builtinId="3"/>
    <cellStyle name="Normal" xfId="0" builtinId="0"/>
    <cellStyle name="Normal_HMIWI EG SS" xfId="3" xr:uid="{B3B29F12-C6C1-4012-84DD-1DC4426FC7F7}"/>
    <cellStyle name="Normal_ICR Cost Inputs" xfId="2" xr:uid="{F3052A95-71A7-48B4-9082-B73C256DD5B0}"/>
    <cellStyle name="Normal_SSI Burden Estimate BML 060710" xfId="1" xr:uid="{60332E06-9F19-484C-995A-1056F6AF3C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4F0B9-05B3-4D7D-B4F1-793DFC24FB00}">
  <dimension ref="A1:B7"/>
  <sheetViews>
    <sheetView workbookViewId="0">
      <selection activeCell="A6" sqref="A6"/>
    </sheetView>
  </sheetViews>
  <sheetFormatPr defaultRowHeight="14.5" x14ac:dyDescent="0.35"/>
  <cols>
    <col min="1" max="1" width="27" customWidth="1"/>
    <col min="2" max="2" width="13.1796875" customWidth="1"/>
  </cols>
  <sheetData>
    <row r="1" spans="1:2" x14ac:dyDescent="0.35">
      <c r="A1" s="65" t="s">
        <v>0</v>
      </c>
      <c r="B1" s="65"/>
    </row>
    <row r="2" spans="1:2" ht="17.25" customHeight="1" x14ac:dyDescent="0.35">
      <c r="A2" s="57" t="s">
        <v>1</v>
      </c>
      <c r="B2" s="64">
        <f>ROUND('Table 1'!F27/Responses!E10,0)</f>
        <v>43</v>
      </c>
    </row>
    <row r="3" spans="1:2" ht="17.25" customHeight="1" x14ac:dyDescent="0.35">
      <c r="A3" s="57" t="s">
        <v>2</v>
      </c>
      <c r="B3">
        <f>Respondents!F8</f>
        <v>46</v>
      </c>
    </row>
    <row r="4" spans="1:2" ht="17.25" customHeight="1" x14ac:dyDescent="0.35">
      <c r="A4" s="57" t="s">
        <v>3</v>
      </c>
      <c r="B4" s="58">
        <f>'Table 1'!F27</f>
        <v>4970</v>
      </c>
    </row>
    <row r="5" spans="1:2" ht="17.25" customHeight="1" x14ac:dyDescent="0.35">
      <c r="A5" s="57" t="s">
        <v>4</v>
      </c>
      <c r="B5" s="59">
        <f>'Table 1'!I29</f>
        <v>777600</v>
      </c>
    </row>
    <row r="6" spans="1:2" ht="17.25" customHeight="1" x14ac:dyDescent="0.35">
      <c r="A6" s="57" t="s">
        <v>5</v>
      </c>
      <c r="B6" s="59">
        <f>'Capital O&amp;M'!G4</f>
        <v>96600</v>
      </c>
    </row>
    <row r="7" spans="1:2" ht="17.25" customHeight="1" x14ac:dyDescent="0.35">
      <c r="A7" s="57" t="s">
        <v>6</v>
      </c>
      <c r="B7"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8906-371A-4B45-BD5E-1BE830955FA5}">
  <dimension ref="A1:L38"/>
  <sheetViews>
    <sheetView topLeftCell="A16" workbookViewId="0">
      <selection activeCell="C9" sqref="C9"/>
    </sheetView>
  </sheetViews>
  <sheetFormatPr defaultRowHeight="14.5" x14ac:dyDescent="0.35"/>
  <cols>
    <col min="1" max="1" width="30.453125" customWidth="1"/>
    <col min="2" max="2" width="18" customWidth="1"/>
    <col min="3" max="3" width="15" customWidth="1"/>
    <col min="4" max="4" width="16.26953125" customWidth="1"/>
    <col min="5" max="5" width="12.26953125" customWidth="1"/>
    <col min="6" max="6" width="12" customWidth="1"/>
    <col min="7" max="7" width="14.453125" customWidth="1"/>
    <col min="8" max="8" width="12.81640625" customWidth="1"/>
    <col min="9" max="9" width="11.81640625" customWidth="1"/>
    <col min="12" max="12" width="15.26953125" customWidth="1"/>
  </cols>
  <sheetData>
    <row r="1" spans="1:12" ht="15" x14ac:dyDescent="0.35">
      <c r="A1" s="56" t="s">
        <v>8</v>
      </c>
    </row>
    <row r="3" spans="1:12" ht="63.75" customHeight="1" x14ac:dyDescent="0.35">
      <c r="A3" s="22" t="s">
        <v>9</v>
      </c>
      <c r="B3" s="23" t="s">
        <v>10</v>
      </c>
      <c r="C3" s="23" t="s">
        <v>11</v>
      </c>
      <c r="D3" s="23" t="s">
        <v>12</v>
      </c>
      <c r="E3" s="23" t="s">
        <v>13</v>
      </c>
      <c r="F3" s="23" t="s">
        <v>14</v>
      </c>
      <c r="G3" s="23" t="s">
        <v>15</v>
      </c>
      <c r="H3" s="23" t="s">
        <v>16</v>
      </c>
      <c r="I3" s="23" t="s">
        <v>17</v>
      </c>
      <c r="J3" s="1"/>
      <c r="K3" s="66"/>
      <c r="L3" s="67"/>
    </row>
    <row r="4" spans="1:12" ht="15.75" customHeight="1" x14ac:dyDescent="0.35">
      <c r="A4" s="24" t="s">
        <v>18</v>
      </c>
      <c r="B4" s="5" t="s">
        <v>19</v>
      </c>
      <c r="C4" s="5"/>
      <c r="D4" s="5"/>
      <c r="E4" s="5"/>
      <c r="F4" s="5"/>
      <c r="G4" s="5"/>
      <c r="H4" s="5"/>
      <c r="I4" s="6"/>
      <c r="J4" s="2"/>
      <c r="K4" s="74" t="s">
        <v>20</v>
      </c>
      <c r="L4" s="75"/>
    </row>
    <row r="5" spans="1:12" ht="15.75" customHeight="1" x14ac:dyDescent="0.35">
      <c r="A5" s="24" t="s">
        <v>21</v>
      </c>
      <c r="B5" s="5" t="s">
        <v>19</v>
      </c>
      <c r="C5" s="5"/>
      <c r="D5" s="5"/>
      <c r="E5" s="5"/>
      <c r="F5" s="5"/>
      <c r="G5" s="5"/>
      <c r="H5" s="5"/>
      <c r="I5" s="6"/>
      <c r="J5" s="2"/>
      <c r="K5" s="3" t="s">
        <v>22</v>
      </c>
      <c r="L5" s="4">
        <v>172.41</v>
      </c>
    </row>
    <row r="6" spans="1:12" ht="17.25" customHeight="1" x14ac:dyDescent="0.35">
      <c r="A6" s="24" t="s">
        <v>23</v>
      </c>
      <c r="B6" s="5"/>
      <c r="C6" s="5"/>
      <c r="D6" s="5"/>
      <c r="E6" s="5"/>
      <c r="F6" s="5"/>
      <c r="G6" s="5"/>
      <c r="H6" s="5"/>
      <c r="I6" s="6"/>
      <c r="J6" s="2"/>
      <c r="K6" s="3" t="s">
        <v>24</v>
      </c>
      <c r="L6" s="4">
        <v>141.75</v>
      </c>
    </row>
    <row r="7" spans="1:12" ht="25.5" customHeight="1" x14ac:dyDescent="0.35">
      <c r="A7" s="24" t="s">
        <v>25</v>
      </c>
      <c r="B7" s="5">
        <v>1</v>
      </c>
      <c r="C7" s="5">
        <v>1</v>
      </c>
      <c r="D7" s="5">
        <f t="shared" ref="D7:D18" si="0">B7*C7</f>
        <v>1</v>
      </c>
      <c r="E7" s="5">
        <v>46</v>
      </c>
      <c r="F7" s="5">
        <f t="shared" ref="F7:F18" si="1">D7*E7</f>
        <v>46</v>
      </c>
      <c r="G7" s="5">
        <f t="shared" ref="G7:G18" si="2">F7*0.05</f>
        <v>2.3000000000000003</v>
      </c>
      <c r="H7" s="5">
        <f t="shared" ref="H7:H18" si="3">F7*0.1</f>
        <v>4.6000000000000005</v>
      </c>
      <c r="I7" s="6">
        <f>$L$5*G7+$L$6*F7+$L$7*H7</f>
        <v>7245.299</v>
      </c>
      <c r="J7" s="2"/>
      <c r="K7" s="3" t="s">
        <v>26</v>
      </c>
      <c r="L7" s="4">
        <v>71.36</v>
      </c>
    </row>
    <row r="8" spans="1:12" ht="16.5" customHeight="1" x14ac:dyDescent="0.35">
      <c r="A8" s="24" t="s">
        <v>27</v>
      </c>
      <c r="B8" s="5"/>
      <c r="C8" s="5"/>
      <c r="D8" s="5"/>
      <c r="E8" s="5"/>
      <c r="F8" s="5"/>
      <c r="G8" s="5"/>
      <c r="H8" s="5"/>
      <c r="I8" s="6"/>
      <c r="J8" s="41"/>
      <c r="K8" s="2"/>
      <c r="L8" s="2"/>
    </row>
    <row r="9" spans="1:12" ht="13.5" customHeight="1" x14ac:dyDescent="0.35">
      <c r="A9" s="24" t="s">
        <v>28</v>
      </c>
      <c r="B9" s="5">
        <v>60</v>
      </c>
      <c r="C9" s="5">
        <v>1</v>
      </c>
      <c r="D9" s="5">
        <f t="shared" si="0"/>
        <v>60</v>
      </c>
      <c r="E9" s="5">
        <v>0</v>
      </c>
      <c r="F9" s="5">
        <f t="shared" si="1"/>
        <v>0</v>
      </c>
      <c r="G9" s="5">
        <f t="shared" si="2"/>
        <v>0</v>
      </c>
      <c r="H9" s="5">
        <f t="shared" si="3"/>
        <v>0</v>
      </c>
      <c r="I9" s="46">
        <f t="shared" ref="I9:I18" si="4">$L$5*G9+$L$6*F9+$L$7*H9</f>
        <v>0</v>
      </c>
      <c r="J9" s="2"/>
      <c r="K9" s="2"/>
      <c r="L9" s="2"/>
    </row>
    <row r="10" spans="1:12" ht="16" x14ac:dyDescent="0.35">
      <c r="A10" s="24" t="s">
        <v>29</v>
      </c>
      <c r="B10" s="5">
        <v>60</v>
      </c>
      <c r="C10" s="5">
        <v>0.2</v>
      </c>
      <c r="D10" s="5">
        <f>B10*C10</f>
        <v>12</v>
      </c>
      <c r="E10" s="5">
        <v>0</v>
      </c>
      <c r="F10" s="5">
        <f t="shared" si="1"/>
        <v>0</v>
      </c>
      <c r="G10" s="5">
        <f t="shared" si="2"/>
        <v>0</v>
      </c>
      <c r="H10" s="5">
        <f t="shared" si="3"/>
        <v>0</v>
      </c>
      <c r="I10" s="46">
        <f t="shared" si="4"/>
        <v>0</v>
      </c>
      <c r="J10" s="41"/>
      <c r="K10" s="2"/>
      <c r="L10" s="2"/>
    </row>
    <row r="11" spans="1:12" ht="24" customHeight="1" x14ac:dyDescent="0.35">
      <c r="A11" s="24" t="s">
        <v>30</v>
      </c>
      <c r="B11" s="5" t="s">
        <v>31</v>
      </c>
      <c r="C11" s="5"/>
      <c r="D11" s="5"/>
      <c r="E11" s="5"/>
      <c r="F11" s="5"/>
      <c r="G11" s="5"/>
      <c r="H11" s="5"/>
      <c r="I11" s="6"/>
      <c r="J11" s="2"/>
      <c r="K11" s="2"/>
      <c r="L11" s="2"/>
    </row>
    <row r="12" spans="1:12" ht="15.75" customHeight="1" x14ac:dyDescent="0.35">
      <c r="A12" s="24" t="s">
        <v>32</v>
      </c>
      <c r="B12" s="5"/>
      <c r="C12" s="5"/>
      <c r="D12" s="5"/>
      <c r="E12" s="5"/>
      <c r="F12" s="5"/>
      <c r="G12" s="5"/>
      <c r="H12" s="5"/>
      <c r="I12" s="6"/>
      <c r="J12" s="2"/>
      <c r="K12" s="2"/>
      <c r="L12" s="2"/>
    </row>
    <row r="13" spans="1:12" ht="24.75" customHeight="1" x14ac:dyDescent="0.35">
      <c r="A13" s="24" t="s">
        <v>33</v>
      </c>
      <c r="B13" s="5">
        <v>2</v>
      </c>
      <c r="C13" s="5">
        <v>1</v>
      </c>
      <c r="D13" s="5">
        <f t="shared" si="0"/>
        <v>2</v>
      </c>
      <c r="E13" s="5">
        <v>0</v>
      </c>
      <c r="F13" s="5">
        <f t="shared" si="1"/>
        <v>0</v>
      </c>
      <c r="G13" s="5">
        <f t="shared" si="2"/>
        <v>0</v>
      </c>
      <c r="H13" s="5">
        <f t="shared" si="3"/>
        <v>0</v>
      </c>
      <c r="I13" s="46">
        <f t="shared" si="4"/>
        <v>0</v>
      </c>
      <c r="J13" s="2"/>
      <c r="K13" s="2"/>
      <c r="L13" s="2"/>
    </row>
    <row r="14" spans="1:12" ht="28.5" customHeight="1" x14ac:dyDescent="0.35">
      <c r="A14" s="24" t="s">
        <v>34</v>
      </c>
      <c r="B14" s="5">
        <v>2</v>
      </c>
      <c r="C14" s="5">
        <v>1.2</v>
      </c>
      <c r="D14" s="5">
        <f t="shared" si="0"/>
        <v>2.4</v>
      </c>
      <c r="E14" s="5">
        <v>0</v>
      </c>
      <c r="F14" s="5">
        <f t="shared" si="1"/>
        <v>0</v>
      </c>
      <c r="G14" s="5">
        <f t="shared" si="2"/>
        <v>0</v>
      </c>
      <c r="H14" s="5">
        <f t="shared" si="3"/>
        <v>0</v>
      </c>
      <c r="I14" s="46">
        <f t="shared" si="4"/>
        <v>0</v>
      </c>
      <c r="J14" s="2"/>
      <c r="K14" s="2"/>
      <c r="L14" s="2"/>
    </row>
    <row r="15" spans="1:12" ht="24.75" customHeight="1" x14ac:dyDescent="0.35">
      <c r="A15" s="24" t="s">
        <v>35</v>
      </c>
      <c r="B15" s="5">
        <v>2</v>
      </c>
      <c r="C15" s="5">
        <v>1</v>
      </c>
      <c r="D15" s="5">
        <f t="shared" si="0"/>
        <v>2</v>
      </c>
      <c r="E15" s="5">
        <v>0</v>
      </c>
      <c r="F15" s="5">
        <f t="shared" si="1"/>
        <v>0</v>
      </c>
      <c r="G15" s="5">
        <f t="shared" si="2"/>
        <v>0</v>
      </c>
      <c r="H15" s="5">
        <f t="shared" si="3"/>
        <v>0</v>
      </c>
      <c r="I15" s="46">
        <f t="shared" si="4"/>
        <v>0</v>
      </c>
      <c r="J15" s="2"/>
      <c r="K15" s="2"/>
      <c r="L15" s="2"/>
    </row>
    <row r="16" spans="1:12" ht="26.25" customHeight="1" x14ac:dyDescent="0.35">
      <c r="A16" s="24" t="s">
        <v>36</v>
      </c>
      <c r="B16" s="5" t="s">
        <v>31</v>
      </c>
      <c r="C16" s="5"/>
      <c r="D16" s="5"/>
      <c r="E16" s="5"/>
      <c r="F16" s="5"/>
      <c r="G16" s="5"/>
      <c r="H16" s="5"/>
      <c r="I16" s="6"/>
      <c r="J16" s="2"/>
      <c r="K16" s="2"/>
      <c r="L16" s="2"/>
    </row>
    <row r="17" spans="1:12" ht="18.75" customHeight="1" x14ac:dyDescent="0.35">
      <c r="A17" s="24" t="s">
        <v>37</v>
      </c>
      <c r="B17" s="5">
        <v>8</v>
      </c>
      <c r="C17" s="5">
        <v>2</v>
      </c>
      <c r="D17" s="5">
        <f t="shared" si="0"/>
        <v>16</v>
      </c>
      <c r="E17" s="5">
        <v>46</v>
      </c>
      <c r="F17" s="5">
        <f t="shared" si="1"/>
        <v>736</v>
      </c>
      <c r="G17" s="5">
        <f t="shared" si="2"/>
        <v>36.800000000000004</v>
      </c>
      <c r="H17" s="5">
        <f t="shared" si="3"/>
        <v>73.600000000000009</v>
      </c>
      <c r="I17" s="6">
        <f t="shared" si="4"/>
        <v>115924.784</v>
      </c>
      <c r="J17" s="2"/>
      <c r="K17" s="2"/>
      <c r="L17" s="2"/>
    </row>
    <row r="18" spans="1:12" ht="22.5" customHeight="1" x14ac:dyDescent="0.35">
      <c r="A18" s="24" t="s">
        <v>38</v>
      </c>
      <c r="B18" s="5">
        <v>5</v>
      </c>
      <c r="C18" s="5">
        <v>0.5</v>
      </c>
      <c r="D18" s="5">
        <f t="shared" si="0"/>
        <v>2.5</v>
      </c>
      <c r="E18" s="5">
        <v>46</v>
      </c>
      <c r="F18" s="5">
        <f t="shared" si="1"/>
        <v>115</v>
      </c>
      <c r="G18" s="5">
        <f t="shared" si="2"/>
        <v>5.75</v>
      </c>
      <c r="H18" s="5">
        <f t="shared" si="3"/>
        <v>11.5</v>
      </c>
      <c r="I18" s="6">
        <f t="shared" si="4"/>
        <v>18113.247499999998</v>
      </c>
      <c r="J18" s="2"/>
      <c r="K18" s="2"/>
      <c r="L18" s="2"/>
    </row>
    <row r="19" spans="1:12" ht="30" customHeight="1" x14ac:dyDescent="0.35">
      <c r="A19" s="45" t="s">
        <v>39</v>
      </c>
      <c r="B19" s="25"/>
      <c r="C19" s="25"/>
      <c r="D19" s="25"/>
      <c r="E19" s="25"/>
      <c r="F19" s="68">
        <f>SUM(F4:H18)</f>
        <v>1031.55</v>
      </c>
      <c r="G19" s="68"/>
      <c r="H19" s="68"/>
      <c r="I19" s="47">
        <f>ROUND(SUM(I4:I18),0)</f>
        <v>141283</v>
      </c>
      <c r="J19" s="2"/>
      <c r="K19" s="2"/>
      <c r="L19" s="2"/>
    </row>
    <row r="20" spans="1:12" ht="23.25" customHeight="1" x14ac:dyDescent="0.35">
      <c r="A20" s="24" t="s">
        <v>40</v>
      </c>
      <c r="B20" s="5"/>
      <c r="C20" s="5"/>
      <c r="D20" s="5"/>
      <c r="E20" s="5"/>
      <c r="F20" s="5"/>
      <c r="G20" s="5"/>
      <c r="H20" s="5"/>
      <c r="I20" s="26"/>
      <c r="J20" s="41"/>
      <c r="K20" s="7"/>
      <c r="L20" s="7"/>
    </row>
    <row r="21" spans="1:12" ht="24" customHeight="1" x14ac:dyDescent="0.35">
      <c r="A21" s="24" t="s">
        <v>41</v>
      </c>
      <c r="B21" s="5" t="s">
        <v>42</v>
      </c>
      <c r="C21" s="5"/>
      <c r="D21" s="5"/>
      <c r="E21" s="5"/>
      <c r="F21" s="5"/>
      <c r="G21" s="5"/>
      <c r="H21" s="5"/>
      <c r="I21" s="26"/>
      <c r="J21" s="2"/>
      <c r="K21" s="2"/>
      <c r="L21" s="2"/>
    </row>
    <row r="22" spans="1:12" ht="20.25" customHeight="1" x14ac:dyDescent="0.35">
      <c r="A22" s="24" t="s">
        <v>43</v>
      </c>
      <c r="B22" s="5" t="s">
        <v>31</v>
      </c>
      <c r="C22" s="5"/>
      <c r="D22" s="5"/>
      <c r="E22" s="5"/>
      <c r="F22" s="5"/>
      <c r="G22" s="5"/>
      <c r="H22" s="5"/>
      <c r="I22" s="6"/>
      <c r="J22" s="2"/>
    </row>
    <row r="23" spans="1:12" ht="27.75" customHeight="1" x14ac:dyDescent="0.35">
      <c r="A23" s="24" t="s">
        <v>44</v>
      </c>
      <c r="B23" s="5">
        <v>1</v>
      </c>
      <c r="C23" s="5">
        <v>12</v>
      </c>
      <c r="D23" s="5">
        <f t="shared" ref="D23" si="5">B23*C23</f>
        <v>12</v>
      </c>
      <c r="E23" s="5">
        <v>46</v>
      </c>
      <c r="F23" s="5">
        <f t="shared" ref="F23" si="6">D23*E23</f>
        <v>552</v>
      </c>
      <c r="G23" s="5">
        <f t="shared" ref="G23" si="7">F23*0.05</f>
        <v>27.6</v>
      </c>
      <c r="H23" s="5">
        <f t="shared" ref="H23" si="8">F23*0.1</f>
        <v>55.2</v>
      </c>
      <c r="I23" s="6">
        <f t="shared" ref="I23" si="9">$L$5*G23+$L$6*F23+$L$7*H23</f>
        <v>86943.588000000003</v>
      </c>
      <c r="J23" s="2"/>
    </row>
    <row r="24" spans="1:12" ht="20.25" customHeight="1" x14ac:dyDescent="0.35">
      <c r="A24" s="24" t="s">
        <v>45</v>
      </c>
      <c r="B24" s="5" t="s">
        <v>19</v>
      </c>
      <c r="C24" s="5"/>
      <c r="D24" s="5"/>
      <c r="E24" s="5"/>
      <c r="F24" s="5"/>
      <c r="G24" s="5"/>
      <c r="H24" s="5"/>
      <c r="I24" s="26"/>
      <c r="J24" s="2"/>
    </row>
    <row r="25" spans="1:12" ht="24.75" customHeight="1" x14ac:dyDescent="0.35">
      <c r="A25" s="24" t="s">
        <v>46</v>
      </c>
      <c r="B25" s="5">
        <v>0.25</v>
      </c>
      <c r="C25" s="5">
        <v>250</v>
      </c>
      <c r="D25" s="5">
        <f t="shared" ref="D25" si="10">B25*C25</f>
        <v>62.5</v>
      </c>
      <c r="E25" s="5">
        <v>46</v>
      </c>
      <c r="F25" s="5">
        <f t="shared" ref="F25" si="11">D25*E25</f>
        <v>2875</v>
      </c>
      <c r="G25" s="5">
        <f t="shared" ref="G25" si="12">F25*0.05</f>
        <v>143.75</v>
      </c>
      <c r="H25" s="5">
        <f t="shared" ref="H25" si="13">F25*0.1</f>
        <v>287.5</v>
      </c>
      <c r="I25" s="6">
        <f t="shared" ref="I25" si="14">$L$5*G25+$L$6*F25+$L$7*H25</f>
        <v>452831.1875</v>
      </c>
      <c r="J25" s="2"/>
    </row>
    <row r="26" spans="1:12" x14ac:dyDescent="0.35">
      <c r="A26" s="8" t="s">
        <v>47</v>
      </c>
      <c r="B26" s="25"/>
      <c r="C26" s="25"/>
      <c r="D26" s="25"/>
      <c r="E26" s="25"/>
      <c r="F26" s="68">
        <f>SUM(F21:H25)</f>
        <v>3941.05</v>
      </c>
      <c r="G26" s="68"/>
      <c r="H26" s="68"/>
      <c r="I26" s="47">
        <f>ROUND(SUM(I21:I25),0)</f>
        <v>539775</v>
      </c>
      <c r="J26" s="2"/>
      <c r="K26" s="2"/>
      <c r="L26" s="2"/>
    </row>
    <row r="27" spans="1:12" ht="33" customHeight="1" x14ac:dyDescent="0.35">
      <c r="A27" s="27" t="s">
        <v>48</v>
      </c>
      <c r="B27" s="28"/>
      <c r="C27" s="28"/>
      <c r="D27" s="28"/>
      <c r="E27" s="28"/>
      <c r="F27" s="69">
        <f>ROUND(SUM(F26,F19),-1)</f>
        <v>4970</v>
      </c>
      <c r="G27" s="69"/>
      <c r="H27" s="69"/>
      <c r="I27" s="42">
        <f>ROUND(SUM(I26,I19),-3)</f>
        <v>681000</v>
      </c>
      <c r="J27" s="7"/>
      <c r="K27" s="61" t="s">
        <v>49</v>
      </c>
      <c r="L27" s="7"/>
    </row>
    <row r="28" spans="1:12" ht="15" x14ac:dyDescent="0.35">
      <c r="A28" s="9" t="s">
        <v>50</v>
      </c>
      <c r="B28" s="28"/>
      <c r="C28" s="28"/>
      <c r="D28" s="28"/>
      <c r="E28" s="28"/>
      <c r="F28" s="29"/>
      <c r="G28" s="28"/>
      <c r="H28" s="28"/>
      <c r="I28" s="42">
        <f>ROUND('Capital O&amp;M'!G4,-2)</f>
        <v>96600</v>
      </c>
      <c r="J28" s="2"/>
      <c r="K28" s="60">
        <f>ROUND(F27/Responses!E10,0)</f>
        <v>43</v>
      </c>
      <c r="L28" s="41"/>
    </row>
    <row r="29" spans="1:12" ht="15" x14ac:dyDescent="0.35">
      <c r="A29" s="9" t="s">
        <v>51</v>
      </c>
      <c r="B29" s="28"/>
      <c r="C29" s="28"/>
      <c r="D29" s="28"/>
      <c r="E29" s="28"/>
      <c r="F29" s="28"/>
      <c r="G29" s="28"/>
      <c r="H29" s="28"/>
      <c r="I29" s="42">
        <f>SUM(I27,I28)</f>
        <v>777600</v>
      </c>
      <c r="J29" s="2"/>
      <c r="K29" s="2"/>
      <c r="L29" s="2"/>
    </row>
    <row r="30" spans="1:12" x14ac:dyDescent="0.35">
      <c r="A30" s="10"/>
      <c r="B30" s="30"/>
      <c r="C30" s="30"/>
      <c r="D30" s="30"/>
      <c r="E30" s="30"/>
      <c r="F30" s="30"/>
      <c r="G30" s="30"/>
      <c r="H30" s="30"/>
      <c r="I30" s="30"/>
      <c r="J30" s="2"/>
      <c r="K30" s="2"/>
      <c r="L30" s="2"/>
    </row>
    <row r="31" spans="1:12" x14ac:dyDescent="0.35">
      <c r="A31" s="31" t="s">
        <v>52</v>
      </c>
      <c r="B31" s="30"/>
      <c r="C31" s="30"/>
      <c r="D31" s="30"/>
      <c r="E31" s="30"/>
      <c r="F31" s="30"/>
      <c r="G31" s="32"/>
      <c r="H31" s="30"/>
      <c r="I31" s="30"/>
      <c r="J31" s="2"/>
      <c r="K31" s="2"/>
      <c r="L31" s="2"/>
    </row>
    <row r="32" spans="1:12" x14ac:dyDescent="0.35">
      <c r="A32" s="33"/>
      <c r="B32" s="33"/>
      <c r="C32" s="33"/>
      <c r="D32" s="33"/>
      <c r="E32" s="33"/>
      <c r="F32" s="33"/>
      <c r="G32" s="33"/>
      <c r="H32" s="33"/>
      <c r="I32" s="33"/>
      <c r="J32" s="2"/>
      <c r="K32" s="2"/>
      <c r="L32" s="2"/>
    </row>
    <row r="33" spans="1:9" ht="15.5" x14ac:dyDescent="0.35">
      <c r="A33" s="70" t="s">
        <v>53</v>
      </c>
      <c r="B33" s="70"/>
      <c r="C33" s="70"/>
      <c r="D33" s="70"/>
      <c r="E33" s="70"/>
      <c r="F33" s="70"/>
      <c r="G33" s="70"/>
      <c r="H33" s="70"/>
      <c r="I33" s="70"/>
    </row>
    <row r="34" spans="1:9" ht="55.5" customHeight="1" x14ac:dyDescent="0.35">
      <c r="A34" s="76" t="s">
        <v>54</v>
      </c>
      <c r="B34" s="77"/>
      <c r="C34" s="77"/>
      <c r="D34" s="77"/>
      <c r="E34" s="77"/>
      <c r="F34" s="77"/>
      <c r="G34" s="77"/>
      <c r="H34" s="77"/>
      <c r="I34" s="77"/>
    </row>
    <row r="35" spans="1:9" ht="15.5" x14ac:dyDescent="0.35">
      <c r="A35" s="71" t="s">
        <v>55</v>
      </c>
      <c r="B35" s="71"/>
      <c r="C35" s="71"/>
      <c r="D35" s="71"/>
      <c r="E35" s="71"/>
      <c r="F35" s="71"/>
      <c r="G35" s="71"/>
      <c r="H35" s="71"/>
      <c r="I35" s="71"/>
    </row>
    <row r="36" spans="1:9" ht="15.5" x14ac:dyDescent="0.35">
      <c r="A36" s="72" t="s">
        <v>56</v>
      </c>
      <c r="B36" s="72"/>
      <c r="C36" s="72"/>
      <c r="D36" s="72"/>
      <c r="E36" s="72"/>
      <c r="F36" s="72"/>
      <c r="G36" s="72"/>
      <c r="H36" s="72"/>
      <c r="I36" s="72"/>
    </row>
    <row r="37" spans="1:9" ht="15.5" x14ac:dyDescent="0.35">
      <c r="A37" s="72" t="s">
        <v>57</v>
      </c>
      <c r="B37" s="72"/>
      <c r="C37" s="72"/>
      <c r="D37" s="72"/>
      <c r="E37" s="72"/>
      <c r="F37" s="72"/>
      <c r="G37" s="72"/>
      <c r="H37" s="72"/>
      <c r="I37" s="72"/>
    </row>
    <row r="38" spans="1:9" ht="18.5" x14ac:dyDescent="0.35">
      <c r="A38" s="73" t="s">
        <v>58</v>
      </c>
      <c r="B38" s="73"/>
      <c r="C38" s="73"/>
      <c r="D38" s="73"/>
      <c r="E38" s="73"/>
      <c r="F38" s="73"/>
      <c r="G38" s="73"/>
      <c r="H38" s="73"/>
      <c r="I38" s="73"/>
    </row>
  </sheetData>
  <mergeCells count="11">
    <mergeCell ref="A35:I35"/>
    <mergeCell ref="A36:I36"/>
    <mergeCell ref="A37:I37"/>
    <mergeCell ref="A38:I38"/>
    <mergeCell ref="K4:L4"/>
    <mergeCell ref="A34:I34"/>
    <mergeCell ref="K3:L3"/>
    <mergeCell ref="F19:H19"/>
    <mergeCell ref="F26:H26"/>
    <mergeCell ref="F27:H27"/>
    <mergeCell ref="A33:I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6782D-2CCB-4EC8-9DB8-6C6D8971FAA9}">
  <dimension ref="A1:L23"/>
  <sheetViews>
    <sheetView workbookViewId="0"/>
  </sheetViews>
  <sheetFormatPr defaultRowHeight="14.5" x14ac:dyDescent="0.35"/>
  <cols>
    <col min="1" max="1" width="28.81640625" customWidth="1"/>
    <col min="2" max="2" width="14.54296875" customWidth="1"/>
    <col min="3" max="3" width="15.26953125" customWidth="1"/>
    <col min="4" max="4" width="17" customWidth="1"/>
    <col min="6" max="6" width="14.1796875" customWidth="1"/>
    <col min="7" max="7" width="14" customWidth="1"/>
    <col min="8" max="8" width="13.1796875" customWidth="1"/>
    <col min="9" max="9" width="10.1796875" bestFit="1" customWidth="1"/>
    <col min="11" max="11" width="14.26953125" customWidth="1"/>
    <col min="12" max="12" width="13.1796875" customWidth="1"/>
  </cols>
  <sheetData>
    <row r="1" spans="1:12" x14ac:dyDescent="0.35">
      <c r="A1" s="55" t="s">
        <v>59</v>
      </c>
    </row>
    <row r="3" spans="1:12" ht="63.75" customHeight="1" x14ac:dyDescent="0.35">
      <c r="A3" s="23" t="s">
        <v>60</v>
      </c>
      <c r="B3" s="34" t="s">
        <v>61</v>
      </c>
      <c r="C3" s="34" t="s">
        <v>62</v>
      </c>
      <c r="D3" s="34" t="s">
        <v>63</v>
      </c>
      <c r="E3" s="34" t="s">
        <v>64</v>
      </c>
      <c r="F3" s="34" t="s">
        <v>14</v>
      </c>
      <c r="G3" s="34" t="s">
        <v>15</v>
      </c>
      <c r="H3" s="34" t="s">
        <v>65</v>
      </c>
      <c r="I3" s="34" t="s">
        <v>66</v>
      </c>
      <c r="J3" s="16"/>
      <c r="K3" s="80"/>
      <c r="L3" s="80"/>
    </row>
    <row r="4" spans="1:12" ht="22.5" customHeight="1" x14ac:dyDescent="0.35">
      <c r="A4" s="35" t="s">
        <v>67</v>
      </c>
      <c r="B4" s="36">
        <v>23</v>
      </c>
      <c r="C4" s="36">
        <v>1</v>
      </c>
      <c r="D4" s="36">
        <f t="shared" ref="D4:D5" si="0">B4*C4</f>
        <v>23</v>
      </c>
      <c r="E4" s="36">
        <v>0</v>
      </c>
      <c r="F4" s="36">
        <f t="shared" ref="F4:F5" si="1">D4*E4</f>
        <v>0</v>
      </c>
      <c r="G4" s="36">
        <f t="shared" ref="G4:G5" si="2">F4*0.05</f>
        <v>0</v>
      </c>
      <c r="H4" s="36">
        <f t="shared" ref="H4:H5" si="3">F4*0.1</f>
        <v>0</v>
      </c>
      <c r="I4" s="44">
        <f>F4*$L$5+G4*$L$6+H4*$L$7</f>
        <v>0</v>
      </c>
      <c r="J4" s="16"/>
      <c r="K4" s="79" t="s">
        <v>68</v>
      </c>
      <c r="L4" s="79"/>
    </row>
    <row r="5" spans="1:12" ht="18" customHeight="1" x14ac:dyDescent="0.35">
      <c r="A5" s="35" t="s">
        <v>69</v>
      </c>
      <c r="B5" s="36">
        <v>23</v>
      </c>
      <c r="C5" s="36">
        <v>1</v>
      </c>
      <c r="D5" s="36">
        <f t="shared" si="0"/>
        <v>23</v>
      </c>
      <c r="E5" s="36">
        <v>0</v>
      </c>
      <c r="F5" s="36">
        <f t="shared" si="1"/>
        <v>0</v>
      </c>
      <c r="G5" s="36">
        <f t="shared" si="2"/>
        <v>0</v>
      </c>
      <c r="H5" s="36">
        <f t="shared" si="3"/>
        <v>0</v>
      </c>
      <c r="I5" s="44">
        <f>F5*$L$5+G5*$L$6+H5*$L$7</f>
        <v>0</v>
      </c>
      <c r="J5" s="16"/>
      <c r="K5" s="17" t="s">
        <v>70</v>
      </c>
      <c r="L5" s="18">
        <v>57.07</v>
      </c>
    </row>
    <row r="6" spans="1:12" ht="15" customHeight="1" x14ac:dyDescent="0.35">
      <c r="A6" s="35" t="s">
        <v>71</v>
      </c>
      <c r="B6" s="36"/>
      <c r="C6" s="36"/>
      <c r="D6" s="36"/>
      <c r="E6" s="36"/>
      <c r="F6" s="36"/>
      <c r="G6" s="36"/>
      <c r="H6" s="36"/>
      <c r="I6" s="37"/>
      <c r="J6" s="16"/>
      <c r="K6" s="19" t="s">
        <v>72</v>
      </c>
      <c r="L6" s="20">
        <v>76.91</v>
      </c>
    </row>
    <row r="7" spans="1:12" ht="14.25" customHeight="1" x14ac:dyDescent="0.35">
      <c r="A7" s="35" t="s">
        <v>73</v>
      </c>
      <c r="B7" s="36"/>
      <c r="C7" s="36"/>
      <c r="D7" s="36"/>
      <c r="E7" s="36"/>
      <c r="F7" s="36"/>
      <c r="G7" s="36"/>
      <c r="H7" s="36"/>
      <c r="I7" s="37"/>
      <c r="J7" s="16"/>
      <c r="K7" s="21" t="s">
        <v>74</v>
      </c>
      <c r="L7" s="20">
        <v>30.88</v>
      </c>
    </row>
    <row r="8" spans="1:12" ht="17.25" customHeight="1" x14ac:dyDescent="0.35">
      <c r="A8" s="35" t="s">
        <v>75</v>
      </c>
      <c r="B8" s="36">
        <v>2</v>
      </c>
      <c r="C8" s="36">
        <v>1</v>
      </c>
      <c r="D8" s="36">
        <f t="shared" ref="D8:D12" si="4">B8*C8</f>
        <v>2</v>
      </c>
      <c r="E8" s="36">
        <v>0</v>
      </c>
      <c r="F8" s="36">
        <f t="shared" ref="F8:F12" si="5">D8*E8</f>
        <v>0</v>
      </c>
      <c r="G8" s="36">
        <f t="shared" ref="G8:G12" si="6">F8*0.05</f>
        <v>0</v>
      </c>
      <c r="H8" s="36">
        <f t="shared" ref="H8:H12" si="7">F8*0.1</f>
        <v>0</v>
      </c>
      <c r="I8" s="44">
        <f t="shared" ref="I8:I12" si="8">F8*$L$5+G8*$L$6+H8*$L$7</f>
        <v>0</v>
      </c>
      <c r="J8" s="16"/>
      <c r="K8" s="16"/>
      <c r="L8" s="16"/>
    </row>
    <row r="9" spans="1:12" ht="15.75" customHeight="1" x14ac:dyDescent="0.35">
      <c r="A9" s="35" t="s">
        <v>76</v>
      </c>
      <c r="B9" s="36">
        <v>0.5</v>
      </c>
      <c r="C9" s="36">
        <v>1</v>
      </c>
      <c r="D9" s="36">
        <f t="shared" si="4"/>
        <v>0.5</v>
      </c>
      <c r="E9" s="36">
        <v>0</v>
      </c>
      <c r="F9" s="36">
        <f t="shared" si="5"/>
        <v>0</v>
      </c>
      <c r="G9" s="36">
        <f t="shared" si="6"/>
        <v>0</v>
      </c>
      <c r="H9" s="36">
        <f t="shared" si="7"/>
        <v>0</v>
      </c>
      <c r="I9" s="44">
        <f t="shared" si="8"/>
        <v>0</v>
      </c>
      <c r="J9" s="43"/>
      <c r="K9" s="16"/>
      <c r="L9" s="16"/>
    </row>
    <row r="10" spans="1:12" ht="18.75" customHeight="1" x14ac:dyDescent="0.35">
      <c r="A10" s="35" t="s">
        <v>77</v>
      </c>
      <c r="B10" s="36">
        <v>0.5</v>
      </c>
      <c r="C10" s="36">
        <v>1</v>
      </c>
      <c r="D10" s="36">
        <f t="shared" si="4"/>
        <v>0.5</v>
      </c>
      <c r="E10" s="36">
        <v>0</v>
      </c>
      <c r="F10" s="36">
        <f t="shared" si="5"/>
        <v>0</v>
      </c>
      <c r="G10" s="36">
        <f t="shared" si="6"/>
        <v>0</v>
      </c>
      <c r="H10" s="36">
        <f t="shared" si="7"/>
        <v>0</v>
      </c>
      <c r="I10" s="44">
        <f t="shared" si="8"/>
        <v>0</v>
      </c>
      <c r="J10" s="16"/>
      <c r="K10" s="16"/>
      <c r="L10" s="16"/>
    </row>
    <row r="11" spans="1:12" ht="18.75" customHeight="1" x14ac:dyDescent="0.35">
      <c r="A11" s="35" t="s">
        <v>78</v>
      </c>
      <c r="B11" s="36">
        <v>0.5</v>
      </c>
      <c r="C11" s="36">
        <v>1.2</v>
      </c>
      <c r="D11" s="36">
        <f t="shared" si="4"/>
        <v>0.6</v>
      </c>
      <c r="E11" s="36">
        <v>0</v>
      </c>
      <c r="F11" s="36">
        <f t="shared" si="5"/>
        <v>0</v>
      </c>
      <c r="G11" s="36">
        <f t="shared" si="6"/>
        <v>0</v>
      </c>
      <c r="H11" s="36">
        <f t="shared" si="7"/>
        <v>0</v>
      </c>
      <c r="I11" s="44">
        <f t="shared" si="8"/>
        <v>0</v>
      </c>
      <c r="J11" s="16"/>
      <c r="K11" s="16"/>
      <c r="L11" s="16"/>
    </row>
    <row r="12" spans="1:12" ht="16.5" customHeight="1" x14ac:dyDescent="0.35">
      <c r="A12" s="35" t="s">
        <v>79</v>
      </c>
      <c r="B12" s="36">
        <v>8</v>
      </c>
      <c r="C12" s="36">
        <v>1.2</v>
      </c>
      <c r="D12" s="36">
        <f t="shared" si="4"/>
        <v>9.6</v>
      </c>
      <c r="E12" s="36">
        <v>0</v>
      </c>
      <c r="F12" s="36">
        <f t="shared" si="5"/>
        <v>0</v>
      </c>
      <c r="G12" s="36">
        <f t="shared" si="6"/>
        <v>0</v>
      </c>
      <c r="H12" s="36">
        <f t="shared" si="7"/>
        <v>0</v>
      </c>
      <c r="I12" s="44">
        <f t="shared" si="8"/>
        <v>0</v>
      </c>
      <c r="J12" s="16"/>
      <c r="K12" s="16"/>
      <c r="L12" s="16"/>
    </row>
    <row r="13" spans="1:12" ht="15" customHeight="1" x14ac:dyDescent="0.35">
      <c r="A13" s="35" t="s">
        <v>80</v>
      </c>
      <c r="B13" s="36"/>
      <c r="C13" s="36"/>
      <c r="D13" s="36"/>
      <c r="E13" s="36"/>
      <c r="F13" s="36"/>
      <c r="G13" s="36"/>
      <c r="H13" s="36"/>
      <c r="I13" s="37"/>
      <c r="J13" s="16"/>
      <c r="K13" s="16"/>
      <c r="L13" s="16"/>
    </row>
    <row r="14" spans="1:12" ht="15.75" customHeight="1" x14ac:dyDescent="0.35">
      <c r="A14" s="35" t="s">
        <v>81</v>
      </c>
      <c r="B14" s="36">
        <v>2</v>
      </c>
      <c r="C14" s="36">
        <v>2</v>
      </c>
      <c r="D14" s="36">
        <f t="shared" ref="D14:D15" si="9">B14*C14</f>
        <v>4</v>
      </c>
      <c r="E14" s="36">
        <v>46</v>
      </c>
      <c r="F14" s="36">
        <f t="shared" ref="F14:F15" si="10">D14*E14</f>
        <v>184</v>
      </c>
      <c r="G14" s="36">
        <f t="shared" ref="G14:G15" si="11">F14*0.05</f>
        <v>9.2000000000000011</v>
      </c>
      <c r="H14" s="36">
        <f t="shared" ref="H14:H15" si="12">F14*0.1</f>
        <v>18.400000000000002</v>
      </c>
      <c r="I14" s="37">
        <f t="shared" ref="I14:I15" si="13">F14*$L$5+G14*$L$6+H14*$L$7</f>
        <v>11776.644</v>
      </c>
      <c r="J14" s="16"/>
      <c r="K14" s="16"/>
      <c r="L14" s="16"/>
    </row>
    <row r="15" spans="1:12" ht="16.5" customHeight="1" x14ac:dyDescent="0.35">
      <c r="A15" s="35" t="s">
        <v>82</v>
      </c>
      <c r="B15" s="36">
        <v>2</v>
      </c>
      <c r="C15" s="36">
        <v>0.5</v>
      </c>
      <c r="D15" s="36">
        <f t="shared" si="9"/>
        <v>1</v>
      </c>
      <c r="E15" s="36">
        <v>46</v>
      </c>
      <c r="F15" s="36">
        <f t="shared" si="10"/>
        <v>46</v>
      </c>
      <c r="G15" s="36">
        <f t="shared" si="11"/>
        <v>2.3000000000000003</v>
      </c>
      <c r="H15" s="36">
        <f t="shared" si="12"/>
        <v>4.6000000000000005</v>
      </c>
      <c r="I15" s="37">
        <f t="shared" si="13"/>
        <v>2944.1610000000001</v>
      </c>
      <c r="J15" s="16"/>
      <c r="K15" s="16"/>
      <c r="L15" s="16"/>
    </row>
    <row r="16" spans="1:12" ht="22.5" customHeight="1" x14ac:dyDescent="0.35">
      <c r="A16" s="38" t="s">
        <v>83</v>
      </c>
      <c r="B16" s="27"/>
      <c r="C16" s="27"/>
      <c r="D16" s="27"/>
      <c r="E16" s="27"/>
      <c r="F16" s="81">
        <f>ROUND(SUM(F4:H15),0)</f>
        <v>265</v>
      </c>
      <c r="G16" s="81"/>
      <c r="H16" s="81"/>
      <c r="I16" s="39">
        <f>ROUND(SUM(I4:I15),-2)</f>
        <v>14700</v>
      </c>
      <c r="J16" s="16"/>
      <c r="K16" s="16"/>
      <c r="L16" s="16"/>
    </row>
    <row r="17" spans="1:12" x14ac:dyDescent="0.35">
      <c r="A17" s="40"/>
      <c r="B17" s="40"/>
      <c r="C17" s="40"/>
      <c r="D17" s="40"/>
      <c r="E17" s="40"/>
      <c r="F17" s="40"/>
      <c r="G17" s="40"/>
      <c r="H17" s="40"/>
      <c r="I17" s="40"/>
      <c r="J17" s="16"/>
      <c r="K17" s="16"/>
      <c r="L17" s="16"/>
    </row>
    <row r="18" spans="1:12" x14ac:dyDescent="0.35">
      <c r="A18" s="31" t="s">
        <v>52</v>
      </c>
      <c r="B18" s="40"/>
      <c r="C18" s="40"/>
      <c r="D18" s="40"/>
      <c r="E18" s="40"/>
      <c r="F18" s="40"/>
      <c r="G18" s="40"/>
      <c r="H18" s="40"/>
      <c r="I18" s="40"/>
      <c r="J18" s="16"/>
      <c r="K18" s="16"/>
      <c r="L18" s="16"/>
    </row>
    <row r="19" spans="1:12" x14ac:dyDescent="0.35">
      <c r="A19" s="40"/>
      <c r="B19" s="40"/>
      <c r="C19" s="40"/>
      <c r="D19" s="40"/>
      <c r="E19" s="40"/>
      <c r="F19" s="40"/>
      <c r="G19" s="40"/>
      <c r="H19" s="40"/>
      <c r="I19" s="40"/>
      <c r="J19" s="16"/>
      <c r="K19" s="16"/>
      <c r="L19" s="16"/>
    </row>
    <row r="20" spans="1:12" ht="15.5" x14ac:dyDescent="0.35">
      <c r="A20" s="70" t="s">
        <v>53</v>
      </c>
      <c r="B20" s="70"/>
      <c r="C20" s="70"/>
      <c r="D20" s="70"/>
      <c r="E20" s="70"/>
      <c r="F20" s="70"/>
      <c r="G20" s="70"/>
      <c r="H20" s="70"/>
      <c r="I20" s="70"/>
      <c r="J20" s="16"/>
      <c r="K20" s="16"/>
      <c r="L20" s="16"/>
    </row>
    <row r="21" spans="1:12" ht="15.5" x14ac:dyDescent="0.35">
      <c r="A21" s="82" t="s">
        <v>84</v>
      </c>
      <c r="B21" s="83"/>
      <c r="C21" s="83"/>
      <c r="D21" s="83"/>
      <c r="E21" s="83"/>
      <c r="F21" s="83"/>
      <c r="G21" s="83"/>
      <c r="H21" s="83"/>
      <c r="I21" s="83"/>
      <c r="J21" s="16"/>
      <c r="K21" s="16"/>
      <c r="L21" s="16"/>
    </row>
    <row r="22" spans="1:12" ht="15.5" x14ac:dyDescent="0.35">
      <c r="A22" s="70" t="s">
        <v>85</v>
      </c>
      <c r="B22" s="70"/>
      <c r="C22" s="70"/>
      <c r="D22" s="70"/>
      <c r="E22" s="70"/>
      <c r="F22" s="70"/>
      <c r="G22" s="70"/>
      <c r="H22" s="70"/>
      <c r="I22" s="70"/>
      <c r="J22" s="16"/>
      <c r="K22" s="16"/>
      <c r="L22" s="16"/>
    </row>
    <row r="23" spans="1:12" ht="16" x14ac:dyDescent="0.35">
      <c r="A23" s="78" t="s">
        <v>86</v>
      </c>
      <c r="B23" s="78"/>
      <c r="C23" s="78"/>
      <c r="D23" s="78"/>
      <c r="E23" s="78"/>
      <c r="F23" s="78"/>
      <c r="G23" s="78"/>
      <c r="H23" s="78"/>
      <c r="I23" s="78"/>
      <c r="J23" s="16"/>
      <c r="K23" s="16"/>
      <c r="L23" s="16"/>
    </row>
  </sheetData>
  <mergeCells count="7">
    <mergeCell ref="A23:I23"/>
    <mergeCell ref="K4:L4"/>
    <mergeCell ref="K3:L3"/>
    <mergeCell ref="F16:H16"/>
    <mergeCell ref="A20:I20"/>
    <mergeCell ref="A21:I21"/>
    <mergeCell ref="A22:I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F4501-8F2A-4900-907B-DCEFA3835991}">
  <dimension ref="A1:H4"/>
  <sheetViews>
    <sheetView workbookViewId="0"/>
  </sheetViews>
  <sheetFormatPr defaultRowHeight="14.5" x14ac:dyDescent="0.35"/>
  <cols>
    <col min="1" max="1" width="18.7265625" customWidth="1"/>
    <col min="2" max="2" width="14.26953125" customWidth="1"/>
    <col min="3" max="3" width="14" customWidth="1"/>
    <col min="4" max="4" width="11.54296875" customWidth="1"/>
    <col min="5" max="5" width="16.26953125" customWidth="1"/>
    <col min="6" max="6" width="16.453125" customWidth="1"/>
    <col min="7" max="7" width="14.453125" customWidth="1"/>
  </cols>
  <sheetData>
    <row r="1" spans="1:8" x14ac:dyDescent="0.35">
      <c r="A1" s="2" t="s">
        <v>87</v>
      </c>
      <c r="B1" s="11"/>
      <c r="C1" s="11"/>
      <c r="D1" s="11"/>
      <c r="E1" s="11"/>
      <c r="F1" s="11"/>
      <c r="G1" s="12"/>
    </row>
    <row r="2" spans="1:8" ht="15" x14ac:dyDescent="0.35">
      <c r="A2" s="84" t="s">
        <v>88</v>
      </c>
      <c r="B2" s="85"/>
      <c r="C2" s="85"/>
      <c r="D2" s="85"/>
      <c r="E2" s="85"/>
      <c r="F2" s="85"/>
      <c r="G2" s="86"/>
    </row>
    <row r="3" spans="1:8" ht="65" x14ac:dyDescent="0.35">
      <c r="A3" s="13" t="s">
        <v>89</v>
      </c>
      <c r="B3" s="13" t="s">
        <v>90</v>
      </c>
      <c r="C3" s="13" t="s">
        <v>91</v>
      </c>
      <c r="D3" s="13" t="s">
        <v>92</v>
      </c>
      <c r="E3" s="13" t="s">
        <v>93</v>
      </c>
      <c r="F3" s="13" t="s">
        <v>94</v>
      </c>
      <c r="G3" s="13" t="s">
        <v>95</v>
      </c>
    </row>
    <row r="4" spans="1:8" x14ac:dyDescent="0.35">
      <c r="A4" s="14" t="s">
        <v>96</v>
      </c>
      <c r="B4" s="49">
        <v>8000</v>
      </c>
      <c r="C4" s="48">
        <v>0</v>
      </c>
      <c r="D4" s="15">
        <f>B4*C4</f>
        <v>0</v>
      </c>
      <c r="E4" s="49">
        <v>2100</v>
      </c>
      <c r="F4" s="48">
        <v>46</v>
      </c>
      <c r="G4" s="15">
        <f>E4*F4</f>
        <v>96600</v>
      </c>
      <c r="H4" s="50"/>
    </row>
  </sheetData>
  <mergeCells count="1">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8421-CE9A-4FB7-B42B-9039C2936D8A}">
  <dimension ref="A1:F9"/>
  <sheetViews>
    <sheetView workbookViewId="0">
      <selection sqref="A1:F1"/>
    </sheetView>
  </sheetViews>
  <sheetFormatPr defaultRowHeight="14.5" x14ac:dyDescent="0.35"/>
  <cols>
    <col min="1" max="1" width="13.81640625" customWidth="1"/>
    <col min="2" max="2" width="18.81640625" customWidth="1"/>
    <col min="3" max="3" width="17.81640625" customWidth="1"/>
    <col min="4" max="4" width="21.7265625" customWidth="1"/>
    <col min="5" max="5" width="31.81640625" customWidth="1"/>
    <col min="6" max="6" width="22.81640625" customWidth="1"/>
  </cols>
  <sheetData>
    <row r="1" spans="1:6" ht="15" x14ac:dyDescent="0.35">
      <c r="A1" s="87" t="s">
        <v>2</v>
      </c>
      <c r="B1" s="87"/>
      <c r="C1" s="87"/>
      <c r="D1" s="87"/>
      <c r="E1" s="87"/>
      <c r="F1" s="87"/>
    </row>
    <row r="2" spans="1:6" ht="26" x14ac:dyDescent="0.35">
      <c r="A2" s="51"/>
      <c r="B2" s="88" t="s">
        <v>97</v>
      </c>
      <c r="C2" s="88"/>
      <c r="D2" s="52" t="s">
        <v>98</v>
      </c>
      <c r="E2" s="52"/>
      <c r="F2" s="52"/>
    </row>
    <row r="3" spans="1:6" x14ac:dyDescent="0.35">
      <c r="A3" s="52"/>
      <c r="B3" s="13" t="s">
        <v>99</v>
      </c>
      <c r="C3" s="13" t="s">
        <v>100</v>
      </c>
      <c r="D3" s="13" t="s">
        <v>101</v>
      </c>
      <c r="E3" s="13" t="s">
        <v>102</v>
      </c>
      <c r="F3" s="13" t="s">
        <v>103</v>
      </c>
    </row>
    <row r="4" spans="1:6" ht="52" x14ac:dyDescent="0.35">
      <c r="A4" s="13" t="s">
        <v>104</v>
      </c>
      <c r="B4" s="52" t="s">
        <v>105</v>
      </c>
      <c r="C4" s="52" t="s">
        <v>106</v>
      </c>
      <c r="D4" s="52" t="s">
        <v>107</v>
      </c>
      <c r="E4" s="52" t="s">
        <v>108</v>
      </c>
      <c r="F4" s="52" t="s">
        <v>109</v>
      </c>
    </row>
    <row r="5" spans="1:6" x14ac:dyDescent="0.35">
      <c r="A5" s="13">
        <v>1</v>
      </c>
      <c r="B5" s="13">
        <v>0</v>
      </c>
      <c r="C5" s="13">
        <v>46</v>
      </c>
      <c r="D5" s="13">
        <v>0</v>
      </c>
      <c r="E5" s="13">
        <v>0</v>
      </c>
      <c r="F5" s="13">
        <f>B5+C5+D5-E5</f>
        <v>46</v>
      </c>
    </row>
    <row r="6" spans="1:6" x14ac:dyDescent="0.35">
      <c r="A6" s="13">
        <v>2</v>
      </c>
      <c r="B6" s="13">
        <v>0</v>
      </c>
      <c r="C6" s="13">
        <v>46</v>
      </c>
      <c r="D6" s="13">
        <v>0</v>
      </c>
      <c r="E6" s="13">
        <v>0</v>
      </c>
      <c r="F6" s="13">
        <f t="shared" ref="F6:F7" si="0">B6+C6+D6-E6</f>
        <v>46</v>
      </c>
    </row>
    <row r="7" spans="1:6" x14ac:dyDescent="0.35">
      <c r="A7" s="13">
        <v>3</v>
      </c>
      <c r="B7" s="13">
        <v>0</v>
      </c>
      <c r="C7" s="13">
        <f>F6</f>
        <v>46</v>
      </c>
      <c r="D7" s="13">
        <v>0</v>
      </c>
      <c r="E7" s="13">
        <v>0</v>
      </c>
      <c r="F7" s="13">
        <f t="shared" si="0"/>
        <v>46</v>
      </c>
    </row>
    <row r="8" spans="1:6" x14ac:dyDescent="0.35">
      <c r="A8" s="52" t="s">
        <v>110</v>
      </c>
      <c r="B8" s="13">
        <f>AVERAGE(B5:B7)</f>
        <v>0</v>
      </c>
      <c r="C8" s="13">
        <f>AVERAGE(C5:C7)</f>
        <v>46</v>
      </c>
      <c r="D8" s="13">
        <f t="shared" ref="D8:E8" si="1">AVERAGE(D5:D7)</f>
        <v>0</v>
      </c>
      <c r="E8" s="13">
        <f t="shared" si="1"/>
        <v>0</v>
      </c>
      <c r="F8" s="13">
        <f>AVERAGE(F5:F7)</f>
        <v>46</v>
      </c>
    </row>
    <row r="9" spans="1:6" ht="15.5" x14ac:dyDescent="0.35">
      <c r="A9" s="89" t="s">
        <v>111</v>
      </c>
      <c r="B9" s="89"/>
      <c r="C9" s="89"/>
      <c r="D9" s="89"/>
      <c r="E9" s="89"/>
      <c r="F9" s="89"/>
    </row>
  </sheetData>
  <mergeCells count="3">
    <mergeCell ref="A1:F1"/>
    <mergeCell ref="B2:C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36EF-98A2-4C95-85D5-94E209D943F8}">
  <dimension ref="A1:F10"/>
  <sheetViews>
    <sheetView tabSelected="1" workbookViewId="0">
      <selection activeCell="E3" sqref="E3"/>
    </sheetView>
  </sheetViews>
  <sheetFormatPr defaultRowHeight="14.5" x14ac:dyDescent="0.35"/>
  <cols>
    <col min="1" max="1" width="23.453125" customWidth="1"/>
    <col min="2" max="2" width="12.26953125" customWidth="1"/>
    <col min="3" max="3" width="11.81640625" customWidth="1"/>
    <col min="4" max="5" width="15.7265625" customWidth="1"/>
  </cols>
  <sheetData>
    <row r="1" spans="1:6" ht="15" x14ac:dyDescent="0.35">
      <c r="A1" s="87" t="s">
        <v>112</v>
      </c>
      <c r="B1" s="87"/>
      <c r="C1" s="87"/>
      <c r="D1" s="87"/>
      <c r="E1" s="87"/>
    </row>
    <row r="2" spans="1:6" x14ac:dyDescent="0.35">
      <c r="A2" s="13" t="s">
        <v>99</v>
      </c>
      <c r="B2" s="13" t="s">
        <v>100</v>
      </c>
      <c r="C2" s="13" t="s">
        <v>101</v>
      </c>
      <c r="D2" s="13" t="s">
        <v>102</v>
      </c>
      <c r="E2" s="13" t="s">
        <v>103</v>
      </c>
    </row>
    <row r="3" spans="1:6" ht="87.75" customHeight="1" x14ac:dyDescent="0.35">
      <c r="A3" s="13" t="s">
        <v>113</v>
      </c>
      <c r="B3" s="13" t="s">
        <v>2</v>
      </c>
      <c r="C3" s="13" t="s">
        <v>114</v>
      </c>
      <c r="D3" s="13" t="s">
        <v>115</v>
      </c>
      <c r="E3" s="13" t="s">
        <v>116</v>
      </c>
    </row>
    <row r="4" spans="1:6" ht="26" x14ac:dyDescent="0.35">
      <c r="A4" s="14" t="s">
        <v>117</v>
      </c>
      <c r="B4" s="53">
        <v>0</v>
      </c>
      <c r="C4" s="53">
        <v>1</v>
      </c>
      <c r="D4" s="63">
        <v>0</v>
      </c>
      <c r="E4" s="13">
        <f t="shared" ref="E4:E9" si="0">(B4*C4)+D4</f>
        <v>0</v>
      </c>
      <c r="F4" s="62"/>
    </row>
    <row r="5" spans="1:6" ht="26" x14ac:dyDescent="0.35">
      <c r="A5" s="14" t="s">
        <v>118</v>
      </c>
      <c r="B5" s="53">
        <v>0</v>
      </c>
      <c r="C5" s="53">
        <v>1.2</v>
      </c>
      <c r="D5" s="63">
        <v>0</v>
      </c>
      <c r="E5" s="13">
        <f t="shared" si="0"/>
        <v>0</v>
      </c>
    </row>
    <row r="6" spans="1:6" ht="28.5" customHeight="1" x14ac:dyDescent="0.35">
      <c r="A6" s="14" t="s">
        <v>119</v>
      </c>
      <c r="B6" s="53">
        <v>0</v>
      </c>
      <c r="C6" s="53">
        <v>1</v>
      </c>
      <c r="D6" s="63">
        <v>0</v>
      </c>
      <c r="E6" s="13">
        <f t="shared" si="0"/>
        <v>0</v>
      </c>
    </row>
    <row r="7" spans="1:6" ht="21.75" customHeight="1" x14ac:dyDescent="0.35">
      <c r="A7" s="14" t="s">
        <v>120</v>
      </c>
      <c r="B7" s="53">
        <v>0</v>
      </c>
      <c r="C7" s="53">
        <v>1.2</v>
      </c>
      <c r="D7" s="63">
        <v>0</v>
      </c>
      <c r="E7" s="13">
        <f t="shared" si="0"/>
        <v>0</v>
      </c>
    </row>
    <row r="8" spans="1:6" x14ac:dyDescent="0.35">
      <c r="A8" s="14" t="s">
        <v>121</v>
      </c>
      <c r="B8" s="53">
        <v>46</v>
      </c>
      <c r="C8" s="53">
        <v>2</v>
      </c>
      <c r="D8" s="63">
        <v>0</v>
      </c>
      <c r="E8" s="13">
        <f t="shared" si="0"/>
        <v>92</v>
      </c>
    </row>
    <row r="9" spans="1:6" x14ac:dyDescent="0.35">
      <c r="A9" s="14" t="s">
        <v>122</v>
      </c>
      <c r="B9" s="53">
        <v>46</v>
      </c>
      <c r="C9" s="53">
        <v>0.5</v>
      </c>
      <c r="D9" s="63">
        <v>0</v>
      </c>
      <c r="E9" s="13">
        <f t="shared" si="0"/>
        <v>23</v>
      </c>
    </row>
    <row r="10" spans="1:6" x14ac:dyDescent="0.35">
      <c r="A10" s="52"/>
      <c r="B10" s="13"/>
      <c r="C10" s="90" t="s">
        <v>123</v>
      </c>
      <c r="D10" s="91"/>
      <c r="E10" s="54">
        <f>ROUND(SUM(E4:E9),0)</f>
        <v>115</v>
      </c>
    </row>
  </sheetData>
  <mergeCells count="2">
    <mergeCell ref="A1:E1"/>
    <mergeCell ref="C10: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2025-01-06T15:46:20+00:00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Props1.xml><?xml version="1.0" encoding="utf-8"?>
<ds:datastoreItem xmlns:ds="http://schemas.openxmlformats.org/officeDocument/2006/customXml" ds:itemID="{4A3D6BAC-B7D2-496B-A0C5-EE03CEA1A090}">
  <ds:schemaRefs>
    <ds:schemaRef ds:uri="Microsoft.SharePoint.Taxonomy.ContentTypeSync"/>
  </ds:schemaRefs>
</ds:datastoreItem>
</file>

<file path=customXml/itemProps2.xml><?xml version="1.0" encoding="utf-8"?>
<ds:datastoreItem xmlns:ds="http://schemas.openxmlformats.org/officeDocument/2006/customXml" ds:itemID="{F41250FA-1968-4D2D-8CA2-04E7492B23BF}">
  <ds:schemaRefs>
    <ds:schemaRef ds:uri="http://schemas.microsoft.com/sharepoint/v3/contenttype/forms"/>
  </ds:schemaRefs>
</ds:datastoreItem>
</file>

<file path=customXml/itemProps3.xml><?xml version="1.0" encoding="utf-8"?>
<ds:datastoreItem xmlns:ds="http://schemas.openxmlformats.org/officeDocument/2006/customXml" ds:itemID="{60097AE9-7AF9-40CB-8FA6-FDA510F4A8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D29A19-6050-45A1-BAA4-28100EADAB42}">
  <ds:schemaRefs>
    <ds:schemaRef ds:uri="96fc5250-dc30-4f01-945b-7e46a880eeb3"/>
    <ds:schemaRef ds:uri="http://schemas.microsoft.com/office/2006/metadata/properties"/>
    <ds:schemaRef ds:uri="http://schemas.microsoft.com/sharepoint/v3/fields"/>
    <ds:schemaRef ds:uri="http://purl.org/dc/elements/1.1/"/>
    <ds:schemaRef ds:uri="http://schemas.microsoft.com/sharepoint.v3"/>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documentManagement/types"/>
    <ds:schemaRef ds:uri="http://schemas.microsoft.com/sharepoint/v3"/>
    <ds:schemaRef ds:uri="02fe02c4-dc41-46ff-9d52-90c0a1b1f611"/>
    <ds:schemaRef ds:uri="4ffa91fb-a0ff-4ac5-b2db-65c790d184a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Johnson, Amaris</cp:lastModifiedBy>
  <cp:revision/>
  <dcterms:created xsi:type="dcterms:W3CDTF">2018-03-28T21:45:15Z</dcterms:created>
  <dcterms:modified xsi:type="dcterms:W3CDTF">2025-05-06T19:30:41Z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ies>
</file>