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sepa-my.sharepoint.com/personal/johnson_amaris_epa_gov/Documents/ICR/OAQPS/2060-0059; 1156.16 NSPs for Synthetic Fiber Production/"/>
    </mc:Choice>
  </mc:AlternateContent>
  <xr:revisionPtr revIDLastSave="0" documentId="8_{52EAF8A8-43E2-4C5D-9D96-7631EB494435}" xr6:coauthVersionLast="47" xr6:coauthVersionMax="47" xr10:uidLastSave="{00000000-0000-0000-0000-000000000000}"/>
  <bookViews>
    <workbookView xWindow="-57720" yWindow="-720" windowWidth="29040" windowHeight="15720" xr2:uid="{00000000-000D-0000-FFFF-FFFF00000000}"/>
  </bookViews>
  <sheets>
    <sheet name="Summary" sheetId="3" r:id="rId1"/>
    <sheet name="Table 1" sheetId="1" r:id="rId2"/>
    <sheet name="Table 2" sheetId="2" r:id="rId3"/>
    <sheet name="Capital O&amp;M" sheetId="4" r:id="rId4"/>
    <sheet name="Respondents" sheetId="5" r:id="rId5"/>
    <sheet name="Response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E4" i="4"/>
  <c r="B4" i="4"/>
  <c r="I20" i="2"/>
  <c r="F20" i="2"/>
  <c r="I25" i="1"/>
  <c r="I37" i="1"/>
  <c r="K38" i="1"/>
  <c r="I33" i="1"/>
  <c r="I36" i="1"/>
  <c r="F37" i="1"/>
  <c r="B2" i="3" s="1"/>
  <c r="I8" i="1"/>
  <c r="I17" i="2"/>
  <c r="B3" i="3"/>
  <c r="E10" i="6"/>
  <c r="E7" i="6"/>
  <c r="E11" i="6"/>
  <c r="E9" i="6"/>
  <c r="E8" i="6"/>
  <c r="E6" i="6"/>
  <c r="E5" i="6"/>
  <c r="E4" i="6"/>
  <c r="E12" i="6"/>
  <c r="E8" i="5"/>
  <c r="D8" i="5"/>
  <c r="B8" i="5"/>
  <c r="F5" i="5"/>
  <c r="G4" i="4"/>
  <c r="G5" i="4" s="1"/>
  <c r="D4" i="4"/>
  <c r="D5" i="4" s="1"/>
  <c r="F25" i="1"/>
  <c r="D19" i="2"/>
  <c r="F19" i="2" s="1"/>
  <c r="D18" i="2"/>
  <c r="F18" i="2" s="1"/>
  <c r="D17" i="2"/>
  <c r="F17" i="2" s="1"/>
  <c r="D15" i="2"/>
  <c r="F15" i="2" s="1"/>
  <c r="D14" i="2"/>
  <c r="F14" i="2" s="1"/>
  <c r="D13" i="2"/>
  <c r="F13" i="2" s="1"/>
  <c r="D12" i="2"/>
  <c r="F12" i="2" s="1"/>
  <c r="D11" i="2"/>
  <c r="F11" i="2" s="1"/>
  <c r="D8" i="2"/>
  <c r="F8" i="2" s="1"/>
  <c r="D7" i="2"/>
  <c r="F7" i="2" s="1"/>
  <c r="H5" i="4" l="1"/>
  <c r="B6" i="3" s="1"/>
  <c r="B4" i="3"/>
  <c r="C6" i="5"/>
  <c r="G17" i="2"/>
  <c r="H17" i="2"/>
  <c r="G11" i="2"/>
  <c r="H11" i="2"/>
  <c r="H7" i="2"/>
  <c r="G7" i="2"/>
  <c r="H13" i="2"/>
  <c r="G13" i="2"/>
  <c r="I13" i="2" s="1"/>
  <c r="H18" i="2"/>
  <c r="G18" i="2"/>
  <c r="I18" i="2" s="1"/>
  <c r="G15" i="2"/>
  <c r="H15" i="2"/>
  <c r="I15" i="2" s="1"/>
  <c r="G12" i="2"/>
  <c r="H12" i="2"/>
  <c r="H8" i="2"/>
  <c r="G8" i="2"/>
  <c r="I8" i="2" s="1"/>
  <c r="H14" i="2"/>
  <c r="G14" i="2"/>
  <c r="H19" i="2"/>
  <c r="G19" i="2"/>
  <c r="D33" i="1"/>
  <c r="F33" i="1" s="1"/>
  <c r="D32" i="1"/>
  <c r="F32" i="1" s="1"/>
  <c r="D24" i="1"/>
  <c r="F24" i="1" s="1"/>
  <c r="D23" i="1"/>
  <c r="F23" i="1" s="1"/>
  <c r="H23" i="1" s="1"/>
  <c r="D22" i="1"/>
  <c r="F22" i="1" s="1"/>
  <c r="D19" i="1"/>
  <c r="F19" i="1" s="1"/>
  <c r="D18" i="1"/>
  <c r="F18" i="1" s="1"/>
  <c r="D17" i="1"/>
  <c r="F17" i="1" s="1"/>
  <c r="D16" i="1"/>
  <c r="F16" i="1" s="1"/>
  <c r="D11" i="1"/>
  <c r="F11" i="1" s="1"/>
  <c r="D10" i="1"/>
  <c r="F10" i="1" s="1"/>
  <c r="D8" i="1"/>
  <c r="F8" i="1" s="1"/>
  <c r="F6" i="5" l="1"/>
  <c r="I19" i="2"/>
  <c r="I12" i="2"/>
  <c r="I14" i="2"/>
  <c r="I7" i="2"/>
  <c r="H18" i="1"/>
  <c r="G18" i="1"/>
  <c r="H19" i="1"/>
  <c r="G19" i="1"/>
  <c r="I19" i="1" s="1"/>
  <c r="H10" i="1"/>
  <c r="G10" i="1"/>
  <c r="G24" i="1"/>
  <c r="H24" i="1"/>
  <c r="H32" i="1"/>
  <c r="I32" i="1" s="1"/>
  <c r="G32" i="1"/>
  <c r="G16" i="1"/>
  <c r="I16" i="1" s="1"/>
  <c r="H16" i="1"/>
  <c r="G33" i="1"/>
  <c r="H33" i="1"/>
  <c r="G17" i="1"/>
  <c r="H17" i="1"/>
  <c r="I17" i="1" s="1"/>
  <c r="G23" i="1"/>
  <c r="I23" i="1" s="1"/>
  <c r="I11" i="2"/>
  <c r="H22" i="1"/>
  <c r="G22" i="1"/>
  <c r="G11" i="1"/>
  <c r="H11" i="1"/>
  <c r="G8" i="1"/>
  <c r="H8" i="1"/>
  <c r="C7" i="5" l="1"/>
  <c r="I18" i="1"/>
  <c r="I24" i="1"/>
  <c r="F36" i="1"/>
  <c r="I22" i="1"/>
  <c r="I10" i="1"/>
  <c r="I11" i="1"/>
  <c r="I39" i="1" l="1"/>
  <c r="B5" i="3" s="1"/>
  <c r="F7" i="5"/>
  <c r="F8" i="5" s="1"/>
  <c r="C8" i="5"/>
</calcChain>
</file>

<file path=xl/sharedStrings.xml><?xml version="1.0" encoding="utf-8"?>
<sst xmlns="http://schemas.openxmlformats.org/spreadsheetml/2006/main" count="191" uniqueCount="155">
  <si>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</si>
  <si>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</si>
  <si>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</si>
  <si>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</si>
  <si>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</si>
  <si>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</si>
  <si>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</si>
  <si>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</si>
  <si>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NSPS for Synthetic Fiber Production Facilities (40 CFR Part 60, Subpart HHH) (Renewal)</t>
  </si>
  <si>
    <t>Burden item</t>
  </si>
  <si>
    <t xml:space="preserve">(A) </t>
  </si>
  <si>
    <t xml:space="preserve">(B) </t>
  </si>
  <si>
    <t xml:space="preserve">(C) </t>
  </si>
  <si>
    <t xml:space="preserve">(D) </t>
  </si>
  <si>
    <t>(E)</t>
  </si>
  <si>
    <t xml:space="preserve">(F) </t>
  </si>
  <si>
    <t xml:space="preserve">(G) </t>
  </si>
  <si>
    <t xml:space="preserve">(H) </t>
  </si>
  <si>
    <t>Person-hours per occurrence</t>
  </si>
  <si>
    <t>No. of occurrences per respondent per year</t>
  </si>
  <si>
    <t>Person hours per respondent per year (AxB)</t>
  </si>
  <si>
    <r>
      <t>Respondents per year</t>
    </r>
    <r>
      <rPr>
        <b/>
        <vertAlign val="superscript"/>
        <sz val="10"/>
        <color rgb="FF000000"/>
        <rFont val="Times New Roman"/>
        <family val="1"/>
      </rPr>
      <t>a</t>
    </r>
  </si>
  <si>
    <t xml:space="preserve"> Technical person-hours per year (CxD)</t>
  </si>
  <si>
    <t>Management person-hours per year (Ex0.05)</t>
  </si>
  <si>
    <t>Clerical person-hours per year (Ex0.1)</t>
  </si>
  <si>
    <r>
      <t>Cost, $</t>
    </r>
    <r>
      <rPr>
        <b/>
        <vertAlign val="superscript"/>
        <sz val="10"/>
        <color rgb="FF000000"/>
        <rFont val="Times New Roman"/>
        <family val="1"/>
      </rPr>
      <t>b</t>
    </r>
  </si>
  <si>
    <t>1.  Applications</t>
  </si>
  <si>
    <t>N/A</t>
  </si>
  <si>
    <t>Labor Rates</t>
  </si>
  <si>
    <t>2.  Survey and Studies</t>
  </si>
  <si>
    <t>Management</t>
  </si>
  <si>
    <t>3.  Reporting Requirements</t>
  </si>
  <si>
    <t>Technical</t>
  </si>
  <si>
    <t xml:space="preserve">   A.  Familiarize with rule requirements</t>
  </si>
  <si>
    <t>Clerical</t>
  </si>
  <si>
    <t xml:space="preserve">   B.  Required activities</t>
  </si>
  <si>
    <t xml:space="preserve">       Initial performance test</t>
  </si>
  <si>
    <r>
      <t xml:space="preserve">       Repeat performance test </t>
    </r>
    <r>
      <rPr>
        <vertAlign val="superscript"/>
        <sz val="12"/>
        <color rgb="FF000000"/>
        <rFont val="Times New Roman"/>
        <family val="1"/>
      </rPr>
      <t>c</t>
    </r>
  </si>
  <si>
    <t xml:space="preserve">   C.  Create information</t>
  </si>
  <si>
    <t>See 3B</t>
  </si>
  <si>
    <t xml:space="preserve">   D.  Gather existing information</t>
  </si>
  <si>
    <t xml:space="preserve">   E.  Write report</t>
  </si>
  <si>
    <t xml:space="preserve">  New Sources</t>
  </si>
  <si>
    <r>
      <t xml:space="preserve">    Notification of construction/ reconstruction </t>
    </r>
    <r>
      <rPr>
        <vertAlign val="superscript"/>
        <sz val="12"/>
        <color rgb="FF000000"/>
        <rFont val="Times New Roman"/>
        <family val="1"/>
      </rPr>
      <t>d</t>
    </r>
  </si>
  <si>
    <r>
      <t xml:space="preserve">    Notification of actual startup </t>
    </r>
    <r>
      <rPr>
        <vertAlign val="superscript"/>
        <sz val="12"/>
        <color rgb="FF000000"/>
        <rFont val="Times New Roman"/>
        <family val="1"/>
      </rPr>
      <t>d</t>
    </r>
  </si>
  <si>
    <r>
      <t xml:space="preserve">    Notification of initial performance test </t>
    </r>
    <r>
      <rPr>
        <vertAlign val="superscript"/>
        <sz val="12"/>
        <color rgb="FF000000"/>
        <rFont val="Times New Roman"/>
        <family val="1"/>
      </rPr>
      <t>d</t>
    </r>
  </si>
  <si>
    <r>
      <t xml:space="preserve">    Notification of demonstration of CMS </t>
    </r>
    <r>
      <rPr>
        <vertAlign val="superscript"/>
        <sz val="12"/>
        <color rgb="FF000000"/>
        <rFont val="Times New Roman"/>
        <family val="1"/>
      </rPr>
      <t>d</t>
    </r>
  </si>
  <si>
    <r>
      <t xml:space="preserve">    Report of initial performance test </t>
    </r>
    <r>
      <rPr>
        <vertAlign val="superscript"/>
        <sz val="12"/>
        <color rgb="FF000000"/>
        <rFont val="Times New Roman"/>
        <family val="1"/>
      </rPr>
      <t>d</t>
    </r>
  </si>
  <si>
    <t xml:space="preserve">  Existing Sources</t>
  </si>
  <si>
    <r>
      <t xml:space="preserve">    Quarterly report of VOCs emission exceedances  </t>
    </r>
    <r>
      <rPr>
        <vertAlign val="superscript"/>
        <sz val="12"/>
        <color rgb="FF000000"/>
        <rFont val="Times New Roman"/>
        <family val="1"/>
      </rPr>
      <t>e</t>
    </r>
    <r>
      <rPr>
        <sz val="10"/>
        <color rgb="FF000000"/>
        <rFont val="Times New Roman"/>
        <family val="1"/>
      </rPr>
      <t xml:space="preserve">     </t>
    </r>
  </si>
  <si>
    <r>
      <t xml:space="preserve">    Semiannual report of no exceedances </t>
    </r>
    <r>
      <rPr>
        <vertAlign val="superscript"/>
        <sz val="12"/>
        <color rgb="FF000000"/>
        <rFont val="Times New Roman"/>
        <family val="1"/>
      </rPr>
      <t>f</t>
    </r>
  </si>
  <si>
    <r>
      <t xml:space="preserve">    Notification of limit exceedance for extruded fiber </t>
    </r>
    <r>
      <rPr>
        <vertAlign val="superscript"/>
        <sz val="12"/>
        <color rgb="FF000000"/>
        <rFont val="Times New Roman"/>
        <family val="1"/>
      </rPr>
      <t>g</t>
    </r>
  </si>
  <si>
    <t>Subtotal for Reporting Requirements</t>
  </si>
  <si>
    <t>4.  Recordkeeping requirements</t>
  </si>
  <si>
    <t xml:space="preserve">   A. Familiarize with rule requirements</t>
  </si>
  <si>
    <t>See 3A</t>
  </si>
  <si>
    <t xml:space="preserve">   B. Plan activities</t>
  </si>
  <si>
    <t>See 4C</t>
  </si>
  <si>
    <t xml:space="preserve">   C. Implement activities </t>
  </si>
  <si>
    <t xml:space="preserve">   D. Develop record system</t>
  </si>
  <si>
    <t>See 4E</t>
  </si>
  <si>
    <t xml:space="preserve"> </t>
  </si>
  <si>
    <t xml:space="preserve">   E. Time to enter information</t>
  </si>
  <si>
    <r>
      <t xml:space="preserve">          Records of operating parameters </t>
    </r>
    <r>
      <rPr>
        <vertAlign val="superscript"/>
        <sz val="12"/>
        <color rgb="FF000000"/>
        <rFont val="Times New Roman"/>
        <family val="1"/>
      </rPr>
      <t>h</t>
    </r>
  </si>
  <si>
    <r>
      <t xml:space="preserve">          Records of monthly VOC emission </t>
    </r>
    <r>
      <rPr>
        <vertAlign val="superscript"/>
        <sz val="12"/>
        <color rgb="FF000000"/>
        <rFont val="Times New Roman"/>
        <family val="1"/>
      </rPr>
      <t>i</t>
    </r>
  </si>
  <si>
    <t xml:space="preserve">   F.  Time to train personnel </t>
  </si>
  <si>
    <t xml:space="preserve">  G.  Time for audits</t>
  </si>
  <si>
    <t>Subtotal for Recordkeeping Requirements</t>
  </si>
  <si>
    <r>
      <t>TOTAL LABOR BURDEN AND COST(rounded</t>
    </r>
    <r>
      <rPr>
        <b/>
        <vertAlign val="superscript"/>
        <sz val="10"/>
        <color rgb="FF000000"/>
        <rFont val="Times New Roman"/>
        <family val="1"/>
      </rPr>
      <t>j</t>
    </r>
    <r>
      <rPr>
        <b/>
        <sz val="10"/>
        <color rgb="FF000000"/>
        <rFont val="Times New Roman"/>
        <family val="1"/>
      </rPr>
      <t>)</t>
    </r>
  </si>
  <si>
    <t># Hours per response</t>
  </si>
  <si>
    <r>
      <t>Total CAPITAL AND O&amp;M Costs (rounded)</t>
    </r>
    <r>
      <rPr>
        <b/>
        <vertAlign val="superscript"/>
        <sz val="10"/>
        <rFont val="Times New Roman"/>
        <family val="1"/>
      </rPr>
      <t>j</t>
    </r>
  </si>
  <si>
    <r>
      <t>Grand Total (rounded)</t>
    </r>
    <r>
      <rPr>
        <b/>
        <vertAlign val="superscript"/>
        <sz val="10"/>
        <rFont val="Times New Roman"/>
        <family val="1"/>
      </rPr>
      <t>j</t>
    </r>
  </si>
  <si>
    <t>Assumptions:</t>
  </si>
  <si>
    <r>
      <t>a</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</si>
  <si>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t>c</t>
    </r>
    <r>
      <rPr>
        <sz val="10"/>
        <color theme="1"/>
        <rFont val="Times New Roman"/>
        <family val="1"/>
      </rPr>
      <t xml:space="preserve">  We have assumed that 20 percent of initial performance tests will be repeated.</t>
    </r>
  </si>
  <si>
    <r>
      <t>d</t>
    </r>
    <r>
      <rPr>
        <sz val="10"/>
        <color theme="1"/>
        <rFont val="Times New Roman"/>
        <family val="1"/>
      </rPr>
      <t xml:space="preserve">  We have assumed that there will be no new sources over the three-year period of this ICR.</t>
    </r>
  </si>
  <si>
    <r>
      <t>e</t>
    </r>
    <r>
      <rPr>
        <sz val="10"/>
        <color theme="1"/>
        <rFont val="Times New Roman"/>
        <family val="1"/>
      </rPr>
      <t xml:space="preserve">  We have assumed that each respondent will submit one quarterly report every other year due to excess of volatile organic compounds (VOCs) emissions.</t>
    </r>
  </si>
  <si>
    <r>
      <t>f</t>
    </r>
    <r>
      <rPr>
        <sz val="10"/>
        <color theme="1"/>
        <rFont val="Times New Roman"/>
        <family val="1"/>
      </rPr>
      <t xml:space="preserve">  Semiannual reports are required of all respondents.</t>
    </r>
  </si>
  <si>
    <r>
      <rPr>
        <vertAlign val="superscript"/>
        <sz val="12"/>
        <color theme="1"/>
        <rFont val="Times New Roman"/>
        <family val="1"/>
      </rPr>
      <t xml:space="preserve">g </t>
    </r>
    <r>
      <rPr>
        <sz val="10"/>
        <color theme="1"/>
        <rFont val="Times New Roman"/>
        <family val="1"/>
      </rPr>
      <t xml:space="preserve"> We have assumed that there are no existing solvent-spun synthetic fiber producing facility subject to the exemption under section 60.600(a) that would have exceeded the annual requirement of 500 mg.  Therefore, no existing solvent-spun synthetic fiber producing facility will submit a notification of exceeding the limits over the three-year period of the ICR.</t>
    </r>
  </si>
  <si>
    <r>
      <t>h</t>
    </r>
    <r>
      <rPr>
        <sz val="10"/>
        <color theme="1"/>
        <rFont val="Times New Roman"/>
        <family val="1"/>
      </rPr>
      <t xml:space="preserve">  We have assumed that respondents will enter information on records of operating parameters 250 days per year.</t>
    </r>
  </si>
  <si>
    <r>
      <t xml:space="preserve">i </t>
    </r>
    <r>
      <rPr>
        <sz val="10"/>
        <color theme="1"/>
        <rFont val="Times New Roman"/>
        <family val="1"/>
      </rPr>
      <t xml:space="preserve"> Respondents are required to conduct monthly calculation of the 6 months VOC average emission which is considered a performance test.  Respondents will have to determine this value by calculating the VOC emissions per unit of mass solvent feed from each affected facility for the current and proceeding five consecutive calendar months.</t>
    </r>
  </si>
  <si>
    <r>
      <t xml:space="preserve">j </t>
    </r>
    <r>
      <rPr>
        <sz val="10"/>
        <color theme="1"/>
        <rFont val="Times New Roman"/>
        <family val="1"/>
      </rPr>
      <t xml:space="preserve">Totals have been rounded to 3 significant figures.  Figures may not add exactly due to rounding. </t>
    </r>
  </si>
  <si>
    <t>Table 2: Average Annual EPA Burden and Cost – NSPS for Synthetic Fiber Production Facilities (40 CFR Part 60, Subpart HHH) (Renewal)</t>
  </si>
  <si>
    <t>Activity</t>
  </si>
  <si>
    <t xml:space="preserve">(E) </t>
  </si>
  <si>
    <t>EPA person-hours per occurrence</t>
  </si>
  <si>
    <t>No. of occurrences per plant per year</t>
  </si>
  <si>
    <t>EPA person hours per plant per year (AxB)</t>
  </si>
  <si>
    <r>
      <t>Plants per year</t>
    </r>
    <r>
      <rPr>
        <b/>
        <vertAlign val="superscript"/>
        <sz val="10"/>
        <color rgb="FF000000"/>
        <rFont val="Times New Roman"/>
        <family val="1"/>
      </rPr>
      <t>a</t>
    </r>
  </si>
  <si>
    <t>Technical person-hours per year (CxD)</t>
  </si>
  <si>
    <t>Required Activities</t>
  </si>
  <si>
    <t xml:space="preserve">    New Plant</t>
  </si>
  <si>
    <t xml:space="preserve">        Initial performance test</t>
  </si>
  <si>
    <r>
      <t xml:space="preserve">        Repeat performance test </t>
    </r>
    <r>
      <rPr>
        <vertAlign val="superscript"/>
        <sz val="12"/>
        <color rgb="FF000000"/>
        <rFont val="Times New Roman"/>
        <family val="1"/>
      </rPr>
      <t>c</t>
    </r>
  </si>
  <si>
    <t>Report review</t>
  </si>
  <si>
    <t xml:space="preserve">        Notification of  construction</t>
  </si>
  <si>
    <t xml:space="preserve">        Notification of actual startup</t>
  </si>
  <si>
    <t xml:space="preserve">        Notification of initial test</t>
  </si>
  <si>
    <t xml:space="preserve">        Review test results</t>
  </si>
  <si>
    <t xml:space="preserve">        Notification of demonstration of CMS</t>
  </si>
  <si>
    <t xml:space="preserve">    Existing Plant</t>
  </si>
  <si>
    <r>
      <t xml:space="preserve">        Quarterly report of VOCs emission exceedances </t>
    </r>
    <r>
      <rPr>
        <vertAlign val="superscript"/>
        <sz val="12"/>
        <color rgb="FF000000"/>
        <rFont val="Times New Roman"/>
        <family val="1"/>
      </rPr>
      <t>d</t>
    </r>
  </si>
  <si>
    <r>
      <t xml:space="preserve">Semiannual report of no VOC emission exceedances </t>
    </r>
    <r>
      <rPr>
        <vertAlign val="superscript"/>
        <sz val="12"/>
        <color rgb="FF000000"/>
        <rFont val="Times New Roman"/>
        <family val="1"/>
      </rPr>
      <t>e</t>
    </r>
  </si>
  <si>
    <t xml:space="preserve">   Notification of limit exceedance for extruded fiber</t>
  </si>
  <si>
    <r>
      <t xml:space="preserve">TOTAL ANNUAL BURDEN AND COST (rounded) </t>
    </r>
    <r>
      <rPr>
        <b/>
        <vertAlign val="superscript"/>
        <sz val="10"/>
        <color rgb="FF000000"/>
        <rFont val="Times New Roman"/>
        <family val="1"/>
      </rPr>
      <t>f</t>
    </r>
  </si>
  <si>
    <r>
      <t xml:space="preserve">a </t>
    </r>
    <r>
      <rPr>
        <sz val="10"/>
        <color theme="1"/>
        <rFont val="Times New Roman"/>
        <family val="1"/>
      </rPr>
      <t xml:space="preserve"> We have assumed that the average number of respondents that will be subject to the rule will be 22.  There will be no additional new source that will become subject to the rule over the three-year period of this ICR. </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</si>
  <si>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</si>
  <si>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d</t>
    </r>
    <r>
      <rPr>
        <sz val="10"/>
        <color theme="1"/>
        <rFont val="Times New Roman"/>
        <family val="1"/>
      </rPr>
      <t xml:space="preserve">  We have assumed that each respondent will submit one quarterly report every other year due to excess of volatile organic compounds (VOCs) emissions.</t>
    </r>
  </si>
  <si>
    <r>
      <rPr>
        <vertAlign val="superscript"/>
        <sz val="12"/>
        <color theme="1"/>
        <rFont val="Times New Roman"/>
        <family val="1"/>
      </rPr>
      <t>e</t>
    </r>
    <r>
      <rPr>
        <sz val="10"/>
        <color theme="1"/>
        <rFont val="Times New Roman"/>
        <family val="1"/>
      </rPr>
      <t xml:space="preserve">  Semiannual reports are required of all respondents.</t>
    </r>
  </si>
  <si>
    <r>
      <t xml:space="preserve">f  </t>
    </r>
    <r>
      <rPr>
        <sz val="10"/>
        <color theme="1"/>
        <rFont val="Times New Roman"/>
        <family val="1"/>
      </rPr>
      <t xml:space="preserve">Totals have been rounded to 3 significant figures.  Figures may not add exactly due to rounding. </t>
    </r>
  </si>
  <si>
    <t>Capital/Startup vs. Operation and Maintenance (O&amp;M) Costs</t>
  </si>
  <si>
    <t>(A)</t>
  </si>
  <si>
    <t>(B)</t>
  </si>
  <si>
    <t>(C)</t>
  </si>
  <si>
    <t>(D)</t>
  </si>
  <si>
    <t>(F)</t>
  </si>
  <si>
    <t>(G)</t>
  </si>
  <si>
    <t>Continuous Monitoring Device</t>
  </si>
  <si>
    <t xml:space="preserve">Number of New Respondents </t>
  </si>
  <si>
    <t>Total Capital/Startup Cost, (B X C)</t>
  </si>
  <si>
    <t>Number of Respondents with O&amp;M</t>
  </si>
  <si>
    <t>Total O&amp;M,
(E x F)</t>
  </si>
  <si>
    <t>Flow indicator for solvent feed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</si>
  <si>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</si>
  <si>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</si>
  <si>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</si>
  <si>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</si>
  <si>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</si>
  <si>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</si>
  <si>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</si>
  <si>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</si>
  <si>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</si>
  <si>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</si>
  <si>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</si>
  <si>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</si>
  <si>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</si>
  <si>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</si>
  <si>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</si>
  <si>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Notification of construction/‌reconstruction</t>
  </si>
  <si>
    <t>Notification of actual startup</t>
  </si>
  <si>
    <t>Notification of initial performance test</t>
  </si>
  <si>
    <t>Report of performance tests</t>
  </si>
  <si>
    <t>Report of repeat of performance test</t>
  </si>
  <si>
    <t>Quarterly report of VOCs emission exceedances</t>
  </si>
  <si>
    <t>Semiannual report of no excess emissions</t>
  </si>
  <si>
    <t>Notification of extruded fiber limit exceedance</t>
  </si>
  <si>
    <t>Total (rounded)</t>
  </si>
  <si>
    <r>
      <rPr>
        <vertAlign val="superscript"/>
        <sz val="12"/>
        <color rgb="FF000000"/>
        <rFont val="Times New Roman"/>
        <family val="1"/>
      </rPr>
      <t>b</t>
    </r>
    <r>
      <rPr>
        <sz val="10"/>
        <color rgb="FF000000"/>
        <rFont val="Times New Roman"/>
        <family val="1"/>
      </rPr>
      <t xml:space="preserve">  This ICR uses the following labor rates: Managerial $172.41 ($82.10 + 110%);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								</t>
    </r>
  </si>
  <si>
    <t>CEPCI 2009:</t>
  </si>
  <si>
    <t>CEPCI 2023:</t>
  </si>
  <si>
    <r>
      <t>Capital/Startup Cost for One Respondent</t>
    </r>
    <r>
      <rPr>
        <vertAlign val="superscript"/>
        <sz val="10"/>
        <color rgb="FF000000"/>
        <rFont val="Times New Roman"/>
        <family val="1"/>
      </rPr>
      <t>1</t>
    </r>
  </si>
  <si>
    <r>
      <t>Annual O&amp;M Costs for One Respondent</t>
    </r>
    <r>
      <rPr>
        <vertAlign val="superscript"/>
        <sz val="10"/>
        <color rgb="FF000000"/>
        <rFont val="Times New Roman"/>
        <family val="1"/>
      </rPr>
      <t>1</t>
    </r>
  </si>
  <si>
    <r>
      <t>Totals (rounded)</t>
    </r>
    <r>
      <rPr>
        <vertAlign val="superscript"/>
        <sz val="10"/>
        <color rgb="FF000000"/>
        <rFont val="Times New Roman"/>
        <family val="1"/>
      </rPr>
      <t>2</t>
    </r>
  </si>
  <si>
    <r>
      <rPr>
        <vertAlign val="superscript"/>
        <sz val="10"/>
        <color rgb="FF000000"/>
        <rFont val="Times New Roman"/>
        <family val="1"/>
      </rPr>
      <t>1</t>
    </r>
    <r>
      <rPr>
        <sz val="10"/>
        <color rgb="FF000000"/>
        <rFont val="Times New Roman"/>
        <family val="1"/>
      </rPr>
      <t xml:space="preserve"> Totals have been rounded to 3 significant figures. Figures may not add exactly due to rounding.</t>
    </r>
  </si>
  <si>
    <r>
      <rPr>
        <vertAlign val="superscript"/>
        <sz val="10"/>
        <color rgb="FF000000"/>
        <rFont val="Times New Roman"/>
        <family val="1"/>
      </rPr>
      <t>2</t>
    </r>
    <r>
      <rPr>
        <sz val="10"/>
        <color rgb="FF000000"/>
        <rFont val="Times New Roman"/>
        <family val="1"/>
      </rPr>
      <t xml:space="preserve"> Costs have been adjusted to 2023 dollars using the CEPCI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</si>
</sst>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9"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b/>
      <sz val="10"/>
      <color theme="1"/>
      <name val="Times New Roman"/>
      <family val="1"/>
    </font>
    <font>
      <b/>
      <sz val="10"/>
      <name val="Times New Roman"/>
      <family val="1"/>
    </font>
    <font>
      <b/>
      <vertAlign val="superscript"/>
      <sz val="10"/>
      <name val="Times New Roman"/>
      <family val="1"/>
    </font>
    <font>
      <b/>
      <i/>
      <sz val="10"/>
      <color rgb="FF000000"/>
      <name val="Times New Roman"/>
      <family val="1"/>
    </font>
    <font>
      <i/>
      <sz val="10"/>
      <color theme="1"/>
      <name val="Times New Roman"/>
      <family val="1"/>
    </font>
    <font>
      <i/>
      <sz val="10"/>
      <color rgb="FF000000"/>
      <name val="Times New Roman"/>
      <family val="1"/>
    </font>
    <font>
      <sz val="10"/>
      <name val="Times New Roman"/>
      <family val="1"/>
    </font>
    <font>
      <vertAlign val="superscript"/>
      <sz val="10"/>
      <color theme="1"/>
      <name val="Times New Roman"/>
      <family val="1"/>
    </font>
    <font>
      <sz val="10"/>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Times New Roman"/>
      <family val="1"/>
    </font>
    <font>
      <sz val="10"/>
      <color rgb="FFFF0000"/>
      <name val="Times New Roman"/>
      <family val="1"/>
    </font>
    <font>
      <sz val="11"/>
      <name val="Times New Roman"/>
      <family val="1"/>
    </font>
    <font>
      <sz val="11"/>
      <name val="Calibri"/>
      <family val="2"/>
      <scheme val="minor"/>
    </font>
    <font>
      <sz val="12"/>
      <color theme="1"/>
      <name val="Times New Roman"/>
      <family val="1"/>
    </font>
    <font>
      <sz val="12"/>
      <color rgb="FF000000"/>
      <name val="Times New Roman"/>
      <family val="1"/>
    </font>
    <font>
      <b/>
      <sz val="11"/>
      <color rgb="FF000000"/>
      <name val="Times New Roman"/>
      <family val="1"/>
    </font>
    <font>
      <vertAlign val="superscript"/>
      <sz val="10"/>
      <color rgb="FF000000"/>
      <name val="Times New Roman"/>
      <family val="1"/>
    </font>
    <font>
      <vertAlign val="superscript"/>
      <sz val="10"/>
      <color rgb="FF00000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diagonal/>
    </border>
  </borders>
  <cellStyleXfs count="1">
    <xf numFmtId="0" fontId="0" fillId="0" borderId="0"/>
  </cellStyleXfs>
  <cellXfs count="88">
    <xf numFmtId="0" fontId="0" fillId="0" borderId="0" xfId="0"/>
    <xf numFmtId="0" fontId="1" fillId="0" borderId="0" xfId="0" applyFont="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6" fontId="5"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3" fillId="0" borderId="1" xfId="0" applyFont="1" applyBorder="1" applyAlignment="1">
      <alignment vertical="center"/>
    </xf>
    <xf numFmtId="0" fontId="5" fillId="0" borderId="1" xfId="0" applyFont="1" applyBorder="1" applyAlignment="1">
      <alignment horizontal="right" vertical="center" wrapText="1" indent="2"/>
    </xf>
    <xf numFmtId="0" fontId="8" fillId="0" borderId="0" xfId="0" applyFont="1" applyAlignment="1">
      <alignment vertical="center"/>
    </xf>
    <xf numFmtId="0" fontId="5" fillId="0" borderId="1" xfId="0" applyFont="1" applyBorder="1" applyAlignment="1">
      <alignment horizontal="left" vertical="center" indent="3"/>
    </xf>
    <xf numFmtId="6" fontId="3" fillId="0" borderId="1" xfId="0" applyNumberFormat="1" applyFont="1" applyBorder="1" applyAlignment="1">
      <alignment horizontal="center" vertical="center" wrapText="1"/>
    </xf>
    <xf numFmtId="0" fontId="11" fillId="0" borderId="1" xfId="0" applyFont="1" applyBorder="1" applyAlignment="1">
      <alignment vertical="center"/>
    </xf>
    <xf numFmtId="0" fontId="12" fillId="0" borderId="1" xfId="0" applyFont="1" applyBorder="1" applyAlignment="1">
      <alignment vertical="center" wrapText="1"/>
    </xf>
    <xf numFmtId="6" fontId="11" fillId="0" borderId="1" xfId="0" applyNumberFormat="1" applyFont="1" applyBorder="1" applyAlignment="1">
      <alignment horizontal="right" vertical="center" wrapText="1"/>
    </xf>
    <xf numFmtId="0" fontId="13" fillId="0" borderId="1" xfId="0" applyFont="1" applyBorder="1" applyAlignment="1">
      <alignment vertical="center" wrapText="1"/>
    </xf>
    <xf numFmtId="6" fontId="11" fillId="0" borderId="1" xfId="0" applyNumberFormat="1" applyFont="1" applyBorder="1" applyAlignment="1">
      <alignment horizontal="center" vertical="center" wrapText="1"/>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xf>
    <xf numFmtId="0" fontId="3" fillId="0" borderId="4"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0" fillId="0" borderId="1" xfId="0" applyBorder="1" applyAlignment="1">
      <alignment vertical="center"/>
    </xf>
    <xf numFmtId="0" fontId="19" fillId="0" borderId="0" xfId="0" applyFont="1"/>
    <xf numFmtId="0" fontId="20" fillId="0" borderId="0" xfId="0" applyFont="1"/>
    <xf numFmtId="0" fontId="17" fillId="0" borderId="0" xfId="0" applyFont="1"/>
    <xf numFmtId="0" fontId="0" fillId="0" borderId="8" xfId="0" applyBorder="1"/>
    <xf numFmtId="0" fontId="0" fillId="0" borderId="10" xfId="0" applyBorder="1"/>
    <xf numFmtId="0" fontId="21" fillId="0" borderId="0" xfId="0" applyFont="1"/>
    <xf numFmtId="164" fontId="23" fillId="0" borderId="9" xfId="0" applyNumberFormat="1" applyFont="1" applyBorder="1"/>
    <xf numFmtId="164" fontId="23" fillId="0" borderId="3" xfId="0" applyNumberFormat="1" applyFont="1" applyBorder="1"/>
    <xf numFmtId="164" fontId="22" fillId="0" borderId="9" xfId="0" applyNumberFormat="1" applyFont="1" applyBorder="1"/>
    <xf numFmtId="164" fontId="22" fillId="0" borderId="3" xfId="0" applyNumberFormat="1" applyFont="1" applyBorder="1"/>
    <xf numFmtId="1" fontId="0" fillId="0" borderId="0" xfId="0" applyNumberFormat="1"/>
    <xf numFmtId="0" fontId="21" fillId="0" borderId="1" xfId="0" applyFont="1" applyBorder="1" applyAlignment="1">
      <alignment horizontal="right" vertical="center" wrapText="1" indent="1"/>
    </xf>
    <xf numFmtId="6"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indent="1"/>
    </xf>
    <xf numFmtId="8" fontId="14" fillId="0" borderId="1" xfId="0" applyNumberFormat="1" applyFont="1" applyBorder="1" applyAlignment="1">
      <alignment horizontal="right" vertical="center" wrapText="1"/>
    </xf>
    <xf numFmtId="0" fontId="25" fillId="0" borderId="0" xfId="0" applyFont="1" applyAlignment="1">
      <alignment horizontal="left" vertical="center" indent="10"/>
    </xf>
    <xf numFmtId="0" fontId="25" fillId="0" borderId="0" xfId="0" applyFont="1" applyAlignment="1">
      <alignment vertical="center"/>
    </xf>
    <xf numFmtId="0" fontId="19" fillId="0" borderId="0" xfId="0" applyFont="1" applyAlignment="1">
      <alignment wrapText="1"/>
    </xf>
    <xf numFmtId="0" fontId="19" fillId="0" borderId="0" xfId="0" applyFont="1" applyAlignment="1">
      <alignment vertical="center" wrapText="1"/>
    </xf>
    <xf numFmtId="1" fontId="19" fillId="0" borderId="0" xfId="0" applyNumberFormat="1" applyFont="1"/>
    <xf numFmtId="3" fontId="19" fillId="0" borderId="0" xfId="0" applyNumberFormat="1" applyFont="1"/>
    <xf numFmtId="6" fontId="19" fillId="0" borderId="0" xfId="0" applyNumberFormat="1" applyFont="1"/>
    <xf numFmtId="0" fontId="5" fillId="0" borderId="0" xfId="0" applyFont="1"/>
    <xf numFmtId="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6" fontId="5" fillId="0" borderId="1" xfId="0" applyNumberFormat="1" applyFont="1" applyBorder="1" applyAlignment="1">
      <alignment horizontal="center" vertical="center" wrapText="1"/>
    </xf>
    <xf numFmtId="6" fontId="5" fillId="0" borderId="4" xfId="0" applyNumberFormat="1" applyFont="1" applyBorder="1" applyAlignment="1">
      <alignment horizontal="center" vertical="center" wrapText="1"/>
    </xf>
    <xf numFmtId="6" fontId="9" fillId="0" borderId="11" xfId="0" applyNumberFormat="1" applyFont="1" applyBorder="1" applyAlignment="1">
      <alignment horizontal="center"/>
    </xf>
    <xf numFmtId="0" fontId="3" fillId="0" borderId="1" xfId="0" applyFont="1" applyBorder="1" applyAlignment="1">
      <alignment vertical="center" wrapText="1"/>
    </xf>
    <xf numFmtId="0" fontId="2" fillId="0" borderId="4" xfId="0" applyFont="1" applyBorder="1" applyAlignment="1">
      <alignment horizontal="center" vertical="center" wrapText="1"/>
    </xf>
    <xf numFmtId="0" fontId="26"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7" xfId="0" applyBorder="1" applyAlignment="1">
      <alignment horizontal="center"/>
    </xf>
    <xf numFmtId="0" fontId="0" fillId="0" borderId="2" xfId="0" applyBorder="1" applyAlignment="1">
      <alignment horizont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1" fontId="11" fillId="0" borderId="4" xfId="0" applyNumberFormat="1" applyFont="1" applyBorder="1" applyAlignment="1">
      <alignment horizontal="center" vertical="center" wrapText="1"/>
    </xf>
    <xf numFmtId="1" fontId="11" fillId="0" borderId="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18" fillId="0" borderId="0" xfId="0" applyFont="1" applyAlignment="1">
      <alignment horizontal="left"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0" xfId="0" applyFont="1" applyAlignment="1">
      <alignment horizontal="left" vertical="center"/>
    </xf>
    <xf numFmtId="0" fontId="19" fillId="0" borderId="0" xfId="0" applyFont="1" applyAlignment="1">
      <alignment horizontal="left" vertical="center"/>
    </xf>
    <xf numFmtId="1" fontId="3" fillId="0" borderId="1" xfId="0" applyNumberFormat="1" applyFont="1" applyBorder="1" applyAlignment="1">
      <alignment horizontal="center" vertical="center" wrapText="1"/>
    </xf>
    <xf numFmtId="0" fontId="6" fillId="0" borderId="0" xfId="0" applyFont="1" applyAlignment="1">
      <alignment horizontal="left" vertical="center"/>
    </xf>
    <xf numFmtId="0" fontId="28" fillId="0" borderId="0" xfId="0" applyFont="1" applyAlignment="1">
      <alignment horizontal="left" wrapText="1"/>
    </xf>
    <xf numFmtId="0" fontId="19" fillId="0" borderId="0" xfId="0" applyFont="1" applyAlignment="1">
      <alignment horizontal="left"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27" fillId="0" borderId="12" xfId="0" applyFont="1" applyBorder="1" applyAlignment="1">
      <alignment horizontal="left" vertical="top"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0E7F-13F5-4399-B7CE-080DC5B981FD}">
  <dimension ref="A1:B7"/>
  <sheetViews>
    <sheetView tabSelected="1" workbookViewId="0">
      <selection activeCell="B4" sqref="B4"/>
    </sheetView>
  </sheetViews>
  <sheetFormatPr defaultRowHeight="14.5" x14ac:dyDescent="0.35"/>
  <cols>
    <col min="1" max="1" width="27.1796875" bestFit="1" customWidth="1"/>
    <col min="2" max="2" width="13.7265625" bestFit="1" customWidth="1"/>
  </cols>
  <sheetData>
    <row r="1" spans="1:2" x14ac:dyDescent="0.35">
      <c r="A1" s="58" t="s">
        <v>0</v>
      </c>
      <c r="B1" s="58"/>
    </row>
    <row r="2" spans="1:2" x14ac:dyDescent="0.35">
      <c r="A2" s="45" t="s">
        <v>1</v>
      </c>
      <c r="B2" s="46">
        <f>'Table 1'!F37/Responses!E12</f>
        <v>34.18181818181818</v>
      </c>
    </row>
    <row r="3" spans="1:2" x14ac:dyDescent="0.35">
      <c r="A3" s="45" t="s">
        <v>2</v>
      </c>
      <c r="B3" s="27">
        <f>Respondents!F8</f>
        <v>22</v>
      </c>
    </row>
    <row r="4" spans="1:2" ht="15.75" customHeight="1" x14ac:dyDescent="0.35">
      <c r="A4" s="45" t="s">
        <v>3</v>
      </c>
      <c r="B4" s="47">
        <f>'Table 1'!F37</f>
        <v>1880</v>
      </c>
    </row>
    <row r="5" spans="1:2" x14ac:dyDescent="0.35">
      <c r="A5" s="45" t="s">
        <v>4</v>
      </c>
      <c r="B5" s="48">
        <f>'Table 1'!I39</f>
        <v>510000</v>
      </c>
    </row>
    <row r="6" spans="1:2" x14ac:dyDescent="0.35">
      <c r="A6" s="45" t="s">
        <v>5</v>
      </c>
      <c r="B6" s="48">
        <f>'Capital O&amp;M'!H5</f>
        <v>252000</v>
      </c>
    </row>
    <row r="7" spans="1:2" x14ac:dyDescent="0.35">
      <c r="A7" s="45" t="s">
        <v>6</v>
      </c>
      <c r="B7" s="27"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zoomScale="90" zoomScaleNormal="90" workbookViewId="0">
      <pane ySplit="4" topLeftCell="A27" activePane="bottomLeft" state="frozen"/>
      <selection pane="bottomLeft" activeCell="C32" sqref="C32"/>
    </sheetView>
  </sheetViews>
  <sheetFormatPr defaultRowHeight="14.5" x14ac:dyDescent="0.35"/>
  <cols>
    <col min="1" max="1" width="48.7265625" customWidth="1"/>
    <col min="2" max="9" width="12.7265625" customWidth="1"/>
    <col min="11" max="11" width="15.453125" customWidth="1"/>
    <col min="13" max="13" width="8.81640625" customWidth="1"/>
  </cols>
  <sheetData>
    <row r="1" spans="1:13" ht="15" x14ac:dyDescent="0.35">
      <c r="A1" s="1" t="s">
        <v>8</v>
      </c>
    </row>
    <row r="2" spans="1:13" ht="15" x14ac:dyDescent="0.35">
      <c r="A2" s="1"/>
    </row>
    <row r="3" spans="1:13" ht="15" customHeight="1" x14ac:dyDescent="0.35">
      <c r="A3" s="59" t="s">
        <v>9</v>
      </c>
      <c r="B3" s="2" t="s">
        <v>10</v>
      </c>
      <c r="C3" s="2" t="s">
        <v>11</v>
      </c>
      <c r="D3" s="2" t="s">
        <v>12</v>
      </c>
      <c r="E3" s="2" t="s">
        <v>13</v>
      </c>
      <c r="F3" s="2" t="s">
        <v>14</v>
      </c>
      <c r="G3" s="2" t="s">
        <v>15</v>
      </c>
      <c r="H3" s="2" t="s">
        <v>16</v>
      </c>
      <c r="I3" s="2" t="s">
        <v>17</v>
      </c>
    </row>
    <row r="4" spans="1:13" ht="52" x14ac:dyDescent="0.35">
      <c r="A4" s="60"/>
      <c r="B4" s="2" t="s">
        <v>18</v>
      </c>
      <c r="C4" s="2" t="s">
        <v>19</v>
      </c>
      <c r="D4" s="2" t="s">
        <v>20</v>
      </c>
      <c r="E4" s="2" t="s">
        <v>21</v>
      </c>
      <c r="F4" s="2" t="s">
        <v>22</v>
      </c>
      <c r="G4" s="2" t="s">
        <v>23</v>
      </c>
      <c r="H4" s="2" t="s">
        <v>24</v>
      </c>
      <c r="I4" s="2" t="s">
        <v>25</v>
      </c>
    </row>
    <row r="5" spans="1:13" x14ac:dyDescent="0.35">
      <c r="A5" s="3" t="s">
        <v>26</v>
      </c>
      <c r="B5" s="4" t="s">
        <v>27</v>
      </c>
      <c r="C5" s="5"/>
      <c r="D5" s="4"/>
      <c r="E5" s="4"/>
      <c r="F5" s="4"/>
      <c r="G5" s="4"/>
      <c r="H5" s="4"/>
      <c r="I5" s="6"/>
      <c r="K5" s="61" t="s">
        <v>28</v>
      </c>
      <c r="L5" s="62"/>
    </row>
    <row r="6" spans="1:13" x14ac:dyDescent="0.35">
      <c r="A6" s="3" t="s">
        <v>29</v>
      </c>
      <c r="B6" s="4" t="s">
        <v>27</v>
      </c>
      <c r="C6" s="5"/>
      <c r="D6" s="4"/>
      <c r="E6" s="4"/>
      <c r="F6" s="4"/>
      <c r="G6" s="4"/>
      <c r="H6" s="4"/>
      <c r="I6" s="6"/>
      <c r="K6" s="30" t="s">
        <v>30</v>
      </c>
      <c r="L6" s="33">
        <v>172.41</v>
      </c>
      <c r="M6" s="32"/>
    </row>
    <row r="7" spans="1:13" x14ac:dyDescent="0.35">
      <c r="A7" s="3" t="s">
        <v>31</v>
      </c>
      <c r="B7" s="4"/>
      <c r="C7" s="5"/>
      <c r="D7" s="4"/>
      <c r="E7" s="4"/>
      <c r="F7" s="4"/>
      <c r="G7" s="4"/>
      <c r="H7" s="4"/>
      <c r="I7" s="6"/>
      <c r="K7" s="30" t="s">
        <v>32</v>
      </c>
      <c r="L7" s="33">
        <v>141.75</v>
      </c>
      <c r="M7" s="32"/>
    </row>
    <row r="8" spans="1:13" x14ac:dyDescent="0.35">
      <c r="A8" s="3" t="s">
        <v>33</v>
      </c>
      <c r="B8" s="4">
        <v>1</v>
      </c>
      <c r="C8" s="4">
        <v>1</v>
      </c>
      <c r="D8" s="4">
        <f>B8*C8</f>
        <v>1</v>
      </c>
      <c r="E8" s="4">
        <v>22</v>
      </c>
      <c r="F8" s="4">
        <f>D8*E8</f>
        <v>22</v>
      </c>
      <c r="G8" s="4">
        <f>F8*0.05</f>
        <v>1.1000000000000001</v>
      </c>
      <c r="H8" s="4">
        <f>F8*0.1</f>
        <v>2.2000000000000002</v>
      </c>
      <c r="I8" s="10">
        <f>F8*$L$7+G8*$L$6+H8*$L$8</f>
        <v>3465.143</v>
      </c>
      <c r="K8" s="31" t="s">
        <v>34</v>
      </c>
      <c r="L8" s="34">
        <v>71.36</v>
      </c>
      <c r="M8" s="32"/>
    </row>
    <row r="9" spans="1:13" x14ac:dyDescent="0.35">
      <c r="A9" s="3" t="s">
        <v>35</v>
      </c>
      <c r="B9" s="8"/>
      <c r="C9" s="8"/>
      <c r="D9" s="8"/>
      <c r="E9" s="8"/>
      <c r="F9" s="8"/>
      <c r="G9" s="8"/>
      <c r="H9" s="8"/>
      <c r="I9" s="9"/>
    </row>
    <row r="10" spans="1:13" x14ac:dyDescent="0.35">
      <c r="A10" s="3" t="s">
        <v>36</v>
      </c>
      <c r="B10" s="4">
        <v>72</v>
      </c>
      <c r="C10" s="4">
        <v>1</v>
      </c>
      <c r="D10" s="4">
        <f t="shared" ref="D10:D11" si="0">B10*C10</f>
        <v>72</v>
      </c>
      <c r="E10" s="4">
        <v>0</v>
      </c>
      <c r="F10" s="4">
        <f t="shared" ref="F10:F11" si="1">D10*E10</f>
        <v>0</v>
      </c>
      <c r="G10" s="4">
        <f t="shared" ref="G10:G11" si="2">F10*0.05</f>
        <v>0</v>
      </c>
      <c r="H10" s="4">
        <f t="shared" ref="H10:H11" si="3">F10*0.1</f>
        <v>0</v>
      </c>
      <c r="I10" s="7">
        <f>F10*$L$7+G10*$L$6+H10*$L$8</f>
        <v>0</v>
      </c>
    </row>
    <row r="11" spans="1:13" ht="18.5" x14ac:dyDescent="0.35">
      <c r="A11" s="3" t="s">
        <v>37</v>
      </c>
      <c r="B11" s="4">
        <v>72</v>
      </c>
      <c r="C11" s="4">
        <v>0.2</v>
      </c>
      <c r="D11" s="4">
        <f t="shared" si="0"/>
        <v>14.4</v>
      </c>
      <c r="E11" s="4">
        <v>0</v>
      </c>
      <c r="F11" s="4">
        <f t="shared" si="1"/>
        <v>0</v>
      </c>
      <c r="G11" s="4">
        <f t="shared" si="2"/>
        <v>0</v>
      </c>
      <c r="H11" s="4">
        <f t="shared" si="3"/>
        <v>0</v>
      </c>
      <c r="I11" s="7">
        <f>F11*$L$7+G11*$L$6+H11*$L$8</f>
        <v>0</v>
      </c>
    </row>
    <row r="12" spans="1:13" x14ac:dyDescent="0.35">
      <c r="A12" s="3" t="s">
        <v>38</v>
      </c>
      <c r="B12" s="4" t="s">
        <v>39</v>
      </c>
      <c r="C12" s="4"/>
      <c r="D12" s="4"/>
      <c r="E12" s="4"/>
      <c r="F12" s="4"/>
      <c r="G12" s="4"/>
      <c r="H12" s="4"/>
      <c r="I12" s="6"/>
    </row>
    <row r="13" spans="1:13" x14ac:dyDescent="0.35">
      <c r="A13" s="3" t="s">
        <v>40</v>
      </c>
      <c r="B13" s="4" t="s">
        <v>39</v>
      </c>
      <c r="C13" s="4"/>
      <c r="D13" s="4"/>
      <c r="E13" s="4"/>
      <c r="F13" s="4"/>
      <c r="G13" s="4"/>
      <c r="H13" s="4"/>
      <c r="I13" s="6"/>
    </row>
    <row r="14" spans="1:13" x14ac:dyDescent="0.35">
      <c r="A14" s="3" t="s">
        <v>41</v>
      </c>
      <c r="B14" s="4"/>
      <c r="C14" s="4"/>
      <c r="D14" s="4"/>
      <c r="E14" s="4"/>
      <c r="F14" s="4"/>
      <c r="G14" s="4"/>
      <c r="H14" s="4"/>
      <c r="I14" s="6"/>
    </row>
    <row r="15" spans="1:13" x14ac:dyDescent="0.35">
      <c r="A15" s="3" t="s">
        <v>42</v>
      </c>
      <c r="B15" s="4"/>
      <c r="C15" s="4"/>
      <c r="D15" s="4"/>
      <c r="E15" s="4"/>
      <c r="F15" s="4"/>
      <c r="G15" s="4"/>
      <c r="H15" s="4"/>
      <c r="I15" s="38"/>
    </row>
    <row r="16" spans="1:13" ht="18.5" x14ac:dyDescent="0.35">
      <c r="A16" s="3" t="s">
        <v>43</v>
      </c>
      <c r="B16" s="4">
        <v>2</v>
      </c>
      <c r="C16" s="4">
        <v>1</v>
      </c>
      <c r="D16" s="4">
        <f t="shared" ref="D16:D19" si="4">B16*C16</f>
        <v>2</v>
      </c>
      <c r="E16" s="4">
        <v>0</v>
      </c>
      <c r="F16" s="4">
        <f t="shared" ref="F16:F19" si="5">D16*E16</f>
        <v>0</v>
      </c>
      <c r="G16" s="4">
        <f t="shared" ref="G16:G19" si="6">F16*0.05</f>
        <v>0</v>
      </c>
      <c r="H16" s="4">
        <f t="shared" ref="H16:H19" si="7">F16*0.1</f>
        <v>0</v>
      </c>
      <c r="I16" s="39">
        <f>F16*$L$7+G16*$L$6+H16*$L$8</f>
        <v>0</v>
      </c>
      <c r="J16" s="29"/>
    </row>
    <row r="17" spans="1:10" ht="18.5" x14ac:dyDescent="0.35">
      <c r="A17" s="3" t="s">
        <v>44</v>
      </c>
      <c r="B17" s="4">
        <v>2</v>
      </c>
      <c r="C17" s="4">
        <v>1</v>
      </c>
      <c r="D17" s="4">
        <f t="shared" si="4"/>
        <v>2</v>
      </c>
      <c r="E17" s="4">
        <v>0</v>
      </c>
      <c r="F17" s="4">
        <f t="shared" si="5"/>
        <v>0</v>
      </c>
      <c r="G17" s="4">
        <f t="shared" si="6"/>
        <v>0</v>
      </c>
      <c r="H17" s="4">
        <f t="shared" si="7"/>
        <v>0</v>
      </c>
      <c r="I17" s="39">
        <f>F17*$L$7+G17*$L$6+H17*$L$8</f>
        <v>0</v>
      </c>
    </row>
    <row r="18" spans="1:10" ht="18.5" x14ac:dyDescent="0.35">
      <c r="A18" s="3" t="s">
        <v>45</v>
      </c>
      <c r="B18" s="4">
        <v>2</v>
      </c>
      <c r="C18" s="4">
        <v>1</v>
      </c>
      <c r="D18" s="4">
        <f t="shared" si="4"/>
        <v>2</v>
      </c>
      <c r="E18" s="4">
        <v>0</v>
      </c>
      <c r="F18" s="4">
        <f t="shared" si="5"/>
        <v>0</v>
      </c>
      <c r="G18" s="4">
        <f t="shared" si="6"/>
        <v>0</v>
      </c>
      <c r="H18" s="4">
        <f t="shared" si="7"/>
        <v>0</v>
      </c>
      <c r="I18" s="39">
        <f>F18*$L$7+G18*$L$6+H18*$L$8</f>
        <v>0</v>
      </c>
    </row>
    <row r="19" spans="1:10" ht="18.5" x14ac:dyDescent="0.35">
      <c r="A19" s="3" t="s">
        <v>46</v>
      </c>
      <c r="B19" s="4">
        <v>2</v>
      </c>
      <c r="C19" s="4">
        <v>1</v>
      </c>
      <c r="D19" s="4">
        <f t="shared" si="4"/>
        <v>2</v>
      </c>
      <c r="E19" s="4">
        <v>0</v>
      </c>
      <c r="F19" s="4">
        <f t="shared" si="5"/>
        <v>0</v>
      </c>
      <c r="G19" s="4">
        <f t="shared" si="6"/>
        <v>0</v>
      </c>
      <c r="H19" s="4">
        <f t="shared" si="7"/>
        <v>0</v>
      </c>
      <c r="I19" s="39">
        <f>F19*$L$7+G19*$L$6+H19*$L$8</f>
        <v>0</v>
      </c>
    </row>
    <row r="20" spans="1:10" ht="18.5" x14ac:dyDescent="0.35">
      <c r="A20" s="3" t="s">
        <v>47</v>
      </c>
      <c r="B20" s="4" t="s">
        <v>39</v>
      </c>
      <c r="C20" s="4"/>
      <c r="D20" s="4"/>
      <c r="E20" s="4"/>
      <c r="F20" s="4"/>
      <c r="G20" s="4"/>
      <c r="H20" s="4"/>
      <c r="I20" s="40"/>
    </row>
    <row r="21" spans="1:10" x14ac:dyDescent="0.35">
      <c r="A21" s="3" t="s">
        <v>48</v>
      </c>
      <c r="B21" s="4"/>
      <c r="C21" s="4"/>
      <c r="D21" s="4"/>
      <c r="E21" s="4"/>
      <c r="F21" s="4"/>
      <c r="G21" s="4"/>
      <c r="H21" s="4"/>
      <c r="I21" s="40"/>
    </row>
    <row r="22" spans="1:10" ht="18.5" x14ac:dyDescent="0.35">
      <c r="A22" s="3" t="s">
        <v>49</v>
      </c>
      <c r="B22" s="4">
        <v>8</v>
      </c>
      <c r="C22" s="4">
        <v>0.5</v>
      </c>
      <c r="D22" s="4">
        <f t="shared" ref="D22:D24" si="8">B22*C22</f>
        <v>4</v>
      </c>
      <c r="E22" s="4">
        <v>22</v>
      </c>
      <c r="F22" s="4">
        <f t="shared" ref="F22:F24" si="9">D22*E22</f>
        <v>88</v>
      </c>
      <c r="G22" s="4">
        <f t="shared" ref="G22:G24" si="10">F22*0.05</f>
        <v>4.4000000000000004</v>
      </c>
      <c r="H22" s="4">
        <f t="shared" ref="H22:H24" si="11">F22*0.1</f>
        <v>8.8000000000000007</v>
      </c>
      <c r="I22" s="41">
        <f>F22*$L$7+G22*$L$6+H22*$L$8</f>
        <v>13860.572</v>
      </c>
      <c r="J22" s="29"/>
    </row>
    <row r="23" spans="1:10" ht="18.5" x14ac:dyDescent="0.35">
      <c r="A23" s="3" t="s">
        <v>50</v>
      </c>
      <c r="B23" s="4">
        <v>2</v>
      </c>
      <c r="C23" s="4">
        <v>2</v>
      </c>
      <c r="D23" s="4">
        <f t="shared" si="8"/>
        <v>4</v>
      </c>
      <c r="E23" s="4">
        <v>22</v>
      </c>
      <c r="F23" s="4">
        <f t="shared" si="9"/>
        <v>88</v>
      </c>
      <c r="G23" s="4">
        <f t="shared" si="10"/>
        <v>4.4000000000000004</v>
      </c>
      <c r="H23" s="4">
        <f t="shared" si="11"/>
        <v>8.8000000000000007</v>
      </c>
      <c r="I23" s="41">
        <f>F23*$L$7+G23*$L$6+H23*$L$8</f>
        <v>13860.572</v>
      </c>
    </row>
    <row r="24" spans="1:10" ht="18.5" x14ac:dyDescent="0.35">
      <c r="A24" s="3" t="s">
        <v>51</v>
      </c>
      <c r="B24" s="4">
        <v>2</v>
      </c>
      <c r="C24" s="4">
        <v>1</v>
      </c>
      <c r="D24" s="4">
        <f t="shared" si="8"/>
        <v>2</v>
      </c>
      <c r="E24" s="4">
        <v>0</v>
      </c>
      <c r="F24" s="4">
        <f t="shared" si="9"/>
        <v>0</v>
      </c>
      <c r="G24" s="4">
        <f t="shared" si="10"/>
        <v>0</v>
      </c>
      <c r="H24" s="4">
        <f t="shared" si="11"/>
        <v>0</v>
      </c>
      <c r="I24" s="39">
        <f>F24*$L$7+G24*$L$6+H24*$L$8</f>
        <v>0</v>
      </c>
    </row>
    <row r="25" spans="1:10" x14ac:dyDescent="0.35">
      <c r="A25" s="16" t="s">
        <v>52</v>
      </c>
      <c r="B25" s="17"/>
      <c r="C25" s="17"/>
      <c r="D25" s="17"/>
      <c r="E25" s="17"/>
      <c r="F25" s="68">
        <f>SUM(F8:H24)</f>
        <v>227.70000000000002</v>
      </c>
      <c r="G25" s="69"/>
      <c r="H25" s="70"/>
      <c r="I25" s="18">
        <f>SUM(I8:I24)</f>
        <v>31186.287</v>
      </c>
    </row>
    <row r="26" spans="1:10" x14ac:dyDescent="0.35">
      <c r="A26" s="3" t="s">
        <v>53</v>
      </c>
      <c r="B26" s="4"/>
      <c r="C26" s="4"/>
      <c r="D26" s="4"/>
      <c r="E26" s="4"/>
      <c r="F26" s="4"/>
      <c r="G26" s="4"/>
      <c r="H26" s="4"/>
      <c r="I26" s="6"/>
    </row>
    <row r="27" spans="1:10" x14ac:dyDescent="0.35">
      <c r="A27" s="3" t="s">
        <v>54</v>
      </c>
      <c r="B27" s="4" t="s">
        <v>55</v>
      </c>
      <c r="C27" s="4"/>
      <c r="D27" s="4"/>
      <c r="E27" s="4"/>
      <c r="F27" s="4"/>
      <c r="G27" s="4"/>
      <c r="H27" s="4"/>
      <c r="I27" s="6"/>
    </row>
    <row r="28" spans="1:10" x14ac:dyDescent="0.35">
      <c r="A28" s="3" t="s">
        <v>56</v>
      </c>
      <c r="B28" s="4" t="s">
        <v>57</v>
      </c>
      <c r="C28" s="4"/>
      <c r="D28" s="4"/>
      <c r="E28" s="4"/>
      <c r="F28" s="4"/>
      <c r="G28" s="4"/>
      <c r="H28" s="4"/>
      <c r="I28" s="6"/>
    </row>
    <row r="29" spans="1:10" x14ac:dyDescent="0.35">
      <c r="A29" s="3" t="s">
        <v>58</v>
      </c>
      <c r="B29" s="4" t="s">
        <v>39</v>
      </c>
      <c r="C29" s="4"/>
      <c r="D29" s="4"/>
      <c r="E29" s="4"/>
      <c r="F29" s="4"/>
      <c r="G29" s="4"/>
      <c r="H29" s="4"/>
      <c r="I29" s="6"/>
    </row>
    <row r="30" spans="1:10" x14ac:dyDescent="0.35">
      <c r="A30" s="3" t="s">
        <v>59</v>
      </c>
      <c r="B30" s="4" t="s">
        <v>60</v>
      </c>
      <c r="C30" s="4"/>
      <c r="D30" s="4"/>
      <c r="E30" s="4"/>
      <c r="F30" s="4"/>
      <c r="G30" s="4"/>
      <c r="H30" s="4"/>
      <c r="I30" s="12" t="s">
        <v>61</v>
      </c>
    </row>
    <row r="31" spans="1:10" x14ac:dyDescent="0.35">
      <c r="A31" s="3" t="s">
        <v>62</v>
      </c>
      <c r="B31" s="4"/>
      <c r="C31" s="4"/>
      <c r="D31" s="4"/>
      <c r="E31" s="4"/>
      <c r="F31" s="4"/>
      <c r="G31" s="4"/>
      <c r="H31" s="4"/>
      <c r="I31" s="12"/>
    </row>
    <row r="32" spans="1:10" ht="18.5" x14ac:dyDescent="0.35">
      <c r="A32" s="3" t="s">
        <v>63</v>
      </c>
      <c r="B32" s="4">
        <v>0.25</v>
      </c>
      <c r="C32" s="4">
        <v>250</v>
      </c>
      <c r="D32" s="4">
        <f t="shared" ref="D32:D33" si="12">B32*C32</f>
        <v>62.5</v>
      </c>
      <c r="E32" s="4">
        <v>22</v>
      </c>
      <c r="F32" s="4">
        <f t="shared" ref="F32:F33" si="13">D32*E32</f>
        <v>1375</v>
      </c>
      <c r="G32" s="4">
        <f t="shared" ref="G32:G33" si="14">F32*0.05</f>
        <v>68.75</v>
      </c>
      <c r="H32" s="4">
        <f t="shared" ref="H32:H33" si="15">F32*0.1</f>
        <v>137.5</v>
      </c>
      <c r="I32" s="10">
        <f>F32*$L$7+G32*$L$6+H32*$L$8</f>
        <v>216571.4375</v>
      </c>
    </row>
    <row r="33" spans="1:11" ht="18.5" x14ac:dyDescent="0.35">
      <c r="A33" s="3" t="s">
        <v>64</v>
      </c>
      <c r="B33" s="4">
        <v>0.25</v>
      </c>
      <c r="C33" s="4">
        <v>12</v>
      </c>
      <c r="D33" s="4">
        <f t="shared" si="12"/>
        <v>3</v>
      </c>
      <c r="E33" s="4">
        <v>22</v>
      </c>
      <c r="F33" s="4">
        <f t="shared" si="13"/>
        <v>66</v>
      </c>
      <c r="G33" s="4">
        <f t="shared" si="14"/>
        <v>3.3000000000000003</v>
      </c>
      <c r="H33" s="4">
        <f t="shared" si="15"/>
        <v>6.6000000000000005</v>
      </c>
      <c r="I33" s="10">
        <f>F33*$L$7+G33*$L$6+H33*$L$8</f>
        <v>10395.429</v>
      </c>
    </row>
    <row r="34" spans="1:11" x14ac:dyDescent="0.35">
      <c r="A34" s="3" t="s">
        <v>65</v>
      </c>
      <c r="B34" s="4" t="s">
        <v>27</v>
      </c>
      <c r="C34" s="4"/>
      <c r="D34" s="4"/>
      <c r="E34" s="4"/>
      <c r="F34" s="4"/>
      <c r="G34" s="4"/>
      <c r="H34" s="4"/>
      <c r="I34" s="6"/>
    </row>
    <row r="35" spans="1:11" x14ac:dyDescent="0.35">
      <c r="A35" s="3" t="s">
        <v>66</v>
      </c>
      <c r="B35" s="4" t="s">
        <v>27</v>
      </c>
      <c r="C35" s="4"/>
      <c r="D35" s="4"/>
      <c r="E35" s="4"/>
      <c r="F35" s="4"/>
      <c r="G35" s="4"/>
      <c r="H35" s="4"/>
      <c r="I35" s="6"/>
    </row>
    <row r="36" spans="1:11" x14ac:dyDescent="0.35">
      <c r="A36" s="16" t="s">
        <v>67</v>
      </c>
      <c r="B36" s="19"/>
      <c r="C36" s="19"/>
      <c r="D36" s="19"/>
      <c r="E36" s="19"/>
      <c r="F36" s="71">
        <f>SUM(F32:H33)</f>
        <v>1657.1499999999999</v>
      </c>
      <c r="G36" s="71"/>
      <c r="H36" s="71"/>
      <c r="I36" s="20">
        <f>SUM(I32:I33)</f>
        <v>226966.8665</v>
      </c>
    </row>
    <row r="37" spans="1:11" ht="15" x14ac:dyDescent="0.35">
      <c r="A37" s="23" t="s">
        <v>68</v>
      </c>
      <c r="B37" s="11"/>
      <c r="C37" s="11"/>
      <c r="D37" s="11"/>
      <c r="E37" s="11"/>
      <c r="F37" s="72">
        <f>ROUND(SUM(F36,F25),-1)</f>
        <v>1880</v>
      </c>
      <c r="G37" s="72"/>
      <c r="H37" s="72"/>
      <c r="I37" s="15">
        <f>ROUND(SUM(I36,I25),-3)</f>
        <v>258000</v>
      </c>
      <c r="K37" t="s">
        <v>69</v>
      </c>
    </row>
    <row r="38" spans="1:11" ht="15" x14ac:dyDescent="0.35">
      <c r="A38" s="24" t="s">
        <v>70</v>
      </c>
      <c r="B38" s="25"/>
      <c r="C38" s="25"/>
      <c r="D38" s="25"/>
      <c r="E38" s="25"/>
      <c r="F38" s="25"/>
      <c r="G38" s="25"/>
      <c r="H38" s="25"/>
      <c r="I38" s="15">
        <f>'Capital O&amp;M'!G5</f>
        <v>252000</v>
      </c>
      <c r="K38" s="37">
        <f>F37/55</f>
        <v>34.18181818181818</v>
      </c>
    </row>
    <row r="39" spans="1:11" ht="15" x14ac:dyDescent="0.35">
      <c r="A39" s="24" t="s">
        <v>71</v>
      </c>
      <c r="B39" s="26"/>
      <c r="C39" s="26"/>
      <c r="D39" s="26"/>
      <c r="E39" s="26"/>
      <c r="F39" s="26"/>
      <c r="G39" s="26"/>
      <c r="H39" s="26"/>
      <c r="I39" s="15">
        <f>I38+I37</f>
        <v>510000</v>
      </c>
    </row>
    <row r="41" spans="1:11" ht="16.5" customHeight="1" x14ac:dyDescent="0.35">
      <c r="A41" s="13" t="s">
        <v>72</v>
      </c>
    </row>
    <row r="42" spans="1:11" ht="33" customHeight="1" x14ac:dyDescent="0.35">
      <c r="A42" s="67" t="s">
        <v>73</v>
      </c>
      <c r="B42" s="67"/>
      <c r="C42" s="67"/>
      <c r="D42" s="67"/>
      <c r="E42" s="67"/>
      <c r="F42" s="67"/>
      <c r="G42" s="67"/>
      <c r="H42" s="67"/>
      <c r="I42" s="67"/>
    </row>
    <row r="43" spans="1:11" ht="53.25" customHeight="1" x14ac:dyDescent="0.35">
      <c r="A43" s="73" t="s">
        <v>147</v>
      </c>
      <c r="B43" s="66"/>
      <c r="C43" s="66"/>
      <c r="D43" s="66"/>
      <c r="E43" s="66"/>
      <c r="F43" s="66"/>
      <c r="G43" s="66"/>
      <c r="H43" s="66"/>
      <c r="I43" s="66"/>
    </row>
    <row r="44" spans="1:11" ht="18.75" customHeight="1" x14ac:dyDescent="0.35">
      <c r="A44" s="67" t="s">
        <v>74</v>
      </c>
      <c r="B44" s="66"/>
      <c r="C44" s="66"/>
      <c r="D44" s="66"/>
      <c r="E44" s="66"/>
      <c r="F44" s="66"/>
      <c r="G44" s="66"/>
      <c r="H44" s="66"/>
      <c r="I44" s="66"/>
    </row>
    <row r="45" spans="1:11" ht="16.899999999999999" customHeight="1" x14ac:dyDescent="0.35">
      <c r="A45" s="67" t="s">
        <v>75</v>
      </c>
      <c r="B45" s="66"/>
      <c r="C45" s="66"/>
      <c r="D45" s="66"/>
      <c r="E45" s="66"/>
      <c r="F45" s="66"/>
      <c r="G45" s="66"/>
      <c r="H45" s="66"/>
      <c r="I45" s="66"/>
    </row>
    <row r="46" spans="1:11" ht="16.899999999999999" customHeight="1" x14ac:dyDescent="0.35">
      <c r="A46" s="67" t="s">
        <v>76</v>
      </c>
      <c r="B46" s="66"/>
      <c r="C46" s="66"/>
      <c r="D46" s="66"/>
      <c r="E46" s="66"/>
      <c r="F46" s="66"/>
      <c r="G46" s="66"/>
      <c r="H46" s="66"/>
      <c r="I46" s="66"/>
    </row>
    <row r="47" spans="1:11" ht="17.5" customHeight="1" x14ac:dyDescent="0.35">
      <c r="A47" s="67" t="s">
        <v>77</v>
      </c>
      <c r="B47" s="66"/>
      <c r="C47" s="66"/>
      <c r="D47" s="66"/>
      <c r="E47" s="66"/>
      <c r="F47" s="66"/>
      <c r="G47" s="66"/>
      <c r="H47" s="66"/>
      <c r="I47" s="66"/>
    </row>
    <row r="48" spans="1:11" ht="33" customHeight="1" x14ac:dyDescent="0.35">
      <c r="A48" s="65" t="s">
        <v>78</v>
      </c>
      <c r="B48" s="66"/>
      <c r="C48" s="66"/>
      <c r="D48" s="66"/>
      <c r="E48" s="66"/>
      <c r="F48" s="66"/>
      <c r="G48" s="66"/>
      <c r="H48" s="66"/>
      <c r="I48" s="66"/>
    </row>
    <row r="49" spans="1:9" ht="18" customHeight="1" x14ac:dyDescent="0.35">
      <c r="A49" s="67" t="s">
        <v>79</v>
      </c>
      <c r="B49" s="66"/>
      <c r="C49" s="66"/>
      <c r="D49" s="66"/>
      <c r="E49" s="66"/>
      <c r="F49" s="66"/>
      <c r="G49" s="66"/>
      <c r="H49" s="66"/>
      <c r="I49" s="66"/>
    </row>
    <row r="50" spans="1:9" ht="39.75" customHeight="1" x14ac:dyDescent="0.35">
      <c r="A50" s="67" t="s">
        <v>80</v>
      </c>
      <c r="B50" s="66"/>
      <c r="C50" s="66"/>
      <c r="D50" s="66"/>
      <c r="E50" s="66"/>
      <c r="F50" s="66"/>
      <c r="G50" s="66"/>
      <c r="H50" s="66"/>
      <c r="I50" s="66"/>
    </row>
    <row r="51" spans="1:9" x14ac:dyDescent="0.35">
      <c r="A51" s="63" t="s">
        <v>81</v>
      </c>
      <c r="B51" s="64"/>
      <c r="C51" s="64"/>
      <c r="D51" s="64"/>
      <c r="E51" s="64"/>
      <c r="F51" s="64"/>
      <c r="G51" s="64"/>
      <c r="H51" s="64"/>
      <c r="I51" s="64"/>
    </row>
    <row r="55" spans="1:9" ht="15.5" x14ac:dyDescent="0.35">
      <c r="A55" s="42"/>
      <c r="B55" s="42"/>
    </row>
    <row r="56" spans="1:9" ht="15.5" x14ac:dyDescent="0.35">
      <c r="A56" s="42"/>
      <c r="B56" s="42"/>
    </row>
    <row r="57" spans="1:9" ht="15.5" x14ac:dyDescent="0.35">
      <c r="A57" s="42"/>
      <c r="B57" s="42"/>
    </row>
    <row r="58" spans="1:9" ht="15.5" x14ac:dyDescent="0.35">
      <c r="A58" s="43"/>
    </row>
  </sheetData>
  <mergeCells count="15">
    <mergeCell ref="A3:A4"/>
    <mergeCell ref="K5:L5"/>
    <mergeCell ref="A51:I51"/>
    <mergeCell ref="A48:I48"/>
    <mergeCell ref="A49:I49"/>
    <mergeCell ref="A50:I50"/>
    <mergeCell ref="F25:H25"/>
    <mergeCell ref="F36:H36"/>
    <mergeCell ref="F37:H37"/>
    <mergeCell ref="A42:I42"/>
    <mergeCell ref="A43:I43"/>
    <mergeCell ref="A44:I44"/>
    <mergeCell ref="A45:I45"/>
    <mergeCell ref="A46:I46"/>
    <mergeCell ref="A47:I47"/>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zoomScale="85" zoomScaleNormal="85" workbookViewId="0">
      <selection activeCell="A24" sqref="A24:I24"/>
    </sheetView>
  </sheetViews>
  <sheetFormatPr defaultColWidth="9.1796875" defaultRowHeight="14" x14ac:dyDescent="0.3"/>
  <cols>
    <col min="1" max="1" width="51.54296875" style="27" customWidth="1"/>
    <col min="2" max="9" width="11.81640625" style="27" customWidth="1"/>
    <col min="10" max="10" width="9.1796875" style="27"/>
    <col min="11" max="11" width="13" style="27" customWidth="1"/>
    <col min="12" max="16384" width="9.1796875" style="27"/>
  </cols>
  <sheetData>
    <row r="1" spans="1:13" ht="15" x14ac:dyDescent="0.3">
      <c r="A1" s="74" t="s">
        <v>82</v>
      </c>
      <c r="B1" s="74"/>
      <c r="C1" s="74"/>
      <c r="D1" s="74"/>
      <c r="E1" s="74"/>
      <c r="F1" s="74"/>
      <c r="G1" s="74"/>
      <c r="H1" s="74"/>
      <c r="I1" s="74"/>
    </row>
    <row r="2" spans="1:13" x14ac:dyDescent="0.3">
      <c r="J2" s="28"/>
    </row>
    <row r="3" spans="1:13" ht="15" customHeight="1" x14ac:dyDescent="0.3">
      <c r="A3" s="76" t="s">
        <v>83</v>
      </c>
      <c r="B3" s="2" t="s">
        <v>10</v>
      </c>
      <c r="C3" s="2" t="s">
        <v>11</v>
      </c>
      <c r="D3" s="2" t="s">
        <v>12</v>
      </c>
      <c r="E3" s="2" t="s">
        <v>13</v>
      </c>
      <c r="F3" s="2" t="s">
        <v>84</v>
      </c>
      <c r="G3" s="2" t="s">
        <v>15</v>
      </c>
      <c r="H3" s="2" t="s">
        <v>16</v>
      </c>
      <c r="I3" s="2" t="s">
        <v>17</v>
      </c>
    </row>
    <row r="4" spans="1:13" ht="52" x14ac:dyDescent="0.3">
      <c r="A4" s="76"/>
      <c r="B4" s="2" t="s">
        <v>85</v>
      </c>
      <c r="C4" s="2" t="s">
        <v>86</v>
      </c>
      <c r="D4" s="2" t="s">
        <v>87</v>
      </c>
      <c r="E4" s="2" t="s">
        <v>88</v>
      </c>
      <c r="F4" s="2" t="s">
        <v>89</v>
      </c>
      <c r="G4" s="2" t="s">
        <v>23</v>
      </c>
      <c r="H4" s="2" t="s">
        <v>24</v>
      </c>
      <c r="I4" s="2" t="s">
        <v>25</v>
      </c>
    </row>
    <row r="5" spans="1:13" ht="14.5" x14ac:dyDescent="0.35">
      <c r="A5" s="3" t="s">
        <v>90</v>
      </c>
      <c r="B5" s="4"/>
      <c r="C5" s="4"/>
      <c r="D5" s="4"/>
      <c r="E5" s="4"/>
      <c r="F5" s="4"/>
      <c r="G5" s="4"/>
      <c r="H5" s="4"/>
      <c r="I5" s="6"/>
      <c r="K5" s="61" t="s">
        <v>28</v>
      </c>
      <c r="L5" s="62"/>
      <c r="M5"/>
    </row>
    <row r="6" spans="1:13" ht="14.5" x14ac:dyDescent="0.35">
      <c r="A6" s="3" t="s">
        <v>91</v>
      </c>
      <c r="B6" s="4"/>
      <c r="C6" s="4"/>
      <c r="D6" s="4"/>
      <c r="E6" s="4"/>
      <c r="F6" s="4"/>
      <c r="G6" s="4"/>
      <c r="H6" s="4"/>
      <c r="I6" s="6"/>
      <c r="K6" s="30" t="s">
        <v>30</v>
      </c>
      <c r="L6" s="35">
        <v>76.91</v>
      </c>
      <c r="M6" s="29"/>
    </row>
    <row r="7" spans="1:13" ht="14.5" x14ac:dyDescent="0.35">
      <c r="A7" s="3" t="s">
        <v>92</v>
      </c>
      <c r="B7" s="4">
        <v>24</v>
      </c>
      <c r="C7" s="4">
        <v>1</v>
      </c>
      <c r="D7" s="4">
        <f>B7*C7</f>
        <v>24</v>
      </c>
      <c r="E7" s="4">
        <v>0</v>
      </c>
      <c r="F7" s="4">
        <f>D7*E7</f>
        <v>0</v>
      </c>
      <c r="G7" s="4">
        <f>F7*0.05</f>
        <v>0</v>
      </c>
      <c r="H7" s="4">
        <f>F7*0.1</f>
        <v>0</v>
      </c>
      <c r="I7" s="7">
        <f>F7*$L$7+G7*$L$6+H7*$L$8</f>
        <v>0</v>
      </c>
      <c r="K7" s="30" t="s">
        <v>32</v>
      </c>
      <c r="L7" s="35">
        <v>57.07</v>
      </c>
      <c r="M7" s="29"/>
    </row>
    <row r="8" spans="1:13" ht="18.5" x14ac:dyDescent="0.35">
      <c r="A8" s="3" t="s">
        <v>93</v>
      </c>
      <c r="B8" s="4">
        <v>24</v>
      </c>
      <c r="C8" s="4">
        <v>0.2</v>
      </c>
      <c r="D8" s="4">
        <f>B8*C8</f>
        <v>4.8000000000000007</v>
      </c>
      <c r="E8" s="4">
        <v>0</v>
      </c>
      <c r="F8" s="4">
        <f>D8*E8</f>
        <v>0</v>
      </c>
      <c r="G8" s="4">
        <f>F8*0.05</f>
        <v>0</v>
      </c>
      <c r="H8" s="4">
        <f>F8*0.1</f>
        <v>0</v>
      </c>
      <c r="I8" s="7">
        <f>F8*$L$7+G8*$L$6+H8*$L$8</f>
        <v>0</v>
      </c>
      <c r="K8" s="31" t="s">
        <v>34</v>
      </c>
      <c r="L8" s="36">
        <v>30.88</v>
      </c>
      <c r="M8" s="29"/>
    </row>
    <row r="9" spans="1:13" x14ac:dyDescent="0.3">
      <c r="A9" s="3" t="s">
        <v>94</v>
      </c>
      <c r="B9" s="8"/>
      <c r="C9" s="8"/>
      <c r="D9" s="8"/>
      <c r="E9" s="8"/>
      <c r="F9" s="8"/>
      <c r="G9" s="8"/>
      <c r="H9" s="8"/>
      <c r="I9" s="9"/>
    </row>
    <row r="10" spans="1:13" x14ac:dyDescent="0.3">
      <c r="A10" s="3" t="s">
        <v>91</v>
      </c>
      <c r="B10" s="8"/>
      <c r="C10" s="8"/>
      <c r="D10" s="8"/>
      <c r="E10" s="8"/>
      <c r="F10" s="8"/>
      <c r="G10" s="8"/>
      <c r="H10" s="8"/>
      <c r="I10" s="9"/>
    </row>
    <row r="11" spans="1:13" x14ac:dyDescent="0.3">
      <c r="A11" s="3" t="s">
        <v>95</v>
      </c>
      <c r="B11" s="4">
        <v>2</v>
      </c>
      <c r="C11" s="4">
        <v>1</v>
      </c>
      <c r="D11" s="4">
        <f t="shared" ref="D11:D15" si="0">B11*C11</f>
        <v>2</v>
      </c>
      <c r="E11" s="4">
        <v>0</v>
      </c>
      <c r="F11" s="4">
        <f t="shared" ref="F11:F15" si="1">D11*E11</f>
        <v>0</v>
      </c>
      <c r="G11" s="4">
        <f t="shared" ref="G11:G15" si="2">F11*0.05</f>
        <v>0</v>
      </c>
      <c r="H11" s="4">
        <f t="shared" ref="H11:H15" si="3">F11*0.1</f>
        <v>0</v>
      </c>
      <c r="I11" s="7">
        <f>F11*$L$7+G11*$L$6+H11*$L$8</f>
        <v>0</v>
      </c>
    </row>
    <row r="12" spans="1:13" x14ac:dyDescent="0.3">
      <c r="A12" s="3" t="s">
        <v>96</v>
      </c>
      <c r="B12" s="4">
        <v>0.5</v>
      </c>
      <c r="C12" s="4">
        <v>1</v>
      </c>
      <c r="D12" s="4">
        <f t="shared" si="0"/>
        <v>0.5</v>
      </c>
      <c r="E12" s="4">
        <v>0</v>
      </c>
      <c r="F12" s="4">
        <f t="shared" si="1"/>
        <v>0</v>
      </c>
      <c r="G12" s="4">
        <f t="shared" si="2"/>
        <v>0</v>
      </c>
      <c r="H12" s="4">
        <f t="shared" si="3"/>
        <v>0</v>
      </c>
      <c r="I12" s="7">
        <f>F12*$L$7+G12*$L$6+H12*$L$8</f>
        <v>0</v>
      </c>
    </row>
    <row r="13" spans="1:13" x14ac:dyDescent="0.3">
      <c r="A13" s="3" t="s">
        <v>97</v>
      </c>
      <c r="B13" s="4">
        <v>0.5</v>
      </c>
      <c r="C13" s="4">
        <v>1.2</v>
      </c>
      <c r="D13" s="4">
        <f t="shared" si="0"/>
        <v>0.6</v>
      </c>
      <c r="E13" s="4">
        <v>0</v>
      </c>
      <c r="F13" s="4">
        <f t="shared" si="1"/>
        <v>0</v>
      </c>
      <c r="G13" s="4">
        <f t="shared" si="2"/>
        <v>0</v>
      </c>
      <c r="H13" s="4">
        <f t="shared" si="3"/>
        <v>0</v>
      </c>
      <c r="I13" s="7">
        <f>F13*$L$7+G13*$L$6+H13*$L$8</f>
        <v>0</v>
      </c>
    </row>
    <row r="14" spans="1:13" x14ac:dyDescent="0.3">
      <c r="A14" s="3" t="s">
        <v>98</v>
      </c>
      <c r="B14" s="4">
        <v>8</v>
      </c>
      <c r="C14" s="4">
        <v>1.2</v>
      </c>
      <c r="D14" s="4">
        <f t="shared" si="0"/>
        <v>9.6</v>
      </c>
      <c r="E14" s="4">
        <v>0</v>
      </c>
      <c r="F14" s="4">
        <f t="shared" si="1"/>
        <v>0</v>
      </c>
      <c r="G14" s="4">
        <f t="shared" si="2"/>
        <v>0</v>
      </c>
      <c r="H14" s="4">
        <f t="shared" si="3"/>
        <v>0</v>
      </c>
      <c r="I14" s="7">
        <f>F14*$L$7+G14*$L$6+H14*$L$8</f>
        <v>0</v>
      </c>
    </row>
    <row r="15" spans="1:13" x14ac:dyDescent="0.3">
      <c r="A15" s="3" t="s">
        <v>99</v>
      </c>
      <c r="B15" s="4">
        <v>0.5</v>
      </c>
      <c r="C15" s="4">
        <v>1</v>
      </c>
      <c r="D15" s="4">
        <f t="shared" si="0"/>
        <v>0.5</v>
      </c>
      <c r="E15" s="4">
        <v>0</v>
      </c>
      <c r="F15" s="4">
        <f t="shared" si="1"/>
        <v>0</v>
      </c>
      <c r="G15" s="4">
        <f t="shared" si="2"/>
        <v>0</v>
      </c>
      <c r="H15" s="4">
        <f t="shared" si="3"/>
        <v>0</v>
      </c>
      <c r="I15" s="7">
        <f>F15*$L$7+G15*$L$6+H15*$L$8</f>
        <v>0</v>
      </c>
    </row>
    <row r="16" spans="1:13" x14ac:dyDescent="0.3">
      <c r="A16" s="3" t="s">
        <v>100</v>
      </c>
      <c r="B16" s="8"/>
      <c r="C16" s="8"/>
      <c r="D16" s="8"/>
      <c r="E16" s="8"/>
      <c r="F16" s="8"/>
      <c r="G16" s="8"/>
      <c r="H16" s="8"/>
      <c r="I16" s="9"/>
    </row>
    <row r="17" spans="1:10" ht="18.5" x14ac:dyDescent="0.3">
      <c r="A17" s="3" t="s">
        <v>101</v>
      </c>
      <c r="B17" s="4">
        <v>2</v>
      </c>
      <c r="C17" s="4">
        <v>0.5</v>
      </c>
      <c r="D17" s="4">
        <f t="shared" ref="D17:D19" si="4">B17*C17</f>
        <v>1</v>
      </c>
      <c r="E17" s="4">
        <v>22</v>
      </c>
      <c r="F17" s="4">
        <f t="shared" ref="F17:F19" si="5">D17*E17</f>
        <v>22</v>
      </c>
      <c r="G17" s="4">
        <f t="shared" ref="G17:G19" si="6">F17*0.05</f>
        <v>1.1000000000000001</v>
      </c>
      <c r="H17" s="4">
        <f t="shared" ref="H17:H19" si="7">F17*0.1</f>
        <v>2.2000000000000002</v>
      </c>
      <c r="I17" s="10">
        <f>F17*$L$7+G17*$L$6+H17*$L$8</f>
        <v>1408.077</v>
      </c>
      <c r="J17" s="28"/>
    </row>
    <row r="18" spans="1:10" ht="18.5" x14ac:dyDescent="0.3">
      <c r="A18" s="14" t="s">
        <v>102</v>
      </c>
      <c r="B18" s="4">
        <v>2</v>
      </c>
      <c r="C18" s="4">
        <v>2</v>
      </c>
      <c r="D18" s="4">
        <f t="shared" si="4"/>
        <v>4</v>
      </c>
      <c r="E18" s="4">
        <v>22</v>
      </c>
      <c r="F18" s="4">
        <f t="shared" si="5"/>
        <v>88</v>
      </c>
      <c r="G18" s="4">
        <f t="shared" si="6"/>
        <v>4.4000000000000004</v>
      </c>
      <c r="H18" s="4">
        <f t="shared" si="7"/>
        <v>8.8000000000000007</v>
      </c>
      <c r="I18" s="10">
        <f>F18*$L$7+G18*$L$6+H18*$L$8</f>
        <v>5632.308</v>
      </c>
    </row>
    <row r="19" spans="1:10" x14ac:dyDescent="0.3">
      <c r="A19" s="21" t="s">
        <v>103</v>
      </c>
      <c r="B19" s="4">
        <v>2</v>
      </c>
      <c r="C19" s="4">
        <v>1</v>
      </c>
      <c r="D19" s="4">
        <f t="shared" si="4"/>
        <v>2</v>
      </c>
      <c r="E19" s="4">
        <v>0</v>
      </c>
      <c r="F19" s="4">
        <f t="shared" si="5"/>
        <v>0</v>
      </c>
      <c r="G19" s="4">
        <f t="shared" si="6"/>
        <v>0</v>
      </c>
      <c r="H19" s="4">
        <f t="shared" si="7"/>
        <v>0</v>
      </c>
      <c r="I19" s="7">
        <f>F19*$L$7+G19*$L$6+H19*$L$8</f>
        <v>0</v>
      </c>
    </row>
    <row r="20" spans="1:10" ht="15" x14ac:dyDescent="0.3">
      <c r="A20" s="11" t="s">
        <v>104</v>
      </c>
      <c r="B20" s="8"/>
      <c r="C20" s="8"/>
      <c r="D20" s="8"/>
      <c r="E20" s="8"/>
      <c r="F20" s="79">
        <f>SUM(F7:H19)</f>
        <v>126.5</v>
      </c>
      <c r="G20" s="79"/>
      <c r="H20" s="79"/>
      <c r="I20" s="22">
        <f>ROUND(SUM(I7:I19),-1)</f>
        <v>7040</v>
      </c>
    </row>
    <row r="22" spans="1:10" x14ac:dyDescent="0.3">
      <c r="A22" s="13" t="s">
        <v>72</v>
      </c>
    </row>
    <row r="23" spans="1:10" ht="18.5" x14ac:dyDescent="0.3">
      <c r="A23" s="80" t="s">
        <v>105</v>
      </c>
      <c r="B23" s="80"/>
      <c r="C23" s="80"/>
      <c r="D23" s="80"/>
      <c r="E23" s="80"/>
      <c r="F23" s="80"/>
      <c r="G23" s="80"/>
      <c r="H23" s="80"/>
      <c r="I23" s="80"/>
    </row>
    <row r="24" spans="1:10" ht="50.25" customHeight="1" x14ac:dyDescent="0.3">
      <c r="A24" s="81" t="s">
        <v>106</v>
      </c>
      <c r="B24" s="82"/>
      <c r="C24" s="82"/>
      <c r="D24" s="82"/>
      <c r="E24" s="82"/>
      <c r="F24" s="82"/>
      <c r="G24" s="82"/>
      <c r="H24" s="82"/>
      <c r="I24" s="82"/>
    </row>
    <row r="25" spans="1:10" ht="18.5" x14ac:dyDescent="0.3">
      <c r="A25" s="80" t="s">
        <v>74</v>
      </c>
      <c r="B25" s="78"/>
      <c r="C25" s="78"/>
      <c r="D25" s="78"/>
      <c r="E25" s="78"/>
      <c r="F25" s="78"/>
      <c r="G25" s="78"/>
      <c r="H25" s="78"/>
      <c r="I25" s="78"/>
    </row>
    <row r="26" spans="1:10" ht="18.5" x14ac:dyDescent="0.3">
      <c r="A26" s="80" t="s">
        <v>107</v>
      </c>
      <c r="B26" s="78"/>
      <c r="C26" s="78"/>
      <c r="D26" s="78"/>
      <c r="E26" s="78"/>
      <c r="F26" s="78"/>
      <c r="G26" s="78"/>
      <c r="H26" s="78"/>
      <c r="I26" s="78"/>
    </row>
    <row r="27" spans="1:10" ht="18.5" x14ac:dyDescent="0.3">
      <c r="A27" s="77" t="s">
        <v>108</v>
      </c>
      <c r="B27" s="78"/>
      <c r="C27" s="78"/>
      <c r="D27" s="78"/>
      <c r="E27" s="78"/>
      <c r="F27" s="78"/>
      <c r="G27" s="78"/>
      <c r="H27" s="78"/>
      <c r="I27" s="78"/>
    </row>
    <row r="28" spans="1:10" ht="16.899999999999999" customHeight="1" x14ac:dyDescent="0.3">
      <c r="A28" s="63" t="s">
        <v>109</v>
      </c>
      <c r="B28" s="75"/>
      <c r="C28" s="75"/>
      <c r="D28" s="75"/>
      <c r="E28" s="75"/>
      <c r="F28" s="75"/>
      <c r="G28" s="75"/>
      <c r="H28" s="75"/>
      <c r="I28" s="75"/>
    </row>
    <row r="33" spans="1:1" x14ac:dyDescent="0.3">
      <c r="A33" s="44"/>
    </row>
  </sheetData>
  <mergeCells count="10">
    <mergeCell ref="A1:I1"/>
    <mergeCell ref="K5:L5"/>
    <mergeCell ref="A28:I28"/>
    <mergeCell ref="A3:A4"/>
    <mergeCell ref="A27:I27"/>
    <mergeCell ref="F20:H20"/>
    <mergeCell ref="A23:I23"/>
    <mergeCell ref="A24:I24"/>
    <mergeCell ref="A25:I25"/>
    <mergeCell ref="A26:I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905F-1F8F-4F41-B72F-790C7FD4BFD8}">
  <dimension ref="A1:K7"/>
  <sheetViews>
    <sheetView workbookViewId="0">
      <selection activeCell="E4" sqref="E4"/>
    </sheetView>
  </sheetViews>
  <sheetFormatPr defaultRowHeight="14.5" x14ac:dyDescent="0.35"/>
  <cols>
    <col min="1" max="1" width="25.54296875" customWidth="1"/>
    <col min="2" max="2" width="17.7265625" customWidth="1"/>
    <col min="3" max="3" width="22.453125" customWidth="1"/>
    <col min="4" max="4" width="15.26953125" customWidth="1"/>
    <col min="5" max="5" width="17.453125" customWidth="1"/>
    <col min="6" max="6" width="16.1796875" customWidth="1"/>
    <col min="7" max="7" width="14.26953125" customWidth="1"/>
    <col min="9" max="9" width="16.1796875" customWidth="1"/>
    <col min="10" max="10" width="12" customWidth="1"/>
  </cols>
  <sheetData>
    <row r="1" spans="1:11" ht="15" x14ac:dyDescent="0.35">
      <c r="A1" s="83" t="s">
        <v>110</v>
      </c>
      <c r="B1" s="83"/>
      <c r="C1" s="83"/>
      <c r="D1" s="83"/>
      <c r="E1" s="83"/>
      <c r="F1" s="83"/>
      <c r="G1" s="83"/>
      <c r="H1" s="49"/>
    </row>
    <row r="2" spans="1:11" x14ac:dyDescent="0.35">
      <c r="A2" s="4" t="s">
        <v>111</v>
      </c>
      <c r="B2" s="4" t="s">
        <v>112</v>
      </c>
      <c r="C2" s="4" t="s">
        <v>113</v>
      </c>
      <c r="D2" s="4" t="s">
        <v>114</v>
      </c>
      <c r="E2" s="4" t="s">
        <v>14</v>
      </c>
      <c r="F2" s="4" t="s">
        <v>115</v>
      </c>
      <c r="G2" s="4" t="s">
        <v>116</v>
      </c>
      <c r="H2" s="49"/>
      <c r="I2" s="49"/>
      <c r="J2" s="49"/>
    </row>
    <row r="3" spans="1:11" ht="39" x14ac:dyDescent="0.35">
      <c r="A3" s="4" t="s">
        <v>117</v>
      </c>
      <c r="B3" s="4" t="s">
        <v>150</v>
      </c>
      <c r="C3" s="4" t="s">
        <v>118</v>
      </c>
      <c r="D3" s="4" t="s">
        <v>119</v>
      </c>
      <c r="E3" s="4" t="s">
        <v>151</v>
      </c>
      <c r="F3" s="4" t="s">
        <v>120</v>
      </c>
      <c r="G3" s="4" t="s">
        <v>121</v>
      </c>
      <c r="H3" s="49"/>
      <c r="I3" s="49"/>
      <c r="J3" s="49"/>
    </row>
    <row r="4" spans="1:11" x14ac:dyDescent="0.35">
      <c r="A4" s="8" t="s">
        <v>122</v>
      </c>
      <c r="B4" s="50">
        <f>3300*K5/K4</f>
        <v>5045.1619084115737</v>
      </c>
      <c r="C4" s="51">
        <v>0</v>
      </c>
      <c r="D4" s="50">
        <f>B4*C4</f>
        <v>0</v>
      </c>
      <c r="E4" s="50">
        <f>7500*K5/K4</f>
        <v>11466.277064571757</v>
      </c>
      <c r="F4" s="51">
        <v>22</v>
      </c>
      <c r="G4" s="50">
        <f>E4*F4</f>
        <v>252258.09542057867</v>
      </c>
      <c r="H4" s="49"/>
      <c r="J4" t="s">
        <v>148</v>
      </c>
      <c r="K4">
        <v>521.9</v>
      </c>
    </row>
    <row r="5" spans="1:11" ht="15.5" x14ac:dyDescent="0.35">
      <c r="A5" s="52" t="s">
        <v>152</v>
      </c>
      <c r="B5" s="4"/>
      <c r="C5" s="4"/>
      <c r="D5" s="53">
        <f>ROUND(SUM(D4:D4),-3)</f>
        <v>0</v>
      </c>
      <c r="E5" s="53"/>
      <c r="F5" s="4"/>
      <c r="G5" s="54">
        <f>ROUND(SUM(G4:G4),-3)</f>
        <v>252000</v>
      </c>
      <c r="H5" s="55">
        <f>D5+G5</f>
        <v>252000</v>
      </c>
      <c r="J5" t="s">
        <v>149</v>
      </c>
      <c r="K5">
        <v>797.9</v>
      </c>
    </row>
    <row r="6" spans="1:11" ht="16" x14ac:dyDescent="0.35">
      <c r="A6" s="49" t="s">
        <v>153</v>
      </c>
    </row>
    <row r="7" spans="1:11" ht="16" x14ac:dyDescent="0.35">
      <c r="A7" s="49" t="s">
        <v>154</v>
      </c>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E112-F136-47B4-933C-B41518D0DCB9}">
  <dimension ref="A1:F9"/>
  <sheetViews>
    <sheetView workbookViewId="0">
      <selection activeCell="C6" sqref="C6"/>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83" t="s">
        <v>2</v>
      </c>
      <c r="B1" s="83"/>
      <c r="C1" s="83"/>
      <c r="D1" s="83"/>
      <c r="E1" s="83"/>
      <c r="F1" s="83"/>
    </row>
    <row r="2" spans="1:6" ht="26" x14ac:dyDescent="0.35">
      <c r="A2" s="56"/>
      <c r="B2" s="84" t="s">
        <v>123</v>
      </c>
      <c r="C2" s="84"/>
      <c r="D2" s="52" t="s">
        <v>124</v>
      </c>
      <c r="E2" s="52"/>
      <c r="F2" s="52"/>
    </row>
    <row r="3" spans="1:6" x14ac:dyDescent="0.35">
      <c r="A3" s="52"/>
      <c r="B3" s="4" t="s">
        <v>111</v>
      </c>
      <c r="C3" s="4" t="s">
        <v>112</v>
      </c>
      <c r="D3" s="4" t="s">
        <v>113</v>
      </c>
      <c r="E3" s="4" t="s">
        <v>114</v>
      </c>
      <c r="F3" s="4" t="s">
        <v>14</v>
      </c>
    </row>
    <row r="4" spans="1:6" ht="52" x14ac:dyDescent="0.35">
      <c r="A4" s="4" t="s">
        <v>125</v>
      </c>
      <c r="B4" s="52" t="s">
        <v>126</v>
      </c>
      <c r="C4" s="52" t="s">
        <v>127</v>
      </c>
      <c r="D4" s="52" t="s">
        <v>128</v>
      </c>
      <c r="E4" s="52" t="s">
        <v>129</v>
      </c>
      <c r="F4" s="52" t="s">
        <v>130</v>
      </c>
    </row>
    <row r="5" spans="1:6" x14ac:dyDescent="0.35">
      <c r="A5" s="4">
        <v>1</v>
      </c>
      <c r="B5" s="4">
        <v>0</v>
      </c>
      <c r="C5" s="4">
        <v>22</v>
      </c>
      <c r="D5" s="4">
        <v>0</v>
      </c>
      <c r="E5" s="4">
        <v>0</v>
      </c>
      <c r="F5" s="4">
        <f>B5+C5+D5-E5</f>
        <v>22</v>
      </c>
    </row>
    <row r="6" spans="1:6" x14ac:dyDescent="0.35">
      <c r="A6" s="4">
        <v>2</v>
      </c>
      <c r="B6" s="4">
        <v>0</v>
      </c>
      <c r="C6" s="4">
        <f>F5</f>
        <v>22</v>
      </c>
      <c r="D6" s="4">
        <v>0</v>
      </c>
      <c r="E6" s="4">
        <v>0</v>
      </c>
      <c r="F6" s="4">
        <f t="shared" ref="F6:F7" si="0">B6+C6+D6-E6</f>
        <v>22</v>
      </c>
    </row>
    <row r="7" spans="1:6" x14ac:dyDescent="0.35">
      <c r="A7" s="4">
        <v>3</v>
      </c>
      <c r="B7" s="4">
        <v>0</v>
      </c>
      <c r="C7" s="4">
        <f>F6</f>
        <v>22</v>
      </c>
      <c r="D7" s="4">
        <v>0</v>
      </c>
      <c r="E7" s="4">
        <v>0</v>
      </c>
      <c r="F7" s="4">
        <f t="shared" si="0"/>
        <v>22</v>
      </c>
    </row>
    <row r="8" spans="1:6" x14ac:dyDescent="0.35">
      <c r="A8" s="52" t="s">
        <v>131</v>
      </c>
      <c r="B8" s="4">
        <f>AVERAGE(B5:B7)</f>
        <v>0</v>
      </c>
      <c r="C8" s="4">
        <f>AVERAGE(C5:C7)</f>
        <v>22</v>
      </c>
      <c r="D8" s="4">
        <f t="shared" ref="D8:E8" si="1">AVERAGE(D5:D7)</f>
        <v>0</v>
      </c>
      <c r="E8" s="4">
        <f t="shared" si="1"/>
        <v>0</v>
      </c>
      <c r="F8" s="4">
        <f>AVERAGE(F5:F7)</f>
        <v>22</v>
      </c>
    </row>
    <row r="9" spans="1:6" ht="15.5" x14ac:dyDescent="0.35">
      <c r="A9" s="85" t="s">
        <v>132</v>
      </c>
      <c r="B9" s="85"/>
      <c r="C9" s="85"/>
      <c r="D9" s="85"/>
      <c r="E9" s="85"/>
      <c r="F9" s="85"/>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A914-803D-4FCF-B1A2-5DFFDFD1AD67}">
  <dimension ref="A1:E12"/>
  <sheetViews>
    <sheetView workbookViewId="0">
      <selection activeCell="E9" sqref="E9"/>
    </sheetView>
  </sheetViews>
  <sheetFormatPr defaultRowHeight="14.5" x14ac:dyDescent="0.35"/>
  <cols>
    <col min="1" max="1" width="24.54296875" customWidth="1"/>
    <col min="2" max="2" width="12.1796875" customWidth="1"/>
    <col min="3" max="3" width="10.1796875" customWidth="1"/>
    <col min="4" max="4" width="19" customWidth="1"/>
    <col min="5" max="5" width="13.81640625" customWidth="1"/>
  </cols>
  <sheetData>
    <row r="1" spans="1:5" ht="15" x14ac:dyDescent="0.35">
      <c r="A1" s="83" t="s">
        <v>133</v>
      </c>
      <c r="B1" s="83"/>
      <c r="C1" s="83"/>
      <c r="D1" s="83"/>
      <c r="E1" s="83"/>
    </row>
    <row r="2" spans="1:5" x14ac:dyDescent="0.35">
      <c r="A2" s="4" t="s">
        <v>111</v>
      </c>
      <c r="B2" s="4" t="s">
        <v>112</v>
      </c>
      <c r="C2" s="4" t="s">
        <v>113</v>
      </c>
      <c r="D2" s="4" t="s">
        <v>114</v>
      </c>
      <c r="E2" s="4" t="s">
        <v>14</v>
      </c>
    </row>
    <row r="3" spans="1:5" ht="70.5" customHeight="1" x14ac:dyDescent="0.35">
      <c r="A3" s="4" t="s">
        <v>134</v>
      </c>
      <c r="B3" s="4" t="s">
        <v>2</v>
      </c>
      <c r="C3" s="4" t="s">
        <v>135</v>
      </c>
      <c r="D3" s="4" t="s">
        <v>136</v>
      </c>
      <c r="E3" s="4" t="s">
        <v>137</v>
      </c>
    </row>
    <row r="4" spans="1:5" ht="26" x14ac:dyDescent="0.35">
      <c r="A4" s="8" t="s">
        <v>138</v>
      </c>
      <c r="B4" s="51">
        <v>0</v>
      </c>
      <c r="C4" s="51">
        <v>1</v>
      </c>
      <c r="D4" s="4">
        <v>0</v>
      </c>
      <c r="E4" s="4">
        <f t="shared" ref="E4:E11" si="0">B4*C4</f>
        <v>0</v>
      </c>
    </row>
    <row r="5" spans="1:5" x14ac:dyDescent="0.35">
      <c r="A5" s="8" t="s">
        <v>139</v>
      </c>
      <c r="B5" s="51">
        <v>0</v>
      </c>
      <c r="C5" s="51">
        <v>1</v>
      </c>
      <c r="D5" s="4">
        <v>0</v>
      </c>
      <c r="E5" s="4">
        <f t="shared" si="0"/>
        <v>0</v>
      </c>
    </row>
    <row r="6" spans="1:5" ht="26" x14ac:dyDescent="0.35">
      <c r="A6" s="8" t="s">
        <v>140</v>
      </c>
      <c r="B6" s="51">
        <v>0</v>
      </c>
      <c r="C6" s="51">
        <v>1</v>
      </c>
      <c r="D6" s="4">
        <v>0</v>
      </c>
      <c r="E6" s="4">
        <f t="shared" si="0"/>
        <v>0</v>
      </c>
    </row>
    <row r="7" spans="1:5" x14ac:dyDescent="0.35">
      <c r="A7" s="8" t="s">
        <v>141</v>
      </c>
      <c r="B7" s="51">
        <v>0</v>
      </c>
      <c r="C7" s="51">
        <v>1</v>
      </c>
      <c r="D7" s="4">
        <v>0</v>
      </c>
      <c r="E7" s="4">
        <f t="shared" ref="E7" si="1">B7*C7</f>
        <v>0</v>
      </c>
    </row>
    <row r="8" spans="1:5" ht="26" x14ac:dyDescent="0.35">
      <c r="A8" s="8" t="s">
        <v>142</v>
      </c>
      <c r="B8" s="51">
        <v>0</v>
      </c>
      <c r="C8" s="51">
        <v>0.2</v>
      </c>
      <c r="D8" s="4">
        <v>0</v>
      </c>
      <c r="E8" s="4">
        <f t="shared" si="0"/>
        <v>0</v>
      </c>
    </row>
    <row r="9" spans="1:5" ht="26" x14ac:dyDescent="0.35">
      <c r="A9" s="8" t="s">
        <v>143</v>
      </c>
      <c r="B9" s="51">
        <v>22</v>
      </c>
      <c r="C9" s="51">
        <v>0.5</v>
      </c>
      <c r="D9" s="4">
        <v>0</v>
      </c>
      <c r="E9" s="4">
        <f t="shared" si="0"/>
        <v>11</v>
      </c>
    </row>
    <row r="10" spans="1:5" ht="26" x14ac:dyDescent="0.35">
      <c r="A10" s="8" t="s">
        <v>144</v>
      </c>
      <c r="B10" s="51">
        <v>22</v>
      </c>
      <c r="C10" s="51">
        <v>2</v>
      </c>
      <c r="D10" s="4">
        <v>0</v>
      </c>
      <c r="E10" s="4">
        <f t="shared" ref="E10" si="2">B10*C10</f>
        <v>44</v>
      </c>
    </row>
    <row r="11" spans="1:5" ht="26" x14ac:dyDescent="0.35">
      <c r="A11" s="8" t="s">
        <v>145</v>
      </c>
      <c r="B11" s="51">
        <v>22</v>
      </c>
      <c r="C11" s="57">
        <v>0</v>
      </c>
      <c r="D11" s="4">
        <v>0</v>
      </c>
      <c r="E11" s="4">
        <f t="shared" si="0"/>
        <v>0</v>
      </c>
    </row>
    <row r="12" spans="1:5" x14ac:dyDescent="0.35">
      <c r="A12" s="52"/>
      <c r="B12" s="4"/>
      <c r="C12" s="86" t="s">
        <v>146</v>
      </c>
      <c r="D12" s="87"/>
      <c r="E12" s="2">
        <f>ROUND(SUM(E4:E11),0)</f>
        <v>55</v>
      </c>
    </row>
  </sheetData>
  <mergeCells count="2">
    <mergeCell ref="A1:E1"/>
    <mergeCell ref="C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2025-01-13T21:23:20+00:00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40F5F42-D150-4CD5-8C36-89686BBB8E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D9289-44B3-4ECC-9DF4-F190EE9C0341}">
  <ds:schemaRefs>
    <ds:schemaRef ds:uri="http://schemas.microsoft.com/sharepoint/v3/contenttype/forms"/>
  </ds:schemaRefs>
</ds:datastoreItem>
</file>

<file path=customXml/itemProps3.xml><?xml version="1.0" encoding="utf-8"?>
<ds:datastoreItem xmlns:ds="http://schemas.openxmlformats.org/officeDocument/2006/customXml" ds:itemID="{F1D28316-56EE-4986-9BA2-15C6700436E5}">
  <ds:schemaRefs>
    <ds:schemaRef ds:uri="http://schemas.microsoft.com/sharepoint/v3/fields"/>
    <ds:schemaRef ds:uri="4ffa91fb-a0ff-4ac5-b2db-65c790d184a4"/>
    <ds:schemaRef ds:uri="http://purl.org/dc/terms/"/>
    <ds:schemaRef ds:uri="http://schemas.microsoft.com/office/infopath/2007/PartnerControls"/>
    <ds:schemaRef ds:uri="http://schemas.openxmlformats.org/package/2006/metadata/core-properties"/>
    <ds:schemaRef ds:uri="96fc5250-dc30-4f01-945b-7e46a880eeb3"/>
    <ds:schemaRef ds:uri="http://schemas.microsoft.com/sharepoint.v3"/>
    <ds:schemaRef ds:uri="http://schemas.microsoft.com/office/2006/documentManagement/types"/>
    <ds:schemaRef ds:uri="http://purl.org/dc/elements/1.1/"/>
    <ds:schemaRef ds:uri="http://purl.org/dc/dcmitype/"/>
    <ds:schemaRef ds:uri="02fe02c4-dc41-46ff-9d52-90c0a1b1f611"/>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CAF593A-D1A5-450E-A869-D63E8E41245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Johnson, Amaris</cp:lastModifiedBy>
  <cp:revision/>
  <dcterms:created xsi:type="dcterms:W3CDTF">2015-08-20T16:25:10Z</dcterms:created>
  <dcterms:modified xsi:type="dcterms:W3CDTF">2025-05-08T18:24:30Z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