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usepa-my.sharepoint.com/personal/johnson_amaris_epa_gov/Documents/ICR/OAQPS/2060-0037; 1061.16 NSPS for Phosphate Fertilizer/"/>
    </mc:Choice>
  </mc:AlternateContent>
  <xr:revisionPtr revIDLastSave="0" documentId="8_{1E28A8E2-2CDB-47FD-A6E8-9E28A0172261}" xr6:coauthVersionLast="47" xr6:coauthVersionMax="47" xr10:uidLastSave="{00000000-0000-0000-0000-000000000000}"/>
  <bookViews>
    <workbookView xWindow="-28920" yWindow="-765" windowWidth="29040" windowHeight="15720" xr2:uid="{00000000-000D-0000-FFFF-FFFF00000000}"/>
  </bookViews>
  <sheets>
    <sheet name="Summary" sheetId="4" r:id="rId1"/>
    <sheet name="Table 1" sheetId="1" r:id="rId2"/>
    <sheet name="Table 2" sheetId="2" r:id="rId3"/>
    <sheet name="Capital O&amp;M" sheetId="5" r:id="rId4"/>
    <sheet name="Respondents" sheetId="6" r:id="rId5"/>
    <sheet name="Response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F16" i="2"/>
  <c r="I37" i="1"/>
  <c r="F37" i="1"/>
  <c r="I36" i="1"/>
  <c r="F36" i="1"/>
  <c r="I28" i="1"/>
  <c r="F28" i="1"/>
  <c r="L4" i="5" l="1"/>
  <c r="E4" i="5" s="1"/>
  <c r="G4" i="5" s="1"/>
  <c r="G5" i="5" s="1"/>
  <c r="D14" i="1"/>
  <c r="I8" i="1"/>
  <c r="B4" i="5" l="1"/>
  <c r="E4" i="7" l="1"/>
  <c r="E5" i="7"/>
  <c r="F5" i="6"/>
  <c r="C6" i="6" s="1"/>
  <c r="B8" i="6"/>
  <c r="D8" i="6"/>
  <c r="E8" i="6"/>
  <c r="D4" i="5"/>
  <c r="D5" i="5" s="1"/>
  <c r="E6" i="7" l="1"/>
  <c r="H5" i="5"/>
  <c r="F6" i="6"/>
  <c r="B6" i="4" l="1"/>
  <c r="I38" i="1"/>
  <c r="C7" i="6"/>
  <c r="C8" i="6" s="1"/>
  <c r="F7" i="6" l="1"/>
  <c r="F8" i="6" s="1"/>
  <c r="B3" i="4" s="1"/>
  <c r="C14" i="2" l="1"/>
  <c r="I24" i="1"/>
  <c r="E35" i="1"/>
  <c r="E26" i="1"/>
  <c r="E14" i="2" s="1"/>
  <c r="F14" i="2" s="1"/>
  <c r="H14" i="2" s="1"/>
  <c r="E27" i="1"/>
  <c r="F15" i="2"/>
  <c r="G15" i="2" s="1"/>
  <c r="F12" i="2"/>
  <c r="G12" i="2" s="1"/>
  <c r="F11" i="2"/>
  <c r="G11" i="2" s="1"/>
  <c r="F10" i="2"/>
  <c r="G10" i="2" s="1"/>
  <c r="F9" i="2"/>
  <c r="H9" i="2" s="1"/>
  <c r="F8" i="2"/>
  <c r="G8" i="2" s="1"/>
  <c r="F7" i="2"/>
  <c r="H7" i="2" s="1"/>
  <c r="D35" i="1"/>
  <c r="D27" i="1"/>
  <c r="D26" i="1"/>
  <c r="D24" i="1"/>
  <c r="F24" i="1" s="1"/>
  <c r="D22" i="1"/>
  <c r="F22" i="1" s="1"/>
  <c r="D21" i="1"/>
  <c r="F21" i="1" s="1"/>
  <c r="D20" i="1"/>
  <c r="F20" i="1" s="1"/>
  <c r="D19" i="1"/>
  <c r="F19" i="1" s="1"/>
  <c r="F14" i="1"/>
  <c r="D13" i="1"/>
  <c r="F13" i="1" s="1"/>
  <c r="D12" i="1"/>
  <c r="F12" i="1" s="1"/>
  <c r="D8" i="1"/>
  <c r="G14" i="2" l="1"/>
  <c r="I14" i="2" s="1"/>
  <c r="F35" i="1"/>
  <c r="F26" i="1"/>
  <c r="H26" i="1" s="1"/>
  <c r="F27" i="1"/>
  <c r="H27" i="1" s="1"/>
  <c r="F8" i="1"/>
  <c r="G7" i="2"/>
  <c r="G9" i="2"/>
  <c r="I9" i="2" s="1"/>
  <c r="H10" i="2"/>
  <c r="I10" i="2" s="1"/>
  <c r="H8" i="2"/>
  <c r="I8" i="2" s="1"/>
  <c r="H11" i="2"/>
  <c r="I11" i="2" s="1"/>
  <c r="H12" i="2"/>
  <c r="I12" i="2" s="1"/>
  <c r="H15" i="2"/>
  <c r="I15" i="2" s="1"/>
  <c r="I7" i="2"/>
  <c r="H13" i="1"/>
  <c r="G13" i="1"/>
  <c r="H21" i="1"/>
  <c r="G21" i="1"/>
  <c r="I21" i="1" s="1"/>
  <c r="H14" i="1"/>
  <c r="G14" i="1"/>
  <c r="I14" i="1" s="1"/>
  <c r="H22" i="1"/>
  <c r="G22" i="1"/>
  <c r="I22" i="1" s="1"/>
  <c r="H19" i="1"/>
  <c r="G19" i="1"/>
  <c r="I19" i="1" s="1"/>
  <c r="H24" i="1"/>
  <c r="G24" i="1"/>
  <c r="H12" i="1"/>
  <c r="G12" i="1"/>
  <c r="I12" i="1" s="1"/>
  <c r="H20" i="1"/>
  <c r="G20" i="1"/>
  <c r="G26" i="1" l="1"/>
  <c r="I26" i="1" s="1"/>
  <c r="H8" i="1"/>
  <c r="G27" i="1"/>
  <c r="I27" i="1" s="1"/>
  <c r="H35" i="1"/>
  <c r="G35" i="1"/>
  <c r="G8" i="1"/>
  <c r="I13" i="1"/>
  <c r="I20" i="1"/>
  <c r="K37" i="1" l="1"/>
  <c r="I35" i="1"/>
  <c r="I39" i="1" s="1"/>
  <c r="B5" i="4" s="1"/>
  <c r="B4" i="4" l="1"/>
  <c r="B2" i="4"/>
</calcChain>
</file>

<file path=xl/sharedStrings.xml><?xml version="1.0" encoding="utf-8"?>
<sst xmlns="http://schemas.openxmlformats.org/spreadsheetml/2006/main" count="179" uniqueCount="142">
  <si>
    <t xml:space="preserve">Table 1: Annual Respondent Burden and Cost – NSPS for Phosphate Fertilizer Industry (40 CFR Part 60, Subparts T, U, V, 
  W and X) (Renewal)
</t>
  </si>
  <si>
    <t>Burden Item</t>
  </si>
  <si>
    <t>A</t>
  </si>
  <si>
    <t>B</t>
  </si>
  <si>
    <t>C</t>
  </si>
  <si>
    <t>D</t>
  </si>
  <si>
    <t>E</t>
  </si>
  <si>
    <t>F</t>
  </si>
  <si>
    <t>G</t>
  </si>
  <si>
    <t>H</t>
  </si>
  <si>
    <t>Person Hours Per Occurrence</t>
  </si>
  <si>
    <t>Number of Occurrences Per Respondent Per Year</t>
  </si>
  <si>
    <t>Person Hours Per Respondent Per Year (C=AxB)</t>
  </si>
  <si>
    <r>
      <t xml:space="preserve">Respondents Per Year </t>
    </r>
    <r>
      <rPr>
        <b/>
        <vertAlign val="superscript"/>
        <sz val="10"/>
        <color theme="1"/>
        <rFont val="Times New Roman"/>
        <family val="1"/>
      </rPr>
      <t>a</t>
    </r>
  </si>
  <si>
    <t>Technical Person-Hours Per Year (E=CxD)</t>
  </si>
  <si>
    <t>Management Person Hours Per Year
(E x 0.05)</t>
  </si>
  <si>
    <t>Clerical Person Hours Per Year
(E x 0.10)</t>
  </si>
  <si>
    <r>
      <t xml:space="preserve">Total Costs Per Year ($) </t>
    </r>
    <r>
      <rPr>
        <b/>
        <vertAlign val="superscript"/>
        <sz val="10"/>
        <color theme="1"/>
        <rFont val="Times New Roman"/>
        <family val="1"/>
      </rPr>
      <t>b</t>
    </r>
  </si>
  <si>
    <t xml:space="preserve">1.  Applications </t>
  </si>
  <si>
    <t>N/A</t>
  </si>
  <si>
    <t>Labor Rates</t>
  </si>
  <si>
    <t>2.  Survey and  Studies</t>
  </si>
  <si>
    <t>Management</t>
  </si>
  <si>
    <t>3.  Reporting Requirements</t>
  </si>
  <si>
    <t>Technical</t>
  </si>
  <si>
    <t xml:space="preserve">   A.  Familiarization with rule requirements</t>
  </si>
  <si>
    <t>Clerical</t>
  </si>
  <si>
    <t xml:space="preserve">   B.  Required activities</t>
  </si>
  <si>
    <t>New Sources</t>
  </si>
  <si>
    <t xml:space="preserve">      Initial Performance Test</t>
  </si>
  <si>
    <r>
      <t xml:space="preserve">            AOCA Method 9 tests </t>
    </r>
    <r>
      <rPr>
        <vertAlign val="superscript"/>
        <sz val="10"/>
        <color theme="1"/>
        <rFont val="Times New Roman"/>
        <family val="1"/>
      </rPr>
      <t>c</t>
    </r>
  </si>
  <si>
    <r>
      <t xml:space="preserve">Reference Method 13A or 13B tests </t>
    </r>
    <r>
      <rPr>
        <vertAlign val="superscript"/>
        <sz val="10"/>
        <color theme="1"/>
        <rFont val="Times New Roman"/>
        <family val="1"/>
      </rPr>
      <t>d</t>
    </r>
  </si>
  <si>
    <r>
      <t xml:space="preserve">      Repeat performance test </t>
    </r>
    <r>
      <rPr>
        <vertAlign val="superscript"/>
        <sz val="10"/>
        <color theme="1"/>
        <rFont val="Times New Roman"/>
        <family val="1"/>
      </rPr>
      <t>e</t>
    </r>
  </si>
  <si>
    <t xml:space="preserve">   C.  Create Information</t>
  </si>
  <si>
    <t>See 3B</t>
  </si>
  <si>
    <t xml:space="preserve">   D.  Gather existing information</t>
  </si>
  <si>
    <t>See 3E</t>
  </si>
  <si>
    <t xml:space="preserve">   E.  Write Report</t>
  </si>
  <si>
    <t xml:space="preserve">          Notification of construction/reconstruction</t>
  </si>
  <si>
    <t xml:space="preserve">          Notification of actual startup</t>
  </si>
  <si>
    <t xml:space="preserve">          Notification of initial performance test</t>
  </si>
  <si>
    <t xml:space="preserve">          Notification of CMS demonstration</t>
  </si>
  <si>
    <t xml:space="preserve">     Report of initial performance test</t>
  </si>
  <si>
    <r>
      <t xml:space="preserve">     Site-specific methodology plan </t>
    </r>
    <r>
      <rPr>
        <vertAlign val="superscript"/>
        <sz val="10"/>
        <color theme="1"/>
        <rFont val="Times New Roman"/>
        <family val="1"/>
      </rPr>
      <t>f</t>
    </r>
    <r>
      <rPr>
        <b/>
        <vertAlign val="superscript"/>
        <sz val="10"/>
        <color theme="1"/>
        <rFont val="Times New Roman"/>
        <family val="1"/>
      </rPr>
      <t xml:space="preserve"> </t>
    </r>
  </si>
  <si>
    <t>Existing Sources</t>
  </si>
  <si>
    <r>
      <t xml:space="preserve">          Notification of operational change </t>
    </r>
    <r>
      <rPr>
        <vertAlign val="superscript"/>
        <sz val="10"/>
        <color theme="1"/>
        <rFont val="Times New Roman"/>
        <family val="1"/>
      </rPr>
      <t>g</t>
    </r>
  </si>
  <si>
    <r>
      <t xml:space="preserve">          Semiannual report of exceedances </t>
    </r>
    <r>
      <rPr>
        <vertAlign val="superscript"/>
        <sz val="10"/>
        <color theme="1"/>
        <rFont val="Times New Roman"/>
        <family val="1"/>
      </rPr>
      <t xml:space="preserve">h </t>
    </r>
  </si>
  <si>
    <t>Subtotal Reporting Requirements</t>
  </si>
  <si>
    <r>
      <t>4</t>
    </r>
    <r>
      <rPr>
        <b/>
        <sz val="10"/>
        <color theme="1"/>
        <rFont val="Times New Roman"/>
        <family val="1"/>
      </rPr>
      <t xml:space="preserve">.  </t>
    </r>
    <r>
      <rPr>
        <sz val="10"/>
        <color theme="1"/>
        <rFont val="Times New Roman"/>
        <family val="1"/>
      </rPr>
      <t>Recordkeeping Requirements</t>
    </r>
  </si>
  <si>
    <t xml:space="preserve">    A.  Read and understand rule requirements</t>
  </si>
  <si>
    <t>See 3A</t>
  </si>
  <si>
    <t xml:space="preserve">    B.  Plan activities</t>
  </si>
  <si>
    <t xml:space="preserve">    C.  Implement activities</t>
  </si>
  <si>
    <t xml:space="preserve">    D.  Develop record system</t>
  </si>
  <si>
    <t xml:space="preserve">    E.  Time to enter information</t>
  </si>
  <si>
    <r>
      <t xml:space="preserve">            Records of operation parameters and  emissions</t>
    </r>
    <r>
      <rPr>
        <vertAlign val="superscript"/>
        <sz val="10"/>
        <color theme="1"/>
        <rFont val="Times New Roman"/>
        <family val="1"/>
      </rPr>
      <t xml:space="preserve"> i</t>
    </r>
  </si>
  <si>
    <t>Subtotal Recordkeeping Requirements</t>
  </si>
  <si>
    <r>
      <t>Total Labor Burden and Cost (rounded)</t>
    </r>
    <r>
      <rPr>
        <b/>
        <vertAlign val="superscript"/>
        <sz val="10"/>
        <color theme="1"/>
        <rFont val="Times New Roman"/>
        <family val="1"/>
      </rPr>
      <t>j</t>
    </r>
  </si>
  <si>
    <t>hrs/response</t>
  </si>
  <si>
    <r>
      <t>Total Capital and O&amp;M Costs (rounded)</t>
    </r>
    <r>
      <rPr>
        <b/>
        <vertAlign val="superscript"/>
        <sz val="10"/>
        <rFont val="Times New Roman"/>
        <family val="1"/>
      </rPr>
      <t>j</t>
    </r>
  </si>
  <si>
    <r>
      <t>GRAND TOTAL (rounded)</t>
    </r>
    <r>
      <rPr>
        <b/>
        <vertAlign val="superscript"/>
        <sz val="10"/>
        <rFont val="Times New Roman"/>
        <family val="1"/>
      </rPr>
      <t>j</t>
    </r>
  </si>
  <si>
    <t>Assumptions:</t>
  </si>
  <si>
    <r>
      <t>a</t>
    </r>
    <r>
      <rPr>
        <sz val="10"/>
        <rFont val="Times New Roman"/>
        <family val="1"/>
      </rPr>
      <t xml:space="preserve">  We have assumed that an average of 13 respondents that will be subject to the rule, and there will be no additional new sources that will become subject to the rule over the three-year period of this ICR.</t>
    </r>
  </si>
  <si>
    <r>
      <t>c</t>
    </r>
    <r>
      <rPr>
        <sz val="10"/>
        <rFont val="Times New Roman"/>
        <family val="1"/>
      </rPr>
      <t xml:space="preserve">  As specified in the general provisions, each performance test shall consist of three separate runs using the applicable test method. Sources are required to use the spectrophotometric molybdovanadophosphate method (AOAC) Method 9 published in the 11 Edition of the Official Methods of Analysis of the Association of Official Analytical Chemists dated 1970, to determine the P</t>
    </r>
    <r>
      <rPr>
        <vertAlign val="subscript"/>
        <sz val="10"/>
        <rFont val="Times New Roman"/>
        <family val="1"/>
      </rPr>
      <t>2</t>
    </r>
    <r>
      <rPr>
        <sz val="10"/>
        <rFont val="Times New Roman"/>
        <family val="1"/>
      </rPr>
      <t>O</t>
    </r>
    <r>
      <rPr>
        <vertAlign val="subscript"/>
        <sz val="10"/>
        <rFont val="Times New Roman"/>
        <family val="1"/>
      </rPr>
      <t>5</t>
    </r>
    <r>
      <rPr>
        <sz val="10"/>
        <rFont val="Times New Roman"/>
        <family val="1"/>
      </rPr>
      <t xml:space="preserve"> feed rate.</t>
    </r>
    <r>
      <rPr>
        <vertAlign val="superscript"/>
        <sz val="10"/>
        <rFont val="Times New Roman"/>
        <family val="1"/>
      </rPr>
      <t xml:space="preserve"> </t>
    </r>
    <r>
      <rPr>
        <sz val="10"/>
        <rFont val="Times New Roman"/>
        <family val="1"/>
      </rPr>
      <t>No sources are anticipated to conduct an initial performance test because there are no new sources anticipated over the period of this ICR.</t>
    </r>
  </si>
  <si>
    <r>
      <t>d</t>
    </r>
    <r>
      <rPr>
        <sz val="10"/>
        <rFont val="Times New Roman"/>
        <family val="1"/>
      </rPr>
      <t xml:space="preserve">  As specified in the general provisions, each performance test shall consist of three separate runs using the applicable test method. Each run shall be conducted for the time and under the conditions specific in the applicable rule.  For these rules, the total fluoride concentration and volumetric flow rate of the effluent gas shall be determined by Method 13 which requires a sampling time and a sample volume for each run of at least 60 minutes and 0.85 dscm (30 dscf). No sources are anticipated to conduct an initial performance test because there are no new sources anticipated over the period of this ICR.</t>
    </r>
  </si>
  <si>
    <r>
      <t>e</t>
    </r>
    <r>
      <rPr>
        <sz val="10"/>
        <rFont val="Times New Roman"/>
        <family val="1"/>
      </rPr>
      <t xml:space="preserve">  We assume that 20 percent of initial performance tests must be repeated due to failure.</t>
    </r>
  </si>
  <si>
    <r>
      <t>f</t>
    </r>
    <r>
      <rPr>
        <sz val="10"/>
        <rFont val="Times New Roman"/>
        <family val="1"/>
      </rPr>
      <t xml:space="preserve">  Only sources that have a granular triple superphosphate storage facility are required to submit this initial plan. No sources are anticipated to submit this plan because there are no new sources anticipated over the period of this ICR.</t>
    </r>
  </si>
  <si>
    <r>
      <t>g</t>
    </r>
    <r>
      <rPr>
        <sz val="10"/>
        <rFont val="Times New Roman"/>
        <family val="1"/>
      </rPr>
      <t xml:space="preserve">  We assume that 15 percent of the sources will submit notifications of operational changes.</t>
    </r>
  </si>
  <si>
    <r>
      <t>h</t>
    </r>
    <r>
      <rPr>
        <sz val="10"/>
        <color theme="1"/>
        <rFont val="Times New Roman"/>
        <family val="1"/>
      </rPr>
      <t xml:space="preserve">  We assume that each source will submit a semiannual report due to excess emission and monitoring systems performance over the three-year period.</t>
    </r>
  </si>
  <si>
    <r>
      <t>i</t>
    </r>
    <r>
      <rPr>
        <sz val="10"/>
        <color theme="1"/>
        <rFont val="Times New Roman"/>
        <family val="1"/>
      </rPr>
      <t xml:space="preserve">  Sources are required to maintain a daily record of operating parameters (e.g., determine equivalent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content and total pressure drop across the scrubbing system). We assume that the operation is 350 days per year as specified in the NSPS review document.</t>
    </r>
  </si>
  <si>
    <r>
      <t xml:space="preserve">j   </t>
    </r>
    <r>
      <rPr>
        <sz val="10"/>
        <color theme="1"/>
        <rFont val="Times New Roman"/>
        <family val="1"/>
      </rPr>
      <t xml:space="preserve">Totals have been rounded to 3 significant figures. Figures may not add exactly due to rounding. </t>
    </r>
  </si>
  <si>
    <t>Table 2: Average Annual EPA Burden and Cost –NSPS for Phosphate Fertilizer Industry (40 CFR Part 60, Subparts T, U, V,
  W and X) (Renewal)</t>
  </si>
  <si>
    <t>EPA Hours per Occurrence</t>
  </si>
  <si>
    <t>Number of Occurrences Per Year</t>
  </si>
  <si>
    <t>EPA Person Hours Per Year
(A x B)</t>
  </si>
  <si>
    <r>
      <t xml:space="preserve">Plants Per Year </t>
    </r>
    <r>
      <rPr>
        <b/>
        <vertAlign val="superscript"/>
        <sz val="10"/>
        <color theme="1"/>
        <rFont val="Times New Roman"/>
        <family val="1"/>
      </rPr>
      <t>a</t>
    </r>
  </si>
  <si>
    <t>Technical Hours Per Year
(C x D)</t>
  </si>
  <si>
    <t>Management Hours Per Year
(E x 0.05)</t>
  </si>
  <si>
    <t>Clerical Hours Per Year
(E x 0.10)</t>
  </si>
  <si>
    <r>
      <t xml:space="preserve">Total Cost Per Year 
($) </t>
    </r>
    <r>
      <rPr>
        <b/>
        <vertAlign val="superscript"/>
        <sz val="10"/>
        <color theme="1"/>
        <rFont val="Times New Roman"/>
        <family val="1"/>
      </rPr>
      <t>b</t>
    </r>
  </si>
  <si>
    <t>Report Review</t>
  </si>
  <si>
    <r>
      <t xml:space="preserve">   </t>
    </r>
    <r>
      <rPr>
        <b/>
        <sz val="10"/>
        <color theme="1"/>
        <rFont val="Times New Roman"/>
        <family val="1"/>
      </rPr>
      <t>New Plants</t>
    </r>
  </si>
  <si>
    <t xml:space="preserve">          Notification of initial startup</t>
  </si>
  <si>
    <t xml:space="preserve">          Review test results</t>
  </si>
  <si>
    <t xml:space="preserve">   Existing Plants</t>
  </si>
  <si>
    <r>
      <t xml:space="preserve">          Review notification of operational change </t>
    </r>
    <r>
      <rPr>
        <vertAlign val="superscript"/>
        <sz val="10"/>
        <color theme="1"/>
        <rFont val="Times New Roman"/>
        <family val="1"/>
      </rPr>
      <t>c</t>
    </r>
  </si>
  <si>
    <r>
      <t xml:space="preserve">          Semiannual report </t>
    </r>
    <r>
      <rPr>
        <vertAlign val="superscript"/>
        <sz val="10"/>
        <color theme="1"/>
        <rFont val="Times New Roman"/>
        <family val="1"/>
      </rPr>
      <t>d</t>
    </r>
  </si>
  <si>
    <r>
      <t xml:space="preserve">TOTAL COST (rounded) </t>
    </r>
    <r>
      <rPr>
        <b/>
        <vertAlign val="superscript"/>
        <sz val="10"/>
        <color theme="1"/>
        <rFont val="Times New Roman"/>
        <family val="1"/>
      </rPr>
      <t>e</t>
    </r>
  </si>
  <si>
    <r>
      <t xml:space="preserve">a </t>
    </r>
    <r>
      <rPr>
        <sz val="10"/>
        <rFont val="Times New Roman"/>
        <family val="1"/>
      </rPr>
      <t xml:space="preserve"> We have assumed that an average of 13 respondents that will be subject to the rule, and there will be no additional new sources that will become subject to the rule over the three-year period of this ICR.</t>
    </r>
  </si>
  <si>
    <r>
      <t>c</t>
    </r>
    <r>
      <rPr>
        <sz val="10"/>
        <color theme="1"/>
        <rFont val="Times New Roman"/>
        <family val="1"/>
      </rPr>
      <t xml:space="preserve">  We have assumed that it will take 0.5 hours twice per year to review the notification of operational change.</t>
    </r>
  </si>
  <si>
    <r>
      <t>d</t>
    </r>
    <r>
      <rPr>
        <sz val="10"/>
        <color theme="1"/>
        <rFont val="Times New Roman"/>
        <family val="1"/>
      </rPr>
      <t xml:space="preserve">  We have assumed that it will take one hour twice per year to review the semiannual reports.</t>
    </r>
  </si>
  <si>
    <r>
      <t xml:space="preserve">e </t>
    </r>
    <r>
      <rPr>
        <sz val="10"/>
        <color theme="1"/>
        <rFont val="Times New Roman"/>
        <family val="1"/>
      </rPr>
      <t xml:space="preserve"> Totals have been rounded to 3 significant figures. Figures may not add exactly due to rounding. </t>
    </r>
  </si>
  <si>
    <t>Capital/Startup vs. Operation and Maintenance (O&amp;M) Costs</t>
  </si>
  <si>
    <t>(A)</t>
  </si>
  <si>
    <t>(B)</t>
  </si>
  <si>
    <t>(C)</t>
  </si>
  <si>
    <t>(D)</t>
  </si>
  <si>
    <t>(E)</t>
  </si>
  <si>
    <t>(F)</t>
  </si>
  <si>
    <t>(G)</t>
  </si>
  <si>
    <t>Continuous Monitoring Device</t>
  </si>
  <si>
    <t>Capital/Startup Cost for One Respondent</t>
  </si>
  <si>
    <t xml:space="preserve">Number of New Respondents </t>
  </si>
  <si>
    <t>Number of Respondents with O&amp;M</t>
  </si>
  <si>
    <t>Pressure drop monitor</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</si>
  <si>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</si>
  <si>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</si>
  <si>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</si>
  <si>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</si>
  <si>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</si>
  <si>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</si>
  <si>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</si>
  <si>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Number of Respondents
(E=A+B+C-D)</t>
  </si>
  <si>
    <t>Average</t>
  </si>
  <si>
    <t>Total Annual Responses</t>
  </si>
  <si>
    <t>Information Collection Activity</t>
  </si>
  <si>
    <t>Number of Responses</t>
  </si>
  <si>
    <t>Number of Existing Respondents That Keep Records But Do Not Submit Reports</t>
  </si>
  <si>
    <t>Total Annual Responses
E=(BxC)+D</t>
  </si>
  <si>
    <r>
      <t>b</t>
    </r>
    <r>
      <rPr>
        <sz val="10"/>
        <color theme="1"/>
        <rFont val="Times New Roman"/>
        <family val="1"/>
      </rPr>
      <t xml:space="preserve">  This ICR uses the following labor rates: Managerial $172.41 ($82.10 + 110%); Technical $141.75 ($67.50 + 110%); and Clerical $71.36 ($33.98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 </t>
    </r>
  </si>
  <si>
    <t>Not Applicable</t>
  </si>
  <si>
    <t>Form Number</t>
  </si>
  <si>
    <t>Annualized Capital O&amp;M</t>
  </si>
  <si>
    <t>Total Estimated Costs</t>
  </si>
  <si>
    <t>Total Estimated Burden Hours</t>
  </si>
  <si>
    <t>Hours Per Response</t>
  </si>
  <si>
    <t>ICR Summary Information</t>
  </si>
  <si>
    <t>Total O&amp;M,
(E x F)</t>
  </si>
  <si>
    <t>Total Capital/Startup Cost, (B X C)</t>
  </si>
  <si>
    <r>
      <t>1</t>
    </r>
    <r>
      <rPr>
        <sz val="10"/>
        <color rgb="FF000000"/>
        <rFont val="Times New Roman"/>
        <family val="1"/>
      </rPr>
      <t xml:space="preserve"> New respondents include sources with constructed, reconstructed and modified affected facilities. </t>
    </r>
  </si>
  <si>
    <r>
      <t xml:space="preserve">Number of New Respondents </t>
    </r>
    <r>
      <rPr>
        <vertAlign val="superscript"/>
        <sz val="10"/>
        <color rgb="FF000000"/>
        <rFont val="Times New Roman"/>
        <family val="1"/>
      </rPr>
      <t>1</t>
    </r>
  </si>
  <si>
    <t>Total (rounded)</t>
  </si>
  <si>
    <t>Notification of operational change</t>
  </si>
  <si>
    <t>Semiannual report</t>
  </si>
  <si>
    <r>
      <t xml:space="preserve">b </t>
    </r>
    <r>
      <rPr>
        <sz val="10"/>
        <rFont val="Times New Roman"/>
        <family val="1"/>
      </rPr>
      <t xml:space="preserve"> This cost is based on the average hourly labor rate as follows: Managerial $76.91 (GS-13, Step 5, $48.07 + 60%); Technical $57.07 (GS-12, Step 1, $35.67 + 60%); and Clerical $30.88 (GS-6, Step 3, $19.30 + 60%).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</si>
  <si>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CEPCI Index 2006:</t>
  </si>
  <si>
    <t>CEPCI Index 2023:</t>
  </si>
  <si>
    <r>
      <t xml:space="preserve">Annual O&amp;M Costs for One Respondent </t>
    </r>
    <r>
      <rPr>
        <vertAlign val="superscript"/>
        <sz val="10"/>
        <color rgb="FF000000"/>
        <rFont val="Times New Roman"/>
        <family val="1"/>
      </rPr>
      <t>a</t>
    </r>
  </si>
  <si>
    <r>
      <t xml:space="preserve">Totals (rounded) </t>
    </r>
    <r>
      <rPr>
        <vertAlign val="superscript"/>
        <sz val="10"/>
        <color rgb="FF000000"/>
        <rFont val="Times New Roman"/>
        <family val="1"/>
      </rPr>
      <t>b</t>
    </r>
  </si>
  <si>
    <r>
      <rPr>
        <vertAlign val="superscript"/>
        <sz val="10"/>
        <color rgb="FF000000"/>
        <rFont val="Times New Roman"/>
        <family val="1"/>
      </rPr>
      <t>b</t>
    </r>
    <r>
      <rPr>
        <sz val="10"/>
        <color rgb="FF000000"/>
        <rFont val="Times New Roman"/>
        <family val="1"/>
      </rPr>
      <t xml:space="preserve">  Totals have been rounded to 3 significant figures. Figures may not add exactly due to rounding.</t>
    </r>
  </si>
  <si>
    <t xml:space="preserve">          Notification of initial test</t>
  </si>
  <si>
    <r>
      <rPr>
        <vertAlign val="superscript"/>
        <sz val="10"/>
        <rFont val="Times New Roman"/>
        <family val="1"/>
      </rPr>
      <t>a</t>
    </r>
    <r>
      <rPr>
        <sz val="10"/>
        <rFont val="Times New Roman"/>
        <family val="1"/>
      </rPr>
      <t xml:space="preserve">  Capital/Startup and Annual O&amp;M costs have been updated from 2006 to 2023 using the CEPCI Index.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</si>
</sst>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1" x14ac:knownFonts="1">
    <font>
      <sz val="11"/>
      <color theme="1"/>
      <name val="Calibri"/>
      <family val="2"/>
      <scheme val="minor"/>
    </font>
    <font>
      <sz val="10"/>
      <color theme="1"/>
      <name val="Times New Roman"/>
      <family val="1"/>
    </font>
    <font>
      <b/>
      <vertAlign val="superscript"/>
      <sz val="10"/>
      <color theme="1"/>
      <name val="Times New Roman"/>
      <family val="1"/>
    </font>
    <font>
      <u/>
      <sz val="10"/>
      <color theme="1"/>
      <name val="Times New Roman"/>
      <family val="1"/>
    </font>
    <font>
      <vertAlign val="subscript"/>
      <sz val="10"/>
      <color theme="1"/>
      <name val="Times New Roman"/>
      <family val="1"/>
    </font>
    <font>
      <vertAlign val="superscript"/>
      <sz val="10"/>
      <color theme="1"/>
      <name val="Times New Roman"/>
      <family val="1"/>
    </font>
    <font>
      <b/>
      <sz val="10"/>
      <color theme="1"/>
      <name val="Times New Roman"/>
      <family val="1"/>
    </font>
    <font>
      <b/>
      <i/>
      <sz val="10"/>
      <color theme="1"/>
      <name val="Times New Roman"/>
      <family val="1"/>
    </font>
    <font>
      <b/>
      <sz val="10"/>
      <name val="Times New Roman"/>
      <family val="1"/>
    </font>
    <font>
      <b/>
      <vertAlign val="superscript"/>
      <sz val="10"/>
      <name val="Times New Roman"/>
      <family val="1"/>
    </font>
    <font>
      <vertAlign val="superscript"/>
      <sz val="10"/>
      <name val="Times New Roman"/>
      <family val="1"/>
    </font>
    <font>
      <sz val="10"/>
      <name val="Times New Roman"/>
      <family val="1"/>
    </font>
    <font>
      <vertAlign val="subscript"/>
      <sz val="10"/>
      <name val="Times New Roman"/>
      <family val="1"/>
    </font>
    <font>
      <sz val="10"/>
      <color rgb="FFFF0000"/>
      <name val="Times New Roman"/>
      <family val="1"/>
    </font>
    <font>
      <b/>
      <sz val="12"/>
      <color theme="1"/>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sz val="11"/>
      <color theme="1"/>
      <name val="Times New Roman"/>
      <family val="1"/>
    </font>
    <font>
      <b/>
      <sz val="11"/>
      <color rgb="FF000000"/>
      <name val="Times New Roman"/>
      <family val="1"/>
    </font>
    <font>
      <b/>
      <sz val="10"/>
      <color rgb="FF000000"/>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1">
    <xf numFmtId="0" fontId="0" fillId="0" borderId="0"/>
  </cellStyleXfs>
  <cellXfs count="88">
    <xf numFmtId="0" fontId="0" fillId="0" borderId="0" xfId="0"/>
    <xf numFmtId="0" fontId="1" fillId="0" borderId="1" xfId="0" applyFont="1" applyBorder="1" applyAlignment="1">
      <alignment wrapText="1"/>
    </xf>
    <xf numFmtId="0" fontId="1" fillId="0" borderId="1" xfId="0" applyFont="1" applyBorder="1"/>
    <xf numFmtId="6" fontId="7" fillId="0" borderId="1" xfId="0" applyNumberFormat="1" applyFont="1" applyBorder="1" applyAlignment="1">
      <alignment wrapText="1"/>
    </xf>
    <xf numFmtId="6" fontId="6" fillId="0" borderId="1" xfId="0" applyNumberFormat="1" applyFont="1" applyBorder="1" applyAlignment="1">
      <alignment horizontal="right" vertical="center" wrapText="1" indent="1"/>
    </xf>
    <xf numFmtId="0" fontId="6"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8" fontId="1" fillId="0" borderId="1" xfId="0" applyNumberFormat="1" applyFont="1" applyBorder="1" applyAlignment="1">
      <alignment horizontal="right" vertical="center" wrapText="1"/>
    </xf>
    <xf numFmtId="0" fontId="1" fillId="0" borderId="1" xfId="0" applyFont="1" applyBorder="1" applyAlignment="1">
      <alignment horizontal="right" vertical="center"/>
    </xf>
    <xf numFmtId="0" fontId="6" fillId="0" borderId="1" xfId="0" applyFont="1" applyBorder="1" applyAlignment="1">
      <alignment vertical="center"/>
    </xf>
    <xf numFmtId="0" fontId="1" fillId="0" borderId="1" xfId="0" applyFont="1" applyBorder="1" applyAlignment="1">
      <alignment horizontal="left" vertical="center" indent="4"/>
    </xf>
    <xf numFmtId="0" fontId="1" fillId="0" borderId="1" xfId="0" applyFont="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6" fontId="11"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6" fontId="7" fillId="0" borderId="1" xfId="0" applyNumberFormat="1" applyFont="1" applyBorder="1" applyAlignment="1">
      <alignment horizontal="right"/>
    </xf>
    <xf numFmtId="6" fontId="6" fillId="0" borderId="1" xfId="0" applyNumberFormat="1" applyFont="1" applyBorder="1" applyAlignment="1">
      <alignment horizontal="right" vertical="center"/>
    </xf>
    <xf numFmtId="0" fontId="1" fillId="0" borderId="0" xfId="0" applyFont="1"/>
    <xf numFmtId="0" fontId="13" fillId="0" borderId="0" xfId="0" applyFont="1"/>
    <xf numFmtId="0" fontId="3" fillId="0" borderId="0" xfId="0" applyFont="1"/>
    <xf numFmtId="0" fontId="14" fillId="0" borderId="0" xfId="0" applyFont="1"/>
    <xf numFmtId="6" fontId="1" fillId="0" borderId="1" xfId="0" applyNumberFormat="1" applyFont="1" applyBorder="1" applyAlignment="1">
      <alignment horizontal="right" vertical="center"/>
    </xf>
    <xf numFmtId="8" fontId="1" fillId="0" borderId="1" xfId="0" applyNumberFormat="1" applyFont="1" applyBorder="1" applyAlignment="1">
      <alignment horizontal="right" vertical="center"/>
    </xf>
    <xf numFmtId="6" fontId="6" fillId="0" borderId="1" xfId="0" applyNumberFormat="1" applyFont="1" applyBorder="1" applyAlignment="1">
      <alignment vertical="center"/>
    </xf>
    <xf numFmtId="6" fontId="1" fillId="0" borderId="0" xfId="0" applyNumberFormat="1" applyFont="1"/>
    <xf numFmtId="164" fontId="11" fillId="0" borderId="1" xfId="0" applyNumberFormat="1" applyFont="1" applyBorder="1"/>
    <xf numFmtId="0" fontId="6" fillId="0" borderId="0" xfId="0" applyFont="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6"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11" fillId="0" borderId="0" xfId="0" applyNumberFormat="1" applyFont="1"/>
    <xf numFmtId="0" fontId="11" fillId="0" borderId="0" xfId="0" applyFont="1"/>
    <xf numFmtId="0" fontId="18" fillId="0" borderId="0" xfId="0" applyFont="1"/>
    <xf numFmtId="0" fontId="18" fillId="0" borderId="0" xfId="0" applyFont="1" applyAlignment="1">
      <alignment vertical="center" wrapText="1"/>
    </xf>
    <xf numFmtId="6" fontId="18" fillId="0" borderId="0" xfId="0" applyNumberFormat="1" applyFont="1"/>
    <xf numFmtId="3" fontId="18" fillId="0" borderId="0" xfId="0" applyNumberFormat="1" applyFont="1"/>
    <xf numFmtId="1" fontId="18" fillId="0" borderId="0" xfId="0" applyNumberFormat="1" applyFont="1"/>
    <xf numFmtId="0" fontId="16" fillId="0" borderId="0" xfId="0" applyFont="1"/>
    <xf numFmtId="6" fontId="16" fillId="0" borderId="0" xfId="0" applyNumberFormat="1" applyFont="1"/>
    <xf numFmtId="6" fontId="8" fillId="0" borderId="7" xfId="0" applyNumberFormat="1" applyFont="1" applyBorder="1" applyAlignment="1">
      <alignment horizontal="center"/>
    </xf>
    <xf numFmtId="6" fontId="16" fillId="0" borderId="4" xfId="0" applyNumberFormat="1" applyFont="1" applyBorder="1" applyAlignment="1">
      <alignment horizontal="center" vertical="center" wrapText="1"/>
    </xf>
    <xf numFmtId="6" fontId="16"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2" fontId="16" fillId="0" borderId="0" xfId="0" applyNumberFormat="1" applyFont="1"/>
    <xf numFmtId="6" fontId="8" fillId="0" borderId="0" xfId="0" applyNumberFormat="1" applyFont="1" applyAlignment="1">
      <alignment horizontal="center"/>
    </xf>
    <xf numFmtId="0" fontId="19" fillId="0" borderId="0" xfId="0" applyFont="1" applyAlignment="1">
      <alignment horizontal="center"/>
    </xf>
    <xf numFmtId="0" fontId="5" fillId="0" borderId="0" xfId="0" applyFont="1" applyAlignment="1">
      <alignment horizontal="left" vertical="center" wrapText="1"/>
    </xf>
    <xf numFmtId="0" fontId="1"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8" fillId="0" borderId="5" xfId="0" applyFont="1" applyBorder="1" applyAlignment="1">
      <alignment horizontal="left"/>
    </xf>
    <xf numFmtId="0" fontId="8" fillId="0" borderId="6"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3" fontId="7"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0" fontId="1" fillId="0" borderId="1" xfId="0" applyFont="1" applyBorder="1" applyAlignment="1">
      <alignment horizontal="center"/>
    </xf>
    <xf numFmtId="0" fontId="10"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1" fontId="6" fillId="0" borderId="1" xfId="0" applyNumberFormat="1" applyFont="1" applyBorder="1" applyAlignment="1">
      <alignment horizontal="center" vertical="center"/>
    </xf>
    <xf numFmtId="0" fontId="16" fillId="0" borderId="0" xfId="0" applyFont="1" applyAlignment="1">
      <alignment horizontal="left" wrapText="1"/>
    </xf>
    <xf numFmtId="0" fontId="15" fillId="0" borderId="1" xfId="0" applyFont="1" applyBorder="1" applyAlignment="1">
      <alignment horizontal="center" vertical="center" wrapText="1"/>
    </xf>
    <xf numFmtId="0" fontId="11" fillId="0" borderId="8" xfId="0" applyFont="1" applyBorder="1" applyAlignment="1">
      <alignment vertical="center" wrapText="1"/>
    </xf>
    <xf numFmtId="0" fontId="16" fillId="0" borderId="1" xfId="0" applyFont="1" applyBorder="1" applyAlignment="1">
      <alignment vertical="center" wrapText="1"/>
    </xf>
    <xf numFmtId="0" fontId="17" fillId="0" borderId="8" xfId="0" applyFont="1" applyBorder="1" applyAlignment="1">
      <alignment horizontal="left" vertical="top"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D73A9-265D-4737-ACEF-7CF0D0A7A82D}">
  <dimension ref="A1:B7"/>
  <sheetViews>
    <sheetView tabSelected="1" workbookViewId="0">
      <selection activeCell="B6" sqref="B6"/>
    </sheetView>
  </sheetViews>
  <sheetFormatPr defaultRowHeight="14.5" x14ac:dyDescent="0.35"/>
  <cols>
    <col min="1" max="1" width="27.1796875" bestFit="1" customWidth="1"/>
    <col min="2" max="2" width="13.7265625" bestFit="1" customWidth="1"/>
  </cols>
  <sheetData>
    <row r="1" spans="1:2" x14ac:dyDescent="0.35">
      <c r="A1" s="56" t="s">
        <v>126</v>
      </c>
      <c r="B1" s="56"/>
    </row>
    <row r="2" spans="1:2" x14ac:dyDescent="0.35">
      <c r="A2" s="43" t="s">
        <v>125</v>
      </c>
      <c r="B2" s="46">
        <f>'Table 1'!K37</f>
        <v>49.642857142857146</v>
      </c>
    </row>
    <row r="3" spans="1:2" x14ac:dyDescent="0.35">
      <c r="A3" s="43" t="s">
        <v>105</v>
      </c>
      <c r="B3" s="42">
        <f>Respondents!F8</f>
        <v>13</v>
      </c>
    </row>
    <row r="4" spans="1:2" x14ac:dyDescent="0.35">
      <c r="A4" s="43" t="s">
        <v>124</v>
      </c>
      <c r="B4" s="45">
        <f>'Table 1'!F37</f>
        <v>1390</v>
      </c>
    </row>
    <row r="5" spans="1:2" x14ac:dyDescent="0.35">
      <c r="A5" s="43" t="s">
        <v>123</v>
      </c>
      <c r="B5" s="44">
        <f>'Table 1'!I39</f>
        <v>701000</v>
      </c>
    </row>
    <row r="6" spans="1:2" x14ac:dyDescent="0.35">
      <c r="A6" s="43" t="s">
        <v>122</v>
      </c>
      <c r="B6" s="44">
        <f>'Capital O&amp;M'!H5</f>
        <v>511000</v>
      </c>
    </row>
    <row r="7" spans="1:2" x14ac:dyDescent="0.35">
      <c r="A7" s="43" t="s">
        <v>121</v>
      </c>
      <c r="B7" s="42" t="s">
        <v>120</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opLeftCell="A8" zoomScaleNormal="100" workbookViewId="0">
      <selection activeCell="K37" sqref="K37"/>
    </sheetView>
  </sheetViews>
  <sheetFormatPr defaultColWidth="9.1796875" defaultRowHeight="13" x14ac:dyDescent="0.3"/>
  <cols>
    <col min="1" max="1" width="44.26953125" style="25" customWidth="1"/>
    <col min="2" max="9" width="12" style="25" customWidth="1"/>
    <col min="10" max="10" width="9.1796875" style="25"/>
    <col min="11" max="11" width="14.54296875" style="25" customWidth="1"/>
    <col min="12" max="16384" width="9.1796875" style="25"/>
  </cols>
  <sheetData>
    <row r="1" spans="1:12" ht="15" x14ac:dyDescent="0.3">
      <c r="A1" s="28" t="s">
        <v>0</v>
      </c>
    </row>
    <row r="3" spans="1:12" x14ac:dyDescent="0.3">
      <c r="A3" s="59" t="s">
        <v>1</v>
      </c>
      <c r="B3" s="5" t="s">
        <v>2</v>
      </c>
      <c r="C3" s="5" t="s">
        <v>3</v>
      </c>
      <c r="D3" s="5" t="s">
        <v>4</v>
      </c>
      <c r="E3" s="5" t="s">
        <v>5</v>
      </c>
      <c r="F3" s="5" t="s">
        <v>6</v>
      </c>
      <c r="G3" s="5" t="s">
        <v>7</v>
      </c>
      <c r="H3" s="5" t="s">
        <v>8</v>
      </c>
      <c r="I3" s="5" t="s">
        <v>9</v>
      </c>
    </row>
    <row r="4" spans="1:12" ht="66" customHeight="1" x14ac:dyDescent="0.3">
      <c r="A4" s="60"/>
      <c r="B4" s="5" t="s">
        <v>10</v>
      </c>
      <c r="C4" s="5" t="s">
        <v>11</v>
      </c>
      <c r="D4" s="5" t="s">
        <v>12</v>
      </c>
      <c r="E4" s="5" t="s">
        <v>13</v>
      </c>
      <c r="F4" s="5" t="s">
        <v>14</v>
      </c>
      <c r="G4" s="5" t="s">
        <v>15</v>
      </c>
      <c r="H4" s="5" t="s">
        <v>16</v>
      </c>
      <c r="I4" s="5" t="s">
        <v>17</v>
      </c>
    </row>
    <row r="5" spans="1:12" x14ac:dyDescent="0.3">
      <c r="A5" s="6" t="s">
        <v>18</v>
      </c>
      <c r="B5" s="7" t="s">
        <v>19</v>
      </c>
      <c r="C5" s="1"/>
      <c r="D5" s="1"/>
      <c r="E5" s="1"/>
      <c r="F5" s="1"/>
      <c r="G5" s="1"/>
      <c r="H5" s="1"/>
      <c r="I5" s="1"/>
      <c r="K5" s="75" t="s">
        <v>20</v>
      </c>
      <c r="L5" s="75"/>
    </row>
    <row r="6" spans="1:12" x14ac:dyDescent="0.3">
      <c r="A6" s="6" t="s">
        <v>21</v>
      </c>
      <c r="B6" s="7" t="s">
        <v>19</v>
      </c>
      <c r="C6" s="1"/>
      <c r="D6" s="1"/>
      <c r="E6" s="1"/>
      <c r="F6" s="1"/>
      <c r="G6" s="1"/>
      <c r="H6" s="1"/>
      <c r="I6" s="1"/>
      <c r="K6" s="2" t="s">
        <v>22</v>
      </c>
      <c r="L6" s="33">
        <v>172.41</v>
      </c>
    </row>
    <row r="7" spans="1:12" x14ac:dyDescent="0.3">
      <c r="A7" s="6" t="s">
        <v>23</v>
      </c>
      <c r="B7" s="6"/>
      <c r="C7" s="6"/>
      <c r="D7" s="6"/>
      <c r="E7" s="6"/>
      <c r="F7" s="6"/>
      <c r="G7" s="6"/>
      <c r="H7" s="6"/>
      <c r="I7" s="8"/>
      <c r="K7" s="2" t="s">
        <v>24</v>
      </c>
      <c r="L7" s="33">
        <v>141.75</v>
      </c>
    </row>
    <row r="8" spans="1:12" x14ac:dyDescent="0.3">
      <c r="A8" s="20" t="s">
        <v>25</v>
      </c>
      <c r="B8" s="21">
        <v>1</v>
      </c>
      <c r="C8" s="21">
        <v>1</v>
      </c>
      <c r="D8" s="22">
        <f>B8*C8</f>
        <v>1</v>
      </c>
      <c r="E8" s="21">
        <v>13</v>
      </c>
      <c r="F8" s="7">
        <f>D8*E8</f>
        <v>13</v>
      </c>
      <c r="G8" s="7">
        <f>F8*0.05</f>
        <v>0.65</v>
      </c>
      <c r="H8" s="7">
        <f>F8*0.1</f>
        <v>1.3</v>
      </c>
      <c r="I8" s="11">
        <f>F8*$L$7+G8*$L$6+H8*$L$8</f>
        <v>2047.5844999999999</v>
      </c>
      <c r="J8" s="26"/>
      <c r="K8" s="2" t="s">
        <v>26</v>
      </c>
      <c r="L8" s="33">
        <v>71.36</v>
      </c>
    </row>
    <row r="9" spans="1:12" x14ac:dyDescent="0.3">
      <c r="A9" s="9" t="s">
        <v>27</v>
      </c>
      <c r="B9" s="10"/>
      <c r="C9" s="10"/>
      <c r="D9" s="10"/>
      <c r="E9" s="10"/>
      <c r="F9" s="10"/>
      <c r="G9" s="10"/>
      <c r="H9" s="10"/>
      <c r="I9" s="12"/>
    </row>
    <row r="10" spans="1:12" x14ac:dyDescent="0.3">
      <c r="A10" s="13" t="s">
        <v>28</v>
      </c>
      <c r="B10" s="10"/>
      <c r="C10" s="10"/>
      <c r="D10" s="10"/>
      <c r="E10" s="10"/>
      <c r="F10" s="10"/>
      <c r="G10" s="10"/>
      <c r="H10" s="10"/>
      <c r="I10" s="12"/>
    </row>
    <row r="11" spans="1:12" x14ac:dyDescent="0.3">
      <c r="A11" s="9" t="s">
        <v>29</v>
      </c>
      <c r="B11" s="10"/>
      <c r="C11" s="10"/>
      <c r="D11" s="10"/>
      <c r="E11" s="10"/>
      <c r="F11" s="10"/>
      <c r="G11" s="10"/>
      <c r="H11" s="10"/>
      <c r="I11" s="12"/>
    </row>
    <row r="12" spans="1:12" ht="15.5" x14ac:dyDescent="0.3">
      <c r="A12" s="9" t="s">
        <v>30</v>
      </c>
      <c r="B12" s="10">
        <v>29.7</v>
      </c>
      <c r="C12" s="10">
        <v>1</v>
      </c>
      <c r="D12" s="10">
        <f t="shared" ref="D12:D13" si="0">B12*C12</f>
        <v>29.7</v>
      </c>
      <c r="E12" s="7">
        <v>0</v>
      </c>
      <c r="F12" s="7">
        <f t="shared" ref="F12:F14" si="1">D12*E12</f>
        <v>0</v>
      </c>
      <c r="G12" s="7">
        <f t="shared" ref="G12:G14" si="2">F12*0.05</f>
        <v>0</v>
      </c>
      <c r="H12" s="7">
        <f t="shared" ref="H12:H14" si="3">F12*0.1</f>
        <v>0</v>
      </c>
      <c r="I12" s="18">
        <f>F12*$L$7+G12*$L$6+H12*$L$8</f>
        <v>0</v>
      </c>
      <c r="J12" s="26"/>
    </row>
    <row r="13" spans="1:12" ht="15.5" x14ac:dyDescent="0.3">
      <c r="A13" s="14" t="s">
        <v>31</v>
      </c>
      <c r="B13" s="10">
        <v>4</v>
      </c>
      <c r="C13" s="10">
        <v>1</v>
      </c>
      <c r="D13" s="10">
        <f t="shared" si="0"/>
        <v>4</v>
      </c>
      <c r="E13" s="7">
        <v>0</v>
      </c>
      <c r="F13" s="7">
        <f t="shared" si="1"/>
        <v>0</v>
      </c>
      <c r="G13" s="7">
        <f t="shared" si="2"/>
        <v>0</v>
      </c>
      <c r="H13" s="7">
        <f t="shared" si="3"/>
        <v>0</v>
      </c>
      <c r="I13" s="18">
        <f>F13*$L$7+G13*$L$6+H13*$L$8</f>
        <v>0</v>
      </c>
    </row>
    <row r="14" spans="1:12" ht="15.5" x14ac:dyDescent="0.3">
      <c r="A14" s="9" t="s">
        <v>32</v>
      </c>
      <c r="B14" s="10">
        <v>4</v>
      </c>
      <c r="C14" s="10">
        <v>0.2</v>
      </c>
      <c r="D14" s="10">
        <f>B14*C14</f>
        <v>0.8</v>
      </c>
      <c r="E14" s="10">
        <v>0</v>
      </c>
      <c r="F14" s="7">
        <f t="shared" si="1"/>
        <v>0</v>
      </c>
      <c r="G14" s="7">
        <f t="shared" si="2"/>
        <v>0</v>
      </c>
      <c r="H14" s="7">
        <f t="shared" si="3"/>
        <v>0</v>
      </c>
      <c r="I14" s="18">
        <f>F14*$L$7+G14*$L$6+H14*$L$8</f>
        <v>0</v>
      </c>
    </row>
    <row r="15" spans="1:12" x14ac:dyDescent="0.3">
      <c r="A15" s="9" t="s">
        <v>33</v>
      </c>
      <c r="B15" s="10" t="s">
        <v>34</v>
      </c>
      <c r="C15" s="10"/>
      <c r="D15" s="10"/>
      <c r="E15" s="10"/>
      <c r="F15" s="10"/>
      <c r="G15" s="10"/>
      <c r="H15" s="10"/>
      <c r="I15" s="18"/>
    </row>
    <row r="16" spans="1:12" x14ac:dyDescent="0.3">
      <c r="A16" s="9" t="s">
        <v>35</v>
      </c>
      <c r="B16" s="10" t="s">
        <v>36</v>
      </c>
      <c r="C16" s="10"/>
      <c r="D16" s="10"/>
      <c r="E16" s="10"/>
      <c r="F16" s="10"/>
      <c r="G16" s="10"/>
      <c r="H16" s="10"/>
      <c r="I16" s="18"/>
    </row>
    <row r="17" spans="1:10" x14ac:dyDescent="0.3">
      <c r="A17" s="9" t="s">
        <v>37</v>
      </c>
      <c r="B17" s="10"/>
      <c r="C17" s="10"/>
      <c r="D17" s="10"/>
      <c r="E17" s="10"/>
      <c r="F17" s="7"/>
      <c r="G17" s="7"/>
      <c r="H17" s="7"/>
      <c r="I17" s="18"/>
    </row>
    <row r="18" spans="1:10" x14ac:dyDescent="0.3">
      <c r="A18" s="13" t="s">
        <v>28</v>
      </c>
      <c r="B18" s="10"/>
      <c r="C18" s="10"/>
      <c r="D18" s="10"/>
      <c r="E18" s="10"/>
      <c r="F18" s="7"/>
      <c r="G18" s="7"/>
      <c r="H18" s="7"/>
      <c r="I18" s="18"/>
    </row>
    <row r="19" spans="1:10" x14ac:dyDescent="0.3">
      <c r="A19" s="15" t="s">
        <v>38</v>
      </c>
      <c r="B19" s="10">
        <v>2</v>
      </c>
      <c r="C19" s="10">
        <v>1</v>
      </c>
      <c r="D19" s="10">
        <f t="shared" ref="D19:D22" si="4">B19*C19</f>
        <v>2</v>
      </c>
      <c r="E19" s="10">
        <v>0</v>
      </c>
      <c r="F19" s="7">
        <f t="shared" ref="F19:F22" si="5">D19*E19</f>
        <v>0</v>
      </c>
      <c r="G19" s="7">
        <f t="shared" ref="G19:G22" si="6">F19*0.05</f>
        <v>0</v>
      </c>
      <c r="H19" s="7">
        <f t="shared" ref="H19:H22" si="7">F19*0.1</f>
        <v>0</v>
      </c>
      <c r="I19" s="18">
        <f>F19*$L$7+G19*$L$6+H19*$L$8</f>
        <v>0</v>
      </c>
    </row>
    <row r="20" spans="1:10" x14ac:dyDescent="0.3">
      <c r="A20" s="9" t="s">
        <v>39</v>
      </c>
      <c r="B20" s="10">
        <v>2</v>
      </c>
      <c r="C20" s="10">
        <v>1</v>
      </c>
      <c r="D20" s="10">
        <f t="shared" si="4"/>
        <v>2</v>
      </c>
      <c r="E20" s="10">
        <v>0</v>
      </c>
      <c r="F20" s="7">
        <f t="shared" si="5"/>
        <v>0</v>
      </c>
      <c r="G20" s="7">
        <f t="shared" si="6"/>
        <v>0</v>
      </c>
      <c r="H20" s="7">
        <f t="shared" si="7"/>
        <v>0</v>
      </c>
      <c r="I20" s="18">
        <f>F20*$L$7+G20*$L$6+H20*$L$8</f>
        <v>0</v>
      </c>
    </row>
    <row r="21" spans="1:10" x14ac:dyDescent="0.3">
      <c r="A21" s="15" t="s">
        <v>40</v>
      </c>
      <c r="B21" s="10">
        <v>2</v>
      </c>
      <c r="C21" s="10">
        <v>1</v>
      </c>
      <c r="D21" s="10">
        <f t="shared" si="4"/>
        <v>2</v>
      </c>
      <c r="E21" s="10">
        <v>0</v>
      </c>
      <c r="F21" s="7">
        <f t="shared" si="5"/>
        <v>0</v>
      </c>
      <c r="G21" s="7">
        <f t="shared" si="6"/>
        <v>0</v>
      </c>
      <c r="H21" s="7">
        <f t="shared" si="7"/>
        <v>0</v>
      </c>
      <c r="I21" s="18">
        <f>F21*$L$7+G21*$L$6+H21*$L$8</f>
        <v>0</v>
      </c>
    </row>
    <row r="22" spans="1:10" x14ac:dyDescent="0.3">
      <c r="A22" s="15" t="s">
        <v>41</v>
      </c>
      <c r="B22" s="10">
        <v>2</v>
      </c>
      <c r="C22" s="10">
        <v>1</v>
      </c>
      <c r="D22" s="10">
        <f t="shared" si="4"/>
        <v>2</v>
      </c>
      <c r="E22" s="10">
        <v>0</v>
      </c>
      <c r="F22" s="7">
        <f t="shared" si="5"/>
        <v>0</v>
      </c>
      <c r="G22" s="7">
        <f t="shared" si="6"/>
        <v>0</v>
      </c>
      <c r="H22" s="7">
        <f t="shared" si="7"/>
        <v>0</v>
      </c>
      <c r="I22" s="18">
        <f>F22*$L$7+G22*$L$6+H22*$L$8</f>
        <v>0</v>
      </c>
    </row>
    <row r="23" spans="1:10" x14ac:dyDescent="0.3">
      <c r="A23" s="9" t="s">
        <v>42</v>
      </c>
      <c r="B23" s="10" t="s">
        <v>34</v>
      </c>
      <c r="C23" s="10"/>
      <c r="D23" s="10"/>
      <c r="E23" s="10"/>
      <c r="F23" s="7"/>
      <c r="G23" s="7"/>
      <c r="H23" s="7"/>
      <c r="I23" s="19"/>
    </row>
    <row r="24" spans="1:10" ht="15.5" x14ac:dyDescent="0.3">
      <c r="A24" s="9" t="s">
        <v>43</v>
      </c>
      <c r="B24" s="10">
        <v>2</v>
      </c>
      <c r="C24" s="10">
        <v>1</v>
      </c>
      <c r="D24" s="10">
        <f>B24*C24</f>
        <v>2</v>
      </c>
      <c r="E24" s="10">
        <v>0</v>
      </c>
      <c r="F24" s="7">
        <f>D24*E24</f>
        <v>0</v>
      </c>
      <c r="G24" s="7">
        <f>F24*0.05</f>
        <v>0</v>
      </c>
      <c r="H24" s="7">
        <f>F24*0.1</f>
        <v>0</v>
      </c>
      <c r="I24" s="18">
        <f>F24*$L$7+G24*$L$6+H24*$L$8</f>
        <v>0</v>
      </c>
    </row>
    <row r="25" spans="1:10" x14ac:dyDescent="0.3">
      <c r="A25" s="13" t="s">
        <v>44</v>
      </c>
      <c r="B25" s="10"/>
      <c r="C25" s="10"/>
      <c r="D25" s="10"/>
      <c r="E25" s="10"/>
      <c r="F25" s="10"/>
      <c r="G25" s="10"/>
      <c r="H25" s="10"/>
      <c r="I25" s="8"/>
    </row>
    <row r="26" spans="1:10" ht="15.5" x14ac:dyDescent="0.3">
      <c r="A26" s="15" t="s">
        <v>45</v>
      </c>
      <c r="B26" s="10">
        <v>2</v>
      </c>
      <c r="C26" s="10">
        <v>1</v>
      </c>
      <c r="D26" s="10">
        <f t="shared" ref="D26:D27" si="8">B26*C26</f>
        <v>2</v>
      </c>
      <c r="E26" s="10">
        <f>ROUND(E8*0.15,0)</f>
        <v>2</v>
      </c>
      <c r="F26" s="7">
        <f t="shared" ref="F26:F27" si="9">D26*E26</f>
        <v>4</v>
      </c>
      <c r="G26" s="7">
        <f t="shared" ref="G26:G27" si="10">F26*0.05</f>
        <v>0.2</v>
      </c>
      <c r="H26" s="7">
        <f t="shared" ref="H26:H27" si="11">F26*0.1</f>
        <v>0.4</v>
      </c>
      <c r="I26" s="11">
        <f>F26*$L$7+G26*$L$6+H26*$L$8</f>
        <v>630.02599999999995</v>
      </c>
      <c r="J26" s="26"/>
    </row>
    <row r="27" spans="1:10" ht="15.5" x14ac:dyDescent="0.3">
      <c r="A27" s="9" t="s">
        <v>46</v>
      </c>
      <c r="B27" s="10">
        <v>2</v>
      </c>
      <c r="C27" s="10">
        <v>2</v>
      </c>
      <c r="D27" s="10">
        <f t="shared" si="8"/>
        <v>4</v>
      </c>
      <c r="E27" s="10">
        <f>E8</f>
        <v>13</v>
      </c>
      <c r="F27" s="7">
        <f t="shared" si="9"/>
        <v>52</v>
      </c>
      <c r="G27" s="7">
        <f t="shared" si="10"/>
        <v>2.6</v>
      </c>
      <c r="H27" s="7">
        <f t="shared" si="11"/>
        <v>5.2</v>
      </c>
      <c r="I27" s="11">
        <f>F27*$L$7+G27*$L$6+H27*$L$8</f>
        <v>8190.3379999999997</v>
      </c>
      <c r="J27" s="26"/>
    </row>
    <row r="28" spans="1:10" ht="13.5" x14ac:dyDescent="0.35">
      <c r="A28" s="16" t="s">
        <v>47</v>
      </c>
      <c r="B28" s="10"/>
      <c r="C28" s="10"/>
      <c r="D28" s="7"/>
      <c r="E28" s="10"/>
      <c r="F28" s="72">
        <f>SUM(F8:H27)</f>
        <v>79.349999999999994</v>
      </c>
      <c r="G28" s="73"/>
      <c r="H28" s="74"/>
      <c r="I28" s="3">
        <f>SUM(I8:I27)</f>
        <v>10867.948499999999</v>
      </c>
    </row>
    <row r="29" spans="1:10" x14ac:dyDescent="0.3">
      <c r="A29" s="6" t="s">
        <v>48</v>
      </c>
      <c r="B29" s="2"/>
      <c r="C29" s="10"/>
      <c r="D29" s="2"/>
      <c r="E29" s="10"/>
      <c r="F29" s="10"/>
      <c r="G29" s="10"/>
      <c r="H29" s="10"/>
      <c r="I29" s="8"/>
    </row>
    <row r="30" spans="1:10" x14ac:dyDescent="0.3">
      <c r="A30" s="9" t="s">
        <v>49</v>
      </c>
      <c r="B30" s="10" t="s">
        <v>50</v>
      </c>
      <c r="C30" s="10"/>
      <c r="D30" s="10"/>
      <c r="E30" s="10"/>
      <c r="F30" s="10"/>
      <c r="G30" s="10"/>
      <c r="H30" s="10"/>
      <c r="I30" s="12"/>
    </row>
    <row r="31" spans="1:10" x14ac:dyDescent="0.3">
      <c r="A31" s="9" t="s">
        <v>51</v>
      </c>
      <c r="B31" s="10" t="s">
        <v>34</v>
      </c>
      <c r="C31" s="10"/>
      <c r="D31" s="7"/>
      <c r="E31" s="10"/>
      <c r="F31" s="10"/>
      <c r="G31" s="10"/>
      <c r="H31" s="10"/>
      <c r="I31" s="8"/>
    </row>
    <row r="32" spans="1:10" x14ac:dyDescent="0.3">
      <c r="A32" s="9" t="s">
        <v>52</v>
      </c>
      <c r="B32" s="10" t="s">
        <v>34</v>
      </c>
      <c r="C32" s="10"/>
      <c r="D32" s="7"/>
      <c r="E32" s="10"/>
      <c r="F32" s="10"/>
      <c r="G32" s="10"/>
      <c r="H32" s="10"/>
      <c r="I32" s="8"/>
    </row>
    <row r="33" spans="1:12" x14ac:dyDescent="0.3">
      <c r="A33" s="9" t="s">
        <v>53</v>
      </c>
      <c r="B33" s="7" t="s">
        <v>19</v>
      </c>
      <c r="C33" s="10"/>
      <c r="D33" s="7"/>
      <c r="E33" s="10"/>
      <c r="F33" s="10"/>
      <c r="G33" s="10"/>
      <c r="H33" s="10"/>
      <c r="I33" s="8"/>
    </row>
    <row r="34" spans="1:12" x14ac:dyDescent="0.3">
      <c r="A34" s="9" t="s">
        <v>54</v>
      </c>
      <c r="B34" s="9"/>
      <c r="C34" s="10"/>
      <c r="D34" s="10"/>
      <c r="E34" s="10"/>
      <c r="F34" s="9"/>
      <c r="G34" s="9"/>
      <c r="H34" s="9"/>
      <c r="I34" s="12"/>
    </row>
    <row r="35" spans="1:12" ht="15.5" x14ac:dyDescent="0.3">
      <c r="A35" s="15" t="s">
        <v>55</v>
      </c>
      <c r="B35" s="10">
        <v>0.25</v>
      </c>
      <c r="C35" s="10">
        <v>350</v>
      </c>
      <c r="D35" s="10">
        <f>B35*C35</f>
        <v>87.5</v>
      </c>
      <c r="E35" s="10">
        <f>E8</f>
        <v>13</v>
      </c>
      <c r="F35" s="39">
        <f>D35*E35</f>
        <v>1137.5</v>
      </c>
      <c r="G35" s="38">
        <f>F35*0.05</f>
        <v>56.875</v>
      </c>
      <c r="H35" s="38">
        <f>F35*0.1</f>
        <v>113.75</v>
      </c>
      <c r="I35" s="11">
        <f>F35*$L$7+G35*$L$6+H35*$L$8</f>
        <v>179163.64375000002</v>
      </c>
      <c r="J35" s="26"/>
    </row>
    <row r="36" spans="1:12" ht="13.5" x14ac:dyDescent="0.35">
      <c r="A36" s="16" t="s">
        <v>56</v>
      </c>
      <c r="B36" s="17"/>
      <c r="C36" s="17"/>
      <c r="D36" s="17"/>
      <c r="E36" s="17"/>
      <c r="F36" s="70">
        <f>SUM(F35:H35)</f>
        <v>1308.125</v>
      </c>
      <c r="G36" s="70"/>
      <c r="H36" s="70"/>
      <c r="I36" s="23">
        <f>SUM(I35)</f>
        <v>179163.64375000002</v>
      </c>
    </row>
    <row r="37" spans="1:12" ht="15" x14ac:dyDescent="0.3">
      <c r="A37" s="67" t="s">
        <v>57</v>
      </c>
      <c r="B37" s="68"/>
      <c r="C37" s="68"/>
      <c r="D37" s="68"/>
      <c r="E37" s="69"/>
      <c r="F37" s="71">
        <f>ROUND(SUM(F28,F36),-1)</f>
        <v>1390</v>
      </c>
      <c r="G37" s="71"/>
      <c r="H37" s="71"/>
      <c r="I37" s="24">
        <f>ROUND(SUM(I36,I28),-3)</f>
        <v>190000</v>
      </c>
      <c r="K37" s="40">
        <f>F37/Responses!E6</f>
        <v>49.642857142857146</v>
      </c>
      <c r="L37" s="41" t="s">
        <v>58</v>
      </c>
    </row>
    <row r="38" spans="1:12" s="27" customFormat="1" ht="15" x14ac:dyDescent="0.3">
      <c r="A38" s="63" t="s">
        <v>59</v>
      </c>
      <c r="B38" s="63"/>
      <c r="C38" s="63"/>
      <c r="D38" s="63"/>
      <c r="E38" s="63"/>
      <c r="F38" s="63"/>
      <c r="G38" s="63"/>
      <c r="H38" s="64"/>
      <c r="I38" s="4">
        <f>'Capital O&amp;M'!H5</f>
        <v>511000</v>
      </c>
    </row>
    <row r="39" spans="1:12" ht="15" x14ac:dyDescent="0.3">
      <c r="A39" s="63" t="s">
        <v>60</v>
      </c>
      <c r="B39" s="65"/>
      <c r="C39" s="65"/>
      <c r="D39" s="65"/>
      <c r="E39" s="65"/>
      <c r="F39" s="65"/>
      <c r="G39" s="65"/>
      <c r="H39" s="66"/>
      <c r="I39" s="4">
        <f>SUM(I37:I38)</f>
        <v>701000</v>
      </c>
    </row>
    <row r="41" spans="1:12" x14ac:dyDescent="0.3">
      <c r="A41" s="34" t="s">
        <v>61</v>
      </c>
    </row>
    <row r="42" spans="1:12" ht="34.5" customHeight="1" x14ac:dyDescent="0.3">
      <c r="A42" s="61" t="s">
        <v>62</v>
      </c>
      <c r="B42" s="61"/>
      <c r="C42" s="61"/>
      <c r="D42" s="61"/>
      <c r="E42" s="61"/>
      <c r="F42" s="61"/>
      <c r="G42" s="61"/>
      <c r="H42" s="61"/>
      <c r="I42" s="61"/>
    </row>
    <row r="43" spans="1:12" ht="62.25" customHeight="1" x14ac:dyDescent="0.3">
      <c r="A43" s="57" t="s">
        <v>119</v>
      </c>
      <c r="B43" s="57"/>
      <c r="C43" s="57"/>
      <c r="D43" s="57"/>
      <c r="E43" s="57"/>
      <c r="F43" s="57"/>
      <c r="G43" s="57"/>
      <c r="H43" s="57"/>
      <c r="I43" s="57"/>
    </row>
    <row r="44" spans="1:12" ht="54.75" customHeight="1" x14ac:dyDescent="0.3">
      <c r="A44" s="61" t="s">
        <v>63</v>
      </c>
      <c r="B44" s="61"/>
      <c r="C44" s="61"/>
      <c r="D44" s="61"/>
      <c r="E44" s="61"/>
      <c r="F44" s="61"/>
      <c r="G44" s="61"/>
      <c r="H44" s="61"/>
      <c r="I44" s="61"/>
    </row>
    <row r="45" spans="1:12" ht="52.5" customHeight="1" x14ac:dyDescent="0.3">
      <c r="A45" s="61" t="s">
        <v>64</v>
      </c>
      <c r="B45" s="62"/>
      <c r="C45" s="62"/>
      <c r="D45" s="62"/>
      <c r="E45" s="62"/>
      <c r="F45" s="62"/>
      <c r="G45" s="62"/>
      <c r="H45" s="62"/>
      <c r="I45" s="62"/>
    </row>
    <row r="46" spans="1:12" ht="15.5" x14ac:dyDescent="0.3">
      <c r="A46" s="76" t="s">
        <v>65</v>
      </c>
      <c r="B46" s="76"/>
      <c r="C46" s="76"/>
      <c r="D46" s="76"/>
      <c r="E46" s="76"/>
      <c r="F46" s="76"/>
      <c r="G46" s="76"/>
      <c r="H46" s="76"/>
      <c r="I46" s="76"/>
    </row>
    <row r="47" spans="1:12" ht="24.75" customHeight="1" x14ac:dyDescent="0.3">
      <c r="A47" s="61" t="s">
        <v>66</v>
      </c>
      <c r="B47" s="62"/>
      <c r="C47" s="62"/>
      <c r="D47" s="62"/>
      <c r="E47" s="62"/>
      <c r="F47" s="62"/>
      <c r="G47" s="62"/>
      <c r="H47" s="62"/>
      <c r="I47" s="62"/>
    </row>
    <row r="48" spans="1:12" ht="15.5" x14ac:dyDescent="0.3">
      <c r="A48" s="76" t="s">
        <v>67</v>
      </c>
      <c r="B48" s="77"/>
      <c r="C48" s="77"/>
      <c r="D48" s="77"/>
      <c r="E48" s="77"/>
      <c r="F48" s="77"/>
      <c r="G48" s="77"/>
      <c r="H48" s="77"/>
      <c r="I48" s="77"/>
    </row>
    <row r="49" spans="1:9" ht="15.5" x14ac:dyDescent="0.3">
      <c r="A49" s="78" t="s">
        <v>68</v>
      </c>
      <c r="B49" s="79"/>
      <c r="C49" s="79"/>
      <c r="D49" s="79"/>
      <c r="E49" s="79"/>
      <c r="F49" s="79"/>
      <c r="G49" s="79"/>
      <c r="H49" s="79"/>
      <c r="I49" s="79"/>
    </row>
    <row r="50" spans="1:9" ht="33.75" customHeight="1" x14ac:dyDescent="0.3">
      <c r="A50" s="57" t="s">
        <v>69</v>
      </c>
      <c r="B50" s="58"/>
      <c r="C50" s="58"/>
      <c r="D50" s="58"/>
      <c r="E50" s="58"/>
      <c r="F50" s="58"/>
      <c r="G50" s="58"/>
      <c r="H50" s="58"/>
      <c r="I50" s="58"/>
    </row>
    <row r="51" spans="1:9" ht="15" customHeight="1" x14ac:dyDescent="0.3">
      <c r="A51" s="57" t="s">
        <v>70</v>
      </c>
      <c r="B51" s="58"/>
      <c r="C51" s="58"/>
      <c r="D51" s="58"/>
      <c r="E51" s="58"/>
      <c r="F51" s="58"/>
      <c r="G51" s="58"/>
      <c r="H51" s="58"/>
      <c r="I51" s="58"/>
    </row>
  </sheetData>
  <mergeCells count="18">
    <mergeCell ref="K5:L5"/>
    <mergeCell ref="A46:I46"/>
    <mergeCell ref="A47:I47"/>
    <mergeCell ref="A48:I48"/>
    <mergeCell ref="A49:I49"/>
    <mergeCell ref="A51:I51"/>
    <mergeCell ref="A50:I50"/>
    <mergeCell ref="A3:A4"/>
    <mergeCell ref="A42:I42"/>
    <mergeCell ref="A43:I43"/>
    <mergeCell ref="A44:I44"/>
    <mergeCell ref="A45:I45"/>
    <mergeCell ref="A38:H38"/>
    <mergeCell ref="A39:H39"/>
    <mergeCell ref="A37:E37"/>
    <mergeCell ref="F36:H36"/>
    <mergeCell ref="F37:H37"/>
    <mergeCell ref="F28:H28"/>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topLeftCell="A6" zoomScale="115" zoomScaleNormal="115" workbookViewId="0">
      <selection activeCell="A20" sqref="A20:I20"/>
    </sheetView>
  </sheetViews>
  <sheetFormatPr defaultColWidth="9.1796875" defaultRowHeight="13" x14ac:dyDescent="0.3"/>
  <cols>
    <col min="1" max="1" width="46" style="25" customWidth="1"/>
    <col min="2" max="9" width="12.81640625" style="25" customWidth="1"/>
    <col min="10" max="10" width="9.1796875" style="25"/>
    <col min="11" max="11" width="11.453125" style="25" customWidth="1"/>
    <col min="12" max="16384" width="9.1796875" style="25"/>
  </cols>
  <sheetData>
    <row r="1" spans="1:12" ht="15" x14ac:dyDescent="0.3">
      <c r="A1" s="28" t="s">
        <v>71</v>
      </c>
    </row>
    <row r="3" spans="1:12" x14ac:dyDescent="0.3">
      <c r="A3" s="59" t="s">
        <v>1</v>
      </c>
      <c r="B3" s="5" t="s">
        <v>2</v>
      </c>
      <c r="C3" s="5" t="s">
        <v>3</v>
      </c>
      <c r="D3" s="5" t="s">
        <v>4</v>
      </c>
      <c r="E3" s="5" t="s">
        <v>5</v>
      </c>
      <c r="F3" s="5" t="s">
        <v>6</v>
      </c>
      <c r="G3" s="5" t="s">
        <v>7</v>
      </c>
      <c r="H3" s="5" t="s">
        <v>8</v>
      </c>
      <c r="I3" s="5" t="s">
        <v>9</v>
      </c>
    </row>
    <row r="4" spans="1:12" ht="49.5" customHeight="1" x14ac:dyDescent="0.3">
      <c r="A4" s="60"/>
      <c r="B4" s="5" t="s">
        <v>72</v>
      </c>
      <c r="C4" s="5" t="s">
        <v>73</v>
      </c>
      <c r="D4" s="5" t="s">
        <v>74</v>
      </c>
      <c r="E4" s="5" t="s">
        <v>75</v>
      </c>
      <c r="F4" s="5" t="s">
        <v>76</v>
      </c>
      <c r="G4" s="5" t="s">
        <v>77</v>
      </c>
      <c r="H4" s="5" t="s">
        <v>78</v>
      </c>
      <c r="I4" s="5" t="s">
        <v>79</v>
      </c>
    </row>
    <row r="5" spans="1:12" x14ac:dyDescent="0.3">
      <c r="A5" s="13" t="s">
        <v>80</v>
      </c>
      <c r="B5" s="7"/>
      <c r="C5" s="7"/>
      <c r="D5" s="7"/>
      <c r="E5" s="7"/>
      <c r="F5" s="7"/>
      <c r="G5" s="7"/>
      <c r="H5" s="7"/>
      <c r="I5" s="8"/>
      <c r="K5" s="75" t="s">
        <v>20</v>
      </c>
      <c r="L5" s="75"/>
    </row>
    <row r="6" spans="1:12" x14ac:dyDescent="0.3">
      <c r="A6" s="9" t="s">
        <v>81</v>
      </c>
      <c r="B6" s="10"/>
      <c r="C6" s="10"/>
      <c r="D6" s="10"/>
      <c r="E6" s="10"/>
      <c r="F6" s="10"/>
      <c r="G6" s="10"/>
      <c r="H6" s="10"/>
      <c r="I6" s="12"/>
      <c r="K6" s="2" t="s">
        <v>22</v>
      </c>
      <c r="L6" s="33">
        <v>76.91</v>
      </c>
    </row>
    <row r="7" spans="1:12" x14ac:dyDescent="0.3">
      <c r="A7" s="9" t="s">
        <v>38</v>
      </c>
      <c r="B7" s="10">
        <v>2</v>
      </c>
      <c r="C7" s="10">
        <v>1</v>
      </c>
      <c r="D7" s="7">
        <v>2</v>
      </c>
      <c r="E7" s="10">
        <v>0</v>
      </c>
      <c r="F7" s="10">
        <f>D7*E7</f>
        <v>0</v>
      </c>
      <c r="G7" s="7">
        <f>F7*0.05</f>
        <v>0</v>
      </c>
      <c r="H7" s="10">
        <f>F7*0.1</f>
        <v>0</v>
      </c>
      <c r="I7" s="29">
        <f t="shared" ref="I7:I12" si="0">F7*$L$7+G7*$L$6+H7*$L$8</f>
        <v>0</v>
      </c>
      <c r="K7" s="2" t="s">
        <v>24</v>
      </c>
      <c r="L7" s="33">
        <v>57.07</v>
      </c>
    </row>
    <row r="8" spans="1:12" x14ac:dyDescent="0.3">
      <c r="A8" s="9" t="s">
        <v>82</v>
      </c>
      <c r="B8" s="10">
        <v>0.5</v>
      </c>
      <c r="C8" s="10">
        <v>1</v>
      </c>
      <c r="D8" s="7">
        <v>0.5</v>
      </c>
      <c r="E8" s="10">
        <v>0</v>
      </c>
      <c r="F8" s="10">
        <f t="shared" ref="F8:F12" si="1">D8*E8</f>
        <v>0</v>
      </c>
      <c r="G8" s="7">
        <f t="shared" ref="G8:G12" si="2">F8*0.05</f>
        <v>0</v>
      </c>
      <c r="H8" s="10">
        <f t="shared" ref="H8:H12" si="3">F8*0.1</f>
        <v>0</v>
      </c>
      <c r="I8" s="29">
        <f t="shared" si="0"/>
        <v>0</v>
      </c>
      <c r="K8" s="2" t="s">
        <v>26</v>
      </c>
      <c r="L8" s="33">
        <v>30.88</v>
      </c>
    </row>
    <row r="9" spans="1:12" x14ac:dyDescent="0.3">
      <c r="A9" s="9" t="s">
        <v>39</v>
      </c>
      <c r="B9" s="10">
        <v>0.5</v>
      </c>
      <c r="C9" s="10">
        <v>1</v>
      </c>
      <c r="D9" s="7">
        <v>0.5</v>
      </c>
      <c r="E9" s="10">
        <v>0</v>
      </c>
      <c r="F9" s="10">
        <f t="shared" si="1"/>
        <v>0</v>
      </c>
      <c r="G9" s="7">
        <f t="shared" si="2"/>
        <v>0</v>
      </c>
      <c r="H9" s="10">
        <f t="shared" si="3"/>
        <v>0</v>
      </c>
      <c r="I9" s="29">
        <f t="shared" si="0"/>
        <v>0</v>
      </c>
    </row>
    <row r="10" spans="1:12" x14ac:dyDescent="0.3">
      <c r="A10" s="9" t="s">
        <v>140</v>
      </c>
      <c r="B10" s="10">
        <v>0.5</v>
      </c>
      <c r="C10" s="10">
        <v>1.2</v>
      </c>
      <c r="D10" s="7">
        <v>0.6</v>
      </c>
      <c r="E10" s="10">
        <v>0</v>
      </c>
      <c r="F10" s="10">
        <f t="shared" si="1"/>
        <v>0</v>
      </c>
      <c r="G10" s="7">
        <f t="shared" si="2"/>
        <v>0</v>
      </c>
      <c r="H10" s="10">
        <f t="shared" si="3"/>
        <v>0</v>
      </c>
      <c r="I10" s="29">
        <f t="shared" si="0"/>
        <v>0</v>
      </c>
    </row>
    <row r="11" spans="1:12" x14ac:dyDescent="0.3">
      <c r="A11" s="9" t="s">
        <v>83</v>
      </c>
      <c r="B11" s="10">
        <v>8</v>
      </c>
      <c r="C11" s="10">
        <v>1.2</v>
      </c>
      <c r="D11" s="7">
        <v>9.6</v>
      </c>
      <c r="E11" s="10">
        <v>0</v>
      </c>
      <c r="F11" s="10">
        <f t="shared" si="1"/>
        <v>0</v>
      </c>
      <c r="G11" s="7">
        <f t="shared" si="2"/>
        <v>0</v>
      </c>
      <c r="H11" s="10">
        <f t="shared" si="3"/>
        <v>0</v>
      </c>
      <c r="I11" s="29">
        <f t="shared" si="0"/>
        <v>0</v>
      </c>
    </row>
    <row r="12" spans="1:12" x14ac:dyDescent="0.3">
      <c r="A12" s="9" t="s">
        <v>41</v>
      </c>
      <c r="B12" s="10">
        <v>0.5</v>
      </c>
      <c r="C12" s="10">
        <v>1</v>
      </c>
      <c r="D12" s="7">
        <v>0.5</v>
      </c>
      <c r="E12" s="10">
        <v>0</v>
      </c>
      <c r="F12" s="10">
        <f t="shared" si="1"/>
        <v>0</v>
      </c>
      <c r="G12" s="7">
        <f t="shared" si="2"/>
        <v>0</v>
      </c>
      <c r="H12" s="10">
        <f t="shared" si="3"/>
        <v>0</v>
      </c>
      <c r="I12" s="29">
        <f t="shared" si="0"/>
        <v>0</v>
      </c>
    </row>
    <row r="13" spans="1:12" x14ac:dyDescent="0.3">
      <c r="A13" s="13" t="s">
        <v>84</v>
      </c>
      <c r="B13" s="10"/>
      <c r="C13" s="10"/>
      <c r="D13" s="10"/>
      <c r="E13" s="10"/>
      <c r="F13" s="10"/>
      <c r="G13" s="10"/>
      <c r="H13" s="10"/>
      <c r="I13" s="8"/>
    </row>
    <row r="14" spans="1:12" ht="15.5" x14ac:dyDescent="0.3">
      <c r="A14" s="9" t="s">
        <v>85</v>
      </c>
      <c r="B14" s="10">
        <v>0.5</v>
      </c>
      <c r="C14" s="10">
        <f>'Table 1'!C26</f>
        <v>1</v>
      </c>
      <c r="D14" s="7">
        <v>2</v>
      </c>
      <c r="E14" s="10">
        <f>'Table 1'!E26</f>
        <v>2</v>
      </c>
      <c r="F14" s="10">
        <f>D14*E14</f>
        <v>4</v>
      </c>
      <c r="G14" s="7">
        <f>F14*0.05</f>
        <v>0.2</v>
      </c>
      <c r="H14" s="10">
        <f>F14*0.1</f>
        <v>0.4</v>
      </c>
      <c r="I14" s="30">
        <f>F14*$L$7+G14*$L$6+H14*$L$8</f>
        <v>256.01400000000001</v>
      </c>
    </row>
    <row r="15" spans="1:12" ht="15.5" x14ac:dyDescent="0.3">
      <c r="A15" s="9" t="s">
        <v>86</v>
      </c>
      <c r="B15" s="10">
        <v>1</v>
      </c>
      <c r="C15" s="10">
        <v>2</v>
      </c>
      <c r="D15" s="7">
        <v>2</v>
      </c>
      <c r="E15" s="22">
        <v>13</v>
      </c>
      <c r="F15" s="10">
        <f>D15*E15</f>
        <v>26</v>
      </c>
      <c r="G15" s="7">
        <f>F15*0.05</f>
        <v>1.3</v>
      </c>
      <c r="H15" s="10">
        <f>F15*0.1</f>
        <v>2.6</v>
      </c>
      <c r="I15" s="30">
        <f>F15*$L$7+G15*$L$6+H15*$L$8</f>
        <v>1664.0909999999999</v>
      </c>
      <c r="J15" s="26"/>
    </row>
    <row r="16" spans="1:12" ht="15" x14ac:dyDescent="0.3">
      <c r="A16" s="13" t="s">
        <v>87</v>
      </c>
      <c r="B16" s="10"/>
      <c r="C16" s="10"/>
      <c r="D16" s="10"/>
      <c r="E16" s="10"/>
      <c r="F16" s="80">
        <f>SUM(F7:H15)</f>
        <v>34.5</v>
      </c>
      <c r="G16" s="80"/>
      <c r="H16" s="80"/>
      <c r="I16" s="31">
        <f>ROUND(SUM(I7:I15),-1)</f>
        <v>1920</v>
      </c>
    </row>
    <row r="18" spans="1:9" x14ac:dyDescent="0.3">
      <c r="A18" s="34" t="s">
        <v>61</v>
      </c>
    </row>
    <row r="19" spans="1:9" ht="21.75" customHeight="1" x14ac:dyDescent="0.3">
      <c r="A19" s="61" t="s">
        <v>88</v>
      </c>
      <c r="B19" s="61"/>
      <c r="C19" s="61"/>
      <c r="D19" s="61"/>
      <c r="E19" s="61"/>
      <c r="F19" s="61"/>
      <c r="G19" s="61"/>
      <c r="H19" s="61"/>
      <c r="I19" s="61"/>
    </row>
    <row r="20" spans="1:9" ht="49.5" customHeight="1" x14ac:dyDescent="0.3">
      <c r="A20" s="61" t="s">
        <v>134</v>
      </c>
      <c r="B20" s="61"/>
      <c r="C20" s="61"/>
      <c r="D20" s="61"/>
      <c r="E20" s="61"/>
      <c r="F20" s="61"/>
      <c r="G20" s="61"/>
      <c r="H20" s="61"/>
      <c r="I20" s="61"/>
    </row>
    <row r="21" spans="1:9" ht="17.25" customHeight="1" x14ac:dyDescent="0.3">
      <c r="A21" s="78" t="s">
        <v>89</v>
      </c>
      <c r="B21" s="78"/>
      <c r="C21" s="78"/>
      <c r="D21" s="78"/>
      <c r="E21" s="78"/>
      <c r="F21" s="78"/>
      <c r="G21" s="78"/>
      <c r="H21" s="78"/>
      <c r="I21" s="78"/>
    </row>
    <row r="22" spans="1:9" ht="15.5" x14ac:dyDescent="0.3">
      <c r="A22" s="78" t="s">
        <v>90</v>
      </c>
      <c r="B22" s="78"/>
      <c r="C22" s="78"/>
      <c r="D22" s="78"/>
      <c r="E22" s="78"/>
      <c r="F22" s="78"/>
      <c r="G22" s="78"/>
      <c r="H22" s="78"/>
      <c r="I22" s="78"/>
    </row>
    <row r="23" spans="1:9" ht="15" customHeight="1" x14ac:dyDescent="0.3">
      <c r="A23" s="57" t="s">
        <v>91</v>
      </c>
      <c r="B23" s="58"/>
      <c r="C23" s="58"/>
      <c r="D23" s="58"/>
      <c r="E23" s="58"/>
      <c r="F23" s="58"/>
      <c r="G23" s="58"/>
      <c r="H23" s="58"/>
      <c r="I23" s="58"/>
    </row>
    <row r="33" spans="4:4" x14ac:dyDescent="0.3">
      <c r="D33" s="32"/>
    </row>
  </sheetData>
  <mergeCells count="8">
    <mergeCell ref="K5:L5"/>
    <mergeCell ref="F16:H16"/>
    <mergeCell ref="A3:A4"/>
    <mergeCell ref="A23:I23"/>
    <mergeCell ref="A19:I19"/>
    <mergeCell ref="A20:I20"/>
    <mergeCell ref="A22:I22"/>
    <mergeCell ref="A21:I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F85F-33BD-4872-9292-3B8FB5863E90}">
  <dimension ref="A1:N9"/>
  <sheetViews>
    <sheetView workbookViewId="0">
      <selection activeCell="A13" sqref="A13"/>
    </sheetView>
  </sheetViews>
  <sheetFormatPr defaultRowHeight="14.5" x14ac:dyDescent="0.35"/>
  <cols>
    <col min="1" max="1" width="25.54296875" customWidth="1"/>
    <col min="2" max="2" width="17.7265625" customWidth="1"/>
    <col min="3" max="3" width="22.453125" customWidth="1"/>
    <col min="4" max="4" width="15.26953125" customWidth="1"/>
    <col min="5" max="5" width="17.453125" customWidth="1"/>
    <col min="6" max="6" width="16.1796875" customWidth="1"/>
    <col min="7" max="7" width="14.26953125" customWidth="1"/>
    <col min="9" max="9" width="14.81640625" bestFit="1" customWidth="1"/>
  </cols>
  <sheetData>
    <row r="1" spans="1:14" ht="15" x14ac:dyDescent="0.35">
      <c r="A1" s="82" t="s">
        <v>92</v>
      </c>
      <c r="B1" s="82"/>
      <c r="C1" s="82"/>
      <c r="D1" s="82"/>
      <c r="E1" s="82"/>
      <c r="F1" s="82"/>
      <c r="G1" s="82"/>
      <c r="H1" s="47"/>
      <c r="I1" s="47"/>
      <c r="J1" s="47"/>
      <c r="K1" s="47"/>
      <c r="L1" s="47"/>
      <c r="M1" s="47"/>
      <c r="N1" s="47"/>
    </row>
    <row r="2" spans="1:14" x14ac:dyDescent="0.35">
      <c r="A2" s="35" t="s">
        <v>93</v>
      </c>
      <c r="B2" s="35" t="s">
        <v>94</v>
      </c>
      <c r="C2" s="35" t="s">
        <v>95</v>
      </c>
      <c r="D2" s="35" t="s">
        <v>96</v>
      </c>
      <c r="E2" s="35" t="s">
        <v>97</v>
      </c>
      <c r="F2" s="35" t="s">
        <v>98</v>
      </c>
      <c r="G2" s="35" t="s">
        <v>99</v>
      </c>
      <c r="H2" s="47"/>
      <c r="I2" s="47"/>
      <c r="J2" s="47"/>
      <c r="K2" s="47"/>
      <c r="L2" s="47"/>
      <c r="M2" s="47"/>
      <c r="N2" s="47"/>
    </row>
    <row r="3" spans="1:14" ht="39" x14ac:dyDescent="0.35">
      <c r="A3" s="35" t="s">
        <v>100</v>
      </c>
      <c r="B3" s="35" t="s">
        <v>101</v>
      </c>
      <c r="C3" s="35" t="s">
        <v>102</v>
      </c>
      <c r="D3" s="35" t="s">
        <v>128</v>
      </c>
      <c r="E3" s="35" t="s">
        <v>137</v>
      </c>
      <c r="F3" s="35" t="s">
        <v>103</v>
      </c>
      <c r="G3" s="35" t="s">
        <v>127</v>
      </c>
      <c r="H3" s="47"/>
      <c r="I3" s="47" t="s">
        <v>135</v>
      </c>
      <c r="J3" s="47">
        <v>499.6</v>
      </c>
      <c r="K3" s="47"/>
      <c r="L3" s="47"/>
      <c r="M3" s="47"/>
      <c r="N3" s="47"/>
    </row>
    <row r="4" spans="1:14" x14ac:dyDescent="0.35">
      <c r="A4" s="6" t="s">
        <v>104</v>
      </c>
      <c r="B4" s="37">
        <f>27720*L4</f>
        <v>44270.992794235382</v>
      </c>
      <c r="C4" s="7">
        <v>0</v>
      </c>
      <c r="D4" s="37">
        <f>B4*C4</f>
        <v>0</v>
      </c>
      <c r="E4" s="37">
        <f>24630*L4</f>
        <v>39336.022818254598</v>
      </c>
      <c r="F4" s="7">
        <v>13</v>
      </c>
      <c r="G4" s="37">
        <f>E4*F4</f>
        <v>511368.29663730977</v>
      </c>
      <c r="H4" s="47"/>
      <c r="I4" s="47" t="s">
        <v>136</v>
      </c>
      <c r="J4" s="47">
        <v>797.9</v>
      </c>
      <c r="K4" s="47"/>
      <c r="L4" s="54">
        <f>J4/J3</f>
        <v>1.5970776621297036</v>
      </c>
      <c r="M4" s="47"/>
      <c r="N4" s="47"/>
    </row>
    <row r="5" spans="1:14" ht="16" thickBot="1" x14ac:dyDescent="0.4">
      <c r="A5" s="36" t="s">
        <v>138</v>
      </c>
      <c r="B5" s="35"/>
      <c r="C5" s="35"/>
      <c r="D5" s="51">
        <f>ROUND(SUM(D4:D4),-3)</f>
        <v>0</v>
      </c>
      <c r="E5" s="35"/>
      <c r="F5" s="35"/>
      <c r="G5" s="50">
        <f>ROUND(SUM(G4:G4),-3)</f>
        <v>511000</v>
      </c>
      <c r="H5" s="49">
        <f>D5+G5</f>
        <v>511000</v>
      </c>
      <c r="I5" s="47"/>
      <c r="J5" s="47"/>
      <c r="K5" s="47"/>
      <c r="L5" s="48"/>
      <c r="M5" s="47"/>
      <c r="N5" s="47"/>
    </row>
    <row r="6" spans="1:14" ht="14.5" customHeight="1" x14ac:dyDescent="0.35">
      <c r="A6" s="83" t="s">
        <v>141</v>
      </c>
      <c r="B6" s="83"/>
      <c r="C6" s="83"/>
      <c r="D6" s="83"/>
      <c r="E6" s="83"/>
      <c r="F6" s="83"/>
      <c r="G6" s="83"/>
      <c r="H6" s="55"/>
      <c r="I6" s="47"/>
      <c r="J6" s="47"/>
      <c r="K6" s="47"/>
      <c r="L6" s="48"/>
      <c r="M6" s="47"/>
      <c r="N6" s="47"/>
    </row>
    <row r="7" spans="1:14" x14ac:dyDescent="0.35">
      <c r="A7" s="81" t="s">
        <v>139</v>
      </c>
      <c r="B7" s="81"/>
      <c r="C7" s="81"/>
      <c r="D7" s="81"/>
      <c r="E7" s="81"/>
      <c r="F7" s="81"/>
      <c r="G7" s="81"/>
      <c r="H7" s="47"/>
      <c r="I7" s="47"/>
      <c r="J7" s="47"/>
      <c r="K7" s="47"/>
      <c r="L7" s="47"/>
      <c r="M7" s="47"/>
      <c r="N7" s="47"/>
    </row>
    <row r="8" spans="1:14" x14ac:dyDescent="0.35">
      <c r="A8" s="47"/>
      <c r="B8" s="47"/>
      <c r="C8" s="47"/>
      <c r="D8" s="47"/>
      <c r="E8" s="47"/>
      <c r="F8" s="47"/>
      <c r="G8" s="47"/>
      <c r="H8" s="47"/>
      <c r="I8" s="47"/>
      <c r="J8" s="47"/>
      <c r="K8" s="47"/>
      <c r="L8" s="47"/>
      <c r="M8" s="47"/>
      <c r="N8" s="47"/>
    </row>
    <row r="9" spans="1:14" x14ac:dyDescent="0.35">
      <c r="A9" s="47"/>
      <c r="B9" s="47"/>
      <c r="C9" s="47"/>
      <c r="D9" s="47"/>
      <c r="E9" s="47"/>
      <c r="F9" s="47"/>
      <c r="G9" s="47"/>
      <c r="H9" s="47"/>
      <c r="I9" s="47"/>
      <c r="J9" s="47"/>
      <c r="K9" s="47"/>
      <c r="L9" s="47"/>
      <c r="M9" s="47"/>
      <c r="N9" s="47"/>
    </row>
  </sheetData>
  <mergeCells count="3">
    <mergeCell ref="A7:G7"/>
    <mergeCell ref="A1:G1"/>
    <mergeCell ref="A6:G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39C3B-71E2-4FDE-A516-A1E239E9C659}">
  <dimension ref="A1:F9"/>
  <sheetViews>
    <sheetView workbookViewId="0">
      <selection activeCell="D25" sqref="D25"/>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82" t="s">
        <v>105</v>
      </c>
      <c r="B1" s="82"/>
      <c r="C1" s="82"/>
      <c r="D1" s="82"/>
      <c r="E1" s="82"/>
      <c r="F1" s="82"/>
    </row>
    <row r="2" spans="1:6" ht="26" x14ac:dyDescent="0.35">
      <c r="A2" s="52"/>
      <c r="B2" s="84" t="s">
        <v>106</v>
      </c>
      <c r="C2" s="84"/>
      <c r="D2" s="36" t="s">
        <v>107</v>
      </c>
      <c r="E2" s="36"/>
      <c r="F2" s="36"/>
    </row>
    <row r="3" spans="1:6" x14ac:dyDescent="0.35">
      <c r="A3" s="36"/>
      <c r="B3" s="35" t="s">
        <v>93</v>
      </c>
      <c r="C3" s="35" t="s">
        <v>94</v>
      </c>
      <c r="D3" s="35" t="s">
        <v>95</v>
      </c>
      <c r="E3" s="35" t="s">
        <v>96</v>
      </c>
      <c r="F3" s="35" t="s">
        <v>97</v>
      </c>
    </row>
    <row r="4" spans="1:6" ht="52" x14ac:dyDescent="0.35">
      <c r="A4" s="35" t="s">
        <v>108</v>
      </c>
      <c r="B4" s="36" t="s">
        <v>130</v>
      </c>
      <c r="C4" s="36" t="s">
        <v>109</v>
      </c>
      <c r="D4" s="36" t="s">
        <v>110</v>
      </c>
      <c r="E4" s="36" t="s">
        <v>111</v>
      </c>
      <c r="F4" s="36" t="s">
        <v>112</v>
      </c>
    </row>
    <row r="5" spans="1:6" x14ac:dyDescent="0.35">
      <c r="A5" s="35">
        <v>1</v>
      </c>
      <c r="B5" s="35">
        <v>0</v>
      </c>
      <c r="C5" s="35">
        <v>13</v>
      </c>
      <c r="D5" s="35">
        <v>0</v>
      </c>
      <c r="E5" s="35">
        <v>0</v>
      </c>
      <c r="F5" s="35">
        <f>B5+C5+D5-E5</f>
        <v>13</v>
      </c>
    </row>
    <row r="6" spans="1:6" x14ac:dyDescent="0.35">
      <c r="A6" s="35">
        <v>2</v>
      </c>
      <c r="B6" s="35">
        <v>0</v>
      </c>
      <c r="C6" s="35">
        <f>F5</f>
        <v>13</v>
      </c>
      <c r="D6" s="35">
        <v>0</v>
      </c>
      <c r="E6" s="35">
        <v>0</v>
      </c>
      <c r="F6" s="35">
        <f>B6+C6+D6-E6</f>
        <v>13</v>
      </c>
    </row>
    <row r="7" spans="1:6" x14ac:dyDescent="0.35">
      <c r="A7" s="35">
        <v>3</v>
      </c>
      <c r="B7" s="35">
        <v>0</v>
      </c>
      <c r="C7" s="35">
        <f>F6</f>
        <v>13</v>
      </c>
      <c r="D7" s="35">
        <v>0</v>
      </c>
      <c r="E7" s="35">
        <v>0</v>
      </c>
      <c r="F7" s="35">
        <f>B7+C7+D7-E7</f>
        <v>13</v>
      </c>
    </row>
    <row r="8" spans="1:6" x14ac:dyDescent="0.35">
      <c r="A8" s="36" t="s">
        <v>113</v>
      </c>
      <c r="B8" s="35">
        <f>AVERAGE(B5:B7)</f>
        <v>0</v>
      </c>
      <c r="C8" s="35">
        <f>AVERAGE(C5:C7)</f>
        <v>13</v>
      </c>
      <c r="D8" s="35">
        <f>AVERAGE(D5:D7)</f>
        <v>0</v>
      </c>
      <c r="E8" s="35">
        <f>AVERAGE(E5:E7)</f>
        <v>0</v>
      </c>
      <c r="F8" s="35">
        <f>AVERAGE(F5:F7)</f>
        <v>13</v>
      </c>
    </row>
    <row r="9" spans="1:6" ht="15.5" x14ac:dyDescent="0.35">
      <c r="A9" s="85" t="s">
        <v>129</v>
      </c>
      <c r="B9" s="85"/>
      <c r="C9" s="85"/>
      <c r="D9" s="85"/>
      <c r="E9" s="85"/>
      <c r="F9" s="85"/>
    </row>
  </sheetData>
  <mergeCells count="3">
    <mergeCell ref="A1:F1"/>
    <mergeCell ref="B2:C2"/>
    <mergeCell ref="A9: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6A6C-0107-47D6-8B82-9D004D1AF1AE}">
  <dimension ref="A1:E6"/>
  <sheetViews>
    <sheetView workbookViewId="0">
      <selection activeCell="E6" sqref="E6"/>
    </sheetView>
  </sheetViews>
  <sheetFormatPr defaultColWidth="13.7265625" defaultRowHeight="13" x14ac:dyDescent="0.3"/>
  <cols>
    <col min="1" max="1" width="19.26953125" style="47" customWidth="1"/>
    <col min="2" max="8" width="13.7265625" style="47"/>
    <col min="9" max="9" width="25.7265625" style="47" customWidth="1"/>
    <col min="10" max="11" width="13.7265625" style="47"/>
    <col min="12" max="12" width="15.7265625" style="47" customWidth="1"/>
    <col min="13" max="16384" width="13.7265625" style="47"/>
  </cols>
  <sheetData>
    <row r="1" spans="1:5" ht="15" x14ac:dyDescent="0.3">
      <c r="A1" s="82" t="s">
        <v>114</v>
      </c>
      <c r="B1" s="82"/>
      <c r="C1" s="82"/>
      <c r="D1" s="82"/>
      <c r="E1" s="82"/>
    </row>
    <row r="2" spans="1:5" x14ac:dyDescent="0.3">
      <c r="A2" s="35" t="s">
        <v>93</v>
      </c>
      <c r="B2" s="35" t="s">
        <v>94</v>
      </c>
      <c r="C2" s="35" t="s">
        <v>95</v>
      </c>
      <c r="D2" s="35" t="s">
        <v>96</v>
      </c>
      <c r="E2" s="35" t="s">
        <v>97</v>
      </c>
    </row>
    <row r="3" spans="1:5" ht="78" x14ac:dyDescent="0.3">
      <c r="A3" s="35" t="s">
        <v>115</v>
      </c>
      <c r="B3" s="35" t="s">
        <v>105</v>
      </c>
      <c r="C3" s="35" t="s">
        <v>116</v>
      </c>
      <c r="D3" s="35" t="s">
        <v>117</v>
      </c>
      <c r="E3" s="35" t="s">
        <v>118</v>
      </c>
    </row>
    <row r="4" spans="1:5" ht="26" x14ac:dyDescent="0.3">
      <c r="A4" s="6" t="s">
        <v>132</v>
      </c>
      <c r="B4" s="7">
        <v>2</v>
      </c>
      <c r="C4" s="7">
        <v>1</v>
      </c>
      <c r="D4" s="35" t="s">
        <v>19</v>
      </c>
      <c r="E4" s="35">
        <f>B4*C4</f>
        <v>2</v>
      </c>
    </row>
    <row r="5" spans="1:5" x14ac:dyDescent="0.3">
      <c r="A5" s="6" t="s">
        <v>133</v>
      </c>
      <c r="B5" s="7">
        <v>13</v>
      </c>
      <c r="C5" s="7">
        <v>2</v>
      </c>
      <c r="D5" s="35" t="s">
        <v>19</v>
      </c>
      <c r="E5" s="35">
        <f>B5*C5</f>
        <v>26</v>
      </c>
    </row>
    <row r="6" spans="1:5" ht="15" customHeight="1" x14ac:dyDescent="0.3">
      <c r="A6" s="36"/>
      <c r="B6" s="35"/>
      <c r="C6" s="86" t="s">
        <v>131</v>
      </c>
      <c r="D6" s="87"/>
      <c r="E6" s="53">
        <f>ROUND(SUM(E4:E5),0)</f>
        <v>28</v>
      </c>
    </row>
  </sheetData>
  <mergeCells count="2">
    <mergeCell ref="C6:D6"/>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2025-01-06T15:55:55+00:00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11B0B9-3354-4848-AB2F-8A6597BE01EF}">
  <ds:schemaRefs>
    <ds:schemaRef ds:uri="http://schemas.microsoft.com/sharepoint.v3"/>
    <ds:schemaRef ds:uri="http://www.w3.org/XML/1998/namespace"/>
    <ds:schemaRef ds:uri="http://schemas.microsoft.com/sharepoint/v3/fields"/>
    <ds:schemaRef ds:uri="http://schemas.microsoft.com/office/2006/documentManagement/types"/>
    <ds:schemaRef ds:uri="http://purl.org/dc/elements/1.1/"/>
    <ds:schemaRef ds:uri="http://schemas.microsoft.com/office/infopath/2007/PartnerControls"/>
    <ds:schemaRef ds:uri="4ffa91fb-a0ff-4ac5-b2db-65c790d184a4"/>
    <ds:schemaRef ds:uri="http://schemas.microsoft.com/sharepoint/v3"/>
    <ds:schemaRef ds:uri="http://schemas.openxmlformats.org/package/2006/metadata/core-properties"/>
    <ds:schemaRef ds:uri="96fc5250-dc30-4f01-945b-7e46a880eeb3"/>
    <ds:schemaRef ds:uri="02fe02c4-dc41-46ff-9d52-90c0a1b1f6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332B1B16-3E78-48F8-ABB8-74F1421607AB}">
  <ds:schemaRefs>
    <ds:schemaRef ds:uri="Microsoft.SharePoint.Taxonomy.ContentTypeSync"/>
  </ds:schemaRefs>
</ds:datastoreItem>
</file>

<file path=customXml/itemProps3.xml><?xml version="1.0" encoding="utf-8"?>
<ds:datastoreItem xmlns:ds="http://schemas.openxmlformats.org/officeDocument/2006/customXml" ds:itemID="{0F3A6F7B-14F7-478B-8FBC-E6FEE2327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E60D4C-2358-46F3-8C60-ECDBBCB513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DWang</dc:creator>
  <cp:keywords/>
  <dc:description/>
  <cp:lastModifiedBy>Johnson, Amaris</cp:lastModifiedBy>
  <cp:revision/>
  <dcterms:created xsi:type="dcterms:W3CDTF">2015-09-22T15:21:42Z</dcterms:created>
  <dcterms:modified xsi:type="dcterms:W3CDTF">2025-05-07T19:53:02Z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