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66925"/>
  <mc:AlternateContent xmlns:mc="http://schemas.openxmlformats.org/markup-compatibility/2006">
    <mc:Choice Requires="x15">
      <x15ac:absPath xmlns:x15ac="http://schemas.microsoft.com/office/spreadsheetml/2010/11/ac" url="C:\Users\SENOCH\Downloads\Send to EPA\"/>
    </mc:Choice>
  </mc:AlternateContent>
  <xr:revisionPtr revIDLastSave="0" documentId="13_ncr:1_{C4B59573-CCE6-4B98-9FA0-22D5497B2E67}" xr6:coauthVersionLast="47" xr6:coauthVersionMax="47" xr10:uidLastSave="{00000000-0000-0000-0000-000000000000}"/>
  <bookViews>
    <workbookView xWindow="22932" yWindow="-108" windowWidth="23256" windowHeight="12456" xr2:uid="{00000000-000D-0000-FFFF-FFFF00000000}"/>
  </bookViews>
  <sheets>
    <sheet name="Summary" sheetId="7" r:id="rId1"/>
    <sheet name="Table 1" sheetId="1" r:id="rId2"/>
    <sheet name="Table 2" sheetId="2" r:id="rId3"/>
    <sheet name="Capital O&amp;M" sheetId="6" r:id="rId4"/>
    <sheet name="Responses" sheetId="3" r:id="rId5"/>
    <sheet name="Respondents" sheetId="4" r:id="rId6"/>
  </sheets>
  <definedNames>
    <definedName name="OLE_LINK1" localSheetId="2">'Table 2'!$A$31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49" i="1" l="1"/>
  <c r="I27" i="2"/>
  <c r="F27" i="2"/>
  <c r="F25" i="2"/>
  <c r="E26" i="2"/>
  <c r="E25" i="2"/>
  <c r="E24" i="2"/>
  <c r="E23" i="2"/>
  <c r="F21" i="2"/>
  <c r="E21" i="2"/>
  <c r="H17" i="2"/>
  <c r="G17" i="2"/>
  <c r="I17" i="2" s="1"/>
  <c r="F17" i="2"/>
  <c r="F16" i="2"/>
  <c r="E17" i="2"/>
  <c r="E16" i="2"/>
  <c r="I13" i="2"/>
  <c r="H13" i="2"/>
  <c r="F12" i="2"/>
  <c r="G12" i="2"/>
  <c r="I12" i="2" s="1"/>
  <c r="H12" i="2"/>
  <c r="F13" i="2"/>
  <c r="G13" i="2"/>
  <c r="E12" i="2"/>
  <c r="E13" i="2"/>
  <c r="E11" i="2"/>
  <c r="E10" i="2"/>
  <c r="E8" i="2"/>
  <c r="I5" i="2"/>
  <c r="F5" i="2"/>
  <c r="H5" i="2" s="1"/>
  <c r="D26" i="2"/>
  <c r="D25" i="2"/>
  <c r="D24" i="2"/>
  <c r="D23" i="2"/>
  <c r="D21" i="2"/>
  <c r="D17" i="2"/>
  <c r="D16" i="2"/>
  <c r="D13" i="2"/>
  <c r="D12" i="2"/>
  <c r="D11" i="2"/>
  <c r="D10" i="2"/>
  <c r="D8" i="2"/>
  <c r="D6" i="2"/>
  <c r="D5" i="2"/>
  <c r="G25" i="2" l="1"/>
  <c r="I25" i="2" s="1"/>
  <c r="H25" i="2"/>
  <c r="G21" i="2"/>
  <c r="I21" i="2" s="1"/>
  <c r="H21" i="2"/>
  <c r="G16" i="2"/>
  <c r="I16" i="2" s="1"/>
  <c r="H16" i="2"/>
  <c r="G5" i="2"/>
  <c r="E7" i="3" l="1"/>
  <c r="E8" i="3"/>
  <c r="E9" i="3"/>
  <c r="E10" i="3"/>
  <c r="E11" i="3"/>
  <c r="I40" i="1"/>
  <c r="F40" i="1"/>
  <c r="F16" i="1"/>
  <c r="F15" i="1"/>
  <c r="F14" i="1"/>
  <c r="G14" i="1" s="1"/>
  <c r="D16" i="1"/>
  <c r="D15" i="1"/>
  <c r="D14" i="1"/>
  <c r="D39" i="1"/>
  <c r="F39" i="1" s="1"/>
  <c r="D36" i="1"/>
  <c r="F36" i="1" s="1"/>
  <c r="D35" i="1"/>
  <c r="F35" i="1" s="1"/>
  <c r="D31" i="1"/>
  <c r="F31" i="1" s="1"/>
  <c r="D30" i="1"/>
  <c r="F30" i="1" s="1"/>
  <c r="D22" i="1"/>
  <c r="F22" i="1" s="1"/>
  <c r="D27" i="1"/>
  <c r="F27" i="1" s="1"/>
  <c r="D26" i="1"/>
  <c r="F26" i="1" s="1"/>
  <c r="G26" i="1" s="1"/>
  <c r="D25" i="1"/>
  <c r="F25" i="1" s="1"/>
  <c r="D24" i="1"/>
  <c r="F24" i="1" s="1"/>
  <c r="H14" i="1" l="1"/>
  <c r="I14" i="1" s="1"/>
  <c r="G15" i="1"/>
  <c r="I15" i="1" s="1"/>
  <c r="H15" i="1"/>
  <c r="G16" i="1"/>
  <c r="I16" i="1" s="1"/>
  <c r="H16" i="1"/>
  <c r="H39" i="1"/>
  <c r="G39" i="1"/>
  <c r="I39" i="1"/>
  <c r="G31" i="1"/>
  <c r="I31" i="1" s="1"/>
  <c r="H31" i="1"/>
  <c r="H35" i="1"/>
  <c r="G36" i="1"/>
  <c r="G35" i="1"/>
  <c r="H36" i="1"/>
  <c r="H22" i="1"/>
  <c r="G22" i="1"/>
  <c r="G30" i="1"/>
  <c r="H30" i="1"/>
  <c r="G24" i="1"/>
  <c r="G27" i="1"/>
  <c r="H26" i="1"/>
  <c r="I26" i="1" s="1"/>
  <c r="H24" i="1"/>
  <c r="H27" i="1"/>
  <c r="G25" i="1"/>
  <c r="H25" i="1"/>
  <c r="I22" i="1" l="1"/>
  <c r="I36" i="1"/>
  <c r="I27" i="1"/>
  <c r="I30" i="1"/>
  <c r="I25" i="1"/>
  <c r="I35" i="1"/>
  <c r="I24" i="1"/>
  <c r="D9" i="1" l="1"/>
  <c r="F9" i="1" s="1"/>
  <c r="G9" i="1" l="1"/>
  <c r="H9" i="1"/>
  <c r="I9" i="1" l="1"/>
  <c r="E44" i="1"/>
  <c r="E42" i="1"/>
  <c r="E33" i="1"/>
  <c r="E18" i="1"/>
  <c r="E7" i="1"/>
  <c r="D44" i="1" l="1"/>
  <c r="F44" i="1" s="1"/>
  <c r="D42" i="1"/>
  <c r="F42" i="1" s="1"/>
  <c r="D33" i="1"/>
  <c r="F33" i="1" s="1"/>
  <c r="D18" i="1"/>
  <c r="F18" i="1" s="1"/>
  <c r="D11" i="1"/>
  <c r="F11" i="1" s="1"/>
  <c r="D7" i="1"/>
  <c r="F7" i="1" s="1"/>
  <c r="H44" i="1" l="1"/>
  <c r="H18" i="1"/>
  <c r="G33" i="1"/>
  <c r="G42" i="1"/>
  <c r="F48" i="1" s="1"/>
  <c r="H7" i="1"/>
  <c r="G7" i="1"/>
  <c r="I7" i="1" s="1"/>
  <c r="G44" i="1"/>
  <c r="I44" i="1" s="1"/>
  <c r="H42" i="1"/>
  <c r="I42" i="1" s="1"/>
  <c r="I48" i="1" s="1"/>
  <c r="H33" i="1"/>
  <c r="G18" i="1"/>
  <c r="G11" i="1"/>
  <c r="H11" i="1"/>
  <c r="F49" i="1" l="1"/>
  <c r="I33" i="1"/>
  <c r="I18" i="1"/>
  <c r="I49" i="1" s="1"/>
  <c r="I11" i="1"/>
  <c r="E5" i="3"/>
  <c r="E6" i="3"/>
  <c r="E4" i="3"/>
  <c r="E12" i="3" s="1"/>
  <c r="E8" i="4" l="1"/>
  <c r="D8" i="4"/>
  <c r="B8" i="4"/>
  <c r="F5" i="4"/>
  <c r="C6" i="4" s="1"/>
  <c r="F6" i="4" s="1"/>
  <c r="C7" i="4" l="1"/>
  <c r="C8" i="4" l="1"/>
  <c r="F7" i="4"/>
  <c r="F8" i="4" s="1"/>
  <c r="B3" i="7" s="1"/>
  <c r="B6" i="7"/>
  <c r="I50" i="1" l="1"/>
  <c r="I51" i="1" s="1"/>
  <c r="K49" i="1" l="1"/>
  <c r="F8" i="2" l="1"/>
  <c r="F10" i="2"/>
  <c r="F11" i="2"/>
  <c r="F23" i="2"/>
  <c r="F24" i="2"/>
  <c r="F26" i="2"/>
  <c r="F6" i="2"/>
  <c r="G26" i="2" l="1"/>
  <c r="G11" i="2"/>
  <c r="G10" i="2"/>
  <c r="G24" i="2"/>
  <c r="G23" i="2"/>
  <c r="G6" i="2"/>
  <c r="H6" i="2"/>
  <c r="H8" i="2"/>
  <c r="G8" i="2"/>
  <c r="I8" i="2" s="1"/>
  <c r="H26" i="2"/>
  <c r="H24" i="2"/>
  <c r="H23" i="2"/>
  <c r="H11" i="2"/>
  <c r="I11" i="2" s="1"/>
  <c r="H10" i="2"/>
  <c r="I26" i="2" l="1"/>
  <c r="I6" i="2"/>
  <c r="I10" i="2"/>
  <c r="I23" i="2"/>
  <c r="I24" i="2"/>
  <c r="B5" i="7" l="1"/>
  <c r="B4" i="7"/>
  <c r="B2" i="7"/>
</calcChain>
</file>

<file path=xl/sharedStrings.xml><?xml version="1.0" encoding="utf-8"?>
<sst xmlns="http://schemas.openxmlformats.org/spreadsheetml/2006/main" count="195" uniqueCount="164">
  <si>
    <t>ICR Summary Information</t>
  </si>
  <si>
    <t>Hours Per Response</t>
  </si>
  <si>
    <t>Number of Respondents</t>
  </si>
  <si>
    <t>Total Estimated Burden Hours</t>
  </si>
  <si>
    <t>Total Estimated Costs</t>
  </si>
  <si>
    <t>Annualized Capital O&amp;M</t>
  </si>
  <si>
    <t>Form Number</t>
  </si>
  <si>
    <r>
      <t xml:space="preserve">Table 1: Annual Respondent Burden and Cost – </t>
    </r>
    <r>
      <rPr>
        <b/>
        <sz val="12"/>
        <color theme="1"/>
        <rFont val="Times New Roman"/>
        <family val="1"/>
      </rPr>
      <t>National Emission Standards for Hazardous Air Pollutants for Boat Manufacturing (40 CFR Part 63, Subpart VVVV)</t>
    </r>
  </si>
  <si>
    <t>Burden Item</t>
  </si>
  <si>
    <t xml:space="preserve">(A) </t>
  </si>
  <si>
    <t xml:space="preserve">(B) </t>
  </si>
  <si>
    <t xml:space="preserve">(C) </t>
  </si>
  <si>
    <t>(D)</t>
  </si>
  <si>
    <t xml:space="preserve">(E) </t>
  </si>
  <si>
    <t>(F)</t>
  </si>
  <si>
    <t>(G)</t>
  </si>
  <si>
    <t xml:space="preserve">(H) </t>
  </si>
  <si>
    <t>Person-hours per occurrence</t>
  </si>
  <si>
    <t>No. of occurrences per respondent per year</t>
  </si>
  <si>
    <t>Person-hours per respondent per year (C=AxB)</t>
  </si>
  <si>
    <r>
      <t xml:space="preserve">Respondents per year </t>
    </r>
    <r>
      <rPr>
        <b/>
        <vertAlign val="superscript"/>
        <sz val="10"/>
        <color rgb="FF000000"/>
        <rFont val="Times New Roman"/>
        <family val="1"/>
      </rPr>
      <t>a</t>
    </r>
  </si>
  <si>
    <t>Technical person- hours per year 
(E=CxD)</t>
  </si>
  <si>
    <t>Management person-hours per year 
(F=Ex0.05)</t>
  </si>
  <si>
    <t>Clerical person-hours per year 
(G=Ex0.1)</t>
  </si>
  <si>
    <r>
      <t xml:space="preserve">Cost ($) </t>
    </r>
    <r>
      <rPr>
        <b/>
        <vertAlign val="superscript"/>
        <sz val="10"/>
        <color rgb="FF000000"/>
        <rFont val="Times New Roman"/>
        <family val="1"/>
      </rPr>
      <t>b</t>
    </r>
  </si>
  <si>
    <t>1. Applications</t>
  </si>
  <si>
    <t>N/A</t>
  </si>
  <si>
    <t>2. Surveys and studies</t>
  </si>
  <si>
    <r>
      <t xml:space="preserve">3. Familiarize with regulatory requirements </t>
    </r>
    <r>
      <rPr>
        <vertAlign val="superscript"/>
        <sz val="10"/>
        <color rgb="FF000000"/>
        <rFont val="Times New Roman"/>
        <family val="1"/>
      </rPr>
      <t>c</t>
    </r>
  </si>
  <si>
    <r>
      <t xml:space="preserve"> a. Initial performance test and report </t>
    </r>
    <r>
      <rPr>
        <vertAlign val="superscript"/>
        <sz val="10"/>
        <color rgb="FF000000"/>
        <rFont val="Times New Roman"/>
        <family val="1"/>
      </rPr>
      <t>h</t>
    </r>
  </si>
  <si>
    <r>
      <t xml:space="preserve"> b. Establish operating parameters </t>
    </r>
    <r>
      <rPr>
        <vertAlign val="superscript"/>
        <sz val="10"/>
        <color rgb="FF000000"/>
        <rFont val="Times New Roman"/>
        <family val="1"/>
      </rPr>
      <t>h</t>
    </r>
  </si>
  <si>
    <t>Labor Rates</t>
  </si>
  <si>
    <t xml:space="preserve">Technical </t>
  </si>
  <si>
    <t>5. Required activities for sources using pollution prevention measures</t>
  </si>
  <si>
    <t xml:space="preserve">Management </t>
  </si>
  <si>
    <r>
      <t xml:space="preserve"> a. Develop recordkeeping system </t>
    </r>
    <r>
      <rPr>
        <vertAlign val="superscript"/>
        <sz val="10"/>
        <color rgb="FF000000"/>
        <rFont val="Times New Roman"/>
        <family val="1"/>
      </rPr>
      <t>h</t>
    </r>
  </si>
  <si>
    <t>See 10a</t>
  </si>
  <si>
    <t xml:space="preserve">Clerical </t>
  </si>
  <si>
    <t xml:space="preserve"> b. Enter information into recordkeeping system</t>
  </si>
  <si>
    <t>See 5c</t>
  </si>
  <si>
    <r>
      <t xml:space="preserve"> c. Work practice requirements </t>
    </r>
    <r>
      <rPr>
        <vertAlign val="superscript"/>
        <sz val="10"/>
        <color rgb="FF000000"/>
        <rFont val="Times New Roman"/>
        <family val="1"/>
      </rPr>
      <t>e</t>
    </r>
  </si>
  <si>
    <t>6. Create information</t>
  </si>
  <si>
    <t xml:space="preserve">7. Gather information </t>
  </si>
  <si>
    <t>Subtotal for Reporting Requirements</t>
  </si>
  <si>
    <t>8. Notification requirements</t>
  </si>
  <si>
    <r>
      <t xml:space="preserve"> a. Initial notification that existing sources are subject to the standard </t>
    </r>
    <r>
      <rPr>
        <vertAlign val="superscript"/>
        <sz val="10"/>
        <color rgb="FF000000"/>
        <rFont val="Times New Roman"/>
        <family val="1"/>
      </rPr>
      <t>h</t>
    </r>
  </si>
  <si>
    <r>
      <t xml:space="preserve"> b. Notification for new major sources </t>
    </r>
    <r>
      <rPr>
        <vertAlign val="superscript"/>
        <sz val="10"/>
        <color rgb="FF000000"/>
        <rFont val="Times New Roman"/>
        <family val="1"/>
      </rPr>
      <t>h</t>
    </r>
  </si>
  <si>
    <r>
      <t xml:space="preserve"> c. Request for compliance extension </t>
    </r>
    <r>
      <rPr>
        <vertAlign val="superscript"/>
        <sz val="10"/>
        <color rgb="FF000000"/>
        <rFont val="Times New Roman"/>
        <family val="1"/>
      </rPr>
      <t>h</t>
    </r>
  </si>
  <si>
    <r>
      <t xml:space="preserve"> d. Notification of special compliance requirements </t>
    </r>
    <r>
      <rPr>
        <vertAlign val="superscript"/>
        <sz val="10"/>
        <color rgb="FF000000"/>
        <rFont val="Times New Roman"/>
        <family val="1"/>
      </rPr>
      <t>h</t>
    </r>
  </si>
  <si>
    <r>
      <t xml:space="preserve"> e. Notification of performance tests </t>
    </r>
    <r>
      <rPr>
        <vertAlign val="superscript"/>
        <sz val="10"/>
        <color rgb="FF000000"/>
        <rFont val="Times New Roman"/>
        <family val="1"/>
      </rPr>
      <t>e</t>
    </r>
  </si>
  <si>
    <r>
      <t xml:space="preserve"> f. Notification of compliance status </t>
    </r>
    <r>
      <rPr>
        <vertAlign val="superscript"/>
        <sz val="10"/>
        <color rgb="FF000000"/>
        <rFont val="Times New Roman"/>
        <family val="1"/>
      </rPr>
      <t>f</t>
    </r>
  </si>
  <si>
    <t xml:space="preserve">9. Reporting requirements </t>
  </si>
  <si>
    <r>
      <t xml:space="preserve"> a. Semiannual compliance reports for all sources </t>
    </r>
    <r>
      <rPr>
        <vertAlign val="superscript"/>
        <sz val="10"/>
        <color rgb="FF000000"/>
        <rFont val="Times New Roman"/>
        <family val="1"/>
      </rPr>
      <t>g</t>
    </r>
  </si>
  <si>
    <r>
      <t xml:space="preserve"> b. Additional reports for sources with add-on control devices </t>
    </r>
    <r>
      <rPr>
        <vertAlign val="superscript"/>
        <sz val="10"/>
        <color rgb="FF000000"/>
        <rFont val="Times New Roman"/>
        <family val="1"/>
      </rPr>
      <t>e</t>
    </r>
  </si>
  <si>
    <t>10. Recordkeeping requirements</t>
  </si>
  <si>
    <t xml:space="preserve"> a. Familiarize with CEDRI and CDX registration</t>
  </si>
  <si>
    <t xml:space="preserve"> b. Plan and develop record system </t>
  </si>
  <si>
    <t xml:space="preserve"> c. Record information</t>
  </si>
  <si>
    <t xml:space="preserve"> d. Records for area sources not subject to the standard</t>
  </si>
  <si>
    <t>11. Time to train personnel</t>
  </si>
  <si>
    <t>12. Time for audits</t>
  </si>
  <si>
    <t>Subtotal for Recordkeeping Requirements</t>
  </si>
  <si>
    <t>Responses</t>
  </si>
  <si>
    <t>Hr/Response</t>
  </si>
  <si>
    <r>
      <t xml:space="preserve">TOTAL LABOR BURDEN AND COST (rounded) </t>
    </r>
    <r>
      <rPr>
        <b/>
        <vertAlign val="superscript"/>
        <sz val="10"/>
        <color rgb="FF000000"/>
        <rFont val="Times New Roman"/>
        <family val="1"/>
      </rPr>
      <t>h</t>
    </r>
  </si>
  <si>
    <r>
      <t xml:space="preserve">TOTAL CAPITAL AND O&amp;M COSTS (rounded) </t>
    </r>
    <r>
      <rPr>
        <b/>
        <vertAlign val="superscript"/>
        <sz val="10"/>
        <color rgb="FF000000"/>
        <rFont val="Times New Roman"/>
        <family val="1"/>
      </rPr>
      <t>h</t>
    </r>
  </si>
  <si>
    <t>Assumptions:</t>
  </si>
  <si>
    <r>
      <t>a</t>
    </r>
    <r>
      <rPr>
        <sz val="10"/>
        <color rgb="FF000000"/>
        <rFont val="Times New Roman"/>
        <family val="1"/>
      </rPr>
      <t xml:space="preserve"> We have assumed that the average number of respondents that will be subject to the rule will be 108 existing sources. There will be no additional sources over the three-year period of this ICR.</t>
    </r>
  </si>
  <si>
    <r>
      <t>b</t>
    </r>
    <r>
      <rPr>
        <sz val="10"/>
        <color theme="1"/>
        <rFont val="Times New Roman"/>
        <family val="1"/>
      </rPr>
      <t xml:space="preserve">  This ICR uses the following labor rates: Managerial $172.41 ($82.10+ 110%); Technical $141.75 ($67.50 + 110%); and Clerical $71.36 ($33.98 + 110%). These rates are from the United States Department of Labor, Bureau of Labor Statistics, December 2023, “Table 2. Civilian workers by occupational and industry group.” The rates are from column 1, “Total compensation.” The rates are increased by 110 percent to account for varying industry wage rates and the additional overhead business costs of employing workers beyond their wages and benefits, including business expenses associated with hiring, training, and equipping their employees.</t>
    </r>
  </si>
  <si>
    <r>
      <t>e</t>
    </r>
    <r>
      <rPr>
        <sz val="10"/>
        <color rgb="FF000000"/>
        <rFont val="Times New Roman"/>
        <family val="1"/>
      </rPr>
      <t xml:space="preserve"> We have assumed that all of the existing facilities are complying with the regulations by using pollution prevention measures.</t>
    </r>
  </si>
  <si>
    <r>
      <rPr>
        <vertAlign val="superscript"/>
        <sz val="10"/>
        <color theme="1"/>
        <rFont val="Times New Roman"/>
        <family val="1"/>
      </rPr>
      <t>f</t>
    </r>
    <r>
      <rPr>
        <sz val="10"/>
        <color theme="1"/>
        <rFont val="Times New Roman"/>
        <family val="1"/>
      </rPr>
      <t xml:space="preserve"> We have assumed that no new facilities will become operational in the next three years.</t>
    </r>
  </si>
  <si>
    <r>
      <t>g</t>
    </r>
    <r>
      <rPr>
        <sz val="10"/>
        <color rgb="FF000000"/>
        <rFont val="Times New Roman"/>
        <family val="1"/>
      </rPr>
      <t xml:space="preserve"> We have assumed that each respondent will take 8 hours two times per year to complete the semiannual compliance report.</t>
    </r>
  </si>
  <si>
    <r>
      <t>h</t>
    </r>
    <r>
      <rPr>
        <sz val="10"/>
        <color rgb="FF000000"/>
        <rFont val="Times New Roman"/>
        <family val="1"/>
      </rPr>
      <t xml:space="preserve"> Totals have been rounded to 3 significant figures. Figures may not add exactly due to rounding</t>
    </r>
  </si>
  <si>
    <t>Table 2: Average Annual EPA Burden and Cost – National Emission Standards for Hazardous Air Pollutants for Boat Manufacturing (40 CFR Part 63, Subpart VVVV)</t>
  </si>
  <si>
    <t xml:space="preserve">Activity </t>
  </si>
  <si>
    <t xml:space="preserve">(D) </t>
  </si>
  <si>
    <t>(H)</t>
  </si>
  <si>
    <t>EPA person- hours per occurrence</t>
  </si>
  <si>
    <t>No. of occurrences per plant per year</t>
  </si>
  <si>
    <t>EPA person- hours per plant-year 
(C=AxB)</t>
  </si>
  <si>
    <r>
      <rPr>
        <b/>
        <sz val="10"/>
        <color rgb="FF000000"/>
        <rFont val="Times New Roman"/>
        <family val="1"/>
      </rPr>
      <t xml:space="preserve">Plants per year </t>
    </r>
    <r>
      <rPr>
        <b/>
        <vertAlign val="superscript"/>
        <sz val="10"/>
        <color rgb="FF000000"/>
        <rFont val="Times New Roman"/>
        <family val="1"/>
      </rPr>
      <t>a</t>
    </r>
  </si>
  <si>
    <t>Technical person- hours per year (E=CxD)</t>
  </si>
  <si>
    <t>Management person-hours per year (F=Ex0.05)</t>
  </si>
  <si>
    <t>Clerical person-hours per year (G=Ex0.1)</t>
  </si>
  <si>
    <r>
      <rPr>
        <b/>
        <sz val="10"/>
        <color rgb="FF000000"/>
        <rFont val="Times New Roman"/>
        <family val="1"/>
      </rPr>
      <t xml:space="preserve">Cost ($) </t>
    </r>
    <r>
      <rPr>
        <b/>
        <vertAlign val="superscript"/>
        <sz val="10"/>
        <color rgb="FF000000"/>
        <rFont val="Times New Roman"/>
        <family val="1"/>
      </rPr>
      <t>b</t>
    </r>
    <r>
      <rPr>
        <b/>
        <sz val="10"/>
        <color rgb="FF000000"/>
        <rFont val="Times New Roman"/>
        <family val="1"/>
      </rPr>
      <t xml:space="preserve"> </t>
    </r>
  </si>
  <si>
    <t>Managerial</t>
  </si>
  <si>
    <t>Technical</t>
  </si>
  <si>
    <t>Clerical</t>
  </si>
  <si>
    <t>Notification of compliance status</t>
  </si>
  <si>
    <r>
      <t>b</t>
    </r>
    <r>
      <rPr>
        <sz val="10"/>
        <color theme="1"/>
        <rFont val="Times New Roman"/>
        <family val="1"/>
      </rPr>
      <t xml:space="preserve">  This cost is based on the average hourly labor rate as follows: Managerial $76.92 (GS-13, Step 5, $48.07 + 60%); Technical $57.07 (GS-12, Step 1, $35.67 + 60%); and Clerical $30.88 (GS-6, Step 3, $19.30+ 60%). This ICR assumes that Managerial hours are 5 percent of Technical hours, and Clerical hours are 10 percent of Technical hours. These rates are from the Office of Personnel Management (OPM), 2024 General Schedule, which excludes locality, rates of pay. The rates have been increased by 60 percent to account for the benefit packages available to government employees.</t>
    </r>
  </si>
  <si>
    <t>Capital/Startup vs. Operation and Maintenance (O&amp;M) Costs</t>
  </si>
  <si>
    <t>The only costs to the regulated industry resulting from information collection activities required by the subject standards are labor costs. There are no capital/startup or operation and maintenance costs.</t>
  </si>
  <si>
    <t>Total Annual Responses</t>
  </si>
  <si>
    <t>(A)</t>
  </si>
  <si>
    <t>(B)</t>
  </si>
  <si>
    <t>(C)</t>
  </si>
  <si>
    <t>(E)</t>
  </si>
  <si>
    <t>Information Collection Activity</t>
  </si>
  <si>
    <t>Number of Responses</t>
  </si>
  <si>
    <t>Number of Existing Respondents That Keep Records But Do Not Submit Reports</t>
  </si>
  <si>
    <t>Total Annual Responses
E=(BxC)+D</t>
  </si>
  <si>
    <t>Semiannual compliance reports of all sources</t>
  </si>
  <si>
    <t>Total (rounded)</t>
  </si>
  <si>
    <t>Respondents That Submit Reports</t>
  </si>
  <si>
    <t>Respondents That Do Not Submit Any Reports</t>
  </si>
  <si>
    <t>Year</t>
  </si>
  <si>
    <r>
      <t xml:space="preserve">Number of New Respondents </t>
    </r>
    <r>
      <rPr>
        <vertAlign val="superscript"/>
        <sz val="10"/>
        <color rgb="FF000000"/>
        <rFont val="Times New Roman"/>
        <family val="1"/>
      </rPr>
      <t>1</t>
    </r>
  </si>
  <si>
    <t>Number of Existing Respondents</t>
  </si>
  <si>
    <t>Number of Existing Respondents that keep records but do not submit reports</t>
  </si>
  <si>
    <t>Number of Existing Respondents That Are Also New Respondents</t>
  </si>
  <si>
    <t>Number of Respondents
(E=A+B+C-D)</t>
  </si>
  <si>
    <t>Average</t>
  </si>
  <si>
    <r>
      <t>1</t>
    </r>
    <r>
      <rPr>
        <sz val="10"/>
        <color rgb="FF000000"/>
        <rFont val="Times New Roman"/>
        <family val="1"/>
      </rPr>
      <t xml:space="preserve"> New respondents include sources with constructed, reconstructed and modified affected facilities. </t>
    </r>
  </si>
  <si>
    <r>
      <t>c</t>
    </r>
    <r>
      <rPr>
        <sz val="10"/>
        <color rgb="FF000000"/>
        <rFont val="Times New Roman"/>
        <family val="1"/>
      </rPr>
      <t xml:space="preserve"> Totals have been rounded to 3 significant figures. Figures may not add exactly due to rounding.</t>
    </r>
  </si>
  <si>
    <r>
      <t xml:space="preserve">GRAND TOTAL (rounded) </t>
    </r>
    <r>
      <rPr>
        <b/>
        <vertAlign val="superscript"/>
        <sz val="10"/>
        <color rgb="FF000000"/>
        <rFont val="Times New Roman"/>
        <family val="1"/>
      </rPr>
      <t>h</t>
    </r>
  </si>
  <si>
    <t>See 4A</t>
  </si>
  <si>
    <t>4. Required activities for sources with add-on control devices</t>
  </si>
  <si>
    <r>
      <t xml:space="preserve"> c. Re-evaluating startup, shutdown, and amlfucntion requirements </t>
    </r>
    <r>
      <rPr>
        <vertAlign val="superscript"/>
        <sz val="10"/>
        <color rgb="FF000000"/>
        <rFont val="Times New Roman"/>
        <family val="1"/>
      </rPr>
      <t>d</t>
    </r>
  </si>
  <si>
    <r>
      <t>d</t>
    </r>
    <r>
      <rPr>
        <sz val="10"/>
        <color rgb="FF000000"/>
        <rFont val="Times New Roman"/>
        <family val="1"/>
      </rPr>
      <t xml:space="preserve"> We have assumed that facilities have already evalualuated the effect of the rule removing the SSM exemption, and adjusted recordkeeping and reporting to accommodate these changes.</t>
    </r>
  </si>
  <si>
    <t xml:space="preserve">     1) Intent to construct and application for approval of construction </t>
  </si>
  <si>
    <t xml:space="preserve">     2)  Start of construction</t>
  </si>
  <si>
    <t xml:space="preserve">     3)  Anticipated startup date</t>
  </si>
  <si>
    <t xml:space="preserve">     4)  Actual startup date</t>
  </si>
  <si>
    <t xml:space="preserve">     1)  Quarterly compliance report for sources with exceedances</t>
  </si>
  <si>
    <t xml:space="preserve">     2)  Request to return to semiannual compliance reporting </t>
  </si>
  <si>
    <t xml:space="preserve">     3)  Control device performance test report</t>
  </si>
  <si>
    <t xml:space="preserve">     4)  Operating range for monitored parameters</t>
  </si>
  <si>
    <t>See 4B</t>
  </si>
  <si>
    <t xml:space="preserve">     5)  Startup, shutdown, malfunction</t>
  </si>
  <si>
    <r>
      <t>c</t>
    </r>
    <r>
      <rPr>
        <sz val="10"/>
        <color rgb="FF000000"/>
        <rFont val="Times New Roman"/>
        <family val="1"/>
      </rPr>
      <t xml:space="preserve"> We have assumed that it will take the same length of time (25 hours) for both fiberglass and aluminum boat manufacturers to refamiliarize with the regulatory requirements each year.</t>
    </r>
  </si>
  <si>
    <t xml:space="preserve">         1)  Fiberglass manufacturing operations</t>
  </si>
  <si>
    <t xml:space="preserve">         2)  Adhesive operations</t>
  </si>
  <si>
    <t xml:space="preserve">         3)  Aluminum coating operations</t>
  </si>
  <si>
    <t>See 10c</t>
  </si>
  <si>
    <t>Initial notification that existing sources are subject to the standard</t>
  </si>
  <si>
    <t>Notification of intent to construct and application for approval of construction</t>
  </si>
  <si>
    <t>Notification of start of construction</t>
  </si>
  <si>
    <t>Notification of anticipated startup date</t>
  </si>
  <si>
    <t>Notification of actual startup date</t>
  </si>
  <si>
    <t>Quarterly compliance report</t>
  </si>
  <si>
    <t>1.  Familiarize with regulatory requirement</t>
  </si>
  <si>
    <t>3.  Notification review</t>
  </si>
  <si>
    <t>1. Review intent to construct and application to construct</t>
  </si>
  <si>
    <t>2.  Start of construction</t>
  </si>
  <si>
    <t>3.  Anticipated startup date</t>
  </si>
  <si>
    <t>4.  Actual startup date</t>
  </si>
  <si>
    <t xml:space="preserve">   c.  Review request for compliance extension </t>
  </si>
  <si>
    <t xml:space="preserve">   d.  Review special compliance requirements </t>
  </si>
  <si>
    <t xml:space="preserve">   e.  Review initial performance test and test plan</t>
  </si>
  <si>
    <t xml:space="preserve">   g.  Area sources not subject to standard </t>
  </si>
  <si>
    <t xml:space="preserve">   h.  Review waiver application  </t>
  </si>
  <si>
    <t>4.  Reporting requirements</t>
  </si>
  <si>
    <r>
      <t xml:space="preserve">Total (rounded) </t>
    </r>
    <r>
      <rPr>
        <b/>
        <vertAlign val="superscript"/>
        <sz val="10"/>
        <rFont val="Times New Roman"/>
        <family val="1"/>
      </rPr>
      <t>m</t>
    </r>
    <r>
      <rPr>
        <b/>
        <sz val="10"/>
        <rFont val="Times New Roman"/>
        <family val="1"/>
      </rPr>
      <t xml:space="preserve"> </t>
    </r>
  </si>
  <si>
    <t>2.  Enter and update information into agency recordkeeping system</t>
  </si>
  <si>
    <t xml:space="preserve">   a.  Review initial notification for existing sources</t>
  </si>
  <si>
    <t xml:space="preserve">   b.  Notifications for new major sources</t>
  </si>
  <si>
    <t xml:space="preserve">   a.  Semiannual compliance reports for all sources</t>
  </si>
  <si>
    <t xml:space="preserve">   f.  Review compliance status</t>
  </si>
  <si>
    <t xml:space="preserve">   b.  Reports for sources with add-on control devices</t>
  </si>
  <si>
    <t>1.  Quarterly compliance report for source with exceedances</t>
  </si>
  <si>
    <t xml:space="preserve">2.  Request to return to semiannual compliance reporting </t>
  </si>
  <si>
    <t>4.  Review startup, shutdown, malfunction reports</t>
  </si>
  <si>
    <t>3.  Review control device performance test report and operating range</t>
  </si>
  <si>
    <t>5900-717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</si>
</sst>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8" formatCode="&quot;$&quot;#,##0.00_);[Red]\(&quot;$&quot;#,##0.00\)"/>
    <numFmt numFmtId="43" formatCode="_(* #,##0.00_);_(* \(#,##0.00\);_(* &quot;-&quot;??_);_(@_)"/>
    <numFmt numFmtId="164" formatCode="#,##0.0"/>
    <numFmt numFmtId="165" formatCode="&quot;$&quot;#,##0.00"/>
  </numFmts>
  <fonts count="30" x14ac:knownFonts="1">
    <font>
      <sz val="11"/>
      <color theme="1"/>
      <name val="Calibri"/>
      <family val="2"/>
      <scheme val="minor"/>
    </font>
    <font>
      <b/>
      <sz val="11"/>
      <color theme="1"/>
      <name val="Calibri"/>
      <family val="2"/>
      <scheme val="minor"/>
    </font>
    <font>
      <b/>
      <sz val="12"/>
      <color theme="1"/>
      <name val="Times New Roman"/>
      <family val="1"/>
    </font>
    <font>
      <b/>
      <sz val="12"/>
      <color rgb="FF000000"/>
      <name val="Times New Roman"/>
      <family val="1"/>
    </font>
    <font>
      <sz val="10"/>
      <color theme="1"/>
      <name val="Times New Roman"/>
      <family val="1"/>
    </font>
    <font>
      <b/>
      <sz val="10"/>
      <color rgb="FF000000"/>
      <name val="Times New Roman"/>
      <family val="1"/>
    </font>
    <font>
      <b/>
      <vertAlign val="superscript"/>
      <sz val="10"/>
      <color rgb="FF000000"/>
      <name val="Times New Roman"/>
      <family val="1"/>
    </font>
    <font>
      <sz val="10"/>
      <color rgb="FF000000"/>
      <name val="Times New Roman"/>
      <family val="1"/>
    </font>
    <font>
      <vertAlign val="superscript"/>
      <sz val="10"/>
      <color rgb="FF000000"/>
      <name val="Times New Roman"/>
      <family val="1"/>
    </font>
    <font>
      <i/>
      <sz val="10"/>
      <color rgb="FF000000"/>
      <name val="Times New Roman"/>
      <family val="1"/>
    </font>
    <font>
      <b/>
      <i/>
      <sz val="10"/>
      <color rgb="FF000000"/>
      <name val="Times New Roman"/>
      <family val="1"/>
    </font>
    <font>
      <b/>
      <i/>
      <sz val="10"/>
      <color theme="1"/>
      <name val="Times New Roman"/>
      <family val="1"/>
    </font>
    <font>
      <b/>
      <sz val="10"/>
      <color theme="1"/>
      <name val="Times New Roman"/>
      <family val="1"/>
    </font>
    <font>
      <vertAlign val="superscript"/>
      <sz val="10"/>
      <color theme="1"/>
      <name val="Times New Roman"/>
      <family val="1"/>
    </font>
    <font>
      <sz val="11"/>
      <color theme="1"/>
      <name val="Calibri"/>
      <family val="2"/>
      <scheme val="minor"/>
    </font>
    <font>
      <sz val="11"/>
      <color rgb="FFFF0000"/>
      <name val="Calibri"/>
      <family val="2"/>
      <scheme val="minor"/>
    </font>
    <font>
      <b/>
      <sz val="10"/>
      <color rgb="FFFF0000"/>
      <name val="Times New Roman"/>
      <family val="1"/>
    </font>
    <font>
      <sz val="10"/>
      <color rgb="FFFF0000"/>
      <name val="Times New Roman"/>
      <family val="1"/>
    </font>
    <font>
      <vertAlign val="superscript"/>
      <sz val="12"/>
      <color rgb="FF000000"/>
      <name val="Times New Roman"/>
      <family val="1"/>
    </font>
    <font>
      <b/>
      <sz val="10"/>
      <color rgb="FF7030A0"/>
      <name val="Times New Roman"/>
      <family val="1"/>
    </font>
    <font>
      <sz val="11"/>
      <color rgb="FF000000"/>
      <name val="Calibri"/>
      <family val="2"/>
      <scheme val="minor"/>
    </font>
    <font>
      <b/>
      <sz val="11"/>
      <color theme="1"/>
      <name val="Times New Roman"/>
      <family val="1"/>
    </font>
    <font>
      <sz val="11"/>
      <color theme="1"/>
      <name val="Times New Roman"/>
      <family val="1"/>
    </font>
    <font>
      <b/>
      <sz val="10"/>
      <name val="Times New Roman"/>
      <family val="1"/>
    </font>
    <font>
      <b/>
      <sz val="11"/>
      <color rgb="FF000000"/>
      <name val="Times New Roman"/>
      <family val="1"/>
    </font>
    <font>
      <sz val="10"/>
      <color rgb="FF1B1B1B"/>
      <name val="Arial"/>
      <family val="2"/>
    </font>
    <font>
      <sz val="12"/>
      <color theme="1"/>
      <name val="Times New Roman"/>
      <family val="1"/>
    </font>
    <font>
      <b/>
      <sz val="10"/>
      <color rgb="FF000000"/>
      <name val="Times New Roman"/>
      <family val="1"/>
    </font>
    <font>
      <sz val="10"/>
      <name val="Times New Roman"/>
      <family val="1"/>
    </font>
    <font>
      <b/>
      <vertAlign val="superscript"/>
      <sz val="10"/>
      <name val="Times New Roman"/>
      <family val="1"/>
    </font>
  </fonts>
  <fills count="2">
    <fill>
      <patternFill patternType="none"/>
    </fill>
    <fill>
      <patternFill patternType="gray125"/>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s>
  <cellStyleXfs count="3">
    <xf numFmtId="0" fontId="0" fillId="0" borderId="0"/>
    <xf numFmtId="9" fontId="14" fillId="0" borderId="0" applyFont="0" applyFill="0" applyBorder="0" applyAlignment="0" applyProtection="0"/>
    <xf numFmtId="43" fontId="14" fillId="0" borderId="0" applyFont="0" applyFill="0" applyBorder="0" applyAlignment="0" applyProtection="0"/>
  </cellStyleXfs>
  <cellXfs count="106">
    <xf numFmtId="0" fontId="0" fillId="0" borderId="0" xfId="0"/>
    <xf numFmtId="0" fontId="3" fillId="0" borderId="0" xfId="0" applyFont="1" applyAlignment="1">
      <alignment horizontal="left" vertical="center"/>
    </xf>
    <xf numFmtId="0" fontId="5" fillId="0" borderId="1" xfId="0" applyFont="1" applyBorder="1" applyAlignment="1">
      <alignment horizontal="center" vertical="center" wrapText="1"/>
    </xf>
    <xf numFmtId="0" fontId="7" fillId="0" borderId="1" xfId="0" applyFont="1" applyBorder="1" applyAlignment="1">
      <alignment vertical="center"/>
    </xf>
    <xf numFmtId="0" fontId="7" fillId="0" borderId="1" xfId="0" applyFont="1" applyBorder="1" applyAlignment="1">
      <alignment horizontal="center" vertical="center"/>
    </xf>
    <xf numFmtId="0" fontId="7" fillId="0" borderId="1" xfId="0" applyFont="1" applyBorder="1" applyAlignment="1">
      <alignment horizontal="right" vertical="center"/>
    </xf>
    <xf numFmtId="8" fontId="7" fillId="0" borderId="1" xfId="0" applyNumberFormat="1" applyFont="1" applyBorder="1" applyAlignment="1">
      <alignment horizontal="right" vertical="center"/>
    </xf>
    <xf numFmtId="3" fontId="7" fillId="0" borderId="1" xfId="0" applyNumberFormat="1" applyFont="1" applyBorder="1" applyAlignment="1">
      <alignment horizontal="center" vertical="center"/>
    </xf>
    <xf numFmtId="0" fontId="9" fillId="0" borderId="1" xfId="0" applyFont="1" applyBorder="1" applyAlignment="1">
      <alignment horizontal="center" vertical="center"/>
    </xf>
    <xf numFmtId="0" fontId="5" fillId="0" borderId="1" xfId="0" applyFont="1" applyBorder="1" applyAlignment="1">
      <alignment vertical="center"/>
    </xf>
    <xf numFmtId="6" fontId="5" fillId="0" borderId="1" xfId="0" applyNumberFormat="1" applyFont="1" applyBorder="1" applyAlignment="1">
      <alignment horizontal="right" vertical="center"/>
    </xf>
    <xf numFmtId="0" fontId="11" fillId="0" borderId="1" xfId="0" applyFont="1" applyBorder="1" applyAlignment="1">
      <alignment vertical="center" wrapText="1"/>
    </xf>
    <xf numFmtId="0" fontId="12" fillId="0" borderId="0" xfId="0" applyFont="1" applyAlignment="1">
      <alignment vertical="center"/>
    </xf>
    <xf numFmtId="0" fontId="5" fillId="0" borderId="1" xfId="0" applyFont="1" applyBorder="1" applyAlignment="1">
      <alignment horizontal="center" vertical="center"/>
    </xf>
    <xf numFmtId="0" fontId="1" fillId="0" borderId="0" xfId="0" applyFont="1"/>
    <xf numFmtId="0" fontId="10" fillId="0" borderId="1" xfId="0" applyFont="1" applyBorder="1" applyAlignment="1">
      <alignment horizontal="center" vertical="center"/>
    </xf>
    <xf numFmtId="6" fontId="7" fillId="0" borderId="1" xfId="0" applyNumberFormat="1" applyFont="1" applyBorder="1" applyAlignment="1">
      <alignment horizontal="right" vertical="center"/>
    </xf>
    <xf numFmtId="8" fontId="0" fillId="0" borderId="0" xfId="0" applyNumberFormat="1"/>
    <xf numFmtId="2" fontId="0" fillId="0" borderId="0" xfId="0" applyNumberFormat="1"/>
    <xf numFmtId="164" fontId="7" fillId="0" borderId="1" xfId="0" applyNumberFormat="1" applyFont="1" applyBorder="1" applyAlignment="1">
      <alignment horizontal="center" vertical="center"/>
    </xf>
    <xf numFmtId="4" fontId="7" fillId="0" borderId="1" xfId="0" applyNumberFormat="1" applyFont="1" applyBorder="1" applyAlignment="1">
      <alignment horizontal="center" vertical="center"/>
    </xf>
    <xf numFmtId="0" fontId="5" fillId="0" borderId="0" xfId="0" applyFont="1" applyAlignment="1">
      <alignment horizontal="center" vertical="center" wrapText="1"/>
    </xf>
    <xf numFmtId="9" fontId="0" fillId="0" borderId="0" xfId="1" applyFont="1"/>
    <xf numFmtId="10" fontId="0" fillId="0" borderId="0" xfId="0" applyNumberFormat="1"/>
    <xf numFmtId="0" fontId="15" fillId="0" borderId="0" xfId="0" applyFont="1"/>
    <xf numFmtId="0" fontId="16" fillId="0" borderId="2" xfId="0" applyFont="1" applyBorder="1" applyAlignment="1">
      <alignment horizontal="center" vertical="center" wrapText="1"/>
    </xf>
    <xf numFmtId="0" fontId="7" fillId="0" borderId="0" xfId="0" applyFont="1"/>
    <xf numFmtId="0" fontId="5" fillId="0" borderId="1" xfId="0" applyFont="1" applyBorder="1" applyAlignment="1">
      <alignment vertical="center" wrapText="1"/>
    </xf>
    <xf numFmtId="0" fontId="7" fillId="0" borderId="1" xfId="0" applyFont="1" applyBorder="1" applyAlignment="1">
      <alignment vertical="center" wrapText="1"/>
    </xf>
    <xf numFmtId="0" fontId="7" fillId="0" borderId="1" xfId="0" applyFont="1" applyBorder="1" applyAlignment="1">
      <alignment horizontal="center" vertical="center" wrapText="1"/>
    </xf>
    <xf numFmtId="0" fontId="20" fillId="0" borderId="0" xfId="0" applyFont="1" applyAlignment="1">
      <alignment vertical="top" wrapText="1"/>
    </xf>
    <xf numFmtId="165" fontId="0" fillId="0" borderId="0" xfId="0" applyNumberFormat="1"/>
    <xf numFmtId="0" fontId="0" fillId="0" borderId="8" xfId="0" applyBorder="1"/>
    <xf numFmtId="165" fontId="0" fillId="0" borderId="9" xfId="0" applyNumberFormat="1" applyBorder="1"/>
    <xf numFmtId="0" fontId="0" fillId="0" borderId="10" xfId="0" applyBorder="1"/>
    <xf numFmtId="165" fontId="0" fillId="0" borderId="11" xfId="0" applyNumberFormat="1" applyBorder="1"/>
    <xf numFmtId="8" fontId="0" fillId="0" borderId="9" xfId="0" applyNumberFormat="1" applyBorder="1"/>
    <xf numFmtId="8" fontId="0" fillId="0" borderId="11" xfId="0" applyNumberFormat="1" applyBorder="1"/>
    <xf numFmtId="0" fontId="22" fillId="0" borderId="0" xfId="0" applyFont="1" applyAlignment="1">
      <alignment vertical="center" wrapText="1"/>
    </xf>
    <xf numFmtId="0" fontId="22" fillId="0" borderId="0" xfId="0" applyFont="1"/>
    <xf numFmtId="1" fontId="22" fillId="0" borderId="0" xfId="0" applyNumberFormat="1" applyFont="1"/>
    <xf numFmtId="3" fontId="22" fillId="0" borderId="0" xfId="0" applyNumberFormat="1" applyFont="1"/>
    <xf numFmtId="0" fontId="1" fillId="0" borderId="0" xfId="0" applyFont="1" applyAlignment="1">
      <alignment horizontal="center"/>
    </xf>
    <xf numFmtId="1" fontId="0" fillId="0" borderId="0" xfId="0" applyNumberFormat="1" applyAlignment="1">
      <alignment horizontal="center"/>
    </xf>
    <xf numFmtId="6" fontId="22" fillId="0" borderId="0" xfId="0" applyNumberFormat="1" applyFont="1"/>
    <xf numFmtId="0" fontId="0" fillId="0" borderId="0" xfId="0" applyAlignment="1">
      <alignment horizontal="center"/>
    </xf>
    <xf numFmtId="8" fontId="0" fillId="0" borderId="12" xfId="0" applyNumberFormat="1" applyBorder="1" applyAlignment="1">
      <alignment vertical="center"/>
    </xf>
    <xf numFmtId="0" fontId="25" fillId="0" borderId="0" xfId="0" applyFont="1"/>
    <xf numFmtId="0" fontId="7" fillId="0" borderId="5" xfId="0" applyFont="1" applyBorder="1" applyAlignment="1">
      <alignment horizontal="center" vertical="center"/>
    </xf>
    <xf numFmtId="0" fontId="7" fillId="0" borderId="13" xfId="0" applyFont="1" applyBorder="1" applyAlignment="1">
      <alignment vertical="center"/>
    </xf>
    <xf numFmtId="0" fontId="7" fillId="0" borderId="13" xfId="0" applyFont="1" applyBorder="1" applyAlignment="1">
      <alignment horizontal="center" vertical="center"/>
    </xf>
    <xf numFmtId="0" fontId="7" fillId="0" borderId="14" xfId="0" applyFont="1" applyBorder="1" applyAlignment="1">
      <alignment horizontal="center" vertical="center"/>
    </xf>
    <xf numFmtId="0" fontId="10" fillId="0" borderId="1" xfId="0" applyFont="1" applyBorder="1" applyAlignment="1">
      <alignment vertical="center"/>
    </xf>
    <xf numFmtId="0" fontId="11" fillId="0" borderId="5" xfId="0" applyFont="1" applyBorder="1" applyAlignment="1">
      <alignment horizontal="center" vertical="center"/>
    </xf>
    <xf numFmtId="0" fontId="11" fillId="0" borderId="1" xfId="0" applyFont="1" applyBorder="1" applyAlignment="1">
      <alignment horizontal="center" vertical="center"/>
    </xf>
    <xf numFmtId="0" fontId="10" fillId="0" borderId="5" xfId="0" applyFont="1" applyBorder="1" applyAlignment="1">
      <alignment horizontal="center" vertical="center"/>
    </xf>
    <xf numFmtId="0" fontId="4" fillId="0" borderId="5" xfId="0" applyFont="1" applyBorder="1" applyAlignment="1">
      <alignment horizontal="center" vertical="center"/>
    </xf>
    <xf numFmtId="0" fontId="4" fillId="0" borderId="1" xfId="0" applyFont="1" applyBorder="1" applyAlignment="1">
      <alignment horizontal="center" vertical="center"/>
    </xf>
    <xf numFmtId="0" fontId="7" fillId="0" borderId="0" xfId="0" applyFont="1" applyAlignment="1">
      <alignment horizontal="center" vertical="center" wrapText="1"/>
    </xf>
    <xf numFmtId="0" fontId="4" fillId="0" borderId="0" xfId="0" applyFont="1" applyAlignment="1">
      <alignment vertical="center" wrapText="1"/>
    </xf>
    <xf numFmtId="6" fontId="4" fillId="0" borderId="0" xfId="0" applyNumberFormat="1" applyFont="1" applyAlignment="1">
      <alignment horizontal="center" vertical="center" wrapText="1"/>
    </xf>
    <xf numFmtId="0" fontId="4" fillId="0" borderId="0" xfId="0" applyFont="1" applyAlignment="1">
      <alignment horizontal="center" vertical="center" wrapText="1"/>
    </xf>
    <xf numFmtId="0" fontId="17" fillId="0" borderId="0" xfId="0" applyFont="1"/>
    <xf numFmtId="0" fontId="19" fillId="0" borderId="0" xfId="0" applyFont="1"/>
    <xf numFmtId="0" fontId="23" fillId="0" borderId="0" xfId="0" applyFont="1" applyAlignment="1">
      <alignment horizontal="center"/>
    </xf>
    <xf numFmtId="0" fontId="7" fillId="0" borderId="0" xfId="0" applyFont="1" applyAlignment="1">
      <alignment vertical="center" wrapText="1"/>
    </xf>
    <xf numFmtId="6" fontId="7" fillId="0" borderId="0" xfId="0" applyNumberFormat="1" applyFont="1" applyAlignment="1">
      <alignment horizontal="center" vertical="center" wrapText="1"/>
    </xf>
    <xf numFmtId="6" fontId="23" fillId="0" borderId="0" xfId="0" applyNumberFormat="1" applyFont="1" applyAlignment="1">
      <alignment horizontal="center"/>
    </xf>
    <xf numFmtId="6" fontId="7" fillId="0" borderId="0" xfId="0" applyNumberFormat="1" applyFont="1"/>
    <xf numFmtId="0" fontId="26" fillId="0" borderId="0" xfId="0" applyFont="1" applyAlignment="1">
      <alignment horizontal="center" vertical="top" wrapText="1"/>
    </xf>
    <xf numFmtId="0" fontId="27" fillId="0" borderId="1" xfId="0" applyFont="1" applyBorder="1" applyAlignment="1">
      <alignment horizontal="center" vertical="center" wrapText="1"/>
    </xf>
    <xf numFmtId="0" fontId="4" fillId="0" borderId="1" xfId="0" applyFont="1" applyBorder="1" applyAlignment="1">
      <alignment vertical="center" wrapText="1"/>
    </xf>
    <xf numFmtId="0" fontId="4" fillId="0" borderId="1" xfId="0" applyFont="1" applyBorder="1" applyAlignment="1">
      <alignment horizontal="center" vertical="center" wrapText="1"/>
    </xf>
    <xf numFmtId="0" fontId="7" fillId="0" borderId="1" xfId="0" applyFont="1" applyBorder="1" applyAlignment="1">
      <alignment horizontal="left" vertical="center" wrapText="1" indent="2"/>
    </xf>
    <xf numFmtId="0" fontId="28" fillId="0" borderId="1" xfId="0" applyFont="1" applyBorder="1" applyAlignment="1">
      <alignment vertical="center" wrapText="1"/>
    </xf>
    <xf numFmtId="0" fontId="28" fillId="0" borderId="1" xfId="0" applyFont="1" applyBorder="1" applyAlignment="1">
      <alignment horizontal="center" vertical="center"/>
    </xf>
    <xf numFmtId="0" fontId="28" fillId="0" borderId="1" xfId="0" applyFont="1" applyBorder="1" applyAlignment="1">
      <alignment horizontal="left" vertical="center" wrapText="1" indent="2"/>
    </xf>
    <xf numFmtId="0" fontId="23" fillId="0" borderId="1" xfId="0" applyFont="1" applyBorder="1" applyAlignment="1">
      <alignment vertical="center" wrapText="1"/>
    </xf>
    <xf numFmtId="0" fontId="4" fillId="0" borderId="1" xfId="0" applyFont="1" applyBorder="1"/>
    <xf numFmtId="0" fontId="24" fillId="0" borderId="0" xfId="0" applyFont="1" applyAlignment="1">
      <alignment horizontal="center"/>
    </xf>
    <xf numFmtId="0" fontId="21" fillId="0" borderId="6" xfId="0" applyFont="1" applyBorder="1" applyAlignment="1">
      <alignment horizontal="center"/>
    </xf>
    <xf numFmtId="0" fontId="21" fillId="0" borderId="7" xfId="0" applyFont="1" applyBorder="1" applyAlignment="1">
      <alignment horizontal="center"/>
    </xf>
    <xf numFmtId="3" fontId="5" fillId="0" borderId="1" xfId="0" applyNumberFormat="1" applyFont="1" applyBorder="1" applyAlignment="1">
      <alignment horizontal="center" vertical="center"/>
    </xf>
    <xf numFmtId="3" fontId="5" fillId="0" borderId="4" xfId="0" applyNumberFormat="1" applyFont="1" applyBorder="1" applyAlignment="1">
      <alignment horizontal="center" vertical="center"/>
    </xf>
    <xf numFmtId="3" fontId="5" fillId="0" borderId="15" xfId="0" applyNumberFormat="1" applyFont="1" applyBorder="1" applyAlignment="1">
      <alignment horizontal="center" vertical="center"/>
    </xf>
    <xf numFmtId="3" fontId="5" fillId="0" borderId="5" xfId="0" applyNumberFormat="1" applyFont="1" applyBorder="1" applyAlignment="1">
      <alignment horizontal="center" vertical="center"/>
    </xf>
    <xf numFmtId="0" fontId="4" fillId="0" borderId="0" xfId="0" applyFont="1" applyAlignment="1">
      <alignment horizontal="left"/>
    </xf>
    <xf numFmtId="0" fontId="8" fillId="0" borderId="0" xfId="0" applyFont="1" applyAlignment="1">
      <alignment horizontal="left" vertical="center"/>
    </xf>
    <xf numFmtId="0" fontId="5" fillId="0" borderId="1" xfId="0" applyFont="1" applyBorder="1" applyAlignment="1">
      <alignment horizontal="center" vertical="center" wrapText="1"/>
    </xf>
    <xf numFmtId="0" fontId="18" fillId="0" borderId="0" xfId="0" applyFont="1" applyAlignment="1">
      <alignment horizontal="left" vertical="center"/>
    </xf>
    <xf numFmtId="0" fontId="12" fillId="0" borderId="0" xfId="0" applyFont="1" applyAlignment="1">
      <alignment horizontal="left" vertical="top"/>
    </xf>
    <xf numFmtId="0" fontId="13" fillId="0" borderId="0" xfId="0" applyFont="1" applyAlignment="1">
      <alignment horizontal="left" vertical="top" wrapText="1"/>
    </xf>
    <xf numFmtId="0" fontId="1" fillId="0" borderId="6" xfId="0" applyFont="1" applyBorder="1" applyAlignment="1">
      <alignment horizontal="center" vertical="center"/>
    </xf>
    <xf numFmtId="0" fontId="1" fillId="0" borderId="7" xfId="0" applyFont="1" applyBorder="1" applyAlignment="1">
      <alignment horizontal="center" vertical="center"/>
    </xf>
    <xf numFmtId="37" fontId="5" fillId="0" borderId="4" xfId="2" applyNumberFormat="1" applyFont="1" applyBorder="1" applyAlignment="1">
      <alignment horizontal="center" vertical="center"/>
    </xf>
    <xf numFmtId="37" fontId="5" fillId="0" borderId="15" xfId="2" applyNumberFormat="1" applyFont="1" applyBorder="1" applyAlignment="1">
      <alignment horizontal="center" vertical="center"/>
    </xf>
    <xf numFmtId="37" fontId="5" fillId="0" borderId="5" xfId="2" applyNumberFormat="1" applyFont="1" applyBorder="1" applyAlignment="1">
      <alignment horizontal="center" vertical="center"/>
    </xf>
    <xf numFmtId="0" fontId="18" fillId="0" borderId="0" xfId="0" applyFont="1" applyAlignment="1">
      <alignment horizontal="left" vertical="center" wrapText="1"/>
    </xf>
    <xf numFmtId="0" fontId="3" fillId="0" borderId="0" xfId="0" applyFont="1" applyAlignment="1">
      <alignment horizontal="center" vertical="center" wrapText="1"/>
    </xf>
    <xf numFmtId="0" fontId="26" fillId="0" borderId="0" xfId="0" applyFont="1" applyAlignment="1">
      <alignment horizontal="center" vertical="top" wrapText="1"/>
    </xf>
    <xf numFmtId="0" fontId="5" fillId="0" borderId="16" xfId="0" applyFont="1" applyBorder="1" applyAlignment="1">
      <alignment horizontal="center" vertical="center" wrapText="1"/>
    </xf>
    <xf numFmtId="0" fontId="5" fillId="0" borderId="5" xfId="0" applyFont="1" applyBorder="1" applyAlignment="1">
      <alignment horizontal="center" vertical="center" wrapText="1"/>
    </xf>
    <xf numFmtId="0" fontId="3" fillId="0" borderId="1" xfId="0" applyFont="1" applyBorder="1" applyAlignment="1">
      <alignment horizontal="center" vertical="center" wrapText="1"/>
    </xf>
    <xf numFmtId="0" fontId="7" fillId="0" borderId="1" xfId="0" applyFont="1" applyBorder="1" applyAlignment="1">
      <alignment vertical="center" wrapText="1"/>
    </xf>
    <xf numFmtId="0" fontId="8" fillId="0" borderId="3" xfId="0" applyFont="1" applyBorder="1" applyAlignment="1">
      <alignment horizontal="left" vertical="top" wrapText="1"/>
    </xf>
    <xf numFmtId="0" fontId="22" fillId="0" borderId="0" xfId="0" applyFont="1" applyAlignment="1">
      <alignment horizontal="right"/>
    </xf>
  </cellXfs>
  <cellStyles count="3">
    <cellStyle name="Comma" xfId="2" builtinId="3"/>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719F6E-1C7C-46AF-9671-1EEC01066C6A}">
  <dimension ref="A1:C7"/>
  <sheetViews>
    <sheetView tabSelected="1" workbookViewId="0">
      <selection activeCell="G16" sqref="G16"/>
    </sheetView>
  </sheetViews>
  <sheetFormatPr defaultRowHeight="15" x14ac:dyDescent="0.25"/>
  <cols>
    <col min="1" max="1" width="27.140625" bestFit="1" customWidth="1"/>
    <col min="2" max="2" width="13.7109375" bestFit="1" customWidth="1"/>
  </cols>
  <sheetData>
    <row r="1" spans="1:3" x14ac:dyDescent="0.25">
      <c r="A1" s="79" t="s">
        <v>0</v>
      </c>
      <c r="B1" s="79"/>
    </row>
    <row r="2" spans="1:3" x14ac:dyDescent="0.25">
      <c r="A2" s="38" t="s">
        <v>1</v>
      </c>
      <c r="B2" s="40">
        <f>'Table 1'!L49</f>
        <v>54.629629629629626</v>
      </c>
    </row>
    <row r="3" spans="1:3" x14ac:dyDescent="0.25">
      <c r="A3" s="38" t="s">
        <v>2</v>
      </c>
      <c r="B3" s="39">
        <f>Respondents!F8</f>
        <v>108</v>
      </c>
    </row>
    <row r="4" spans="1:3" x14ac:dyDescent="0.25">
      <c r="A4" s="38" t="s">
        <v>3</v>
      </c>
      <c r="B4" s="41">
        <f>'Table 1'!F49</f>
        <v>11800</v>
      </c>
    </row>
    <row r="5" spans="1:3" x14ac:dyDescent="0.25">
      <c r="A5" s="38" t="s">
        <v>4</v>
      </c>
      <c r="B5" s="44">
        <f>'Table 1'!I51</f>
        <v>1620000</v>
      </c>
    </row>
    <row r="6" spans="1:3" x14ac:dyDescent="0.25">
      <c r="A6" s="38" t="s">
        <v>5</v>
      </c>
      <c r="B6" s="44">
        <f>'Capital O&amp;M'!H11</f>
        <v>0</v>
      </c>
    </row>
    <row r="7" spans="1:3" x14ac:dyDescent="0.25">
      <c r="A7" s="38" t="s">
        <v>6</v>
      </c>
      <c r="B7" s="105" t="s">
        <v>163</v>
      </c>
      <c r="C7" s="24"/>
    </row>
  </sheetData>
  <mergeCells count="1">
    <mergeCell ref="A1:B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62"/>
  <sheetViews>
    <sheetView zoomScaleNormal="100" workbookViewId="0">
      <selection activeCell="A3" sqref="A3:I61"/>
    </sheetView>
  </sheetViews>
  <sheetFormatPr defaultRowHeight="15" x14ac:dyDescent="0.25"/>
  <cols>
    <col min="1" max="1" width="67.28515625" customWidth="1"/>
    <col min="2" max="2" width="11.140625" customWidth="1"/>
    <col min="3" max="3" width="13.140625" customWidth="1"/>
    <col min="4" max="4" width="13.7109375" customWidth="1"/>
    <col min="5" max="6" width="12.5703125" customWidth="1"/>
    <col min="7" max="7" width="12.42578125" customWidth="1"/>
    <col min="8" max="8" width="12.7109375" customWidth="1"/>
    <col min="9" max="9" width="15" customWidth="1"/>
    <col min="10" max="10" width="3.5703125" style="24" customWidth="1"/>
    <col min="11" max="11" width="14.5703125" bestFit="1" customWidth="1"/>
    <col min="12" max="13" width="13.5703125" bestFit="1" customWidth="1"/>
  </cols>
  <sheetData>
    <row r="1" spans="1:13" ht="15.75" x14ac:dyDescent="0.25">
      <c r="A1" s="1" t="s">
        <v>7</v>
      </c>
    </row>
    <row r="2" spans="1:13" x14ac:dyDescent="0.25">
      <c r="F2" s="31"/>
      <c r="G2" s="31"/>
      <c r="H2" s="31"/>
    </row>
    <row r="3" spans="1:13" ht="15" customHeight="1" x14ac:dyDescent="0.25">
      <c r="A3" s="88" t="s">
        <v>8</v>
      </c>
      <c r="B3" s="2" t="s">
        <v>9</v>
      </c>
      <c r="C3" s="2" t="s">
        <v>10</v>
      </c>
      <c r="D3" s="2" t="s">
        <v>11</v>
      </c>
      <c r="E3" s="2" t="s">
        <v>12</v>
      </c>
      <c r="F3" s="2" t="s">
        <v>13</v>
      </c>
      <c r="G3" s="2" t="s">
        <v>14</v>
      </c>
      <c r="H3" s="2" t="s">
        <v>15</v>
      </c>
      <c r="I3" s="2" t="s">
        <v>16</v>
      </c>
    </row>
    <row r="4" spans="1:13" ht="62.25" customHeight="1" x14ac:dyDescent="0.25">
      <c r="A4" s="88"/>
      <c r="B4" s="2" t="s">
        <v>17</v>
      </c>
      <c r="C4" s="2" t="s">
        <v>18</v>
      </c>
      <c r="D4" s="2" t="s">
        <v>19</v>
      </c>
      <c r="E4" s="2" t="s">
        <v>20</v>
      </c>
      <c r="F4" s="2" t="s">
        <v>21</v>
      </c>
      <c r="G4" s="2" t="s">
        <v>22</v>
      </c>
      <c r="H4" s="2" t="s">
        <v>23</v>
      </c>
      <c r="I4" s="2" t="s">
        <v>24</v>
      </c>
      <c r="J4" s="25"/>
    </row>
    <row r="5" spans="1:13" x14ac:dyDescent="0.25">
      <c r="A5" s="49" t="s">
        <v>25</v>
      </c>
      <c r="B5" s="50" t="s">
        <v>26</v>
      </c>
      <c r="C5" s="50"/>
      <c r="D5" s="51"/>
      <c r="E5" s="50"/>
      <c r="F5" s="4"/>
      <c r="G5" s="4"/>
      <c r="H5" s="4"/>
      <c r="I5" s="5"/>
    </row>
    <row r="6" spans="1:13" x14ac:dyDescent="0.25">
      <c r="A6" s="3" t="s">
        <v>27</v>
      </c>
      <c r="B6" s="4" t="s">
        <v>26</v>
      </c>
      <c r="C6" s="4"/>
      <c r="D6" s="48"/>
      <c r="E6" s="4"/>
      <c r="F6" s="4"/>
      <c r="G6" s="4"/>
      <c r="H6" s="4"/>
      <c r="I6" s="5"/>
    </row>
    <row r="7" spans="1:13" ht="15.75" x14ac:dyDescent="0.25">
      <c r="A7" s="3" t="s">
        <v>28</v>
      </c>
      <c r="B7" s="4">
        <v>25</v>
      </c>
      <c r="C7" s="4">
        <v>1</v>
      </c>
      <c r="D7" s="48">
        <f t="shared" ref="D7:D9" si="0">B7*C7</f>
        <v>25</v>
      </c>
      <c r="E7" s="4">
        <f>Respondents!$F$8</f>
        <v>108</v>
      </c>
      <c r="F7" s="4">
        <f>+D7*E7</f>
        <v>2700</v>
      </c>
      <c r="G7" s="4">
        <f>+F7*0.05</f>
        <v>135</v>
      </c>
      <c r="H7" s="4">
        <f>+F7*0.1</f>
        <v>270</v>
      </c>
      <c r="I7" s="6">
        <f>$M$11*F7+$M$12*G7+$M$13*H7</f>
        <v>425267.55</v>
      </c>
    </row>
    <row r="8" spans="1:13" x14ac:dyDescent="0.25">
      <c r="A8" s="3" t="s">
        <v>116</v>
      </c>
      <c r="B8" s="4"/>
      <c r="C8" s="4"/>
      <c r="D8" s="48"/>
      <c r="E8" s="4"/>
      <c r="F8" s="4"/>
      <c r="G8" s="4"/>
      <c r="H8" s="4"/>
      <c r="I8" s="6"/>
    </row>
    <row r="9" spans="1:13" ht="16.5" thickBot="1" x14ac:dyDescent="0.3">
      <c r="A9" s="3" t="s">
        <v>29</v>
      </c>
      <c r="B9" s="4">
        <v>410</v>
      </c>
      <c r="C9" s="4">
        <v>1</v>
      </c>
      <c r="D9" s="48">
        <f t="shared" si="0"/>
        <v>410</v>
      </c>
      <c r="E9" s="4">
        <v>0</v>
      </c>
      <c r="F9" s="4">
        <f>+D9*E9</f>
        <v>0</v>
      </c>
      <c r="G9" s="4">
        <f>+F9*0.05</f>
        <v>0</v>
      </c>
      <c r="H9" s="4">
        <f>+F9*0.1</f>
        <v>0</v>
      </c>
      <c r="I9" s="16">
        <f>$M$11*F9+$M$12*G9+$M$13*H9</f>
        <v>0</v>
      </c>
    </row>
    <row r="10" spans="1:13" ht="16.5" thickBot="1" x14ac:dyDescent="0.3">
      <c r="A10" s="3" t="s">
        <v>30</v>
      </c>
      <c r="B10" s="4" t="s">
        <v>115</v>
      </c>
      <c r="C10" s="4"/>
      <c r="D10" s="48"/>
      <c r="E10" s="4"/>
      <c r="F10" s="4"/>
      <c r="G10" s="4"/>
      <c r="H10" s="4"/>
      <c r="I10" s="16"/>
      <c r="L10" s="80" t="s">
        <v>31</v>
      </c>
      <c r="M10" s="81"/>
    </row>
    <row r="11" spans="1:13" ht="15.75" x14ac:dyDescent="0.25">
      <c r="A11" s="3" t="s">
        <v>117</v>
      </c>
      <c r="B11" s="4">
        <v>4</v>
      </c>
      <c r="C11" s="4">
        <v>1</v>
      </c>
      <c r="D11" s="48">
        <f t="shared" ref="D11" si="1">B11*C11</f>
        <v>4</v>
      </c>
      <c r="E11" s="4">
        <v>0</v>
      </c>
      <c r="F11" s="4">
        <f>+D11*E11</f>
        <v>0</v>
      </c>
      <c r="G11" s="4">
        <f>+F11*0.05</f>
        <v>0</v>
      </c>
      <c r="H11" s="4">
        <f>+F11*0.1</f>
        <v>0</v>
      </c>
      <c r="I11" s="16">
        <f>$M$11*F11+$M$12*G11+$M$13*H11</f>
        <v>0</v>
      </c>
      <c r="L11" s="32" t="s">
        <v>32</v>
      </c>
      <c r="M11" s="46">
        <v>141.75</v>
      </c>
    </row>
    <row r="12" spans="1:13" x14ac:dyDescent="0.25">
      <c r="A12" s="3" t="s">
        <v>33</v>
      </c>
      <c r="B12" s="4"/>
      <c r="C12" s="4"/>
      <c r="D12" s="48"/>
      <c r="E12" s="4"/>
      <c r="F12" s="4"/>
      <c r="G12" s="4"/>
      <c r="H12" s="4"/>
      <c r="I12" s="6"/>
      <c r="L12" s="32" t="s">
        <v>34</v>
      </c>
      <c r="M12" s="33">
        <v>172.41</v>
      </c>
    </row>
    <row r="13" spans="1:13" ht="16.5" thickBot="1" x14ac:dyDescent="0.3">
      <c r="A13" s="3" t="s">
        <v>35</v>
      </c>
      <c r="B13" s="4" t="s">
        <v>36</v>
      </c>
      <c r="C13" s="4"/>
      <c r="D13" s="48"/>
      <c r="E13" s="4"/>
      <c r="F13" s="4"/>
      <c r="G13" s="4"/>
      <c r="H13" s="4"/>
      <c r="I13" s="6"/>
      <c r="L13" s="34" t="s">
        <v>37</v>
      </c>
      <c r="M13" s="35">
        <v>71.36</v>
      </c>
    </row>
    <row r="14" spans="1:13" x14ac:dyDescent="0.25">
      <c r="A14" s="28" t="s">
        <v>130</v>
      </c>
      <c r="B14" s="4">
        <v>22</v>
      </c>
      <c r="C14" s="4">
        <v>1</v>
      </c>
      <c r="D14" s="4">
        <f>B14*C14</f>
        <v>22</v>
      </c>
      <c r="E14" s="4">
        <v>0</v>
      </c>
      <c r="F14" s="4">
        <f t="shared" ref="F14:F16" si="2">+D14*E14</f>
        <v>0</v>
      </c>
      <c r="G14" s="4">
        <f t="shared" ref="G14:G16" si="3">+F14*0.05</f>
        <v>0</v>
      </c>
      <c r="H14" s="4">
        <f t="shared" ref="H14:H16" si="4">+F14*0.1</f>
        <v>0</v>
      </c>
      <c r="I14" s="16">
        <f t="shared" ref="I14:I16" si="5">$M$11*F14+$M$12*G14+$M$13*H14</f>
        <v>0</v>
      </c>
      <c r="M14" s="31"/>
    </row>
    <row r="15" spans="1:13" x14ac:dyDescent="0.25">
      <c r="A15" s="28" t="s">
        <v>131</v>
      </c>
      <c r="B15" s="4">
        <v>1</v>
      </c>
      <c r="C15" s="4">
        <v>1</v>
      </c>
      <c r="D15" s="4">
        <f t="shared" ref="D15:D16" si="6">B15*C15</f>
        <v>1</v>
      </c>
      <c r="E15" s="4">
        <v>0</v>
      </c>
      <c r="F15" s="4">
        <f t="shared" si="2"/>
        <v>0</v>
      </c>
      <c r="G15" s="4">
        <f t="shared" si="3"/>
        <v>0</v>
      </c>
      <c r="H15" s="4">
        <f t="shared" si="4"/>
        <v>0</v>
      </c>
      <c r="I15" s="16">
        <f t="shared" si="5"/>
        <v>0</v>
      </c>
      <c r="M15" s="31"/>
    </row>
    <row r="16" spans="1:13" x14ac:dyDescent="0.25">
      <c r="A16" s="28" t="s">
        <v>132</v>
      </c>
      <c r="B16" s="4">
        <v>6</v>
      </c>
      <c r="C16" s="4">
        <v>1</v>
      </c>
      <c r="D16" s="4">
        <f t="shared" si="6"/>
        <v>6</v>
      </c>
      <c r="E16" s="4">
        <v>0</v>
      </c>
      <c r="F16" s="4">
        <f t="shared" si="2"/>
        <v>0</v>
      </c>
      <c r="G16" s="4">
        <f t="shared" si="3"/>
        <v>0</v>
      </c>
      <c r="H16" s="4">
        <f t="shared" si="4"/>
        <v>0</v>
      </c>
      <c r="I16" s="16">
        <f t="shared" si="5"/>
        <v>0</v>
      </c>
      <c r="M16" s="31"/>
    </row>
    <row r="17" spans="1:13" x14ac:dyDescent="0.25">
      <c r="A17" s="3" t="s">
        <v>38</v>
      </c>
      <c r="B17" s="4" t="s">
        <v>133</v>
      </c>
      <c r="C17" s="4"/>
      <c r="D17" s="48"/>
      <c r="E17" s="4"/>
      <c r="F17" s="7"/>
      <c r="G17" s="4"/>
      <c r="H17" s="4"/>
      <c r="I17" s="6"/>
      <c r="K17" s="17"/>
      <c r="L17" s="18"/>
      <c r="M17" s="17"/>
    </row>
    <row r="18" spans="1:13" ht="15.75" x14ac:dyDescent="0.25">
      <c r="A18" s="3" t="s">
        <v>40</v>
      </c>
      <c r="B18" s="4">
        <v>4</v>
      </c>
      <c r="C18" s="4">
        <v>12</v>
      </c>
      <c r="D18" s="48">
        <f t="shared" ref="D18" si="7">B18*C18</f>
        <v>48</v>
      </c>
      <c r="E18" s="4">
        <f>Respondents!$F$8</f>
        <v>108</v>
      </c>
      <c r="F18" s="4">
        <f>+D18*E18</f>
        <v>5184</v>
      </c>
      <c r="G18" s="4">
        <f>+F18*0.05</f>
        <v>259.2</v>
      </c>
      <c r="H18" s="4">
        <f>+F18*0.1</f>
        <v>518.4</v>
      </c>
      <c r="I18" s="6">
        <f>$M$11*F18+$M$12*G18+$M$13*H18</f>
        <v>816513.696</v>
      </c>
      <c r="K18" s="17"/>
      <c r="L18" s="17"/>
    </row>
    <row r="19" spans="1:13" ht="16.5" customHeight="1" x14ac:dyDescent="0.25">
      <c r="A19" s="3" t="s">
        <v>41</v>
      </c>
      <c r="B19" s="4" t="s">
        <v>39</v>
      </c>
      <c r="C19" s="4"/>
      <c r="D19" s="48"/>
      <c r="E19" s="4"/>
      <c r="F19" s="7"/>
      <c r="G19" s="4"/>
      <c r="H19" s="19"/>
      <c r="I19" s="6"/>
      <c r="K19" s="17"/>
    </row>
    <row r="20" spans="1:13" ht="16.5" customHeight="1" x14ac:dyDescent="0.25">
      <c r="A20" s="3" t="s">
        <v>42</v>
      </c>
      <c r="B20" s="4" t="s">
        <v>39</v>
      </c>
      <c r="C20" s="4"/>
      <c r="D20" s="48"/>
      <c r="E20" s="4"/>
      <c r="F20" s="19"/>
      <c r="G20" s="4"/>
      <c r="H20" s="20"/>
      <c r="I20" s="6"/>
      <c r="K20" s="17"/>
    </row>
    <row r="21" spans="1:13" x14ac:dyDescent="0.25">
      <c r="A21" s="3" t="s">
        <v>44</v>
      </c>
      <c r="B21" s="4"/>
      <c r="C21" s="4"/>
      <c r="D21" s="48"/>
      <c r="E21" s="4"/>
      <c r="F21" s="7"/>
      <c r="G21" s="4"/>
      <c r="H21" s="7"/>
      <c r="I21" s="6"/>
    </row>
    <row r="22" spans="1:13" ht="15.75" x14ac:dyDescent="0.25">
      <c r="A22" s="3" t="s">
        <v>45</v>
      </c>
      <c r="B22" s="4">
        <v>24</v>
      </c>
      <c r="C22" s="4">
        <v>1</v>
      </c>
      <c r="D22" s="4">
        <f t="shared" ref="D22" si="8">B22*C22</f>
        <v>24</v>
      </c>
      <c r="E22" s="4">
        <v>0</v>
      </c>
      <c r="F22" s="4">
        <f>+D22*E22</f>
        <v>0</v>
      </c>
      <c r="G22" s="4">
        <f>+F22*0.05</f>
        <v>0</v>
      </c>
      <c r="H22" s="4">
        <f>+F22*0.1</f>
        <v>0</v>
      </c>
      <c r="I22" s="16">
        <f>$M$11*F22+$M$12*G22+$M$13*H22</f>
        <v>0</v>
      </c>
    </row>
    <row r="23" spans="1:13" ht="15.75" x14ac:dyDescent="0.25">
      <c r="A23" s="3" t="s">
        <v>46</v>
      </c>
      <c r="B23" s="4"/>
      <c r="C23" s="4"/>
      <c r="D23" s="55"/>
      <c r="E23" s="15"/>
      <c r="F23" s="4"/>
      <c r="G23" s="4"/>
      <c r="H23" s="4"/>
      <c r="I23" s="16"/>
    </row>
    <row r="24" spans="1:13" x14ac:dyDescent="0.25">
      <c r="A24" s="28" t="s">
        <v>119</v>
      </c>
      <c r="B24" s="4">
        <v>80</v>
      </c>
      <c r="C24" s="4">
        <v>1</v>
      </c>
      <c r="D24" s="4">
        <f t="shared" ref="D24:D27" si="9">B24*C24</f>
        <v>80</v>
      </c>
      <c r="E24" s="4">
        <v>0</v>
      </c>
      <c r="F24" s="4">
        <f t="shared" ref="F24:F27" si="10">+D24*E24</f>
        <v>0</v>
      </c>
      <c r="G24" s="4">
        <f t="shared" ref="G24:G27" si="11">+F24*0.05</f>
        <v>0</v>
      </c>
      <c r="H24" s="4">
        <f t="shared" ref="H24:H27" si="12">+F24*0.1</f>
        <v>0</v>
      </c>
      <c r="I24" s="16">
        <f t="shared" ref="I24:I27" si="13">$M$11*F24+$M$12*G24+$M$13*H24</f>
        <v>0</v>
      </c>
    </row>
    <row r="25" spans="1:13" x14ac:dyDescent="0.25">
      <c r="A25" s="28" t="s">
        <v>120</v>
      </c>
      <c r="B25" s="4">
        <v>2</v>
      </c>
      <c r="C25" s="4">
        <v>1</v>
      </c>
      <c r="D25" s="4">
        <f t="shared" si="9"/>
        <v>2</v>
      </c>
      <c r="E25" s="4">
        <v>0</v>
      </c>
      <c r="F25" s="4">
        <f t="shared" si="10"/>
        <v>0</v>
      </c>
      <c r="G25" s="4">
        <f t="shared" si="11"/>
        <v>0</v>
      </c>
      <c r="H25" s="4">
        <f t="shared" si="12"/>
        <v>0</v>
      </c>
      <c r="I25" s="16">
        <f t="shared" si="13"/>
        <v>0</v>
      </c>
    </row>
    <row r="26" spans="1:13" x14ac:dyDescent="0.25">
      <c r="A26" s="28" t="s">
        <v>121</v>
      </c>
      <c r="B26" s="4">
        <v>2</v>
      </c>
      <c r="C26" s="4">
        <v>1</v>
      </c>
      <c r="D26" s="4">
        <f t="shared" si="9"/>
        <v>2</v>
      </c>
      <c r="E26" s="4">
        <v>0</v>
      </c>
      <c r="F26" s="4">
        <f t="shared" si="10"/>
        <v>0</v>
      </c>
      <c r="G26" s="4">
        <f t="shared" si="11"/>
        <v>0</v>
      </c>
      <c r="H26" s="4">
        <f t="shared" si="12"/>
        <v>0</v>
      </c>
      <c r="I26" s="16">
        <f t="shared" si="13"/>
        <v>0</v>
      </c>
    </row>
    <row r="27" spans="1:13" x14ac:dyDescent="0.25">
      <c r="A27" s="28" t="s">
        <v>122</v>
      </c>
      <c r="B27" s="4">
        <v>2</v>
      </c>
      <c r="C27" s="4">
        <v>1</v>
      </c>
      <c r="D27" s="4">
        <f t="shared" si="9"/>
        <v>2</v>
      </c>
      <c r="E27" s="4">
        <v>0</v>
      </c>
      <c r="F27" s="4">
        <f t="shared" si="10"/>
        <v>0</v>
      </c>
      <c r="G27" s="4">
        <f t="shared" si="11"/>
        <v>0</v>
      </c>
      <c r="H27" s="4">
        <f t="shared" si="12"/>
        <v>0</v>
      </c>
      <c r="I27" s="16">
        <f t="shared" si="13"/>
        <v>0</v>
      </c>
    </row>
    <row r="28" spans="1:13" ht="15.75" x14ac:dyDescent="0.25">
      <c r="A28" s="3" t="s">
        <v>47</v>
      </c>
      <c r="B28" s="4" t="s">
        <v>26</v>
      </c>
      <c r="C28" s="4"/>
      <c r="D28" s="56"/>
      <c r="E28" s="57"/>
      <c r="F28" s="4"/>
      <c r="G28" s="4"/>
      <c r="H28" s="4"/>
      <c r="I28" s="6"/>
    </row>
    <row r="29" spans="1:13" ht="15.75" x14ac:dyDescent="0.25">
      <c r="A29" s="3" t="s">
        <v>48</v>
      </c>
      <c r="B29" s="4" t="s">
        <v>26</v>
      </c>
      <c r="C29" s="4"/>
      <c r="D29" s="48"/>
      <c r="E29" s="4"/>
      <c r="F29" s="4"/>
      <c r="G29" s="4"/>
      <c r="H29" s="4"/>
      <c r="I29" s="6"/>
    </row>
    <row r="30" spans="1:13" ht="15.75" x14ac:dyDescent="0.25">
      <c r="A30" s="3" t="s">
        <v>49</v>
      </c>
      <c r="B30" s="4">
        <v>2</v>
      </c>
      <c r="C30" s="4">
        <v>1</v>
      </c>
      <c r="D30" s="4">
        <f t="shared" ref="D30:D31" si="14">B30*C30</f>
        <v>2</v>
      </c>
      <c r="E30" s="4">
        <v>0</v>
      </c>
      <c r="F30" s="4">
        <f t="shared" ref="F30:F31" si="15">+D30*E30</f>
        <v>0</v>
      </c>
      <c r="G30" s="4">
        <f t="shared" ref="G30:G31" si="16">+F30*0.05</f>
        <v>0</v>
      </c>
      <c r="H30" s="4">
        <f t="shared" ref="H30:H31" si="17">+F30*0.1</f>
        <v>0</v>
      </c>
      <c r="I30" s="16">
        <f>$M$11*F30+$M$12*G30+$M$13*H30</f>
        <v>0</v>
      </c>
    </row>
    <row r="31" spans="1:13" ht="15.75" x14ac:dyDescent="0.25">
      <c r="A31" s="3" t="s">
        <v>50</v>
      </c>
      <c r="B31" s="4">
        <v>4</v>
      </c>
      <c r="C31" s="4">
        <v>1</v>
      </c>
      <c r="D31" s="4">
        <f t="shared" si="14"/>
        <v>4</v>
      </c>
      <c r="E31" s="4">
        <v>0</v>
      </c>
      <c r="F31" s="4">
        <f t="shared" si="15"/>
        <v>0</v>
      </c>
      <c r="G31" s="4">
        <f t="shared" si="16"/>
        <v>0</v>
      </c>
      <c r="H31" s="4">
        <f t="shared" si="17"/>
        <v>0</v>
      </c>
      <c r="I31" s="16">
        <f t="shared" ref="I31" si="18">$M$11*F31+$M$12*G31+$M$13*H31</f>
        <v>0</v>
      </c>
    </row>
    <row r="32" spans="1:13" x14ac:dyDescent="0.25">
      <c r="A32" s="3" t="s">
        <v>51</v>
      </c>
      <c r="B32" s="4"/>
      <c r="C32" s="4"/>
      <c r="D32" s="48"/>
      <c r="E32" s="4"/>
      <c r="F32" s="4"/>
      <c r="G32" s="4"/>
      <c r="H32" s="4"/>
      <c r="I32" s="6"/>
    </row>
    <row r="33" spans="1:12" ht="15.75" x14ac:dyDescent="0.25">
      <c r="A33" s="3" t="s">
        <v>52</v>
      </c>
      <c r="B33" s="4">
        <v>8</v>
      </c>
      <c r="C33" s="4">
        <v>2</v>
      </c>
      <c r="D33" s="48">
        <f t="shared" ref="D33" si="19">B33*C33</f>
        <v>16</v>
      </c>
      <c r="E33" s="4">
        <f>Respondents!$F$8</f>
        <v>108</v>
      </c>
      <c r="F33" s="4">
        <f>+D33*E33</f>
        <v>1728</v>
      </c>
      <c r="G33" s="4">
        <f>+F33*0.05</f>
        <v>86.4</v>
      </c>
      <c r="H33" s="4">
        <f>+F33*0.1</f>
        <v>172.8</v>
      </c>
      <c r="I33" s="6">
        <f>$M$11*F33+$M$12*G33+$M$13*H33</f>
        <v>272171.23199999996</v>
      </c>
    </row>
    <row r="34" spans="1:12" ht="15.75" x14ac:dyDescent="0.25">
      <c r="A34" s="3" t="s">
        <v>53</v>
      </c>
      <c r="B34" s="4" t="s">
        <v>26</v>
      </c>
      <c r="C34" s="4"/>
      <c r="D34" s="53"/>
      <c r="E34" s="54"/>
      <c r="F34" s="4"/>
      <c r="G34" s="4"/>
      <c r="H34" s="4"/>
      <c r="I34" s="6"/>
    </row>
    <row r="35" spans="1:12" x14ac:dyDescent="0.25">
      <c r="A35" s="28" t="s">
        <v>123</v>
      </c>
      <c r="B35" s="4">
        <v>16</v>
      </c>
      <c r="C35" s="4">
        <v>4</v>
      </c>
      <c r="D35" s="4">
        <f t="shared" ref="D35:D36" si="20">B35*C35</f>
        <v>64</v>
      </c>
      <c r="E35" s="4">
        <v>0</v>
      </c>
      <c r="F35" s="4">
        <f t="shared" ref="F35:F36" si="21">+D35*E35</f>
        <v>0</v>
      </c>
      <c r="G35" s="4">
        <f t="shared" ref="G35:G36" si="22">+F35*0.05</f>
        <v>0</v>
      </c>
      <c r="H35" s="4">
        <f t="shared" ref="H35:H36" si="23">+F35*0.1</f>
        <v>0</v>
      </c>
      <c r="I35" s="16">
        <f t="shared" ref="I35:I36" si="24">$M$11*F35+$M$12*G35+$M$13*H35</f>
        <v>0</v>
      </c>
    </row>
    <row r="36" spans="1:12" x14ac:dyDescent="0.25">
      <c r="A36" s="28" t="s">
        <v>124</v>
      </c>
      <c r="B36" s="4">
        <v>8</v>
      </c>
      <c r="C36" s="4">
        <v>1</v>
      </c>
      <c r="D36" s="4">
        <f t="shared" si="20"/>
        <v>8</v>
      </c>
      <c r="E36" s="4">
        <v>0</v>
      </c>
      <c r="F36" s="4">
        <f t="shared" si="21"/>
        <v>0</v>
      </c>
      <c r="G36" s="4">
        <f t="shared" si="22"/>
        <v>0</v>
      </c>
      <c r="H36" s="4">
        <f t="shared" si="23"/>
        <v>0</v>
      </c>
      <c r="I36" s="16">
        <f t="shared" si="24"/>
        <v>0</v>
      </c>
    </row>
    <row r="37" spans="1:12" x14ac:dyDescent="0.25">
      <c r="A37" s="28" t="s">
        <v>125</v>
      </c>
      <c r="B37" s="4" t="s">
        <v>115</v>
      </c>
      <c r="C37" s="4"/>
      <c r="D37" s="4"/>
      <c r="E37" s="4"/>
      <c r="F37" s="7"/>
      <c r="G37" s="7"/>
      <c r="H37" s="7"/>
      <c r="I37" s="6"/>
    </row>
    <row r="38" spans="1:12" x14ac:dyDescent="0.25">
      <c r="A38" s="28" t="s">
        <v>126</v>
      </c>
      <c r="B38" s="4" t="s">
        <v>127</v>
      </c>
      <c r="C38" s="4"/>
      <c r="D38" s="4"/>
      <c r="E38" s="4"/>
      <c r="F38" s="7"/>
      <c r="G38" s="7"/>
      <c r="H38" s="7"/>
      <c r="I38" s="6"/>
    </row>
    <row r="39" spans="1:12" x14ac:dyDescent="0.25">
      <c r="A39" s="28" t="s">
        <v>128</v>
      </c>
      <c r="B39" s="4">
        <v>8</v>
      </c>
      <c r="C39" s="4">
        <v>1</v>
      </c>
      <c r="D39" s="4">
        <f t="shared" ref="D39" si="25">B39*C39</f>
        <v>8</v>
      </c>
      <c r="E39" s="4">
        <v>0</v>
      </c>
      <c r="F39" s="7">
        <f t="shared" ref="F39" si="26">D39*E39</f>
        <v>0</v>
      </c>
      <c r="G39" s="7">
        <f t="shared" ref="G39" si="27">+F39*0.05</f>
        <v>0</v>
      </c>
      <c r="H39" s="7">
        <f t="shared" ref="H39" si="28">+F39*0.1</f>
        <v>0</v>
      </c>
      <c r="I39" s="16">
        <f>+$L$6*F39+$L$5*G39+$L$7*H39</f>
        <v>0</v>
      </c>
    </row>
    <row r="40" spans="1:12" x14ac:dyDescent="0.25">
      <c r="A40" s="52" t="s">
        <v>43</v>
      </c>
      <c r="B40" s="4"/>
      <c r="C40" s="4"/>
      <c r="D40" s="48"/>
      <c r="E40" s="4"/>
      <c r="F40" s="83">
        <f>SUM(F5:H39)</f>
        <v>11053.8</v>
      </c>
      <c r="G40" s="84"/>
      <c r="H40" s="85"/>
      <c r="I40" s="10">
        <f>SUM(I5:I39)</f>
        <v>1513952.4780000001</v>
      </c>
    </row>
    <row r="41" spans="1:12" x14ac:dyDescent="0.25">
      <c r="A41" s="3" t="s">
        <v>54</v>
      </c>
      <c r="B41" s="4"/>
      <c r="C41" s="4"/>
      <c r="D41" s="53"/>
      <c r="E41" s="54"/>
      <c r="F41" s="4"/>
      <c r="G41" s="4"/>
      <c r="H41" s="4"/>
      <c r="I41" s="6"/>
    </row>
    <row r="42" spans="1:12" x14ac:dyDescent="0.25">
      <c r="A42" s="3" t="s">
        <v>55</v>
      </c>
      <c r="B42" s="4">
        <v>0</v>
      </c>
      <c r="C42" s="4">
        <v>1</v>
      </c>
      <c r="D42" s="48">
        <f t="shared" ref="D42" si="29">B42*C42</f>
        <v>0</v>
      </c>
      <c r="E42" s="4">
        <f>Respondents!$F$8</f>
        <v>108</v>
      </c>
      <c r="F42" s="4">
        <f>+D42*E42</f>
        <v>0</v>
      </c>
      <c r="G42" s="4">
        <f>+F42*0.05</f>
        <v>0</v>
      </c>
      <c r="H42" s="4">
        <f>+F42*0.1</f>
        <v>0</v>
      </c>
      <c r="I42" s="16">
        <f>$M$11*F42+$M$12*G42+$M$13*H42</f>
        <v>0</v>
      </c>
    </row>
    <row r="43" spans="1:12" x14ac:dyDescent="0.25">
      <c r="A43" s="3" t="s">
        <v>56</v>
      </c>
      <c r="B43" s="4" t="s">
        <v>36</v>
      </c>
      <c r="C43" s="4"/>
      <c r="D43" s="53"/>
      <c r="E43" s="54"/>
      <c r="F43" s="4"/>
      <c r="G43" s="4"/>
      <c r="H43" s="4"/>
      <c r="I43" s="6"/>
    </row>
    <row r="44" spans="1:12" x14ac:dyDescent="0.25">
      <c r="A44" s="3" t="s">
        <v>57</v>
      </c>
      <c r="B44" s="4">
        <v>6</v>
      </c>
      <c r="C44" s="4">
        <v>1</v>
      </c>
      <c r="D44" s="48">
        <f t="shared" ref="D44" si="30">B44*C44</f>
        <v>6</v>
      </c>
      <c r="E44" s="4">
        <f>Respondents!$F$8</f>
        <v>108</v>
      </c>
      <c r="F44" s="4">
        <f>+D44*E44</f>
        <v>648</v>
      </c>
      <c r="G44" s="4">
        <f>+F44*0.05</f>
        <v>32.4</v>
      </c>
      <c r="H44" s="4">
        <f>+F44*0.1</f>
        <v>64.8</v>
      </c>
      <c r="I44" s="6">
        <f>$M$11*F44+$M$12*G44+$M$13*H44</f>
        <v>102064.212</v>
      </c>
    </row>
    <row r="45" spans="1:12" x14ac:dyDescent="0.25">
      <c r="A45" s="3" t="s">
        <v>58</v>
      </c>
      <c r="B45" s="4" t="s">
        <v>26</v>
      </c>
      <c r="C45" s="4"/>
      <c r="D45" s="53"/>
      <c r="E45" s="54"/>
      <c r="F45" s="4"/>
      <c r="G45" s="4"/>
      <c r="H45" s="4"/>
      <c r="I45" s="6"/>
    </row>
    <row r="46" spans="1:12" x14ac:dyDescent="0.25">
      <c r="A46" s="3" t="s">
        <v>59</v>
      </c>
      <c r="B46" s="4" t="s">
        <v>36</v>
      </c>
      <c r="C46" s="4"/>
      <c r="D46" s="53"/>
      <c r="E46" s="54"/>
      <c r="F46" s="4"/>
      <c r="G46" s="4"/>
      <c r="H46" s="4"/>
      <c r="I46" s="6"/>
    </row>
    <row r="47" spans="1:12" x14ac:dyDescent="0.25">
      <c r="A47" s="3" t="s">
        <v>60</v>
      </c>
      <c r="B47" s="4" t="s">
        <v>26</v>
      </c>
      <c r="C47" s="4"/>
      <c r="D47" s="53"/>
      <c r="E47" s="54"/>
      <c r="F47" s="82"/>
      <c r="G47" s="82"/>
      <c r="H47" s="82"/>
      <c r="I47" s="10"/>
    </row>
    <row r="48" spans="1:12" x14ac:dyDescent="0.25">
      <c r="A48" s="11" t="s">
        <v>61</v>
      </c>
      <c r="B48" s="8"/>
      <c r="C48" s="8"/>
      <c r="D48" s="8"/>
      <c r="E48" s="8"/>
      <c r="F48" s="82">
        <f>SUM(F42:H46)</f>
        <v>745.19999999999993</v>
      </c>
      <c r="G48" s="82"/>
      <c r="H48" s="82"/>
      <c r="I48" s="10">
        <f>SUM(I42:I47)</f>
        <v>102064.212</v>
      </c>
      <c r="K48" s="42" t="s">
        <v>62</v>
      </c>
      <c r="L48" s="42" t="s">
        <v>63</v>
      </c>
    </row>
    <row r="49" spans="1:14" ht="15.75" x14ac:dyDescent="0.25">
      <c r="A49" s="9" t="s">
        <v>64</v>
      </c>
      <c r="B49" s="9"/>
      <c r="C49" s="9"/>
      <c r="D49" s="9"/>
      <c r="E49" s="9"/>
      <c r="F49" s="82">
        <f>ROUND(F40+F48,-1)</f>
        <v>11800</v>
      </c>
      <c r="G49" s="82"/>
      <c r="H49" s="82"/>
      <c r="I49" s="10">
        <f>ROUND(I40+I44,-4)</f>
        <v>1620000</v>
      </c>
      <c r="K49" s="45">
        <f>Responses!E12</f>
        <v>216</v>
      </c>
      <c r="L49" s="43">
        <f>+F49/K49</f>
        <v>54.629629629629626</v>
      </c>
    </row>
    <row r="50" spans="1:14" ht="15.75" x14ac:dyDescent="0.25">
      <c r="A50" s="9" t="s">
        <v>65</v>
      </c>
      <c r="B50" s="9"/>
      <c r="C50" s="9"/>
      <c r="D50" s="9"/>
      <c r="E50" s="9"/>
      <c r="F50" s="13"/>
      <c r="G50" s="13"/>
      <c r="H50" s="13"/>
      <c r="I50" s="10">
        <f>'Capital O&amp;M'!H11</f>
        <v>0</v>
      </c>
    </row>
    <row r="51" spans="1:14" ht="15.75" x14ac:dyDescent="0.25">
      <c r="A51" s="9" t="s">
        <v>114</v>
      </c>
      <c r="B51" s="9"/>
      <c r="C51" s="9"/>
      <c r="D51" s="9"/>
      <c r="E51" s="9"/>
      <c r="F51" s="13"/>
      <c r="G51" s="13"/>
      <c r="H51" s="13"/>
      <c r="I51" s="10">
        <f>+ROUND(I49+I50,-4)</f>
        <v>1620000</v>
      </c>
    </row>
    <row r="53" spans="1:14" x14ac:dyDescent="0.25">
      <c r="A53" s="90" t="s">
        <v>66</v>
      </c>
      <c r="B53" s="90"/>
      <c r="C53" s="90"/>
      <c r="D53" s="90"/>
      <c r="E53" s="90"/>
      <c r="F53" s="90"/>
      <c r="G53" s="90"/>
      <c r="H53" s="90"/>
      <c r="I53" s="90"/>
    </row>
    <row r="54" spans="1:14" ht="18.75" x14ac:dyDescent="0.25">
      <c r="A54" s="89" t="s">
        <v>67</v>
      </c>
      <c r="B54" s="89"/>
      <c r="C54" s="89"/>
      <c r="D54" s="89"/>
      <c r="E54" s="89"/>
      <c r="F54" s="89"/>
      <c r="G54" s="89"/>
      <c r="H54" s="89"/>
      <c r="I54" s="89"/>
    </row>
    <row r="55" spans="1:14" ht="56.25" customHeight="1" x14ac:dyDescent="0.25">
      <c r="A55" s="91" t="s">
        <v>68</v>
      </c>
      <c r="B55" s="91"/>
      <c r="C55" s="91"/>
      <c r="D55" s="91"/>
      <c r="E55" s="91"/>
      <c r="F55" s="91"/>
      <c r="G55" s="91"/>
      <c r="H55" s="91"/>
      <c r="I55" s="91"/>
    </row>
    <row r="56" spans="1:14" ht="15.75" x14ac:dyDescent="0.25">
      <c r="A56" s="87" t="s">
        <v>129</v>
      </c>
      <c r="B56" s="87"/>
      <c r="C56" s="87"/>
      <c r="D56" s="87"/>
      <c r="E56" s="87"/>
      <c r="F56" s="87"/>
      <c r="G56" s="87"/>
      <c r="H56" s="87"/>
      <c r="I56" s="87"/>
    </row>
    <row r="57" spans="1:14" ht="18.75" x14ac:dyDescent="0.25">
      <c r="A57" s="89" t="s">
        <v>118</v>
      </c>
      <c r="B57" s="89"/>
      <c r="C57" s="89"/>
      <c r="D57" s="89"/>
      <c r="E57" s="89"/>
      <c r="F57" s="89"/>
      <c r="G57" s="89"/>
      <c r="H57" s="89"/>
      <c r="I57" s="89"/>
      <c r="K57" s="30"/>
      <c r="L57" s="30"/>
      <c r="M57" s="30"/>
      <c r="N57" s="30"/>
    </row>
    <row r="58" spans="1:14" ht="18.75" x14ac:dyDescent="0.25">
      <c r="A58" s="89" t="s">
        <v>69</v>
      </c>
      <c r="B58" s="89"/>
      <c r="C58" s="89"/>
      <c r="D58" s="89"/>
      <c r="E58" s="89"/>
      <c r="F58" s="89"/>
      <c r="G58" s="89"/>
      <c r="H58" s="89"/>
      <c r="I58" s="89"/>
      <c r="K58" s="30"/>
      <c r="L58" s="30"/>
      <c r="M58" s="30"/>
      <c r="N58" s="30"/>
    </row>
    <row r="59" spans="1:14" ht="16.5" x14ac:dyDescent="0.25">
      <c r="A59" s="86" t="s">
        <v>70</v>
      </c>
      <c r="B59" s="86"/>
      <c r="C59" s="86"/>
      <c r="D59" s="86"/>
      <c r="E59" s="86"/>
      <c r="F59" s="86"/>
      <c r="G59" s="86"/>
      <c r="H59" s="86"/>
      <c r="I59" s="86"/>
      <c r="K59" s="30"/>
      <c r="L59" s="30"/>
      <c r="M59" s="30"/>
      <c r="N59" s="30"/>
    </row>
    <row r="60" spans="1:14" ht="15.75" x14ac:dyDescent="0.25">
      <c r="A60" s="87" t="s">
        <v>71</v>
      </c>
      <c r="B60" s="87"/>
      <c r="C60" s="87"/>
      <c r="D60" s="87"/>
      <c r="E60" s="87"/>
      <c r="F60" s="87"/>
      <c r="G60" s="87"/>
      <c r="H60" s="87"/>
      <c r="I60" s="87"/>
      <c r="K60" s="30"/>
      <c r="L60" s="30"/>
      <c r="M60" s="30"/>
      <c r="N60" s="30"/>
    </row>
    <row r="61" spans="1:14" ht="15.75" x14ac:dyDescent="0.25">
      <c r="A61" s="87" t="s">
        <v>72</v>
      </c>
      <c r="B61" s="87"/>
      <c r="C61" s="87"/>
      <c r="D61" s="87"/>
      <c r="E61" s="87"/>
      <c r="F61" s="87"/>
      <c r="G61" s="87"/>
      <c r="H61" s="87"/>
      <c r="I61" s="87"/>
      <c r="K61" s="30"/>
      <c r="L61" s="30"/>
      <c r="M61" s="30"/>
      <c r="N61" s="30"/>
    </row>
    <row r="62" spans="1:14" x14ac:dyDescent="0.25">
      <c r="B62" s="39"/>
      <c r="C62" s="39"/>
      <c r="D62" s="39"/>
      <c r="E62" s="39"/>
      <c r="F62" s="39"/>
      <c r="G62" s="39"/>
      <c r="H62" s="39"/>
      <c r="I62" s="39"/>
      <c r="K62" s="30"/>
      <c r="L62" s="30"/>
      <c r="M62" s="30"/>
      <c r="N62" s="30"/>
    </row>
  </sheetData>
  <mergeCells count="15">
    <mergeCell ref="A60:I60"/>
    <mergeCell ref="A61:I61"/>
    <mergeCell ref="A3:A4"/>
    <mergeCell ref="F47:H47"/>
    <mergeCell ref="A56:I56"/>
    <mergeCell ref="A57:I57"/>
    <mergeCell ref="A58:I58"/>
    <mergeCell ref="A54:I54"/>
    <mergeCell ref="A53:I53"/>
    <mergeCell ref="A55:I55"/>
    <mergeCell ref="L10:M10"/>
    <mergeCell ref="F48:H48"/>
    <mergeCell ref="F49:H49"/>
    <mergeCell ref="F40:H40"/>
    <mergeCell ref="A59:I59"/>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38"/>
  <sheetViews>
    <sheetView zoomScale="109" zoomScaleNormal="109" workbookViewId="0">
      <selection activeCell="A3" sqref="A3:I32"/>
    </sheetView>
  </sheetViews>
  <sheetFormatPr defaultRowHeight="15" x14ac:dyDescent="0.25"/>
  <cols>
    <col min="1" max="1" width="39.5703125" customWidth="1"/>
    <col min="2" max="2" width="10" customWidth="1"/>
    <col min="3" max="3" width="10.5703125" customWidth="1"/>
    <col min="7" max="7" width="10" customWidth="1"/>
    <col min="9" max="9" width="12.5703125" customWidth="1"/>
    <col min="11" max="11" width="10.85546875" bestFit="1" customWidth="1"/>
    <col min="12" max="12" width="9.7109375" customWidth="1"/>
    <col min="13" max="13" width="11.85546875" customWidth="1"/>
    <col min="15" max="15" width="18.140625" customWidth="1"/>
  </cols>
  <sheetData>
    <row r="1" spans="1:15" x14ac:dyDescent="0.25">
      <c r="A1" s="14" t="s">
        <v>73</v>
      </c>
    </row>
    <row r="3" spans="1:15" ht="15" customHeight="1" x14ac:dyDescent="0.25">
      <c r="A3" s="88" t="s">
        <v>74</v>
      </c>
      <c r="B3" s="2" t="s">
        <v>9</v>
      </c>
      <c r="C3" s="2" t="s">
        <v>10</v>
      </c>
      <c r="D3" s="2" t="s">
        <v>11</v>
      </c>
      <c r="E3" s="2" t="s">
        <v>75</v>
      </c>
      <c r="F3" s="2" t="s">
        <v>13</v>
      </c>
      <c r="G3" s="2" t="s">
        <v>14</v>
      </c>
      <c r="H3" s="2" t="s">
        <v>15</v>
      </c>
      <c r="I3" s="2" t="s">
        <v>76</v>
      </c>
    </row>
    <row r="4" spans="1:15" ht="63.75" x14ac:dyDescent="0.25">
      <c r="A4" s="88"/>
      <c r="B4" s="2" t="s">
        <v>77</v>
      </c>
      <c r="C4" s="2" t="s">
        <v>78</v>
      </c>
      <c r="D4" s="2" t="s">
        <v>79</v>
      </c>
      <c r="E4" s="70" t="s">
        <v>80</v>
      </c>
      <c r="F4" s="2" t="s">
        <v>81</v>
      </c>
      <c r="G4" s="2" t="s">
        <v>82</v>
      </c>
      <c r="H4" s="2" t="s">
        <v>83</v>
      </c>
      <c r="I4" s="70" t="s">
        <v>84</v>
      </c>
      <c r="L4" s="21"/>
    </row>
    <row r="5" spans="1:15" x14ac:dyDescent="0.25">
      <c r="A5" s="28" t="s">
        <v>140</v>
      </c>
      <c r="B5" s="4">
        <v>25</v>
      </c>
      <c r="C5" s="4">
        <v>1</v>
      </c>
      <c r="D5" s="4">
        <f>B5*C5</f>
        <v>25</v>
      </c>
      <c r="E5" s="4">
        <v>0</v>
      </c>
      <c r="F5" s="4">
        <f>+D5*E5</f>
        <v>0</v>
      </c>
      <c r="G5" s="4">
        <f>+F5*0.05</f>
        <v>0</v>
      </c>
      <c r="H5" s="4">
        <f>+F5*0.1</f>
        <v>0</v>
      </c>
      <c r="I5" s="16">
        <f>+$L$7*F5+$L$6*G5+$L$8*H5</f>
        <v>0</v>
      </c>
      <c r="K5" s="92" t="s">
        <v>31</v>
      </c>
      <c r="L5" s="93"/>
    </row>
    <row r="6" spans="1:15" ht="25.5" x14ac:dyDescent="0.25">
      <c r="A6" s="28" t="s">
        <v>153</v>
      </c>
      <c r="B6" s="4">
        <v>4</v>
      </c>
      <c r="C6" s="4">
        <v>1</v>
      </c>
      <c r="D6" s="4">
        <f t="shared" ref="D6:D26" si="0">B6*C6</f>
        <v>4</v>
      </c>
      <c r="E6" s="4">
        <v>108</v>
      </c>
      <c r="F6" s="4">
        <f>+D6*E6</f>
        <v>432</v>
      </c>
      <c r="G6" s="4">
        <f>+F6*0.05</f>
        <v>21.6</v>
      </c>
      <c r="H6" s="4">
        <f>+F6*0.1</f>
        <v>43.2</v>
      </c>
      <c r="I6" s="16">
        <f>+$L$7*F6+$L$6*G6+$L$8*H6</f>
        <v>27649.728000000003</v>
      </c>
      <c r="K6" s="32" t="s">
        <v>85</v>
      </c>
      <c r="L6" s="36">
        <v>76.92</v>
      </c>
    </row>
    <row r="7" spans="1:15" x14ac:dyDescent="0.25">
      <c r="A7" s="28" t="s">
        <v>141</v>
      </c>
      <c r="B7" s="4"/>
      <c r="C7" s="4"/>
      <c r="D7" s="4"/>
      <c r="E7" s="4"/>
      <c r="F7" s="4"/>
      <c r="G7" s="4"/>
      <c r="H7" s="4"/>
      <c r="I7" s="16"/>
      <c r="K7" s="32" t="s">
        <v>86</v>
      </c>
      <c r="L7" s="36">
        <v>57.07</v>
      </c>
      <c r="M7" s="22"/>
      <c r="O7" s="23"/>
    </row>
    <row r="8" spans="1:15" ht="15.75" thickBot="1" x14ac:dyDescent="0.3">
      <c r="A8" s="28" t="s">
        <v>154</v>
      </c>
      <c r="B8" s="4">
        <v>2</v>
      </c>
      <c r="C8" s="4">
        <v>1</v>
      </c>
      <c r="D8" s="4">
        <f t="shared" si="0"/>
        <v>2</v>
      </c>
      <c r="E8" s="4">
        <f>'Table 1'!E22</f>
        <v>0</v>
      </c>
      <c r="F8" s="4">
        <f t="shared" ref="F8:F26" si="1">+D8*E8</f>
        <v>0</v>
      </c>
      <c r="G8" s="4">
        <f t="shared" ref="G8:G26" si="2">+F8*0.05</f>
        <v>0</v>
      </c>
      <c r="H8" s="4">
        <f t="shared" ref="H8:H26" si="3">+F8*0.1</f>
        <v>0</v>
      </c>
      <c r="I8" s="16">
        <f t="shared" ref="I8:I26" si="4">+$L$7*F8+$L$6*G8+$L$8*H8</f>
        <v>0</v>
      </c>
      <c r="K8" s="34" t="s">
        <v>87</v>
      </c>
      <c r="L8" s="37">
        <v>30.880000000000003</v>
      </c>
      <c r="M8" s="22"/>
      <c r="O8" s="23"/>
    </row>
    <row r="9" spans="1:15" x14ac:dyDescent="0.25">
      <c r="A9" s="28" t="s">
        <v>155</v>
      </c>
      <c r="B9" s="4"/>
      <c r="C9" s="4"/>
      <c r="D9" s="4"/>
      <c r="E9" s="4"/>
      <c r="F9" s="4"/>
      <c r="G9" s="4"/>
      <c r="H9" s="4"/>
      <c r="I9" s="16"/>
    </row>
    <row r="10" spans="1:15" ht="25.5" x14ac:dyDescent="0.25">
      <c r="A10" s="73" t="s">
        <v>142</v>
      </c>
      <c r="B10" s="4">
        <v>12</v>
      </c>
      <c r="C10" s="4">
        <v>1</v>
      </c>
      <c r="D10" s="4">
        <f t="shared" si="0"/>
        <v>12</v>
      </c>
      <c r="E10" s="4">
        <f>'Table 1'!E24</f>
        <v>0</v>
      </c>
      <c r="F10" s="4">
        <f t="shared" si="1"/>
        <v>0</v>
      </c>
      <c r="G10" s="4">
        <f t="shared" si="2"/>
        <v>0</v>
      </c>
      <c r="H10" s="4">
        <f t="shared" si="3"/>
        <v>0</v>
      </c>
      <c r="I10" s="16">
        <f t="shared" si="4"/>
        <v>0</v>
      </c>
    </row>
    <row r="11" spans="1:15" x14ac:dyDescent="0.25">
      <c r="A11" s="73" t="s">
        <v>143</v>
      </c>
      <c r="B11" s="4">
        <v>2</v>
      </c>
      <c r="C11" s="4">
        <v>1</v>
      </c>
      <c r="D11" s="4">
        <f t="shared" si="0"/>
        <v>2</v>
      </c>
      <c r="E11" s="4">
        <f>'Table 1'!E25</f>
        <v>0</v>
      </c>
      <c r="F11" s="4">
        <f t="shared" si="1"/>
        <v>0</v>
      </c>
      <c r="G11" s="4">
        <f t="shared" si="2"/>
        <v>0</v>
      </c>
      <c r="H11" s="4">
        <f t="shared" si="3"/>
        <v>0</v>
      </c>
      <c r="I11" s="16">
        <f t="shared" si="4"/>
        <v>0</v>
      </c>
    </row>
    <row r="12" spans="1:15" x14ac:dyDescent="0.25">
      <c r="A12" s="73" t="s">
        <v>144</v>
      </c>
      <c r="B12" s="4">
        <v>2</v>
      </c>
      <c r="C12" s="4">
        <v>1</v>
      </c>
      <c r="D12" s="4">
        <f t="shared" si="0"/>
        <v>2</v>
      </c>
      <c r="E12" s="4">
        <f>'Table 1'!E26</f>
        <v>0</v>
      </c>
      <c r="F12" s="4">
        <f t="shared" ref="F12:F13" si="5">+D12*E12</f>
        <v>0</v>
      </c>
      <c r="G12" s="4">
        <f t="shared" ref="G12:G13" si="6">+F12*0.05</f>
        <v>0</v>
      </c>
      <c r="H12" s="4">
        <f t="shared" ref="H12" si="7">+F12*0.1</f>
        <v>0</v>
      </c>
      <c r="I12" s="16">
        <f t="shared" ref="I12" si="8">+$L$7*F12+$L$6*G12+$L$8*H12</f>
        <v>0</v>
      </c>
    </row>
    <row r="13" spans="1:15" x14ac:dyDescent="0.25">
      <c r="A13" s="73" t="s">
        <v>145</v>
      </c>
      <c r="B13" s="4">
        <v>2</v>
      </c>
      <c r="C13" s="4">
        <v>1</v>
      </c>
      <c r="D13" s="4">
        <f t="shared" si="0"/>
        <v>2</v>
      </c>
      <c r="E13" s="4">
        <f>'Table 1'!E27</f>
        <v>0</v>
      </c>
      <c r="F13" s="4">
        <f t="shared" si="5"/>
        <v>0</v>
      </c>
      <c r="G13" s="4">
        <f t="shared" si="6"/>
        <v>0</v>
      </c>
      <c r="H13" s="4">
        <f>+F13*0.1</f>
        <v>0</v>
      </c>
      <c r="I13" s="16">
        <f>+$L$7*F13+$L$6*G13+$L$8*H13</f>
        <v>0</v>
      </c>
    </row>
    <row r="14" spans="1:15" x14ac:dyDescent="0.25">
      <c r="A14" s="28" t="s">
        <v>146</v>
      </c>
      <c r="B14" s="4" t="s">
        <v>26</v>
      </c>
      <c r="C14" s="4"/>
      <c r="D14" s="4"/>
      <c r="E14" s="4"/>
      <c r="F14" s="4"/>
      <c r="G14" s="4"/>
      <c r="H14" s="4"/>
      <c r="I14" s="16"/>
    </row>
    <row r="15" spans="1:15" x14ac:dyDescent="0.25">
      <c r="A15" s="28" t="s">
        <v>147</v>
      </c>
      <c r="B15" s="4" t="s">
        <v>26</v>
      </c>
      <c r="C15" s="4"/>
      <c r="D15" s="4"/>
      <c r="E15" s="4"/>
      <c r="F15" s="4"/>
      <c r="G15" s="4"/>
      <c r="H15" s="4"/>
      <c r="I15" s="16"/>
    </row>
    <row r="16" spans="1:15" x14ac:dyDescent="0.25">
      <c r="A16" s="28" t="s">
        <v>148</v>
      </c>
      <c r="B16" s="4">
        <v>20</v>
      </c>
      <c r="C16" s="4">
        <v>1</v>
      </c>
      <c r="D16" s="4">
        <f t="shared" si="0"/>
        <v>20</v>
      </c>
      <c r="E16" s="4">
        <f>'Table 1'!E30</f>
        <v>0</v>
      </c>
      <c r="F16" s="4">
        <f t="shared" ref="F16:F17" si="9">+D16*E16</f>
        <v>0</v>
      </c>
      <c r="G16" s="4">
        <f t="shared" ref="G16:G17" si="10">+F16*0.05</f>
        <v>0</v>
      </c>
      <c r="H16" s="4">
        <f t="shared" ref="H16" si="11">+F16*0.1</f>
        <v>0</v>
      </c>
      <c r="I16" s="16">
        <f t="shared" ref="I16" si="12">+$L$7*F16+$L$6*G16+$L$8*H16</f>
        <v>0</v>
      </c>
    </row>
    <row r="17" spans="1:13" x14ac:dyDescent="0.25">
      <c r="A17" s="28" t="s">
        <v>157</v>
      </c>
      <c r="B17" s="4">
        <v>2</v>
      </c>
      <c r="C17" s="4">
        <v>1</v>
      </c>
      <c r="D17" s="4">
        <f t="shared" si="0"/>
        <v>2</v>
      </c>
      <c r="E17" s="4">
        <f>'Table 1'!E31</f>
        <v>0</v>
      </c>
      <c r="F17" s="4">
        <f t="shared" si="9"/>
        <v>0</v>
      </c>
      <c r="G17" s="4">
        <f t="shared" si="10"/>
        <v>0</v>
      </c>
      <c r="H17" s="4">
        <f>+F17*0.1</f>
        <v>0</v>
      </c>
      <c r="I17" s="16">
        <f>+$L$7*F17+$L$6*G17+$L$8*H17</f>
        <v>0</v>
      </c>
    </row>
    <row r="18" spans="1:13" x14ac:dyDescent="0.25">
      <c r="A18" s="28" t="s">
        <v>149</v>
      </c>
      <c r="B18" s="4" t="s">
        <v>26</v>
      </c>
      <c r="C18" s="4"/>
      <c r="D18" s="4"/>
      <c r="E18" s="4"/>
      <c r="F18" s="4"/>
      <c r="G18" s="4"/>
      <c r="H18" s="4"/>
      <c r="I18" s="16"/>
    </row>
    <row r="19" spans="1:13" x14ac:dyDescent="0.25">
      <c r="A19" s="28" t="s">
        <v>150</v>
      </c>
      <c r="B19" s="4" t="s">
        <v>26</v>
      </c>
      <c r="C19" s="4"/>
      <c r="D19" s="4"/>
      <c r="E19" s="4"/>
      <c r="F19" s="4"/>
      <c r="G19" s="4"/>
      <c r="H19" s="4"/>
      <c r="I19" s="16"/>
    </row>
    <row r="20" spans="1:13" x14ac:dyDescent="0.25">
      <c r="A20" s="28" t="s">
        <v>151</v>
      </c>
      <c r="B20" s="4"/>
      <c r="C20" s="4"/>
      <c r="D20" s="4"/>
      <c r="E20" s="4"/>
      <c r="F20" s="4"/>
      <c r="G20" s="4"/>
      <c r="H20" s="4"/>
      <c r="I20" s="16"/>
    </row>
    <row r="21" spans="1:13" ht="25.5" x14ac:dyDescent="0.25">
      <c r="A21" s="28" t="s">
        <v>156</v>
      </c>
      <c r="B21" s="4">
        <v>4</v>
      </c>
      <c r="C21" s="4">
        <v>2</v>
      </c>
      <c r="D21" s="4">
        <f t="shared" si="0"/>
        <v>8</v>
      </c>
      <c r="E21" s="4">
        <f>'Table 1'!E33</f>
        <v>108</v>
      </c>
      <c r="F21" s="4">
        <f t="shared" ref="F21" si="13">+D21*E21</f>
        <v>864</v>
      </c>
      <c r="G21" s="4">
        <f t="shared" ref="G21" si="14">+F21*0.05</f>
        <v>43.2</v>
      </c>
      <c r="H21" s="4">
        <f>+F21*0.1</f>
        <v>86.4</v>
      </c>
      <c r="I21" s="16">
        <f>+$L$7*F21+$L$6*G21+$L$8*H21</f>
        <v>55299.456000000006</v>
      </c>
    </row>
    <row r="22" spans="1:13" ht="25.5" x14ac:dyDescent="0.25">
      <c r="A22" s="74" t="s">
        <v>158</v>
      </c>
      <c r="B22" s="4"/>
      <c r="C22" s="4"/>
      <c r="D22" s="75"/>
      <c r="E22" s="4"/>
      <c r="F22" s="4"/>
      <c r="G22" s="4"/>
      <c r="H22" s="4"/>
      <c r="I22" s="16"/>
    </row>
    <row r="23" spans="1:13" ht="25.5" x14ac:dyDescent="0.25">
      <c r="A23" s="76" t="s">
        <v>159</v>
      </c>
      <c r="B23" s="4">
        <v>4</v>
      </c>
      <c r="C23" s="4">
        <v>4</v>
      </c>
      <c r="D23" s="75">
        <f t="shared" si="0"/>
        <v>16</v>
      </c>
      <c r="E23" s="4">
        <f>'Table 1'!E35</f>
        <v>0</v>
      </c>
      <c r="F23" s="4">
        <f t="shared" si="1"/>
        <v>0</v>
      </c>
      <c r="G23" s="4">
        <f t="shared" si="2"/>
        <v>0</v>
      </c>
      <c r="H23" s="4">
        <f t="shared" si="3"/>
        <v>0</v>
      </c>
      <c r="I23" s="16">
        <f t="shared" si="4"/>
        <v>0</v>
      </c>
    </row>
    <row r="24" spans="1:13" ht="25.5" x14ac:dyDescent="0.25">
      <c r="A24" s="76" t="s">
        <v>160</v>
      </c>
      <c r="B24" s="4">
        <v>4</v>
      </c>
      <c r="C24" s="4">
        <v>2</v>
      </c>
      <c r="D24" s="75">
        <f t="shared" si="0"/>
        <v>8</v>
      </c>
      <c r="E24" s="4">
        <f>'Table 1'!E36</f>
        <v>0</v>
      </c>
      <c r="F24" s="4">
        <f t="shared" si="1"/>
        <v>0</v>
      </c>
      <c r="G24" s="4">
        <f t="shared" si="2"/>
        <v>0</v>
      </c>
      <c r="H24" s="4">
        <f t="shared" si="3"/>
        <v>0</v>
      </c>
      <c r="I24" s="16">
        <f t="shared" si="4"/>
        <v>0</v>
      </c>
    </row>
    <row r="25" spans="1:13" ht="25.5" x14ac:dyDescent="0.25">
      <c r="A25" s="76" t="s">
        <v>162</v>
      </c>
      <c r="B25" s="4">
        <v>20</v>
      </c>
      <c r="C25" s="4">
        <v>1</v>
      </c>
      <c r="D25" s="75">
        <f t="shared" si="0"/>
        <v>20</v>
      </c>
      <c r="E25" s="4">
        <f>'Table 1'!E9</f>
        <v>0</v>
      </c>
      <c r="F25" s="4">
        <f t="shared" ref="F25" si="15">+D25*E25</f>
        <v>0</v>
      </c>
      <c r="G25" s="4">
        <f t="shared" ref="G25" si="16">+F25*0.05</f>
        <v>0</v>
      </c>
      <c r="H25" s="4">
        <f t="shared" ref="H25" si="17">+F25*0.1</f>
        <v>0</v>
      </c>
      <c r="I25" s="16">
        <f t="shared" ref="I25" si="18">+$L$7*F25+$L$6*G25+$L$8*H25</f>
        <v>0</v>
      </c>
    </row>
    <row r="26" spans="1:13" ht="25.5" x14ac:dyDescent="0.25">
      <c r="A26" s="76" t="s">
        <v>161</v>
      </c>
      <c r="B26" s="4">
        <v>4</v>
      </c>
      <c r="C26" s="4">
        <v>1</v>
      </c>
      <c r="D26" s="4">
        <f t="shared" si="0"/>
        <v>4</v>
      </c>
      <c r="E26" s="4">
        <f>'Table 1'!E39</f>
        <v>0</v>
      </c>
      <c r="F26" s="4">
        <f t="shared" si="1"/>
        <v>0</v>
      </c>
      <c r="G26" s="4">
        <f t="shared" si="2"/>
        <v>0</v>
      </c>
      <c r="H26" s="4">
        <f t="shared" si="3"/>
        <v>0</v>
      </c>
      <c r="I26" s="16">
        <f t="shared" si="4"/>
        <v>0</v>
      </c>
    </row>
    <row r="27" spans="1:13" ht="15.75" x14ac:dyDescent="0.25">
      <c r="A27" s="77" t="s">
        <v>152</v>
      </c>
      <c r="B27" s="78"/>
      <c r="C27" s="78"/>
      <c r="D27" s="4"/>
      <c r="E27" s="15"/>
      <c r="F27" s="94">
        <f>ROUND(SUM(F5:H26),0)</f>
        <v>1490</v>
      </c>
      <c r="G27" s="95"/>
      <c r="H27" s="96"/>
      <c r="I27" s="10">
        <f>ROUND(SUM(I5:I26),-2)</f>
        <v>82900</v>
      </c>
    </row>
    <row r="29" spans="1:13" x14ac:dyDescent="0.25">
      <c r="A29" s="12" t="s">
        <v>66</v>
      </c>
    </row>
    <row r="30" spans="1:13" ht="36" customHeight="1" x14ac:dyDescent="0.25">
      <c r="A30" s="97" t="s">
        <v>67</v>
      </c>
      <c r="B30" s="97"/>
      <c r="C30" s="97"/>
      <c r="D30" s="97"/>
      <c r="E30" s="97"/>
      <c r="F30" s="97"/>
      <c r="G30" s="97"/>
      <c r="H30" s="97"/>
      <c r="I30" s="97"/>
      <c r="M30" s="47"/>
    </row>
    <row r="31" spans="1:13" ht="62.25" customHeight="1" x14ac:dyDescent="0.25">
      <c r="A31" s="91" t="s">
        <v>89</v>
      </c>
      <c r="B31" s="91"/>
      <c r="C31" s="91"/>
      <c r="D31" s="91"/>
      <c r="E31" s="91"/>
      <c r="F31" s="91"/>
      <c r="G31" s="91"/>
      <c r="H31" s="91"/>
      <c r="I31" s="91"/>
      <c r="M31" s="47"/>
    </row>
    <row r="32" spans="1:13" ht="18.75" x14ac:dyDescent="0.25">
      <c r="A32" s="97" t="s">
        <v>113</v>
      </c>
      <c r="B32" s="97"/>
      <c r="C32" s="97"/>
      <c r="D32" s="97"/>
      <c r="E32" s="97"/>
      <c r="F32" s="97"/>
      <c r="G32" s="97"/>
      <c r="H32" s="97"/>
      <c r="I32" s="97"/>
      <c r="M32" s="47"/>
    </row>
    <row r="33" spans="1:9" ht="15.75" x14ac:dyDescent="0.25">
      <c r="A33" s="91"/>
      <c r="B33" s="91"/>
      <c r="C33" s="91"/>
      <c r="D33" s="91"/>
      <c r="E33" s="91"/>
      <c r="F33" s="91"/>
      <c r="G33" s="91"/>
      <c r="H33" s="91"/>
      <c r="I33" s="91"/>
    </row>
    <row r="34" spans="1:9" ht="15.75" x14ac:dyDescent="0.25">
      <c r="A34" s="91"/>
      <c r="B34" s="91"/>
      <c r="C34" s="91"/>
      <c r="D34" s="91"/>
      <c r="E34" s="91"/>
      <c r="F34" s="91"/>
      <c r="G34" s="91"/>
      <c r="H34" s="91"/>
      <c r="I34" s="91"/>
    </row>
    <row r="35" spans="1:9" ht="15.75" x14ac:dyDescent="0.25">
      <c r="A35" s="91"/>
      <c r="B35" s="91"/>
      <c r="C35" s="91"/>
      <c r="D35" s="91"/>
      <c r="E35" s="91"/>
      <c r="F35" s="91"/>
      <c r="G35" s="91"/>
      <c r="H35" s="91"/>
      <c r="I35" s="91"/>
    </row>
    <row r="36" spans="1:9" ht="15.75" x14ac:dyDescent="0.25">
      <c r="A36" s="91"/>
      <c r="B36" s="91"/>
      <c r="C36" s="91"/>
      <c r="D36" s="91"/>
      <c r="E36" s="91"/>
      <c r="F36" s="91"/>
      <c r="G36" s="91"/>
      <c r="H36" s="91"/>
      <c r="I36" s="91"/>
    </row>
    <row r="37" spans="1:9" ht="15.75" x14ac:dyDescent="0.25">
      <c r="A37" s="91"/>
      <c r="B37" s="91"/>
      <c r="C37" s="91"/>
      <c r="D37" s="91"/>
      <c r="E37" s="91"/>
      <c r="F37" s="91"/>
      <c r="G37" s="91"/>
      <c r="H37" s="91"/>
      <c r="I37" s="91"/>
    </row>
    <row r="38" spans="1:9" ht="15.75" x14ac:dyDescent="0.25">
      <c r="A38" s="91"/>
      <c r="B38" s="91"/>
      <c r="C38" s="91"/>
      <c r="D38" s="91"/>
      <c r="E38" s="91"/>
      <c r="F38" s="91"/>
      <c r="G38" s="91"/>
      <c r="H38" s="91"/>
      <c r="I38" s="91"/>
    </row>
  </sheetData>
  <mergeCells count="12">
    <mergeCell ref="A32:I32"/>
    <mergeCell ref="A38:I38"/>
    <mergeCell ref="A33:I33"/>
    <mergeCell ref="A34:I34"/>
    <mergeCell ref="A35:I35"/>
    <mergeCell ref="A36:I36"/>
    <mergeCell ref="A37:I37"/>
    <mergeCell ref="K5:L5"/>
    <mergeCell ref="F27:H27"/>
    <mergeCell ref="A3:A4"/>
    <mergeCell ref="A30:I30"/>
    <mergeCell ref="A31:I31"/>
  </mergeCells>
  <pageMargins left="0.7" right="0.7" top="0.75" bottom="0.75" header="0.3" footer="0.3"/>
  <pageSetup orientation="portrait" verticalDpi="300" r:id="rId1"/>
  <ignoredErrors>
    <ignoredError sqref="E9" 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936532-BCF7-4B63-9B85-71772AF6403D}">
  <dimension ref="A1:N11"/>
  <sheetViews>
    <sheetView workbookViewId="0">
      <selection activeCell="E8" sqref="E8"/>
    </sheetView>
  </sheetViews>
  <sheetFormatPr defaultRowHeight="15" x14ac:dyDescent="0.25"/>
  <cols>
    <col min="1" max="1" width="25.5703125" customWidth="1"/>
    <col min="2" max="2" width="17.7109375" customWidth="1"/>
    <col min="3" max="3" width="22.42578125" customWidth="1"/>
    <col min="4" max="4" width="15.28515625" customWidth="1"/>
    <col min="5" max="5" width="17.42578125" customWidth="1"/>
    <col min="6" max="6" width="16.140625" customWidth="1"/>
    <col min="7" max="7" width="14.28515625" customWidth="1"/>
    <col min="9" max="9" width="14.85546875" bestFit="1" customWidth="1"/>
  </cols>
  <sheetData>
    <row r="1" spans="1:14" ht="15.75" x14ac:dyDescent="0.25">
      <c r="A1" s="98" t="s">
        <v>90</v>
      </c>
      <c r="B1" s="98"/>
      <c r="C1" s="98"/>
      <c r="D1" s="98"/>
      <c r="E1" s="98"/>
      <c r="F1" s="98"/>
      <c r="G1" s="98"/>
      <c r="H1" s="26"/>
      <c r="I1" s="26"/>
      <c r="J1" s="26"/>
      <c r="K1" s="26"/>
      <c r="L1" s="26"/>
      <c r="M1" s="26"/>
      <c r="N1" s="26"/>
    </row>
    <row r="2" spans="1:14" ht="15" customHeight="1" x14ac:dyDescent="0.25">
      <c r="A2" s="99" t="s">
        <v>91</v>
      </c>
      <c r="B2" s="99"/>
      <c r="C2" s="99"/>
      <c r="D2" s="99"/>
      <c r="E2" s="99"/>
      <c r="F2" s="99"/>
      <c r="G2" s="99"/>
      <c r="H2" s="69"/>
      <c r="I2" s="69"/>
      <c r="J2" s="69"/>
      <c r="L2" s="26"/>
      <c r="M2" s="26"/>
      <c r="N2" s="26"/>
    </row>
    <row r="3" spans="1:14" ht="15" customHeight="1" x14ac:dyDescent="0.25">
      <c r="A3" s="99"/>
      <c r="B3" s="99"/>
      <c r="C3" s="99"/>
      <c r="D3" s="99"/>
      <c r="E3" s="99"/>
      <c r="F3" s="99"/>
      <c r="G3" s="99"/>
      <c r="H3" s="69"/>
      <c r="I3" s="69"/>
      <c r="J3" s="69"/>
      <c r="L3" s="26"/>
      <c r="M3" s="26"/>
      <c r="N3" s="26"/>
    </row>
    <row r="4" spans="1:14" x14ac:dyDescent="0.25">
      <c r="A4" s="59"/>
      <c r="B4" s="60"/>
      <c r="C4" s="61"/>
      <c r="D4" s="60"/>
      <c r="E4" s="60"/>
      <c r="F4" s="61"/>
      <c r="G4" s="60"/>
      <c r="H4" s="26"/>
      <c r="I4" s="26"/>
      <c r="J4" s="26"/>
      <c r="K4" s="26"/>
      <c r="L4" s="26"/>
      <c r="M4" s="26"/>
      <c r="N4" s="26"/>
    </row>
    <row r="5" spans="1:14" x14ac:dyDescent="0.25">
      <c r="A5" s="59"/>
      <c r="B5" s="60"/>
      <c r="C5" s="61"/>
      <c r="D5" s="60"/>
      <c r="E5" s="60"/>
      <c r="F5" s="61"/>
      <c r="G5" s="60"/>
      <c r="H5" s="26"/>
      <c r="I5" s="26"/>
      <c r="J5" s="26"/>
      <c r="K5" s="26"/>
      <c r="L5" s="26"/>
      <c r="M5" s="26"/>
      <c r="N5" s="26"/>
    </row>
    <row r="6" spans="1:14" x14ac:dyDescent="0.25">
      <c r="A6" s="59"/>
      <c r="B6" s="60"/>
      <c r="C6" s="61"/>
      <c r="D6" s="60"/>
      <c r="E6" s="60"/>
      <c r="F6" s="61"/>
      <c r="G6" s="60"/>
      <c r="H6" s="26"/>
      <c r="I6" s="26"/>
      <c r="J6" s="26"/>
      <c r="K6" s="26"/>
      <c r="L6" s="26"/>
      <c r="M6" s="26"/>
      <c r="N6" s="26"/>
    </row>
    <row r="7" spans="1:14" x14ac:dyDescent="0.25">
      <c r="A7" s="59"/>
      <c r="B7" s="60"/>
      <c r="C7" s="61"/>
      <c r="D7" s="60"/>
      <c r="E7" s="60"/>
      <c r="F7" s="61"/>
      <c r="G7" s="60"/>
      <c r="H7" s="62"/>
      <c r="I7" s="26"/>
      <c r="J7" s="26"/>
      <c r="K7" s="63"/>
      <c r="L7" s="26"/>
      <c r="M7" s="26"/>
      <c r="N7" s="26"/>
    </row>
    <row r="8" spans="1:14" x14ac:dyDescent="0.25">
      <c r="A8" s="59"/>
      <c r="B8" s="60"/>
      <c r="C8" s="61"/>
      <c r="D8" s="60"/>
      <c r="E8" s="60"/>
      <c r="F8" s="61"/>
      <c r="G8" s="60"/>
      <c r="H8" s="62"/>
      <c r="I8" s="26"/>
      <c r="J8" s="26"/>
      <c r="K8" s="63"/>
      <c r="L8" s="26"/>
      <c r="M8" s="26"/>
      <c r="N8" s="26"/>
    </row>
    <row r="9" spans="1:14" x14ac:dyDescent="0.25">
      <c r="A9" s="59"/>
      <c r="B9" s="60"/>
      <c r="C9" s="61"/>
      <c r="D9" s="60"/>
      <c r="E9" s="60"/>
      <c r="F9" s="61"/>
      <c r="G9" s="60"/>
      <c r="H9" s="62"/>
      <c r="I9" s="26"/>
      <c r="J9" s="26"/>
      <c r="K9" s="63"/>
      <c r="L9" s="26"/>
      <c r="M9" s="26"/>
      <c r="N9" s="26"/>
    </row>
    <row r="10" spans="1:14" x14ac:dyDescent="0.25">
      <c r="A10" s="59"/>
      <c r="B10" s="60"/>
      <c r="C10" s="61"/>
      <c r="D10" s="60"/>
      <c r="E10" s="60"/>
      <c r="F10" s="61"/>
      <c r="G10" s="60"/>
      <c r="H10" s="64"/>
      <c r="I10" s="26"/>
      <c r="J10" s="26"/>
      <c r="K10" s="63"/>
      <c r="L10" s="26"/>
      <c r="M10" s="26"/>
      <c r="N10" s="26"/>
    </row>
    <row r="11" spans="1:14" x14ac:dyDescent="0.25">
      <c r="A11" s="65"/>
      <c r="B11" s="58"/>
      <c r="C11" s="58"/>
      <c r="D11" s="66"/>
      <c r="E11" s="58"/>
      <c r="F11" s="58"/>
      <c r="G11" s="66"/>
      <c r="H11" s="67"/>
      <c r="I11" s="26"/>
      <c r="J11" s="26"/>
      <c r="K11" s="26"/>
      <c r="L11" s="68"/>
      <c r="M11" s="26"/>
      <c r="N11" s="26"/>
    </row>
  </sheetData>
  <mergeCells count="2">
    <mergeCell ref="A1:G1"/>
    <mergeCell ref="A2:G3"/>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1D122E-AC9C-4B5C-A4E6-C46D67D894D5}">
  <dimension ref="A1:E23"/>
  <sheetViews>
    <sheetView workbookViewId="0">
      <selection activeCell="H5" sqref="H5"/>
    </sheetView>
  </sheetViews>
  <sheetFormatPr defaultColWidth="13.7109375" defaultRowHeight="12.75" x14ac:dyDescent="0.2"/>
  <cols>
    <col min="1" max="1" width="19.28515625" style="26" customWidth="1"/>
    <col min="2" max="3" width="13.7109375" style="26"/>
    <col min="4" max="4" width="16.28515625" style="26" customWidth="1"/>
    <col min="5" max="6" width="13.7109375" style="26"/>
    <col min="7" max="7" width="15.7109375" style="26" customWidth="1"/>
    <col min="8" max="16384" width="13.7109375" style="26"/>
  </cols>
  <sheetData>
    <row r="1" spans="1:5" ht="15.75" x14ac:dyDescent="0.2">
      <c r="A1" s="102" t="s">
        <v>92</v>
      </c>
      <c r="B1" s="102"/>
      <c r="C1" s="102"/>
      <c r="D1" s="102"/>
      <c r="E1" s="102"/>
    </row>
    <row r="2" spans="1:5" ht="16.5" customHeight="1" x14ac:dyDescent="0.2">
      <c r="A2" s="29" t="s">
        <v>93</v>
      </c>
      <c r="B2" s="29" t="s">
        <v>94</v>
      </c>
      <c r="C2" s="29" t="s">
        <v>95</v>
      </c>
      <c r="D2" s="29" t="s">
        <v>12</v>
      </c>
      <c r="E2" s="29" t="s">
        <v>96</v>
      </c>
    </row>
    <row r="3" spans="1:5" ht="71.45" customHeight="1" x14ac:dyDescent="0.2">
      <c r="A3" s="29" t="s">
        <v>97</v>
      </c>
      <c r="B3" s="29" t="s">
        <v>2</v>
      </c>
      <c r="C3" s="29" t="s">
        <v>98</v>
      </c>
      <c r="D3" s="29" t="s">
        <v>99</v>
      </c>
      <c r="E3" s="29" t="s">
        <v>100</v>
      </c>
    </row>
    <row r="4" spans="1:5" ht="39" customHeight="1" x14ac:dyDescent="0.2">
      <c r="A4" s="71" t="s">
        <v>134</v>
      </c>
      <c r="B4" s="72">
        <v>0</v>
      </c>
      <c r="C4" s="72">
        <v>1</v>
      </c>
      <c r="D4" s="29">
        <v>0</v>
      </c>
      <c r="E4" s="29">
        <f>+(B4*C4)+D4</f>
        <v>0</v>
      </c>
    </row>
    <row r="5" spans="1:5" ht="63.75" x14ac:dyDescent="0.2">
      <c r="A5" s="71" t="s">
        <v>135</v>
      </c>
      <c r="B5" s="72">
        <v>0</v>
      </c>
      <c r="C5" s="72">
        <v>1</v>
      </c>
      <c r="D5" s="29">
        <v>0</v>
      </c>
      <c r="E5" s="29">
        <f t="shared" ref="E5:E6" si="0">+(B5*C5)+D5</f>
        <v>0</v>
      </c>
    </row>
    <row r="6" spans="1:5" ht="25.5" x14ac:dyDescent="0.2">
      <c r="A6" s="71" t="s">
        <v>136</v>
      </c>
      <c r="B6" s="72">
        <v>0</v>
      </c>
      <c r="C6" s="72">
        <v>1</v>
      </c>
      <c r="D6" s="29">
        <v>0</v>
      </c>
      <c r="E6" s="29">
        <f t="shared" si="0"/>
        <v>0</v>
      </c>
    </row>
    <row r="7" spans="1:5" ht="25.5" customHeight="1" x14ac:dyDescent="0.2">
      <c r="A7" s="71" t="s">
        <v>137</v>
      </c>
      <c r="B7" s="72">
        <v>0</v>
      </c>
      <c r="C7" s="72">
        <v>1</v>
      </c>
      <c r="D7" s="29">
        <v>0</v>
      </c>
      <c r="E7" s="29">
        <f t="shared" ref="E7:E11" si="1">+(B7*C7)+D7</f>
        <v>0</v>
      </c>
    </row>
    <row r="8" spans="1:5" ht="25.5" x14ac:dyDescent="0.2">
      <c r="A8" s="71" t="s">
        <v>138</v>
      </c>
      <c r="B8" s="72">
        <v>0</v>
      </c>
      <c r="C8" s="72">
        <v>1</v>
      </c>
      <c r="D8" s="29">
        <v>0</v>
      </c>
      <c r="E8" s="29">
        <f t="shared" si="1"/>
        <v>0</v>
      </c>
    </row>
    <row r="9" spans="1:5" ht="25.5" x14ac:dyDescent="0.2">
      <c r="A9" s="71" t="s">
        <v>88</v>
      </c>
      <c r="B9" s="72">
        <v>0</v>
      </c>
      <c r="C9" s="72">
        <v>1</v>
      </c>
      <c r="D9" s="29">
        <v>0</v>
      </c>
      <c r="E9" s="29">
        <f t="shared" si="1"/>
        <v>0</v>
      </c>
    </row>
    <row r="10" spans="1:5" ht="25.5" x14ac:dyDescent="0.2">
      <c r="A10" s="71" t="s">
        <v>101</v>
      </c>
      <c r="B10" s="72">
        <v>108</v>
      </c>
      <c r="C10" s="72">
        <v>2</v>
      </c>
      <c r="D10" s="29">
        <v>0</v>
      </c>
      <c r="E10" s="29">
        <f t="shared" si="1"/>
        <v>216</v>
      </c>
    </row>
    <row r="11" spans="1:5" ht="25.5" x14ac:dyDescent="0.2">
      <c r="A11" s="71" t="s">
        <v>139</v>
      </c>
      <c r="B11" s="72">
        <v>0</v>
      </c>
      <c r="C11" s="72">
        <v>4</v>
      </c>
      <c r="D11" s="29">
        <v>0</v>
      </c>
      <c r="E11" s="29">
        <f t="shared" si="1"/>
        <v>0</v>
      </c>
    </row>
    <row r="12" spans="1:5" x14ac:dyDescent="0.2">
      <c r="C12" s="100" t="s">
        <v>102</v>
      </c>
      <c r="D12" s="101"/>
      <c r="E12" s="2">
        <f>ROUND(SUM(E4:E11),0)</f>
        <v>216</v>
      </c>
    </row>
    <row r="23" spans="1:2" x14ac:dyDescent="0.2">
      <c r="A23" s="28"/>
      <c r="B23" s="29"/>
    </row>
  </sheetData>
  <mergeCells count="2">
    <mergeCell ref="C12:D12"/>
    <mergeCell ref="A1:E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F40310-8D6C-4048-8B32-207AD9D30E3B}">
  <dimension ref="A1:F9"/>
  <sheetViews>
    <sheetView workbookViewId="0">
      <selection activeCell="C6" sqref="C6"/>
    </sheetView>
  </sheetViews>
  <sheetFormatPr defaultRowHeight="15" x14ac:dyDescent="0.25"/>
  <cols>
    <col min="1" max="1" width="13.85546875" customWidth="1"/>
    <col min="2" max="2" width="15" customWidth="1"/>
    <col min="3" max="3" width="17.85546875" customWidth="1"/>
    <col min="4" max="5" width="20.28515625" customWidth="1"/>
    <col min="6" max="6" width="15.28515625" customWidth="1"/>
  </cols>
  <sheetData>
    <row r="1" spans="1:6" ht="15.75" x14ac:dyDescent="0.25">
      <c r="A1" s="102" t="s">
        <v>2</v>
      </c>
      <c r="B1" s="102"/>
      <c r="C1" s="102"/>
      <c r="D1" s="102"/>
      <c r="E1" s="102"/>
      <c r="F1" s="102"/>
    </row>
    <row r="2" spans="1:6" ht="25.5" x14ac:dyDescent="0.25">
      <c r="A2" s="27"/>
      <c r="B2" s="103" t="s">
        <v>103</v>
      </c>
      <c r="C2" s="103"/>
      <c r="D2" s="28" t="s">
        <v>104</v>
      </c>
      <c r="E2" s="28"/>
      <c r="F2" s="28"/>
    </row>
    <row r="3" spans="1:6" x14ac:dyDescent="0.25">
      <c r="A3" s="28"/>
      <c r="B3" s="29" t="s">
        <v>93</v>
      </c>
      <c r="C3" s="29" t="s">
        <v>94</v>
      </c>
      <c r="D3" s="29" t="s">
        <v>95</v>
      </c>
      <c r="E3" s="29" t="s">
        <v>12</v>
      </c>
      <c r="F3" s="29" t="s">
        <v>96</v>
      </c>
    </row>
    <row r="4" spans="1:6" ht="51" x14ac:dyDescent="0.25">
      <c r="A4" s="29" t="s">
        <v>105</v>
      </c>
      <c r="B4" s="28" t="s">
        <v>106</v>
      </c>
      <c r="C4" s="28" t="s">
        <v>107</v>
      </c>
      <c r="D4" s="28" t="s">
        <v>108</v>
      </c>
      <c r="E4" s="28" t="s">
        <v>109</v>
      </c>
      <c r="F4" s="28" t="s">
        <v>110</v>
      </c>
    </row>
    <row r="5" spans="1:6" x14ac:dyDescent="0.25">
      <c r="A5" s="29">
        <v>1</v>
      </c>
      <c r="B5" s="29">
        <v>0</v>
      </c>
      <c r="C5" s="29">
        <v>108</v>
      </c>
      <c r="D5" s="29">
        <v>0</v>
      </c>
      <c r="E5" s="29">
        <v>0</v>
      </c>
      <c r="F5" s="29">
        <f>B5+C5+D5-E5</f>
        <v>108</v>
      </c>
    </row>
    <row r="6" spans="1:6" x14ac:dyDescent="0.25">
      <c r="A6" s="29">
        <v>2</v>
      </c>
      <c r="B6" s="29">
        <v>0</v>
      </c>
      <c r="C6" s="29">
        <f>F5</f>
        <v>108</v>
      </c>
      <c r="D6" s="29">
        <v>0</v>
      </c>
      <c r="E6" s="29">
        <v>0</v>
      </c>
      <c r="F6" s="29">
        <f t="shared" ref="F6:F7" si="0">B6+C6+D6-E6</f>
        <v>108</v>
      </c>
    </row>
    <row r="7" spans="1:6" x14ac:dyDescent="0.25">
      <c r="A7" s="29">
        <v>3</v>
      </c>
      <c r="B7" s="29">
        <v>0</v>
      </c>
      <c r="C7" s="29">
        <f>F6</f>
        <v>108</v>
      </c>
      <c r="D7" s="29">
        <v>0</v>
      </c>
      <c r="E7" s="29">
        <v>0</v>
      </c>
      <c r="F7" s="29">
        <f t="shared" si="0"/>
        <v>108</v>
      </c>
    </row>
    <row r="8" spans="1:6" x14ac:dyDescent="0.25">
      <c r="A8" s="28" t="s">
        <v>111</v>
      </c>
      <c r="B8" s="29">
        <f>AVERAGE(B5:B7)</f>
        <v>0</v>
      </c>
      <c r="C8" s="29">
        <f>AVERAGE(C5:C7)</f>
        <v>108</v>
      </c>
      <c r="D8" s="29">
        <f t="shared" ref="D8:E8" si="1">AVERAGE(D5:D7)</f>
        <v>0</v>
      </c>
      <c r="E8" s="29">
        <f t="shared" si="1"/>
        <v>0</v>
      </c>
      <c r="F8" s="29">
        <f>AVERAGE(F5:F7)</f>
        <v>108</v>
      </c>
    </row>
    <row r="9" spans="1:6" ht="15.75" x14ac:dyDescent="0.25">
      <c r="A9" s="104" t="s">
        <v>112</v>
      </c>
      <c r="B9" s="104"/>
      <c r="C9" s="104"/>
      <c r="D9" s="104"/>
      <c r="E9" s="104"/>
      <c r="F9" s="104"/>
    </row>
  </sheetData>
  <mergeCells count="3">
    <mergeCell ref="A1:F1"/>
    <mergeCell ref="B2:C2"/>
    <mergeCell ref="A9:F9"/>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4ffa91fb-a0ff-4ac5-b2db-65c790d184a4" xsi:nil="true"/>
    <_Source xmlns="http://schemas.microsoft.com/sharepoint/v3/fields" xsi:nil="true"/>
    <Language xmlns="http://schemas.microsoft.com/sharepoint/v3">English</Language>
    <_ip_UnifiedCompliancePolicyUIAction xmlns="http://schemas.microsoft.com/sharepoint/v3" xsi:nil="true"/>
    <j747ac98061d40f0aa7bd47e1db5675d xmlns="4ffa91fb-a0ff-4ac5-b2db-65c790d184a4">
      <Terms xmlns="http://schemas.microsoft.com/office/infopath/2007/PartnerControls"/>
    </j747ac98061d40f0aa7bd47e1db5675d>
    <External_x0020_Contributor xmlns="4ffa91fb-a0ff-4ac5-b2db-65c790d184a4" xsi:nil="true"/>
    <TaxKeywordTaxHTField xmlns="4ffa91fb-a0ff-4ac5-b2db-65c790d184a4">
      <Terms xmlns="http://schemas.microsoft.com/office/infopath/2007/PartnerControls"/>
    </TaxKeywordTaxHTField>
    <Record xmlns="4ffa91fb-a0ff-4ac5-b2db-65c790d184a4">Shared</Record>
    <_ip_UnifiedCompliancePolicyProperties xmlns="http://schemas.microsoft.com/sharepoint/v3" xsi:nil="true"/>
    <Rights xmlns="4ffa91fb-a0ff-4ac5-b2db-65c790d184a4" xsi:nil="true"/>
    <Document_x0020_Creation_x0020_Date xmlns="4ffa91fb-a0ff-4ac5-b2db-65c790d184a4">2024-11-05T17:02:12+00:00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52C2644CEF3BE14BA984F9E32D274554" ma:contentTypeVersion="16" ma:contentTypeDescription="Create a new document." ma:contentTypeScope="" ma:versionID="d513bca65c16c20fa6621e38b2352deb">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02fe02c4-dc41-46ff-9d52-90c0a1b1f611" xmlns:ns6="96fc5250-dc30-4f01-945b-7e46a880eeb3" targetNamespace="http://schemas.microsoft.com/office/2006/metadata/properties" ma:root="true" ma:fieldsID="a96de173cb04a30135a30bb001169eca" ns1:_="" ns2:_="" ns3:_="" ns4:_="" ns5:_="" ns6:_="">
    <xsd:import namespace="http://schemas.microsoft.com/sharepoint/v3"/>
    <xsd:import namespace="4ffa91fb-a0ff-4ac5-b2db-65c790d184a4"/>
    <xsd:import namespace="http://schemas.microsoft.com/sharepoint.v3"/>
    <xsd:import namespace="http://schemas.microsoft.com/sharepoint/v3/fields"/>
    <xsd:import namespace="02fe02c4-dc41-46ff-9d52-90c0a1b1f611"/>
    <xsd:import namespace="96fc5250-dc30-4f01-945b-7e46a880eeb3"/>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5:MediaServiceMetadata" minOccurs="0"/>
                <xsd:element ref="ns5:MediaServiceFastMetadata" minOccurs="0"/>
                <xsd:element ref="ns6:SharedWithUsers" minOccurs="0"/>
                <xsd:element ref="ns6:SharedWithDetails" minOccurs="0"/>
                <xsd:element ref="ns5:MediaServiceDateTaken" minOccurs="0"/>
                <xsd:element ref="ns5:MediaServiceAutoTags" minOccurs="0"/>
                <xsd:element ref="ns5:MediaServiceOCR" minOccurs="0"/>
                <xsd:element ref="ns5:MediaServiceGenerationTime" minOccurs="0"/>
                <xsd:element ref="ns5:MediaServiceEventHashCode" minOccurs="0"/>
                <xsd:element ref="ns1:_ip_UnifiedCompliancePolicyProperties" minOccurs="0"/>
                <xsd:element ref="ns1:_ip_UnifiedCompliancePolicyUIAction" minOccurs="0"/>
                <xsd:element ref="ns5:MediaLengthInSeconds" minOccurs="0"/>
                <xsd:element ref="ns5:MediaServiceObjectDetectorVersions" minOccurs="0"/>
                <xsd:element ref="ns5: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7" nillable="true" ma:displayName="Unified Compliance Policy Properties" ma:hidden="true" ma:internalName="_ip_UnifiedCompliancePolicyProperties">
      <xsd:simpleType>
        <xsd:restriction base="dms:Note"/>
      </xsd:simpleType>
    </xsd:element>
    <xsd:element name="_ip_UnifiedCompliancePolicyUIAction" ma:index="3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ma:readOnly="fals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ma:readOnly="false">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hidden="true" ma:list="{9205dcaf-ae28-4449-b177-6e6c07e37888}" ma:internalName="TaxCatchAllLabel" ma:readOnly="true" ma:showField="CatchAllDataLabel" ma:web="96fc5250-dc30-4f01-945b-7e46a880eeb3">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hidden="true" ma:list="{9205dcaf-ae28-4449-b177-6e6c07e37888}" ma:internalName="TaxCatchAll" ma:showField="CatchAllData" ma:web="96fc5250-dc30-4f01-945b-7e46a880eeb3">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2fe02c4-dc41-46ff-9d52-90c0a1b1f611" elementFormDefault="qualified">
    <xsd:import namespace="http://schemas.microsoft.com/office/2006/documentManagement/types"/>
    <xsd:import namespace="http://schemas.microsoft.com/office/infopath/2007/PartnerControls"/>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element name="MediaServiceDateTaken" ma:index="32" nillable="true" ma:displayName="MediaServiceDateTaken" ma:hidden="true" ma:internalName="MediaServiceDateTaken" ma:readOnly="true">
      <xsd:simpleType>
        <xsd:restriction base="dms:Text"/>
      </xsd:simpleType>
    </xsd:element>
    <xsd:element name="MediaServiceAutoTags" ma:index="33" nillable="true" ma:displayName="Tags" ma:internalName="MediaServiceAutoTags" ma:readOnly="true">
      <xsd:simpleType>
        <xsd:restriction base="dms:Text"/>
      </xsd:simpleType>
    </xsd:element>
    <xsd:element name="MediaServiceOCR" ma:index="34" nillable="true" ma:displayName="Extracted Text" ma:internalName="MediaServiceOCR" ma:readOnly="true">
      <xsd:simpleType>
        <xsd:restriction base="dms:Note">
          <xsd:maxLength value="255"/>
        </xsd:restriction>
      </xsd:simpleType>
    </xsd:element>
    <xsd:element name="MediaServiceGenerationTime" ma:index="35" nillable="true" ma:displayName="MediaServiceGenerationTime" ma:hidden="true" ma:internalName="MediaServiceGenerationTime" ma:readOnly="true">
      <xsd:simpleType>
        <xsd:restriction base="dms:Text"/>
      </xsd:simpleType>
    </xsd:element>
    <xsd:element name="MediaServiceEventHashCode" ma:index="36" nillable="true" ma:displayName="MediaServiceEventHashCode" ma:hidden="true" ma:internalName="MediaServiceEventHashCode" ma:readOnly="true">
      <xsd:simpleType>
        <xsd:restriction base="dms:Text"/>
      </xsd:simpleType>
    </xsd:element>
    <xsd:element name="MediaLengthInSeconds" ma:index="39" nillable="true" ma:displayName="MediaLengthInSeconds" ma:hidden="true" ma:internalName="MediaLengthInSeconds" ma:readOnly="true">
      <xsd:simpleType>
        <xsd:restriction base="dms:Unknown"/>
      </xsd:simpleType>
    </xsd:element>
    <xsd:element name="MediaServiceObjectDetectorVersions" ma:index="40" nillable="true" ma:displayName="MediaServiceObjectDetectorVersions" ma:hidden="true" ma:indexed="true" ma:internalName="MediaServiceObjectDetectorVersions" ma:readOnly="true">
      <xsd:simpleType>
        <xsd:restriction base="dms:Text"/>
      </xsd:simpleType>
    </xsd:element>
    <xsd:element name="MediaServiceSearchProperties" ma:index="4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6fc5250-dc30-4f01-945b-7e46a880eeb3" elementFormDefault="qualified">
    <xsd:import namespace="http://schemas.microsoft.com/office/2006/documentManagement/types"/>
    <xsd:import namespace="http://schemas.microsoft.com/office/infopath/2007/PartnerControls"/>
    <xsd:element name="SharedWithUsers" ma:index="3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haredContentType xmlns="Microsoft.SharePoint.Taxonomy.ContentTypeSync" SourceId="29f62856-1543-49d4-a736-4569d363f533" ContentTypeId="0x0101" PreviousValue="false"/>
</file>

<file path=customXml/itemProps1.xml><?xml version="1.0" encoding="utf-8"?>
<ds:datastoreItem xmlns:ds="http://schemas.openxmlformats.org/officeDocument/2006/customXml" ds:itemID="{606AD44F-093B-43E7-BBCD-BD58E4C9F56F}">
  <ds:schemaRefs>
    <ds:schemaRef ds:uri="http://schemas.microsoft.com/office/2006/metadata/properties"/>
    <ds:schemaRef ds:uri="http://schemas.openxmlformats.org/package/2006/metadata/core-properties"/>
    <ds:schemaRef ds:uri="1891fcec-84c2-4840-9468-b51a784ab0d1"/>
    <ds:schemaRef ds:uri="http://purl.org/dc/dcmitype/"/>
    <ds:schemaRef ds:uri="http://www.w3.org/XML/1998/namespace"/>
    <ds:schemaRef ds:uri="http://purl.org/dc/terms/"/>
    <ds:schemaRef ds:uri="http://schemas.microsoft.com/office/2006/documentManagement/types"/>
    <ds:schemaRef ds:uri="http://purl.org/dc/elements/1.1/"/>
    <ds:schemaRef ds:uri="http://schemas.microsoft.com/office/infopath/2007/PartnerControls"/>
    <ds:schemaRef ds:uri="4d6aed1e-57d3-46e3-9aba-f706adbce63b"/>
  </ds:schemaRefs>
</ds:datastoreItem>
</file>

<file path=customXml/itemProps2.xml><?xml version="1.0" encoding="utf-8"?>
<ds:datastoreItem xmlns:ds="http://schemas.openxmlformats.org/officeDocument/2006/customXml" ds:itemID="{4DF0F648-8CE3-42D4-9F8F-3FE134C55516}"/>
</file>

<file path=customXml/itemProps3.xml><?xml version="1.0" encoding="utf-8"?>
<ds:datastoreItem xmlns:ds="http://schemas.openxmlformats.org/officeDocument/2006/customXml" ds:itemID="{0A59BA53-CC14-49FE-933F-17346B204A0A}">
  <ds:schemaRefs>
    <ds:schemaRef ds:uri="http://schemas.microsoft.com/sharepoint/v3/contenttype/forms"/>
  </ds:schemaRefs>
</ds:datastoreItem>
</file>

<file path=customXml/itemProps4.xml><?xml version="1.0" encoding="utf-8"?>
<ds:datastoreItem xmlns:ds="http://schemas.openxmlformats.org/officeDocument/2006/customXml" ds:itemID="{3B5FE254-F0D6-4D80-B2F6-545DE8C989F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Summary</vt:lpstr>
      <vt:lpstr>Table 1</vt:lpstr>
      <vt:lpstr>Table 2</vt:lpstr>
      <vt:lpstr>Capital O&amp;M</vt:lpstr>
      <vt:lpstr>Responses</vt:lpstr>
      <vt:lpstr>Respondents</vt:lpstr>
      <vt:lpstr>'Table 2'!OLE_LINK1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Sean Layton</dc:creator>
  <cp:keywords/>
  <dc:description/>
  <cp:lastModifiedBy>Stacie Enoch</cp:lastModifiedBy>
  <cp:revision/>
  <dcterms:created xsi:type="dcterms:W3CDTF">2017-05-01T19:56:52Z</dcterms:created>
  <dcterms:modified xsi:type="dcterms:W3CDTF">2024-11-05T16:36:02Z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0x01010052C2644CEF3BE14BA984F9E32D274554</vt:lpwstr>
  </property>
  <property fmtid="{D5CDD505-2E9C-101B-9397-08002B2CF9AE}" pid="3" name="MediaServiceImageTags">
    <vt:lpwstr/>
  </property>
</Properties>
</file>