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usepa-my.sharepoint.com/personal/salahuddin_diane_epa_gov/Documents/Documents/"/>
    </mc:Choice>
  </mc:AlternateContent>
  <xr:revisionPtr revIDLastSave="0" documentId="8_{7BBE2ECD-E810-4001-AC17-628CDEF1750F}" xr6:coauthVersionLast="47" xr6:coauthVersionMax="47" xr10:uidLastSave="{00000000-0000-0000-0000-000000000000}"/>
  <bookViews>
    <workbookView xWindow="-110" yWindow="-110" windowWidth="19420" windowHeight="10300" activeTab="1" xr2:uid="{D855CF00-F869-48B3-9963-4AD001D31E8A}"/>
  </bookViews>
  <sheets>
    <sheet name="Summary" sheetId="6" r:id="rId1"/>
    <sheet name="Table 1" sheetId="7" r:id="rId2"/>
    <sheet name="Table 2" sheetId="8" r:id="rId3"/>
    <sheet name="Capital O&amp;M" sheetId="3" r:id="rId4"/>
    <sheet name="Responses" sheetId="5" r:id="rId5"/>
    <sheet name="Respondents" sheetId="4" r:id="rId6"/>
  </sheets>
  <definedNames>
    <definedName name="Z_85DE3508_C09A_431C_9155_1511111B3680_.wvu.Rows" localSheetId="1" hidden="1">'Table 1'!$3:$3</definedName>
    <definedName name="Z_E5B2A682_BFBE_4ECE_AABF_A1ABFEF3B229_.wvu.Rows" localSheetId="1" hidden="1">'Table 1'!$3:$3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3" l="1"/>
  <c r="E13" i="5"/>
  <c r="C5" i="3"/>
  <c r="D5" i="3" s="1"/>
  <c r="D7" i="3" s="1"/>
  <c r="E14" i="8"/>
  <c r="E10" i="8"/>
  <c r="E19" i="7"/>
  <c r="E15" i="7"/>
  <c r="E14" i="7"/>
  <c r="I16" i="7"/>
  <c r="I33" i="7"/>
  <c r="F33" i="7"/>
  <c r="D6" i="3"/>
  <c r="G6" i="3"/>
  <c r="G7" i="3" s="1"/>
  <c r="E5" i="5" l="1"/>
  <c r="E6" i="5"/>
  <c r="E7" i="5"/>
  <c r="E8" i="5"/>
  <c r="E9" i="5"/>
  <c r="E10" i="5"/>
  <c r="E11" i="5"/>
  <c r="E12" i="5"/>
  <c r="E4" i="5"/>
  <c r="F18" i="8"/>
  <c r="D18" i="8"/>
  <c r="D17" i="8"/>
  <c r="F17" i="8" s="1"/>
  <c r="D16" i="8"/>
  <c r="F16" i="8" s="1"/>
  <c r="D15" i="8"/>
  <c r="F15" i="8" s="1"/>
  <c r="F14" i="8"/>
  <c r="D14" i="8"/>
  <c r="D13" i="8"/>
  <c r="F13" i="8" s="1"/>
  <c r="D12" i="8"/>
  <c r="F12" i="8" s="1"/>
  <c r="D11" i="8"/>
  <c r="F11" i="8" s="1"/>
  <c r="F10" i="8"/>
  <c r="D10" i="8"/>
  <c r="D9" i="8"/>
  <c r="F9" i="8" s="1"/>
  <c r="D7" i="8"/>
  <c r="F7" i="8" s="1"/>
  <c r="D6" i="8"/>
  <c r="F6" i="8" s="1"/>
  <c r="D32" i="7"/>
  <c r="F32" i="7" s="1"/>
  <c r="H31" i="7"/>
  <c r="F31" i="7"/>
  <c r="G31" i="7" s="1"/>
  <c r="D31" i="7"/>
  <c r="D30" i="7"/>
  <c r="F30" i="7" s="1"/>
  <c r="D29" i="7"/>
  <c r="F29" i="7" s="1"/>
  <c r="D28" i="7"/>
  <c r="F28" i="7" s="1"/>
  <c r="D26" i="7"/>
  <c r="F26" i="7" s="1"/>
  <c r="D25" i="7"/>
  <c r="F25" i="7" s="1"/>
  <c r="F24" i="7"/>
  <c r="H24" i="7" s="1"/>
  <c r="D24" i="7"/>
  <c r="D23" i="7"/>
  <c r="F23" i="7" s="1"/>
  <c r="F22" i="7"/>
  <c r="H22" i="7" s="1"/>
  <c r="D22" i="7"/>
  <c r="D19" i="7"/>
  <c r="F19" i="7" s="1"/>
  <c r="D18" i="7"/>
  <c r="F18" i="7" s="1"/>
  <c r="D17" i="7"/>
  <c r="F17" i="7" s="1"/>
  <c r="F16" i="7"/>
  <c r="D16" i="7"/>
  <c r="D15" i="7"/>
  <c r="F15" i="7" s="1"/>
  <c r="F14" i="7"/>
  <c r="D14" i="7"/>
  <c r="D13" i="7"/>
  <c r="F13" i="7" s="1"/>
  <c r="D12" i="7"/>
  <c r="F12" i="7" s="1"/>
  <c r="D11" i="7"/>
  <c r="F11" i="7" s="1"/>
  <c r="D10" i="7"/>
  <c r="F10" i="7" s="1"/>
  <c r="G9" i="7"/>
  <c r="F9" i="7"/>
  <c r="H9" i="7" s="1"/>
  <c r="I9" i="7" s="1"/>
  <c r="D8" i="7"/>
  <c r="F8" i="7" s="1"/>
  <c r="D7" i="7"/>
  <c r="F7" i="7" s="1"/>
  <c r="G14" i="7" l="1"/>
  <c r="H14" i="7"/>
  <c r="H16" i="7"/>
  <c r="I31" i="7"/>
  <c r="H15" i="8"/>
  <c r="I15" i="8" s="1"/>
  <c r="G15" i="8"/>
  <c r="H7" i="8"/>
  <c r="G7" i="8"/>
  <c r="I7" i="8" s="1"/>
  <c r="G9" i="8"/>
  <c r="I9" i="8"/>
  <c r="H9" i="8"/>
  <c r="H16" i="8"/>
  <c r="G16" i="8"/>
  <c r="I16" i="8" s="1"/>
  <c r="H13" i="8"/>
  <c r="G13" i="8"/>
  <c r="I13" i="8"/>
  <c r="G17" i="8"/>
  <c r="I17" i="8" s="1"/>
  <c r="H17" i="8"/>
  <c r="H6" i="8"/>
  <c r="G6" i="8"/>
  <c r="I10" i="8"/>
  <c r="I11" i="8"/>
  <c r="H11" i="8"/>
  <c r="G11" i="8"/>
  <c r="G12" i="8"/>
  <c r="I12" i="8" s="1"/>
  <c r="H12" i="8"/>
  <c r="I18" i="8"/>
  <c r="G14" i="8"/>
  <c r="H14" i="8"/>
  <c r="H10" i="8"/>
  <c r="H18" i="8"/>
  <c r="G10" i="8"/>
  <c r="G18" i="8"/>
  <c r="G18" i="7"/>
  <c r="H18" i="7"/>
  <c r="H32" i="7"/>
  <c r="G32" i="7"/>
  <c r="H28" i="7"/>
  <c r="G28" i="7"/>
  <c r="G30" i="7"/>
  <c r="H30" i="7"/>
  <c r="H17" i="7"/>
  <c r="G17" i="7"/>
  <c r="H25" i="7"/>
  <c r="G25" i="7"/>
  <c r="H23" i="7"/>
  <c r="G23" i="7"/>
  <c r="I23" i="7" s="1"/>
  <c r="G12" i="7"/>
  <c r="H12" i="7"/>
  <c r="H13" i="7"/>
  <c r="G13" i="7"/>
  <c r="I13" i="7" s="1"/>
  <c r="G7" i="7"/>
  <c r="H7" i="7"/>
  <c r="H19" i="7"/>
  <c r="G19" i="7"/>
  <c r="I19" i="7" s="1"/>
  <c r="H26" i="7"/>
  <c r="G26" i="7"/>
  <c r="I26" i="7" s="1"/>
  <c r="H8" i="7"/>
  <c r="G8" i="7"/>
  <c r="G29" i="7"/>
  <c r="I29" i="7" s="1"/>
  <c r="H29" i="7"/>
  <c r="H15" i="7"/>
  <c r="G15" i="7"/>
  <c r="G10" i="7"/>
  <c r="H10" i="7"/>
  <c r="H11" i="7"/>
  <c r="G11" i="7"/>
  <c r="G22" i="7"/>
  <c r="I22" i="7" s="1"/>
  <c r="G16" i="7"/>
  <c r="G24" i="7"/>
  <c r="I24" i="7" s="1"/>
  <c r="F20" i="7" l="1"/>
  <c r="F34" i="7" s="1"/>
  <c r="K34" i="7" s="1"/>
  <c r="I14" i="7"/>
  <c r="I20" i="7" s="1"/>
  <c r="I34" i="7" s="1"/>
  <c r="F19" i="8"/>
  <c r="I14" i="8"/>
  <c r="I19" i="8" s="1"/>
  <c r="I6" i="8"/>
  <c r="I15" i="7"/>
  <c r="I17" i="7"/>
  <c r="I18" i="7"/>
  <c r="I12" i="7"/>
  <c r="I30" i="7"/>
  <c r="I28" i="7"/>
  <c r="I10" i="7"/>
  <c r="I11" i="7"/>
  <c r="I8" i="7"/>
  <c r="I7" i="7"/>
  <c r="I25" i="7"/>
  <c r="I32" i="7"/>
  <c r="F36" i="7" l="1"/>
  <c r="B2" i="6"/>
  <c r="B4" i="6"/>
  <c r="C8" i="4" l="1"/>
  <c r="B8" i="4"/>
  <c r="F7" i="4"/>
  <c r="F6" i="4"/>
  <c r="F5" i="4"/>
  <c r="F8" i="4" l="1"/>
  <c r="B3" i="6" s="1"/>
  <c r="B6" i="6" l="1"/>
  <c r="I35" i="7"/>
  <c r="I36" i="7" s="1"/>
  <c r="B5" i="6" l="1"/>
</calcChain>
</file>

<file path=xl/sharedStrings.xml><?xml version="1.0" encoding="utf-8"?>
<sst xmlns="http://schemas.openxmlformats.org/spreadsheetml/2006/main" count="175" uniqueCount="143">
  <si>
    <t>ICR Summary Information</t>
  </si>
  <si>
    <t>Hours per Respondent</t>
  </si>
  <si>
    <t>Number of Respondents</t>
  </si>
  <si>
    <t>Total Estimated Burden Hours</t>
  </si>
  <si>
    <t>Total Estimated Costs</t>
  </si>
  <si>
    <t>Annualized Capital O&amp;M</t>
  </si>
  <si>
    <t>Form Number</t>
  </si>
  <si>
    <t>&lt;- Note to EPA: Please provide form number</t>
  </si>
  <si>
    <t>Table 1:  Annual Respondent Burden and Cost - NESHAP for Surface Coating of Metal Cans (40 CFR Part 63, Subpart KKKK) (Renewal)</t>
  </si>
  <si>
    <t>Burden item</t>
  </si>
  <si>
    <t>(A)</t>
  </si>
  <si>
    <t>(B)</t>
  </si>
  <si>
    <t>(C)</t>
  </si>
  <si>
    <t>(D)</t>
  </si>
  <si>
    <t>(E)</t>
  </si>
  <si>
    <t>(F)</t>
  </si>
  <si>
    <t>(G)</t>
  </si>
  <si>
    <t>(H)</t>
  </si>
  <si>
    <t>Person hours per occurrence</t>
  </si>
  <si>
    <t>No. of occurrences per respondent per year</t>
  </si>
  <si>
    <t>Person hours per respondent per year (C=AxB)</t>
  </si>
  <si>
    <r>
      <t xml:space="preserve">Respondents per year  </t>
    </r>
    <r>
      <rPr>
        <b/>
        <vertAlign val="superscript"/>
        <sz val="10"/>
        <color theme="1"/>
        <rFont val="Times New Roman"/>
        <family val="1"/>
      </rPr>
      <t>a</t>
    </r>
  </si>
  <si>
    <t>Technical person- hours per year (E=CxD)</t>
  </si>
  <si>
    <t>Management person hours per year (Ex0.05)</t>
  </si>
  <si>
    <t>Clerical person hours per year (Ex0.1)</t>
  </si>
  <si>
    <r>
      <t xml:space="preserve">Total Cost 
Per year </t>
    </r>
    <r>
      <rPr>
        <b/>
        <vertAlign val="superscript"/>
        <sz val="10"/>
        <color theme="1"/>
        <rFont val="Times New Roman"/>
        <family val="1"/>
      </rPr>
      <t>b</t>
    </r>
  </si>
  <si>
    <t>1. Reporting Requirements</t>
  </si>
  <si>
    <t>Labor Rates</t>
  </si>
  <si>
    <t xml:space="preserve">  a. Familiarization with the regulatory requirements</t>
  </si>
  <si>
    <t>Managerial</t>
  </si>
  <si>
    <t xml:space="preserve">  b. Compile and process data</t>
  </si>
  <si>
    <t>Technical</t>
  </si>
  <si>
    <t xml:space="preserve">  c. Write reports</t>
  </si>
  <si>
    <t>Clerical</t>
  </si>
  <si>
    <t>i. Initial notification</t>
  </si>
  <si>
    <t>ii. Notification of compliance status</t>
  </si>
  <si>
    <t xml:space="preserve"> </t>
  </si>
  <si>
    <t>iii. Notification of construction/reconstruction</t>
  </si>
  <si>
    <t>iv. Notification of actual startup</t>
  </si>
  <si>
    <r>
      <t xml:space="preserve">v. Notification of performance test </t>
    </r>
    <r>
      <rPr>
        <vertAlign val="superscript"/>
        <sz val="10"/>
        <color rgb="FF000000"/>
        <rFont val="Times New Roman"/>
        <family val="1"/>
      </rPr>
      <t>c</t>
    </r>
  </si>
  <si>
    <r>
      <t xml:space="preserve">vi. Report of performance test </t>
    </r>
    <r>
      <rPr>
        <vertAlign val="superscript"/>
        <sz val="10"/>
        <color rgb="FF000000"/>
        <rFont val="Times New Roman"/>
        <family val="1"/>
      </rPr>
      <t>c</t>
    </r>
  </si>
  <si>
    <t>vii. Semiannual report</t>
  </si>
  <si>
    <t>viii. Excess emissions report</t>
  </si>
  <si>
    <r>
      <t xml:space="preserve">ix. Startup, shutdown, malfunction report </t>
    </r>
    <r>
      <rPr>
        <vertAlign val="superscript"/>
        <sz val="10"/>
        <color rgb="FF000000"/>
        <rFont val="Times New Roman"/>
        <family val="1"/>
      </rPr>
      <t>d</t>
    </r>
  </si>
  <si>
    <r>
      <t xml:space="preserve">x. Add-on control performance test </t>
    </r>
    <r>
      <rPr>
        <vertAlign val="superscript"/>
        <sz val="10"/>
        <color rgb="FF000000"/>
        <rFont val="Times New Roman"/>
        <family val="1"/>
      </rPr>
      <t>e</t>
    </r>
  </si>
  <si>
    <t>Subtotal  for Reporting  Requirements</t>
  </si>
  <si>
    <t>2.  Recordkeeping requirements</t>
  </si>
  <si>
    <t>a. Familiarization with the regulatory requirements</t>
  </si>
  <si>
    <t>b. Plan activities</t>
  </si>
  <si>
    <t>c. Implement activities</t>
  </si>
  <si>
    <t>d. Maintain record system for material used</t>
  </si>
  <si>
    <r>
      <t xml:space="preserve">e. Revise record systems due to SSM revisions </t>
    </r>
    <r>
      <rPr>
        <vertAlign val="superscript"/>
        <sz val="10"/>
        <color rgb="FF000000"/>
        <rFont val="Times New Roman"/>
        <family val="1"/>
      </rPr>
      <t>f</t>
    </r>
  </si>
  <si>
    <t>f. Time to enter information</t>
  </si>
  <si>
    <t>i. Material usage</t>
  </si>
  <si>
    <t>ii. Compliance calculation</t>
  </si>
  <si>
    <t>g. Time to train personnel</t>
  </si>
  <si>
    <t>h. Store, file, and maintain records</t>
  </si>
  <si>
    <t>i. Retrieve records/reports</t>
  </si>
  <si>
    <t xml:space="preserve">Subtotal  for Recordkeeping Requirements  </t>
  </si>
  <si>
    <r>
      <t xml:space="preserve">TOTAL LABOR BURDEN AND COST (rounded) </t>
    </r>
    <r>
      <rPr>
        <b/>
        <vertAlign val="superscript"/>
        <sz val="10"/>
        <color theme="1"/>
        <rFont val="Times New Roman"/>
        <family val="1"/>
      </rPr>
      <t>g</t>
    </r>
  </si>
  <si>
    <t>hrs/response</t>
  </si>
  <si>
    <r>
      <t xml:space="preserve">Total CAPITAL and O&amp;M COST (rounded) </t>
    </r>
    <r>
      <rPr>
        <b/>
        <vertAlign val="superscript"/>
        <sz val="10"/>
        <color theme="1"/>
        <rFont val="Times New Roman"/>
        <family val="1"/>
      </rPr>
      <t>g</t>
    </r>
  </si>
  <si>
    <r>
      <t xml:space="preserve">GRAND TOTAL (rounded) </t>
    </r>
    <r>
      <rPr>
        <b/>
        <vertAlign val="superscript"/>
        <sz val="10"/>
        <color theme="1"/>
        <rFont val="Times New Roman"/>
        <family val="1"/>
      </rPr>
      <t>g</t>
    </r>
  </si>
  <si>
    <t>Assumptions:</t>
  </si>
  <si>
    <r>
      <rPr>
        <vertAlign val="superscript"/>
        <sz val="10"/>
        <rFont val="Times New Roman"/>
        <family val="1"/>
      </rPr>
      <t>a.</t>
    </r>
    <r>
      <rPr>
        <sz val="10"/>
        <rFont val="Times New Roman"/>
        <family val="1"/>
      </rPr>
      <t xml:space="preserve">  We have assumed that the average number of respondents that will be subject to the rule will be 5 existing sources.  There will be no additional sources over the three-year period of this ICR.</t>
    </r>
  </si>
  <si>
    <r>
      <t>b</t>
    </r>
    <r>
      <rPr>
        <sz val="10"/>
        <color theme="1"/>
        <rFont val="Times New Roman"/>
        <family val="1"/>
      </rPr>
      <t xml:space="preserve">  This ICR uses the following labor rates: Managerial $172.41 ($82.10+ 110%); Technical $141.75 ($67.50 + 110%); and Clerical $71.36 ($33.98 + 110%).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r>
  </si>
  <si>
    <r>
      <rPr>
        <vertAlign val="superscript"/>
        <sz val="10"/>
        <rFont val="Times New Roman"/>
        <family val="1"/>
      </rPr>
      <t>c.</t>
    </r>
    <r>
      <rPr>
        <sz val="10"/>
        <rFont val="Times New Roman"/>
        <family val="1"/>
      </rPr>
      <t xml:space="preserve">  We have assumed that one facility will be required to conduct testing not already required by their Part 70 permit once every 5 years (1 facility / 5 years = 0.2 facility per year).</t>
    </r>
  </si>
  <si>
    <r>
      <rPr>
        <vertAlign val="superscript"/>
        <sz val="10"/>
        <rFont val="Times New Roman"/>
        <family val="1"/>
      </rPr>
      <t>d.</t>
    </r>
    <r>
      <rPr>
        <sz val="10"/>
        <rFont val="Times New Roman"/>
        <family val="1"/>
      </rPr>
      <t xml:space="preserve">  Previous ICR assumed 25 percent of facilities use add-on controls and submit startup, shutdown, malfunction (SSM) reports once per year. The 2020 rule amendment eliminated the SSM report requirement.</t>
    </r>
  </si>
  <si>
    <r>
      <rPr>
        <vertAlign val="superscript"/>
        <sz val="10"/>
        <rFont val="Times New Roman"/>
        <family val="1"/>
      </rPr>
      <t xml:space="preserve">e.  </t>
    </r>
    <r>
      <rPr>
        <sz val="10"/>
        <rFont val="Times New Roman"/>
        <family val="1"/>
      </rPr>
      <t>Facilities that comply using emission capture systems and add-on controls are required to conduct air emissions performance testing, within 3 years of the effective date of the revised standards. Labor totals include hours for the facility to obtain the testing contractor, plan and attend the test, review the test report, and load it to ERT. One facility has three add-on controls and is not already required to perform periodic testing by the facility's state-issued permit. The final RTR amendments will require this facility to do performance testing every five years.</t>
    </r>
  </si>
  <si>
    <r>
      <rPr>
        <vertAlign val="superscript"/>
        <sz val="10"/>
        <rFont val="Times New Roman"/>
        <family val="1"/>
      </rPr>
      <t>f.</t>
    </r>
    <r>
      <rPr>
        <sz val="10"/>
        <rFont val="Times New Roman"/>
        <family val="1"/>
      </rPr>
      <t xml:space="preserve">  We assume no facilities will need to revise their record systems due to SSM revisions from the 2020 amendments.</t>
    </r>
  </si>
  <si>
    <r>
      <rPr>
        <vertAlign val="superscript"/>
        <sz val="10"/>
        <rFont val="Times New Roman"/>
        <family val="1"/>
      </rPr>
      <t>g.</t>
    </r>
    <r>
      <rPr>
        <sz val="10"/>
        <rFont val="Times New Roman"/>
        <family val="1"/>
      </rPr>
      <t xml:space="preserve">  Totals have been rounded to 3 significant figures. Figures may not add exactly due to rounding.</t>
    </r>
  </si>
  <si>
    <t>Table 2:  Average Annual EPA Burden and Cost - NESHAP for Surface Coating of Metal Cans (40 CFR Part 63, Subpart KKKK) (Renewal)</t>
  </si>
  <si>
    <t>Activity</t>
  </si>
  <si>
    <t>EPA person- hours per occurrence</t>
  </si>
  <si>
    <t>No. of occurrences per plant per year</t>
  </si>
  <si>
    <t>EPA person- hours per plant per year (C=AxB)</t>
  </si>
  <si>
    <r>
      <t xml:space="preserve">Plants per year  </t>
    </r>
    <r>
      <rPr>
        <b/>
        <vertAlign val="superscript"/>
        <sz val="10"/>
        <color theme="1"/>
        <rFont val="Times New Roman"/>
        <family val="1"/>
      </rPr>
      <t>a</t>
    </r>
  </si>
  <si>
    <t>Management person-hours per year (Ex0.05)</t>
  </si>
  <si>
    <t>Clerical person-hours per year (Ex0.1)</t>
  </si>
  <si>
    <r>
      <t xml:space="preserve">Cost, $ </t>
    </r>
    <r>
      <rPr>
        <b/>
        <vertAlign val="superscript"/>
        <sz val="10"/>
        <color theme="1"/>
        <rFont val="Times New Roman"/>
        <family val="1"/>
      </rPr>
      <t>b</t>
    </r>
  </si>
  <si>
    <t>1. Initial performance test</t>
  </si>
  <si>
    <t>2. Repeat performance test</t>
  </si>
  <si>
    <t xml:space="preserve">3. Report review </t>
  </si>
  <si>
    <t xml:space="preserve">  a. Initial notification </t>
  </si>
  <si>
    <r>
      <t xml:space="preserve">  b. Notification of performance test </t>
    </r>
    <r>
      <rPr>
        <vertAlign val="superscript"/>
        <sz val="10"/>
        <color rgb="FF000000"/>
        <rFont val="Times New Roman"/>
        <family val="1"/>
      </rPr>
      <t>c</t>
    </r>
  </si>
  <si>
    <t xml:space="preserve">  c. Notification of compliance status</t>
  </si>
  <si>
    <t xml:space="preserve">  d. Notification of construction/reconstruction</t>
  </si>
  <si>
    <t xml:space="preserve">  e. Notification of actual startup</t>
  </si>
  <si>
    <r>
      <t xml:space="preserve">  f. Report of performance test </t>
    </r>
    <r>
      <rPr>
        <vertAlign val="superscript"/>
        <sz val="10"/>
        <color rgb="FF000000"/>
        <rFont val="Times New Roman"/>
        <family val="1"/>
      </rPr>
      <t>d</t>
    </r>
  </si>
  <si>
    <t xml:space="preserve">  g. Semiannual report</t>
  </si>
  <si>
    <t xml:space="preserve">  h. Excess emissions report</t>
  </si>
  <si>
    <r>
      <t xml:space="preserve">  i. Startup, shutdown, report</t>
    </r>
    <r>
      <rPr>
        <vertAlign val="superscript"/>
        <sz val="10"/>
        <rFont val="Times New Roman"/>
        <family val="1"/>
      </rPr>
      <t>e</t>
    </r>
  </si>
  <si>
    <r>
      <t xml:space="preserve">  j. Review record systems due to SSM revisions </t>
    </r>
    <r>
      <rPr>
        <vertAlign val="superscript"/>
        <sz val="10"/>
        <color rgb="FF000000"/>
        <rFont val="Times New Roman"/>
        <family val="1"/>
      </rPr>
      <t>f</t>
    </r>
  </si>
  <si>
    <r>
      <t xml:space="preserve">TOTAL (rounded) </t>
    </r>
    <r>
      <rPr>
        <b/>
        <vertAlign val="superscript"/>
        <sz val="10"/>
        <color theme="1"/>
        <rFont val="Times New Roman"/>
        <family val="1"/>
      </rPr>
      <t>g</t>
    </r>
  </si>
  <si>
    <r>
      <rPr>
        <vertAlign val="superscript"/>
        <sz val="10"/>
        <color rgb="FF000000"/>
        <rFont val="Times New Roman"/>
        <family val="1"/>
      </rPr>
      <t>a.</t>
    </r>
    <r>
      <rPr>
        <sz val="7"/>
        <color rgb="FF000000"/>
        <rFont val="Times New Roman"/>
        <family val="1"/>
      </rPr>
      <t>   </t>
    </r>
    <r>
      <rPr>
        <sz val="10"/>
        <color rgb="FF000000"/>
        <rFont val="Times New Roman"/>
        <family val="1"/>
      </rPr>
      <t>We have assumed that the average number of respondents that will be subject to the rule will be 5 existing sources.  There will be no additional sources over the three-year period of this ICR.</t>
    </r>
  </si>
  <si>
    <r>
      <t>b</t>
    </r>
    <r>
      <rPr>
        <sz val="10"/>
        <color theme="1"/>
        <rFont val="Times New Roman"/>
        <family val="1"/>
      </rPr>
      <t xml:space="preserve">  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</si>
  <si>
    <r>
      <rPr>
        <vertAlign val="superscript"/>
        <sz val="10"/>
        <color rgb="FF000000"/>
        <rFont val="Times New Roman"/>
        <family val="1"/>
      </rPr>
      <t>c.</t>
    </r>
    <r>
      <rPr>
        <vertAlign val="superscript"/>
        <sz val="7"/>
        <color rgb="FF000000"/>
        <rFont val="Times New Roman"/>
        <family val="1"/>
      </rPr>
      <t>  </t>
    </r>
    <r>
      <rPr>
        <sz val="7"/>
        <color rgb="FF000000"/>
        <rFont val="Times New Roman"/>
        <family val="1"/>
      </rPr>
      <t> </t>
    </r>
    <r>
      <rPr>
        <sz val="10"/>
        <color rgb="FF000000"/>
        <rFont val="Times New Roman"/>
        <family val="1"/>
      </rPr>
      <t>We have assumed that it will take four hours to review the notification of the test and the test plan for each respondent. We have further assumed that one facility will be required to conduct testing not already required by their Part 70 permit once every 5 years (1 facility / 5 years = 0.2 facility per year).</t>
    </r>
  </si>
  <si>
    <r>
      <rPr>
        <vertAlign val="superscript"/>
        <sz val="10"/>
        <color rgb="FF000000"/>
        <rFont val="Times New Roman"/>
        <family val="1"/>
      </rPr>
      <t>d.</t>
    </r>
    <r>
      <rPr>
        <vertAlign val="superscript"/>
        <sz val="7"/>
        <color rgb="FF000000"/>
        <rFont val="Times New Roman"/>
        <family val="1"/>
      </rPr>
      <t> </t>
    </r>
    <r>
      <rPr>
        <sz val="7"/>
        <color rgb="FF000000"/>
        <rFont val="Times New Roman"/>
        <family val="1"/>
      </rPr>
      <t>  </t>
    </r>
    <r>
      <rPr>
        <sz val="10"/>
        <color rgb="FF000000"/>
        <rFont val="Times New Roman"/>
        <family val="1"/>
      </rPr>
      <t>We have assumed that it will take eight hours to review the test report for each respondent.</t>
    </r>
  </si>
  <si>
    <r>
      <rPr>
        <vertAlign val="superscript"/>
        <sz val="10"/>
        <color rgb="FF000000"/>
        <rFont val="Times New Roman"/>
        <family val="1"/>
      </rPr>
      <t>e.</t>
    </r>
    <r>
      <rPr>
        <vertAlign val="superscript"/>
        <sz val="7"/>
        <color rgb="FF000000"/>
        <rFont val="Times New Roman"/>
        <family val="1"/>
      </rPr>
      <t>  </t>
    </r>
    <r>
      <rPr>
        <sz val="7"/>
        <color rgb="FF000000"/>
        <rFont val="Times New Roman"/>
        <family val="1"/>
      </rPr>
      <t> </t>
    </r>
    <r>
      <rPr>
        <sz val="10"/>
        <color rgb="FF000000"/>
        <rFont val="Times New Roman"/>
        <family val="1"/>
      </rPr>
      <t>The 2020 rule amendment eliminated the SSM report requirement.</t>
    </r>
  </si>
  <si>
    <r>
      <rPr>
        <vertAlign val="superscript"/>
        <sz val="10"/>
        <rFont val="Times New Roman"/>
        <family val="1"/>
      </rPr>
      <t xml:space="preserve">f.  </t>
    </r>
    <r>
      <rPr>
        <sz val="10"/>
        <rFont val="Times New Roman"/>
        <family val="1"/>
      </rPr>
      <t xml:space="preserve"> We assume no record systems will need to be revised during the 3-year period of this ICR due to SSM revisions from the 2020 amendments.</t>
    </r>
  </si>
  <si>
    <r>
      <rPr>
        <vertAlign val="superscript"/>
        <sz val="10"/>
        <rFont val="Times New Roman"/>
        <family val="1"/>
      </rPr>
      <t xml:space="preserve">g. </t>
    </r>
    <r>
      <rPr>
        <sz val="10"/>
        <rFont val="Times New Roman"/>
        <family val="1"/>
      </rPr>
      <t xml:space="preserve"> Totals have been rounded to 3 significant figures. Figures may not add exactly due to rounding.</t>
    </r>
  </si>
  <si>
    <r>
      <t>Capital/Startup vs. Operation and Maintenance (O&amp;M) Costs</t>
    </r>
    <r>
      <rPr>
        <sz val="10"/>
        <color theme="1"/>
        <rFont val="Times New Roman"/>
        <family val="1"/>
      </rPr>
      <t> </t>
    </r>
  </si>
  <si>
    <t>Continuous Monitoring Device</t>
  </si>
  <si>
    <t>Capital/Startup Cost for One Respondent</t>
  </si>
  <si>
    <t xml:space="preserve">Number of New  Respondents </t>
  </si>
  <si>
    <t>Total Capital/Startup Cost,  (B X C)</t>
  </si>
  <si>
    <t>Annual O&amp;M Costs for One Respondent</t>
  </si>
  <si>
    <r>
      <t>Number of Respondents with O&amp;M</t>
    </r>
    <r>
      <rPr>
        <b/>
        <vertAlign val="superscript"/>
        <sz val="10"/>
        <color theme="1"/>
        <rFont val="Times New Roman"/>
        <family val="1"/>
      </rPr>
      <t xml:space="preserve"> </t>
    </r>
  </si>
  <si>
    <t>Total O&amp;M, 
(E X F)</t>
  </si>
  <si>
    <r>
      <t>Testing</t>
    </r>
    <r>
      <rPr>
        <vertAlign val="superscript"/>
        <sz val="10"/>
        <color rgb="FF000000"/>
        <rFont val="Times New Roman"/>
        <family val="1"/>
      </rPr>
      <t xml:space="preserve"> a</t>
    </r>
  </si>
  <si>
    <t>$18,750 / $14,063</t>
  </si>
  <si>
    <r>
      <t xml:space="preserve">CPMS </t>
    </r>
    <r>
      <rPr>
        <vertAlign val="superscript"/>
        <sz val="10"/>
        <color rgb="FF000000"/>
        <rFont val="Times New Roman"/>
        <family val="1"/>
      </rPr>
      <t>b</t>
    </r>
  </si>
  <si>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c</t>
    </r>
  </si>
  <si>
    <r>
      <rPr>
        <vertAlign val="superscript"/>
        <sz val="10"/>
        <color theme="1"/>
        <rFont val="Times New Roman"/>
        <family val="1"/>
      </rPr>
      <t xml:space="preserve">a </t>
    </r>
    <r>
      <rPr>
        <sz val="10"/>
        <color theme="1"/>
        <rFont val="Times New Roman"/>
        <family val="1"/>
      </rPr>
      <t xml:space="preserve">We assume three add-on control devices at one facility will be required to conduct periodic performance testing once every five years (1 facility / 5 years = 0.2 facility per year). We assume that all three devices will be tested during one visit by a testing company. EPA assumes that the cost of testing is 25% less for the second unit and subsequent units at one site. Assuming the cost for testing one control device is $18,750, the cost for testing three control devices at one site is $18,750 + $14,063 + $14,063 = $46,876. </t>
    </r>
  </si>
  <si>
    <r>
      <rPr>
        <vertAlign val="superscript"/>
        <sz val="10"/>
        <color theme="1"/>
        <rFont val="Times New Roman"/>
        <family val="1"/>
      </rPr>
      <t>b</t>
    </r>
    <r>
      <rPr>
        <sz val="10"/>
        <color theme="1"/>
        <rFont val="Times New Roman"/>
        <family val="1"/>
      </rPr>
      <t xml:space="preserve"> CMPS is required for complying with operating limits such as RTO temperature monitoring.</t>
    </r>
  </si>
  <si>
    <r>
      <rPr>
        <vertAlign val="superscript"/>
        <sz val="10"/>
        <color theme="1"/>
        <rFont val="Times New Roman"/>
        <family val="1"/>
      </rPr>
      <t>c</t>
    </r>
    <r>
      <rPr>
        <sz val="10"/>
        <color theme="1"/>
        <rFont val="Times New Roman"/>
        <family val="1"/>
      </rPr>
      <t xml:space="preserve"> Totals have been rounded to 3 significant figures. Figures may not add exactly due to rounding.</t>
    </r>
  </si>
  <si>
    <t>Total Annual Responses</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</si>
  <si>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</si>
  <si>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</si>
  <si>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</si>
  <si>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</si>
  <si>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</si>
  <si>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Initial notification</t>
  </si>
  <si>
    <t>Notification of compliance status</t>
  </si>
  <si>
    <t>Notification of construction/reconstruction</t>
  </si>
  <si>
    <t xml:space="preserve">Notification of actual startup </t>
  </si>
  <si>
    <t xml:space="preserve">Notification of performance test </t>
  </si>
  <si>
    <t>Report of performance test</t>
  </si>
  <si>
    <t xml:space="preserve">Semiannual report </t>
  </si>
  <si>
    <t>Excess emissions report</t>
  </si>
  <si>
    <t>Startup, shutdown, malfunction report</t>
  </si>
  <si>
    <t>Total (rounded)</t>
  </si>
  <si>
    <r>
      <rPr>
        <vertAlign val="superscript"/>
        <sz val="10"/>
        <color rgb="FF000000"/>
        <rFont val="Times New Roman"/>
        <family val="1"/>
      </rPr>
      <t xml:space="preserve">a </t>
    </r>
    <r>
      <rPr>
        <sz val="10"/>
        <color rgb="FF000000"/>
        <rFont val="Times New Roman"/>
        <family val="1"/>
      </rPr>
      <t>New respondents include sources with constructed, reconstructed and modified affected facilities.</t>
    </r>
    <r>
      <rPr>
        <sz val="10"/>
        <color rgb="FFFF0000"/>
        <rFont val="Times New Roman"/>
        <family val="1"/>
      </rPr>
      <t xml:space="preserve"> </t>
    </r>
  </si>
  <si>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</si>
  <si>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</si>
  <si>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</si>
  <si>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</si>
  <si>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</si>
  <si>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</si>
  <si>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</si>
  <si>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</si>
  <si>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</si>
  <si>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a</t>
    </r>
    <r>
      <rPr>
        <sz val="12"/>
        <color rgb="FF000000"/>
        <rFont val="Times New Roman"/>
        <family val="1"/>
      </rPr>
      <t xml:space="preserve"> </t>
    </r>
    <r>
      <rPr>
        <sz val="10"/>
        <color rgb="FF000000"/>
        <rFont val="Times New Roman"/>
        <family val="1"/>
      </rPr>
      <t>New respondents include sources with constructed, reconstructed and modified affected facilities.</t>
    </r>
    <r>
      <rPr>
        <sz val="10"/>
        <color rgb="FFFF000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</si>
</sst>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1" formatCode="_(* #,##0_);_(* \(#,##0\);_(* &quot;-&quot;_);_(@_)"/>
    <numFmt numFmtId="44" formatCode="_(&quot;$&quot;* #,##0.00_);_(&quot;$&quot;* \(#,##0.00\);_(&quot;$&quot;* &quot;-&quot;??_);_(@_)"/>
    <numFmt numFmtId="164" formatCode="General_)"/>
    <numFmt numFmtId="165" formatCode="&quot;$&quot;#,##0.00"/>
    <numFmt numFmtId="166" formatCode="&quot;$&quot;#,##0"/>
  </numFmts>
  <fonts count="31"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vertAlign val="superscript"/>
      <sz val="10"/>
      <name val="Times New Roman"/>
      <family val="1"/>
    </font>
    <font>
      <vertAlign val="superscript"/>
      <sz val="10"/>
      <color rgb="FF000000"/>
      <name val="Times New Roman"/>
      <family val="1"/>
    </font>
    <font>
      <sz val="10"/>
      <color theme="1"/>
      <name val="Calibri"/>
      <family val="2"/>
      <scheme val="minor"/>
    </font>
    <font>
      <sz val="10"/>
      <color rgb="FFFF0000"/>
      <name val="Calibri"/>
      <family val="2"/>
      <scheme val="minor"/>
    </font>
    <font>
      <sz val="12"/>
      <color rgb="FF000000"/>
      <name val="Times New Roman"/>
      <family val="1"/>
    </font>
    <font>
      <sz val="11"/>
      <color theme="1"/>
      <name val="Calibri"/>
      <family val="2"/>
      <scheme val="minor"/>
    </font>
    <font>
      <i/>
      <u/>
      <sz val="10"/>
      <color theme="1"/>
      <name val="Calibri"/>
      <family val="2"/>
      <scheme val="minor"/>
    </font>
    <font>
      <vertAlign val="superscript"/>
      <sz val="12"/>
      <name val="Times New Roman"/>
      <family val="1"/>
    </font>
    <font>
      <sz val="11"/>
      <name val="Calibri"/>
      <family val="2"/>
      <scheme val="minor"/>
    </font>
    <font>
      <sz val="7"/>
      <color rgb="FF000000"/>
      <name val="Times New Roman"/>
      <family val="1"/>
    </font>
    <font>
      <vertAlign val="superscript"/>
      <sz val="12"/>
      <color rgb="FF000000"/>
      <name val="Times New Roman"/>
      <family val="1"/>
    </font>
    <font>
      <sz val="9"/>
      <color rgb="FF000000"/>
      <name val="Times New Roman"/>
      <family val="1"/>
    </font>
    <font>
      <sz val="10"/>
      <color rgb="FF7030A0"/>
      <name val="Calibri"/>
      <family val="2"/>
      <scheme val="minor"/>
    </font>
    <font>
      <vertAlign val="superscript"/>
      <sz val="7"/>
      <color rgb="FF000000"/>
      <name val="Times New Roman"/>
      <family val="1"/>
    </font>
    <font>
      <sz val="11"/>
      <color rgb="FF7030A0"/>
      <name val="Calibri"/>
      <family val="2"/>
      <scheme val="minor"/>
    </font>
    <font>
      <sz val="11"/>
      <color rgb="FFFF0000"/>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9" fillId="0" borderId="0"/>
    <xf numFmtId="44" fontId="20" fillId="0" borderId="0" applyFont="0" applyFill="0" applyBorder="0" applyAlignment="0" applyProtection="0"/>
  </cellStyleXfs>
  <cellXfs count="96">
    <xf numFmtId="0" fontId="0" fillId="0" borderId="0" xfId="0"/>
    <xf numFmtId="0" fontId="2" fillId="0" borderId="0" xfId="0" applyFont="1"/>
    <xf numFmtId="0" fontId="2" fillId="0" borderId="1" xfId="0" applyFont="1" applyBorder="1" applyAlignment="1">
      <alignment horizontal="center" wrapText="1"/>
    </xf>
    <xf numFmtId="164" fontId="8" fillId="0" borderId="0" xfId="1" applyFont="1" applyAlignment="1">
      <alignment horizontal="center" vertical="center" wrapText="1"/>
    </xf>
    <xf numFmtId="165" fontId="8" fillId="0" borderId="0" xfId="1" applyNumberFormat="1" applyFont="1" applyAlignment="1">
      <alignment horizontal="right" wrapText="1"/>
    </xf>
    <xf numFmtId="0" fontId="8" fillId="0" borderId="0" xfId="0" applyFont="1"/>
    <xf numFmtId="0" fontId="17" fillId="0" borderId="0" xfId="0" applyFont="1"/>
    <xf numFmtId="0" fontId="12" fillId="0" borderId="1" xfId="0" applyFont="1" applyBorder="1" applyAlignment="1">
      <alignment horizontal="center" vertical="center" wrapText="1"/>
    </xf>
    <xf numFmtId="0" fontId="2" fillId="0" borderId="1" xfId="0" applyFont="1" applyBorder="1" applyAlignment="1">
      <alignment horizontal="center" vertical="center" wrapText="1"/>
    </xf>
    <xf numFmtId="6"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6" fontId="2" fillId="0" borderId="0" xfId="0" applyNumberFormat="1" applyFont="1" applyAlignment="1">
      <alignment horizontal="center" vertical="center" wrapText="1"/>
    </xf>
    <xf numFmtId="0" fontId="17" fillId="0" borderId="0" xfId="0" applyFont="1" applyAlignment="1">
      <alignment wrapText="1"/>
    </xf>
    <xf numFmtId="0" fontId="13" fillId="0" borderId="1" xfId="0" applyFont="1" applyBorder="1" applyAlignment="1">
      <alignment horizontal="center" vertical="center" wrapText="1"/>
    </xf>
    <xf numFmtId="0" fontId="8" fillId="0" borderId="1" xfId="0" applyFont="1" applyBorder="1" applyAlignment="1">
      <alignment vertical="center" wrapText="1"/>
    </xf>
    <xf numFmtId="0" fontId="1" fillId="0" borderId="0" xfId="0" applyFont="1"/>
    <xf numFmtId="0" fontId="2" fillId="0" borderId="1" xfId="0" applyFont="1" applyBorder="1" applyAlignment="1">
      <alignment horizontal="right" wrapText="1"/>
    </xf>
    <xf numFmtId="6" fontId="6" fillId="0" borderId="1" xfId="0" applyNumberFormat="1" applyFont="1" applyBorder="1" applyAlignment="1">
      <alignment horizontal="right" wrapText="1"/>
    </xf>
    <xf numFmtId="0" fontId="2" fillId="0" borderId="1" xfId="0" applyFont="1" applyBorder="1" applyAlignment="1">
      <alignment horizontal="left" vertical="top" wrapText="1"/>
    </xf>
    <xf numFmtId="0" fontId="3" fillId="0" borderId="0" xfId="0" applyFont="1"/>
    <xf numFmtId="1" fontId="3" fillId="0" borderId="1" xfId="0" applyNumberFormat="1" applyFont="1" applyBorder="1" applyAlignment="1">
      <alignment horizontal="center" vertical="center" wrapText="1"/>
    </xf>
    <xf numFmtId="6" fontId="17" fillId="0" borderId="0" xfId="0" applyNumberFormat="1" applyFont="1"/>
    <xf numFmtId="0" fontId="2" fillId="0" borderId="5" xfId="0" applyFont="1" applyBorder="1" applyAlignment="1">
      <alignment vertical="center" wrapText="1"/>
    </xf>
    <xf numFmtId="41" fontId="0" fillId="0" borderId="0" xfId="0" applyNumberFormat="1"/>
    <xf numFmtId="3" fontId="0" fillId="0" borderId="0" xfId="0" applyNumberFormat="1"/>
    <xf numFmtId="6" fontId="0" fillId="0" borderId="0" xfId="0" applyNumberFormat="1"/>
    <xf numFmtId="0" fontId="3" fillId="0" borderId="1" xfId="0" applyFont="1" applyBorder="1" applyAlignment="1">
      <alignment horizontal="center" vertical="top" wrapText="1"/>
    </xf>
    <xf numFmtId="0" fontId="21" fillId="0" borderId="0" xfId="0" applyFont="1" applyAlignment="1">
      <alignment vertical="center" wrapText="1"/>
    </xf>
    <xf numFmtId="0" fontId="12" fillId="0" borderId="1" xfId="0" applyFont="1" applyBorder="1" applyAlignment="1">
      <alignment vertical="center"/>
    </xf>
    <xf numFmtId="0" fontId="12" fillId="0" borderId="1" xfId="0" applyFont="1" applyBorder="1" applyAlignment="1">
      <alignment vertical="center" wrapText="1"/>
    </xf>
    <xf numFmtId="6" fontId="12" fillId="0" borderId="1" xfId="0" applyNumberFormat="1" applyFont="1" applyBorder="1" applyAlignment="1">
      <alignment horizontal="right" vertical="center" wrapText="1"/>
    </xf>
    <xf numFmtId="0" fontId="2" fillId="0" borderId="1" xfId="0" applyFont="1" applyBorder="1"/>
    <xf numFmtId="0" fontId="12" fillId="0" borderId="1" xfId="0" applyFont="1" applyBorder="1" applyAlignment="1">
      <alignment horizontal="left" vertical="center" wrapText="1" indent="2"/>
    </xf>
    <xf numFmtId="0" fontId="17" fillId="0" borderId="0" xfId="0" applyFont="1" applyAlignment="1">
      <alignment vertical="top" wrapText="1"/>
    </xf>
    <xf numFmtId="0" fontId="0" fillId="0" borderId="0" xfId="0" applyAlignment="1">
      <alignment vertical="top" wrapText="1"/>
    </xf>
    <xf numFmtId="0" fontId="0" fillId="0" borderId="0" xfId="0" applyAlignment="1">
      <alignment wrapText="1"/>
    </xf>
    <xf numFmtId="0" fontId="12" fillId="0" borderId="1" xfId="0" applyFont="1" applyBorder="1" applyAlignment="1">
      <alignment horizontal="center" vertical="center"/>
    </xf>
    <xf numFmtId="8" fontId="12" fillId="0" borderId="1" xfId="0" applyNumberFormat="1" applyFont="1" applyBorder="1" applyAlignment="1">
      <alignment horizontal="right" vertical="center" wrapText="1"/>
    </xf>
    <xf numFmtId="0" fontId="6" fillId="0" borderId="1" xfId="0" applyFont="1" applyBorder="1" applyAlignment="1">
      <alignment horizontal="left" vertical="top" wrapText="1"/>
    </xf>
    <xf numFmtId="0" fontId="12" fillId="0" borderId="1" xfId="0" applyFont="1" applyBorder="1" applyAlignment="1">
      <alignment horizontal="left" vertical="center" wrapText="1" indent="1"/>
    </xf>
    <xf numFmtId="0" fontId="6" fillId="0" borderId="6" xfId="0" applyFont="1" applyBorder="1" applyAlignment="1">
      <alignment horizontal="left" vertical="top" wrapText="1"/>
    </xf>
    <xf numFmtId="0" fontId="2" fillId="0" borderId="6" xfId="0" applyFont="1" applyBorder="1" applyAlignment="1">
      <alignment horizontal="center" wrapText="1"/>
    </xf>
    <xf numFmtId="166" fontId="6" fillId="0" borderId="6" xfId="2" applyNumberFormat="1" applyFont="1" applyFill="1" applyBorder="1" applyAlignment="1">
      <alignment horizontal="right" wrapText="1"/>
    </xf>
    <xf numFmtId="0" fontId="3" fillId="0" borderId="1" xfId="0" applyFont="1" applyBorder="1" applyAlignment="1">
      <alignment vertical="top" wrapText="1"/>
    </xf>
    <xf numFmtId="0" fontId="2" fillId="0" borderId="1" xfId="0" applyFont="1" applyBorder="1" applyAlignment="1">
      <alignment wrapText="1"/>
    </xf>
    <xf numFmtId="166" fontId="3" fillId="0" borderId="1" xfId="0" applyNumberFormat="1" applyFont="1" applyBorder="1" applyAlignment="1">
      <alignment wrapText="1"/>
    </xf>
    <xf numFmtId="0" fontId="3" fillId="0" borderId="1" xfId="0" applyFont="1" applyBorder="1" applyAlignment="1">
      <alignment horizontal="left" vertical="top"/>
    </xf>
    <xf numFmtId="1" fontId="0" fillId="0" borderId="0" xfId="0" applyNumberFormat="1"/>
    <xf numFmtId="0" fontId="18" fillId="0" borderId="0" xfId="0" applyFont="1" applyAlignment="1">
      <alignment wrapText="1"/>
    </xf>
    <xf numFmtId="0" fontId="22" fillId="0" borderId="0" xfId="0" applyFont="1"/>
    <xf numFmtId="0" fontId="23" fillId="0" borderId="0" xfId="0" applyFont="1"/>
    <xf numFmtId="0" fontId="15" fillId="0" borderId="0" xfId="0" applyFont="1"/>
    <xf numFmtId="0" fontId="10" fillId="0" borderId="1" xfId="0" applyFont="1" applyBorder="1" applyAlignment="1">
      <alignment horizontal="center" vertical="top" wrapText="1"/>
    </xf>
    <xf numFmtId="0" fontId="8" fillId="0" borderId="4" xfId="0" applyFont="1" applyBorder="1" applyAlignment="1">
      <alignment horizontal="center" wrapText="1"/>
    </xf>
    <xf numFmtId="6" fontId="2" fillId="0" borderId="1" xfId="0" applyNumberFormat="1" applyFont="1" applyBorder="1" applyAlignment="1">
      <alignment horizontal="right" wrapText="1"/>
    </xf>
    <xf numFmtId="0" fontId="2" fillId="0" borderId="4" xfId="0" applyFont="1" applyBorder="1" applyAlignment="1">
      <alignment horizontal="center" wrapText="1"/>
    </xf>
    <xf numFmtId="0" fontId="3" fillId="0" borderId="1" xfId="0" applyFont="1" applyBorder="1" applyAlignment="1">
      <alignment horizontal="left" wrapText="1"/>
    </xf>
    <xf numFmtId="6" fontId="3" fillId="0" borderId="1" xfId="0" applyNumberFormat="1" applyFont="1" applyBorder="1" applyAlignment="1">
      <alignment wrapText="1"/>
    </xf>
    <xf numFmtId="0" fontId="25" fillId="0" borderId="0" xfId="0" applyFont="1" applyAlignment="1">
      <alignment vertical="center"/>
    </xf>
    <xf numFmtId="0" fontId="26" fillId="0" borderId="1" xfId="0" applyFont="1" applyBorder="1" applyAlignment="1">
      <alignment vertical="center" wrapText="1"/>
    </xf>
    <xf numFmtId="165" fontId="12" fillId="0" borderId="1" xfId="0" applyNumberFormat="1" applyFont="1" applyBorder="1"/>
    <xf numFmtId="8" fontId="8" fillId="0" borderId="1" xfId="0" applyNumberFormat="1" applyFont="1" applyBorder="1" applyAlignment="1">
      <alignment wrapText="1"/>
    </xf>
    <xf numFmtId="0" fontId="27" fillId="0" borderId="0" xfId="0" applyFont="1"/>
    <xf numFmtId="0" fontId="29" fillId="0" borderId="0" xfId="0" applyFont="1"/>
    <xf numFmtId="0" fontId="30" fillId="0" borderId="0" xfId="0" applyFont="1"/>
    <xf numFmtId="166" fontId="12" fillId="0" borderId="1" xfId="0" applyNumberFormat="1" applyFont="1" applyBorder="1" applyAlignment="1">
      <alignment horizontal="center" vertical="center" wrapText="1"/>
    </xf>
    <xf numFmtId="166" fontId="27" fillId="0" borderId="0" xfId="0" applyNumberFormat="1" applyFont="1"/>
    <xf numFmtId="0" fontId="12" fillId="0" borderId="0" xfId="0" applyFont="1"/>
    <xf numFmtId="0" fontId="3" fillId="0" borderId="1" xfId="0" applyFont="1" applyBorder="1" applyAlignment="1">
      <alignment horizontal="center" vertical="center" wrapText="1"/>
    </xf>
    <xf numFmtId="0" fontId="13" fillId="0" borderId="1" xfId="0" applyFont="1" applyBorder="1" applyAlignment="1">
      <alignment vertical="center" wrapText="1"/>
    </xf>
    <xf numFmtId="0" fontId="0" fillId="0" borderId="0" xfId="0" applyAlignment="1">
      <alignment horizontal="center"/>
    </xf>
    <xf numFmtId="0" fontId="8" fillId="0" borderId="0" xfId="0" applyFont="1" applyAlignment="1">
      <alignment horizontal="left" vertical="top" wrapText="1"/>
    </xf>
    <xf numFmtId="0" fontId="15" fillId="0" borderId="0" xfId="0" applyFont="1" applyAlignment="1">
      <alignment horizontal="left"/>
    </xf>
    <xf numFmtId="3" fontId="3" fillId="0" borderId="2" xfId="0" applyNumberFormat="1" applyFont="1" applyBorder="1" applyAlignment="1">
      <alignment horizontal="center" wrapText="1"/>
    </xf>
    <xf numFmtId="3" fontId="3" fillId="0" borderId="3" xfId="0" applyNumberFormat="1" applyFont="1" applyBorder="1" applyAlignment="1">
      <alignment horizontal="center" wrapText="1"/>
    </xf>
    <xf numFmtId="3" fontId="3" fillId="0" borderId="4" xfId="0" applyNumberFormat="1" applyFont="1" applyBorder="1" applyAlignment="1">
      <alignment horizontal="center" wrapText="1"/>
    </xf>
    <xf numFmtId="0" fontId="5" fillId="0" borderId="0" xfId="0" applyFont="1" applyAlignment="1">
      <alignment horizontal="left" vertical="top" wrapText="1"/>
    </xf>
    <xf numFmtId="0" fontId="3" fillId="0" borderId="1" xfId="0" applyFont="1" applyBorder="1" applyAlignment="1">
      <alignment horizontal="center" wrapText="1"/>
    </xf>
    <xf numFmtId="0" fontId="2" fillId="0" borderId="2" xfId="0" applyFont="1" applyBorder="1" applyAlignment="1">
      <alignment horizontal="center" vertical="top" wrapText="1"/>
    </xf>
    <xf numFmtId="0" fontId="2" fillId="0" borderId="4" xfId="0" applyFont="1" applyBorder="1" applyAlignment="1">
      <alignment horizontal="center" vertical="top" wrapText="1"/>
    </xf>
    <xf numFmtId="3" fontId="6" fillId="0" borderId="2" xfId="0" applyNumberFormat="1" applyFont="1" applyBorder="1" applyAlignment="1">
      <alignment horizontal="center" wrapText="1"/>
    </xf>
    <xf numFmtId="3" fontId="6" fillId="0" borderId="3" xfId="0" applyNumberFormat="1" applyFont="1" applyBorder="1" applyAlignment="1">
      <alignment horizontal="center" wrapText="1"/>
    </xf>
    <xf numFmtId="3" fontId="6" fillId="0" borderId="4" xfId="0" applyNumberFormat="1" applyFont="1" applyBorder="1" applyAlignment="1">
      <alignment horizontal="center" wrapText="1"/>
    </xf>
    <xf numFmtId="3" fontId="6" fillId="0" borderId="7" xfId="0" applyNumberFormat="1" applyFont="1" applyBorder="1" applyAlignment="1">
      <alignment horizontal="center" wrapText="1"/>
    </xf>
    <xf numFmtId="3" fontId="6" fillId="0" borderId="8" xfId="0" applyNumberFormat="1" applyFont="1" applyBorder="1" applyAlignment="1">
      <alignment horizontal="center" wrapText="1"/>
    </xf>
    <xf numFmtId="3" fontId="6" fillId="0" borderId="9" xfId="0" applyNumberFormat="1" applyFont="1" applyBorder="1" applyAlignment="1">
      <alignment horizontal="center" wrapText="1"/>
    </xf>
    <xf numFmtId="3" fontId="3" fillId="0" borderId="1" xfId="0" applyNumberFormat="1" applyFont="1" applyBorder="1" applyAlignment="1">
      <alignment horizontal="center" wrapText="1"/>
    </xf>
    <xf numFmtId="0" fontId="12" fillId="0" borderId="0" xfId="0" applyFont="1" applyAlignment="1">
      <alignment horizontal="left" vertical="top" wrapText="1"/>
    </xf>
    <xf numFmtId="0" fontId="10" fillId="0" borderId="1" xfId="0" applyFont="1" applyBorder="1" applyAlignment="1">
      <alignment horizontal="center" wrapText="1"/>
    </xf>
    <xf numFmtId="0" fontId="2" fillId="0" borderId="1" xfId="0" applyFont="1" applyBorder="1" applyAlignment="1">
      <alignment horizontal="center"/>
    </xf>
    <xf numFmtId="1" fontId="3" fillId="0" borderId="1" xfId="0" applyNumberFormat="1" applyFont="1" applyBorder="1" applyAlignment="1">
      <alignment horizont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left" wrapText="1"/>
    </xf>
    <xf numFmtId="0" fontId="11" fillId="0" borderId="1" xfId="0" applyFont="1" applyBorder="1" applyAlignment="1">
      <alignment horizontal="center" vertical="center" wrapText="1"/>
    </xf>
    <xf numFmtId="0" fontId="13" fillId="0" borderId="1" xfId="0" applyFont="1" applyBorder="1" applyAlignment="1">
      <alignment vertical="center" wrapText="1"/>
    </xf>
  </cellXfs>
  <cellStyles count="3">
    <cellStyle name="Currency" xfId="2" builtinId="4"/>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C7"/>
  <sheetViews>
    <sheetView workbookViewId="0">
      <selection activeCell="A10" sqref="A10"/>
    </sheetView>
  </sheetViews>
  <sheetFormatPr defaultRowHeight="14.5" x14ac:dyDescent="0.35"/>
  <cols>
    <col min="1" max="1" width="27.81640625" bestFit="1" customWidth="1"/>
    <col min="2" max="2" width="14.26953125" bestFit="1" customWidth="1"/>
  </cols>
  <sheetData>
    <row r="1" spans="1:3" x14ac:dyDescent="0.35">
      <c r="A1" s="70" t="s">
        <v>0</v>
      </c>
      <c r="B1" s="70"/>
    </row>
    <row r="2" spans="1:3" x14ac:dyDescent="0.35">
      <c r="A2" t="s">
        <v>1</v>
      </c>
      <c r="B2" s="23">
        <f>'Table 1'!K34</f>
        <v>95.098039215686285</v>
      </c>
    </row>
    <row r="3" spans="1:3" x14ac:dyDescent="0.35">
      <c r="A3" t="s">
        <v>2</v>
      </c>
      <c r="B3">
        <f>Respondents!F8</f>
        <v>5</v>
      </c>
    </row>
    <row r="4" spans="1:3" x14ac:dyDescent="0.35">
      <c r="A4" t="s">
        <v>3</v>
      </c>
      <c r="B4" s="24">
        <f>'Table 1'!F34</f>
        <v>1940</v>
      </c>
    </row>
    <row r="5" spans="1:3" x14ac:dyDescent="0.35">
      <c r="A5" t="s">
        <v>4</v>
      </c>
      <c r="B5" s="25">
        <f>'Table 1'!I36</f>
        <v>282000</v>
      </c>
    </row>
    <row r="6" spans="1:3" x14ac:dyDescent="0.35">
      <c r="A6" t="s">
        <v>5</v>
      </c>
      <c r="B6" s="25">
        <f>'Capital O&amp;M'!I7</f>
        <v>15400</v>
      </c>
    </row>
    <row r="7" spans="1:3" x14ac:dyDescent="0.35">
      <c r="A7" t="s">
        <v>6</v>
      </c>
      <c r="C7" s="64" t="s">
        <v>7</v>
      </c>
    </row>
  </sheetData>
  <mergeCells count="1">
    <mergeCell ref="A1:B1"/>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D5936-D659-4369-8F8E-51D98C7771B1}">
  <dimension ref="A1:N52"/>
  <sheetViews>
    <sheetView tabSelected="1" topLeftCell="A27" zoomScale="90" zoomScaleNormal="90" workbookViewId="0">
      <selection activeCell="I35" sqref="I35"/>
    </sheetView>
  </sheetViews>
  <sheetFormatPr defaultRowHeight="14.5" x14ac:dyDescent="0.35"/>
  <cols>
    <col min="1" max="1" width="45.7265625" customWidth="1"/>
    <col min="2" max="8" width="13.81640625" customWidth="1"/>
    <col min="9" max="9" width="11.54296875" customWidth="1"/>
    <col min="10" max="10" width="7.7265625" style="12" customWidth="1"/>
    <col min="11" max="11" width="14.7265625" customWidth="1"/>
    <col min="12" max="12" width="13.54296875" customWidth="1"/>
  </cols>
  <sheetData>
    <row r="1" spans="1:14" ht="15.5" x14ac:dyDescent="0.35">
      <c r="A1" s="15" t="s">
        <v>8</v>
      </c>
    </row>
    <row r="2" spans="1:14" ht="15.5" x14ac:dyDescent="0.35">
      <c r="A2" s="15"/>
    </row>
    <row r="3" spans="1:14" ht="23.25" customHeight="1" x14ac:dyDescent="0.35"/>
    <row r="4" spans="1:14" x14ac:dyDescent="0.35">
      <c r="A4" s="77" t="s">
        <v>9</v>
      </c>
      <c r="B4" s="26" t="s">
        <v>10</v>
      </c>
      <c r="C4" s="26" t="s">
        <v>11</v>
      </c>
      <c r="D4" s="26" t="s">
        <v>12</v>
      </c>
      <c r="E4" s="26" t="s">
        <v>13</v>
      </c>
      <c r="F4" s="26" t="s">
        <v>14</v>
      </c>
      <c r="G4" s="26" t="s">
        <v>15</v>
      </c>
      <c r="H4" s="26" t="s">
        <v>16</v>
      </c>
      <c r="I4" s="26" t="s">
        <v>17</v>
      </c>
    </row>
    <row r="5" spans="1:14" ht="52" x14ac:dyDescent="0.35">
      <c r="A5" s="77"/>
      <c r="B5" s="26" t="s">
        <v>18</v>
      </c>
      <c r="C5" s="26" t="s">
        <v>19</v>
      </c>
      <c r="D5" s="26" t="s">
        <v>20</v>
      </c>
      <c r="E5" s="26" t="s">
        <v>21</v>
      </c>
      <c r="F5" s="26" t="s">
        <v>22</v>
      </c>
      <c r="G5" s="26" t="s">
        <v>23</v>
      </c>
      <c r="H5" s="26" t="s">
        <v>24</v>
      </c>
      <c r="I5" s="26" t="s">
        <v>25</v>
      </c>
      <c r="J5" s="27"/>
    </row>
    <row r="6" spans="1:14" x14ac:dyDescent="0.35">
      <c r="A6" s="28" t="s">
        <v>26</v>
      </c>
      <c r="B6" s="28"/>
      <c r="C6" s="28"/>
      <c r="D6" s="28"/>
      <c r="E6" s="28"/>
      <c r="F6" s="28"/>
      <c r="G6" s="28"/>
      <c r="H6" s="28"/>
      <c r="I6" s="28"/>
      <c r="K6" s="78" t="s">
        <v>27</v>
      </c>
      <c r="L6" s="79"/>
    </row>
    <row r="7" spans="1:14" x14ac:dyDescent="0.35">
      <c r="A7" s="29" t="s">
        <v>28</v>
      </c>
      <c r="B7" s="7">
        <v>4</v>
      </c>
      <c r="C7" s="7">
        <v>1</v>
      </c>
      <c r="D7" s="7">
        <f>B7*C7</f>
        <v>4</v>
      </c>
      <c r="E7" s="7">
        <v>5</v>
      </c>
      <c r="F7" s="7">
        <f>D7*E7</f>
        <v>20</v>
      </c>
      <c r="G7" s="7">
        <f>F7*0.05</f>
        <v>1</v>
      </c>
      <c r="H7" s="7">
        <f>F7*0.1</f>
        <v>2</v>
      </c>
      <c r="I7" s="30">
        <f>G7*K$7+F7*K$8+H7*K$9</f>
        <v>3150.1299999999997</v>
      </c>
      <c r="K7" s="60">
        <v>172.41</v>
      </c>
      <c r="L7" s="31" t="s">
        <v>29</v>
      </c>
      <c r="M7" s="5"/>
    </row>
    <row r="8" spans="1:14" x14ac:dyDescent="0.35">
      <c r="A8" s="29" t="s">
        <v>30</v>
      </c>
      <c r="B8" s="7">
        <v>4</v>
      </c>
      <c r="C8" s="7">
        <v>4</v>
      </c>
      <c r="D8" s="7">
        <f t="shared" ref="D8:D19" si="0">B8*C8</f>
        <v>16</v>
      </c>
      <c r="E8" s="7">
        <v>5</v>
      </c>
      <c r="F8" s="7">
        <f t="shared" ref="F8:F19" si="1">D8*E8</f>
        <v>80</v>
      </c>
      <c r="G8" s="7">
        <f t="shared" ref="G8:G17" si="2">F8*0.05</f>
        <v>4</v>
      </c>
      <c r="H8" s="7">
        <f t="shared" ref="H8:H19" si="3">F8*0.1</f>
        <v>8</v>
      </c>
      <c r="I8" s="30">
        <f>G8*K$7+F8*K$8+H8*K$9</f>
        <v>12600.519999999999</v>
      </c>
      <c r="K8" s="60">
        <v>141.75</v>
      </c>
      <c r="L8" s="31" t="s">
        <v>31</v>
      </c>
    </row>
    <row r="9" spans="1:14" x14ac:dyDescent="0.35">
      <c r="A9" s="29" t="s">
        <v>32</v>
      </c>
      <c r="B9" s="7"/>
      <c r="C9" s="7"/>
      <c r="D9" s="7"/>
      <c r="E9" s="7"/>
      <c r="F9" s="7">
        <f t="shared" si="1"/>
        <v>0</v>
      </c>
      <c r="G9" s="7">
        <f t="shared" si="2"/>
        <v>0</v>
      </c>
      <c r="H9" s="7">
        <f t="shared" si="3"/>
        <v>0</v>
      </c>
      <c r="I9" s="30">
        <f t="shared" ref="I9:I19" si="4">G9*K$7+F9*K$8+H9*K$9</f>
        <v>0</v>
      </c>
      <c r="K9" s="60">
        <v>71.36</v>
      </c>
      <c r="L9" s="31" t="s">
        <v>33</v>
      </c>
    </row>
    <row r="10" spans="1:14" x14ac:dyDescent="0.35">
      <c r="A10" s="32" t="s">
        <v>34</v>
      </c>
      <c r="B10" s="7">
        <v>2</v>
      </c>
      <c r="C10" s="7">
        <v>1</v>
      </c>
      <c r="D10" s="7">
        <f t="shared" si="0"/>
        <v>2</v>
      </c>
      <c r="E10" s="7">
        <v>0</v>
      </c>
      <c r="F10" s="7">
        <f t="shared" si="1"/>
        <v>0</v>
      </c>
      <c r="G10" s="7">
        <f t="shared" si="2"/>
        <v>0</v>
      </c>
      <c r="H10" s="7">
        <f t="shared" si="3"/>
        <v>0</v>
      </c>
      <c r="I10" s="30">
        <f t="shared" si="4"/>
        <v>0</v>
      </c>
    </row>
    <row r="11" spans="1:14" ht="24" customHeight="1" x14ac:dyDescent="0.35">
      <c r="A11" s="32" t="s">
        <v>35</v>
      </c>
      <c r="B11" s="7">
        <v>2</v>
      </c>
      <c r="C11" s="7">
        <v>1</v>
      </c>
      <c r="D11" s="7">
        <f t="shared" si="0"/>
        <v>2</v>
      </c>
      <c r="E11" s="7">
        <v>0</v>
      </c>
      <c r="F11" s="7">
        <f t="shared" si="1"/>
        <v>0</v>
      </c>
      <c r="G11" s="7">
        <f t="shared" si="2"/>
        <v>0</v>
      </c>
      <c r="H11" s="7">
        <f t="shared" si="3"/>
        <v>0</v>
      </c>
      <c r="I11" s="30">
        <f t="shared" si="4"/>
        <v>0</v>
      </c>
      <c r="J11" s="33" t="s">
        <v>36</v>
      </c>
      <c r="K11" s="34"/>
      <c r="L11" s="34"/>
      <c r="M11" s="34"/>
      <c r="N11" s="35"/>
    </row>
    <row r="12" spans="1:14" x14ac:dyDescent="0.35">
      <c r="A12" s="32" t="s">
        <v>37</v>
      </c>
      <c r="B12" s="7">
        <v>2</v>
      </c>
      <c r="C12" s="7">
        <v>1</v>
      </c>
      <c r="D12" s="7">
        <f t="shared" si="0"/>
        <v>2</v>
      </c>
      <c r="E12" s="7">
        <v>0</v>
      </c>
      <c r="F12" s="7">
        <f t="shared" si="1"/>
        <v>0</v>
      </c>
      <c r="G12" s="7">
        <f t="shared" si="2"/>
        <v>0</v>
      </c>
      <c r="H12" s="7">
        <f t="shared" si="3"/>
        <v>0</v>
      </c>
      <c r="I12" s="30">
        <f t="shared" si="4"/>
        <v>0</v>
      </c>
      <c r="J12" s="33"/>
      <c r="K12" s="34"/>
      <c r="L12" s="34"/>
      <c r="M12" s="34"/>
      <c r="N12" s="35"/>
    </row>
    <row r="13" spans="1:14" x14ac:dyDescent="0.35">
      <c r="A13" s="32" t="s">
        <v>38</v>
      </c>
      <c r="B13" s="7">
        <v>2</v>
      </c>
      <c r="C13" s="7">
        <v>1</v>
      </c>
      <c r="D13" s="7">
        <f t="shared" si="0"/>
        <v>2</v>
      </c>
      <c r="E13" s="7">
        <v>0</v>
      </c>
      <c r="F13" s="7">
        <f t="shared" si="1"/>
        <v>0</v>
      </c>
      <c r="G13" s="7">
        <f t="shared" si="2"/>
        <v>0</v>
      </c>
      <c r="H13" s="7">
        <f t="shared" si="3"/>
        <v>0</v>
      </c>
      <c r="I13" s="30">
        <f t="shared" si="4"/>
        <v>0</v>
      </c>
      <c r="J13" s="33"/>
      <c r="K13" s="34"/>
      <c r="L13" s="34"/>
      <c r="M13" s="34"/>
      <c r="N13" s="35"/>
    </row>
    <row r="14" spans="1:14" ht="15.5" x14ac:dyDescent="0.35">
      <c r="A14" s="32" t="s">
        <v>39</v>
      </c>
      <c r="B14" s="7">
        <v>2</v>
      </c>
      <c r="C14" s="36">
        <v>1</v>
      </c>
      <c r="D14" s="7">
        <f>B14*C14</f>
        <v>2</v>
      </c>
      <c r="E14" s="7">
        <f>1/5</f>
        <v>0.2</v>
      </c>
      <c r="F14" s="7">
        <f t="shared" si="1"/>
        <v>0.4</v>
      </c>
      <c r="G14" s="7">
        <f t="shared" si="2"/>
        <v>2.0000000000000004E-2</v>
      </c>
      <c r="H14" s="7">
        <f t="shared" si="3"/>
        <v>4.0000000000000008E-2</v>
      </c>
      <c r="I14" s="30">
        <f t="shared" si="4"/>
        <v>63.002600000000001</v>
      </c>
      <c r="J14" s="33"/>
      <c r="K14" s="34"/>
      <c r="L14" s="34"/>
      <c r="M14" s="34"/>
      <c r="N14" s="35"/>
    </row>
    <row r="15" spans="1:14" ht="15.5" x14ac:dyDescent="0.35">
      <c r="A15" s="32" t="s">
        <v>40</v>
      </c>
      <c r="B15" s="7">
        <v>10</v>
      </c>
      <c r="C15" s="7">
        <v>1</v>
      </c>
      <c r="D15" s="7">
        <f t="shared" si="0"/>
        <v>10</v>
      </c>
      <c r="E15" s="7">
        <f>E14</f>
        <v>0.2</v>
      </c>
      <c r="F15" s="7">
        <f t="shared" si="1"/>
        <v>2</v>
      </c>
      <c r="G15" s="7">
        <f t="shared" si="2"/>
        <v>0.1</v>
      </c>
      <c r="H15" s="7">
        <f t="shared" si="3"/>
        <v>0.2</v>
      </c>
      <c r="I15" s="30">
        <f t="shared" si="4"/>
        <v>315.01299999999998</v>
      </c>
      <c r="J15" s="33"/>
      <c r="K15" s="34"/>
      <c r="L15" s="34"/>
      <c r="M15" s="34"/>
      <c r="N15" s="35"/>
    </row>
    <row r="16" spans="1:14" x14ac:dyDescent="0.35">
      <c r="A16" s="32" t="s">
        <v>41</v>
      </c>
      <c r="B16" s="7">
        <v>6</v>
      </c>
      <c r="C16" s="7">
        <v>2</v>
      </c>
      <c r="D16" s="7">
        <f t="shared" si="0"/>
        <v>12</v>
      </c>
      <c r="E16" s="7">
        <v>5</v>
      </c>
      <c r="F16" s="7">
        <f t="shared" si="1"/>
        <v>60</v>
      </c>
      <c r="G16" s="7">
        <f t="shared" si="2"/>
        <v>3</v>
      </c>
      <c r="H16" s="7">
        <f t="shared" si="3"/>
        <v>6</v>
      </c>
      <c r="I16" s="30">
        <f>G16*K$7+F16*K$8+H16*K$9</f>
        <v>9450.39</v>
      </c>
      <c r="J16" s="33"/>
      <c r="K16" s="34"/>
      <c r="L16" s="34"/>
      <c r="M16" s="34"/>
      <c r="N16" s="35"/>
    </row>
    <row r="17" spans="1:14" x14ac:dyDescent="0.35">
      <c r="A17" s="32" t="s">
        <v>42</v>
      </c>
      <c r="B17" s="7">
        <v>2</v>
      </c>
      <c r="C17" s="7">
        <v>2</v>
      </c>
      <c r="D17" s="7">
        <f t="shared" si="0"/>
        <v>4</v>
      </c>
      <c r="E17" s="7">
        <v>5</v>
      </c>
      <c r="F17" s="7">
        <f t="shared" si="1"/>
        <v>20</v>
      </c>
      <c r="G17" s="7">
        <f t="shared" si="2"/>
        <v>1</v>
      </c>
      <c r="H17" s="7">
        <f t="shared" si="3"/>
        <v>2</v>
      </c>
      <c r="I17" s="30">
        <f t="shared" si="4"/>
        <v>3150.1299999999997</v>
      </c>
      <c r="K17" s="35"/>
      <c r="L17" s="35"/>
      <c r="M17" s="35"/>
      <c r="N17" s="35"/>
    </row>
    <row r="18" spans="1:14" ht="15.5" x14ac:dyDescent="0.35">
      <c r="A18" s="32" t="s">
        <v>43</v>
      </c>
      <c r="B18" s="7">
        <v>2</v>
      </c>
      <c r="C18" s="36">
        <v>1</v>
      </c>
      <c r="D18" s="7">
        <f t="shared" si="0"/>
        <v>2</v>
      </c>
      <c r="E18" s="7">
        <v>0</v>
      </c>
      <c r="F18" s="7">
        <f t="shared" si="1"/>
        <v>0</v>
      </c>
      <c r="G18" s="7">
        <f>F18*0.05</f>
        <v>0</v>
      </c>
      <c r="H18" s="7">
        <f t="shared" si="3"/>
        <v>0</v>
      </c>
      <c r="I18" s="30">
        <f t="shared" si="4"/>
        <v>0</v>
      </c>
      <c r="K18" s="35"/>
      <c r="L18" s="35"/>
      <c r="M18" s="35"/>
      <c r="N18" s="35"/>
    </row>
    <row r="19" spans="1:14" ht="15.5" x14ac:dyDescent="0.35">
      <c r="A19" s="32" t="s">
        <v>44</v>
      </c>
      <c r="B19" s="7">
        <v>30</v>
      </c>
      <c r="C19" s="36">
        <v>1</v>
      </c>
      <c r="D19" s="7">
        <f t="shared" si="0"/>
        <v>30</v>
      </c>
      <c r="E19" s="7">
        <f>E15</f>
        <v>0.2</v>
      </c>
      <c r="F19" s="7">
        <f t="shared" si="1"/>
        <v>6</v>
      </c>
      <c r="G19" s="7">
        <f>F19*0.05</f>
        <v>0.30000000000000004</v>
      </c>
      <c r="H19" s="7">
        <f t="shared" si="3"/>
        <v>0.60000000000000009</v>
      </c>
      <c r="I19" s="37">
        <f t="shared" si="4"/>
        <v>945.03899999999999</v>
      </c>
      <c r="K19" s="35"/>
      <c r="L19" s="35"/>
      <c r="M19" s="35"/>
      <c r="N19" s="35"/>
    </row>
    <row r="20" spans="1:14" x14ac:dyDescent="0.35">
      <c r="A20" s="38" t="s">
        <v>45</v>
      </c>
      <c r="B20" s="2"/>
      <c r="C20" s="2"/>
      <c r="D20" s="2"/>
      <c r="E20" s="2"/>
      <c r="F20" s="80">
        <f>SUM(F6:H19)</f>
        <v>216.66</v>
      </c>
      <c r="G20" s="81"/>
      <c r="H20" s="82"/>
      <c r="I20" s="17">
        <f>SUM(I7:I19)</f>
        <v>29674.224600000001</v>
      </c>
    </row>
    <row r="21" spans="1:14" x14ac:dyDescent="0.35">
      <c r="A21" s="18" t="s">
        <v>46</v>
      </c>
      <c r="B21" s="2"/>
      <c r="C21" s="2"/>
      <c r="D21" s="2"/>
      <c r="E21" s="2"/>
      <c r="F21" s="2"/>
      <c r="G21" s="2"/>
      <c r="H21" s="2"/>
      <c r="I21" s="16"/>
    </row>
    <row r="22" spans="1:14" x14ac:dyDescent="0.35">
      <c r="A22" s="39" t="s">
        <v>47</v>
      </c>
      <c r="B22" s="7">
        <v>4</v>
      </c>
      <c r="C22" s="7">
        <v>1</v>
      </c>
      <c r="D22" s="7">
        <f>B22*C22</f>
        <v>4</v>
      </c>
      <c r="E22" s="7">
        <v>5</v>
      </c>
      <c r="F22" s="7">
        <f>D22*E22</f>
        <v>20</v>
      </c>
      <c r="G22" s="7">
        <f>F22*0.05</f>
        <v>1</v>
      </c>
      <c r="H22" s="7">
        <f>F22*0.1</f>
        <v>2</v>
      </c>
      <c r="I22" s="30">
        <f>G22*K$7+F22*K$8+H22*K$9</f>
        <v>3150.1299999999997</v>
      </c>
    </row>
    <row r="23" spans="1:14" x14ac:dyDescent="0.35">
      <c r="A23" s="39" t="s">
        <v>48</v>
      </c>
      <c r="B23" s="7">
        <v>12</v>
      </c>
      <c r="C23" s="7">
        <v>1</v>
      </c>
      <c r="D23" s="7">
        <f t="shared" ref="D23:D32" si="5">B23*C23</f>
        <v>12</v>
      </c>
      <c r="E23" s="7">
        <v>5</v>
      </c>
      <c r="F23" s="7">
        <f t="shared" ref="F23:F32" si="6">D23*E23</f>
        <v>60</v>
      </c>
      <c r="G23" s="7">
        <f t="shared" ref="G23:G32" si="7">F23*0.05</f>
        <v>3</v>
      </c>
      <c r="H23" s="7">
        <f t="shared" ref="H23:H32" si="8">F23*0.1</f>
        <v>6</v>
      </c>
      <c r="I23" s="30">
        <f t="shared" ref="I23:I31" si="9">G23*K$7+F23*K$8+H23*K$9</f>
        <v>9450.39</v>
      </c>
    </row>
    <row r="24" spans="1:14" x14ac:dyDescent="0.35">
      <c r="A24" s="39" t="s">
        <v>49</v>
      </c>
      <c r="B24" s="7">
        <v>12</v>
      </c>
      <c r="C24" s="7">
        <v>1</v>
      </c>
      <c r="D24" s="7">
        <f t="shared" si="5"/>
        <v>12</v>
      </c>
      <c r="E24" s="7">
        <v>5</v>
      </c>
      <c r="F24" s="7">
        <f t="shared" si="6"/>
        <v>60</v>
      </c>
      <c r="G24" s="7">
        <f t="shared" si="7"/>
        <v>3</v>
      </c>
      <c r="H24" s="7">
        <f t="shared" si="8"/>
        <v>6</v>
      </c>
      <c r="I24" s="30">
        <f t="shared" si="9"/>
        <v>9450.39</v>
      </c>
    </row>
    <row r="25" spans="1:14" x14ac:dyDescent="0.35">
      <c r="A25" s="39" t="s">
        <v>50</v>
      </c>
      <c r="B25" s="7">
        <v>20</v>
      </c>
      <c r="C25" s="7">
        <v>1</v>
      </c>
      <c r="D25" s="7">
        <f t="shared" si="5"/>
        <v>20</v>
      </c>
      <c r="E25" s="7">
        <v>5</v>
      </c>
      <c r="F25" s="7">
        <f t="shared" si="6"/>
        <v>100</v>
      </c>
      <c r="G25" s="7">
        <f t="shared" si="7"/>
        <v>5</v>
      </c>
      <c r="H25" s="7">
        <f t="shared" si="8"/>
        <v>10</v>
      </c>
      <c r="I25" s="30">
        <f t="shared" si="9"/>
        <v>15750.65</v>
      </c>
    </row>
    <row r="26" spans="1:14" ht="15.5" x14ac:dyDescent="0.35">
      <c r="A26" s="39" t="s">
        <v>51</v>
      </c>
      <c r="B26" s="7">
        <v>8</v>
      </c>
      <c r="C26" s="7">
        <v>1</v>
      </c>
      <c r="D26" s="7">
        <f t="shared" si="5"/>
        <v>8</v>
      </c>
      <c r="E26" s="7">
        <v>0</v>
      </c>
      <c r="F26" s="7">
        <f t="shared" si="6"/>
        <v>0</v>
      </c>
      <c r="G26" s="7">
        <f t="shared" si="7"/>
        <v>0</v>
      </c>
      <c r="H26" s="7">
        <f t="shared" si="8"/>
        <v>0</v>
      </c>
      <c r="I26" s="30">
        <f t="shared" si="9"/>
        <v>0</v>
      </c>
    </row>
    <row r="27" spans="1:14" x14ac:dyDescent="0.35">
      <c r="A27" s="39" t="s">
        <v>52</v>
      </c>
      <c r="B27" s="7"/>
      <c r="C27" s="7"/>
      <c r="D27" s="7"/>
      <c r="E27" s="7"/>
      <c r="F27" s="7"/>
      <c r="G27" s="7"/>
      <c r="H27" s="7"/>
      <c r="I27" s="30"/>
    </row>
    <row r="28" spans="1:14" x14ac:dyDescent="0.35">
      <c r="A28" s="32" t="s">
        <v>53</v>
      </c>
      <c r="B28" s="7">
        <v>0.5</v>
      </c>
      <c r="C28" s="7">
        <v>365</v>
      </c>
      <c r="D28" s="7">
        <f t="shared" si="5"/>
        <v>182.5</v>
      </c>
      <c r="E28" s="7">
        <v>5</v>
      </c>
      <c r="F28" s="7">
        <f t="shared" si="6"/>
        <v>912.5</v>
      </c>
      <c r="G28" s="7">
        <f t="shared" si="7"/>
        <v>45.625</v>
      </c>
      <c r="H28" s="7">
        <f t="shared" si="8"/>
        <v>91.25</v>
      </c>
      <c r="I28" s="30">
        <f t="shared" si="9"/>
        <v>143724.68124999999</v>
      </c>
    </row>
    <row r="29" spans="1:14" x14ac:dyDescent="0.35">
      <c r="A29" s="32" t="s">
        <v>54</v>
      </c>
      <c r="B29" s="7">
        <v>2</v>
      </c>
      <c r="C29" s="7">
        <v>12</v>
      </c>
      <c r="D29" s="7">
        <f t="shared" si="5"/>
        <v>24</v>
      </c>
      <c r="E29" s="7">
        <v>5</v>
      </c>
      <c r="F29" s="7">
        <f t="shared" si="6"/>
        <v>120</v>
      </c>
      <c r="G29" s="7">
        <f t="shared" si="7"/>
        <v>6</v>
      </c>
      <c r="H29" s="7">
        <f t="shared" si="8"/>
        <v>12</v>
      </c>
      <c r="I29" s="30">
        <f t="shared" si="9"/>
        <v>18900.78</v>
      </c>
    </row>
    <row r="30" spans="1:14" x14ac:dyDescent="0.35">
      <c r="A30" s="39" t="s">
        <v>55</v>
      </c>
      <c r="B30" s="7">
        <v>10</v>
      </c>
      <c r="C30" s="7">
        <v>1</v>
      </c>
      <c r="D30" s="7">
        <f t="shared" si="5"/>
        <v>10</v>
      </c>
      <c r="E30" s="7">
        <v>5</v>
      </c>
      <c r="F30" s="7">
        <f t="shared" si="6"/>
        <v>50</v>
      </c>
      <c r="G30" s="7">
        <f t="shared" si="7"/>
        <v>2.5</v>
      </c>
      <c r="H30" s="7">
        <f t="shared" si="8"/>
        <v>5</v>
      </c>
      <c r="I30" s="30">
        <f t="shared" si="9"/>
        <v>7875.3249999999998</v>
      </c>
    </row>
    <row r="31" spans="1:14" x14ac:dyDescent="0.35">
      <c r="A31" s="39" t="s">
        <v>56</v>
      </c>
      <c r="B31" s="7">
        <v>2</v>
      </c>
      <c r="C31" s="7">
        <v>12</v>
      </c>
      <c r="D31" s="7">
        <f t="shared" si="5"/>
        <v>24</v>
      </c>
      <c r="E31" s="7">
        <v>5</v>
      </c>
      <c r="F31" s="7">
        <f t="shared" si="6"/>
        <v>120</v>
      </c>
      <c r="G31" s="7">
        <f t="shared" si="7"/>
        <v>6</v>
      </c>
      <c r="H31" s="7">
        <f t="shared" si="8"/>
        <v>12</v>
      </c>
      <c r="I31" s="30">
        <f t="shared" si="9"/>
        <v>18900.78</v>
      </c>
    </row>
    <row r="32" spans="1:14" x14ac:dyDescent="0.35">
      <c r="A32" s="39" t="s">
        <v>57</v>
      </c>
      <c r="B32" s="7">
        <v>1</v>
      </c>
      <c r="C32" s="7">
        <v>12</v>
      </c>
      <c r="D32" s="7">
        <f t="shared" si="5"/>
        <v>12</v>
      </c>
      <c r="E32" s="7">
        <v>5</v>
      </c>
      <c r="F32" s="7">
        <f t="shared" si="6"/>
        <v>60</v>
      </c>
      <c r="G32" s="7">
        <f t="shared" si="7"/>
        <v>3</v>
      </c>
      <c r="H32" s="7">
        <f t="shared" si="8"/>
        <v>6</v>
      </c>
      <c r="I32" s="30">
        <f>G32*K$7+F32*K$8+H32*K$9</f>
        <v>9450.39</v>
      </c>
    </row>
    <row r="33" spans="1:12" x14ac:dyDescent="0.35">
      <c r="A33" s="40" t="s">
        <v>58</v>
      </c>
      <c r="B33" s="41"/>
      <c r="C33" s="41"/>
      <c r="D33" s="41"/>
      <c r="E33" s="41"/>
      <c r="F33" s="83">
        <f>SUM(F22:H32)</f>
        <v>1727.875</v>
      </c>
      <c r="G33" s="84"/>
      <c r="H33" s="85"/>
      <c r="I33" s="42">
        <f>SUM(I21:I32)</f>
        <v>236653.51624999999</v>
      </c>
    </row>
    <row r="34" spans="1:12" ht="15" x14ac:dyDescent="0.35">
      <c r="A34" s="43" t="s">
        <v>59</v>
      </c>
      <c r="B34" s="44"/>
      <c r="C34" s="44"/>
      <c r="D34" s="44"/>
      <c r="E34" s="44"/>
      <c r="F34" s="86">
        <f>ROUND(SUM(F33,F20), -1)</f>
        <v>1940</v>
      </c>
      <c r="G34" s="86"/>
      <c r="H34" s="86"/>
      <c r="I34" s="45">
        <f>ROUND(SUM(I33,I20), -2)</f>
        <v>266300</v>
      </c>
      <c r="J34" s="6" t="s">
        <v>60</v>
      </c>
      <c r="K34" s="47">
        <f>F34/Responses!E13</f>
        <v>95.098039215686285</v>
      </c>
    </row>
    <row r="35" spans="1:12" ht="15" x14ac:dyDescent="0.35">
      <c r="A35" s="46" t="s">
        <v>61</v>
      </c>
      <c r="B35" s="44"/>
      <c r="C35" s="44"/>
      <c r="D35" s="44"/>
      <c r="E35" s="44"/>
      <c r="F35" s="73"/>
      <c r="G35" s="74"/>
      <c r="H35" s="75"/>
      <c r="I35" s="45">
        <f>'Capital O&amp;M'!I7</f>
        <v>15400</v>
      </c>
    </row>
    <row r="36" spans="1:12" ht="15" x14ac:dyDescent="0.35">
      <c r="A36" s="46" t="s">
        <v>62</v>
      </c>
      <c r="B36" s="44"/>
      <c r="C36" s="44"/>
      <c r="D36" s="44"/>
      <c r="E36" s="44"/>
      <c r="F36" s="73">
        <f>F34</f>
        <v>1940</v>
      </c>
      <c r="G36" s="74"/>
      <c r="H36" s="75"/>
      <c r="I36" s="45">
        <f>ROUND(SUM(I34:I35),-3)</f>
        <v>282000</v>
      </c>
      <c r="L36" s="47"/>
    </row>
    <row r="38" spans="1:12" x14ac:dyDescent="0.35">
      <c r="A38" s="19" t="s">
        <v>63</v>
      </c>
    </row>
    <row r="39" spans="1:12" ht="17.25" customHeight="1" x14ac:dyDescent="0.35">
      <c r="A39" s="71" t="s">
        <v>64</v>
      </c>
      <c r="B39" s="71"/>
      <c r="C39" s="71"/>
      <c r="D39" s="71"/>
      <c r="E39" s="71"/>
      <c r="F39" s="71"/>
      <c r="G39" s="71"/>
      <c r="H39" s="71"/>
      <c r="I39" s="71"/>
    </row>
    <row r="40" spans="1:12" ht="63.65" customHeight="1" x14ac:dyDescent="0.35">
      <c r="A40" s="76" t="s">
        <v>65</v>
      </c>
      <c r="B40" s="76"/>
      <c r="C40" s="76"/>
      <c r="D40" s="76"/>
      <c r="E40" s="76"/>
      <c r="F40" s="76"/>
      <c r="G40" s="76"/>
      <c r="H40" s="76"/>
      <c r="I40" s="76"/>
      <c r="J40" s="48"/>
    </row>
    <row r="41" spans="1:12" ht="21" customHeight="1" x14ac:dyDescent="0.35">
      <c r="A41" s="71" t="s">
        <v>66</v>
      </c>
      <c r="B41" s="71"/>
      <c r="C41" s="71"/>
      <c r="D41" s="71"/>
      <c r="E41" s="71"/>
      <c r="F41" s="71"/>
      <c r="G41" s="71"/>
      <c r="H41" s="71"/>
      <c r="I41" s="71"/>
      <c r="J41" s="62"/>
    </row>
    <row r="42" spans="1:12" ht="27" customHeight="1" x14ac:dyDescent="0.35">
      <c r="A42" s="71" t="s">
        <v>67</v>
      </c>
      <c r="B42" s="71"/>
      <c r="C42" s="71"/>
      <c r="D42" s="71"/>
      <c r="E42" s="71"/>
      <c r="F42" s="71"/>
      <c r="G42" s="71"/>
      <c r="H42" s="71"/>
      <c r="I42" s="71"/>
      <c r="J42" s="62"/>
    </row>
    <row r="43" spans="1:12" ht="42.75" customHeight="1" x14ac:dyDescent="0.35">
      <c r="A43" s="71" t="s">
        <v>68</v>
      </c>
      <c r="B43" s="71"/>
      <c r="C43" s="71"/>
      <c r="D43" s="71"/>
      <c r="E43" s="71"/>
      <c r="F43" s="71"/>
      <c r="G43" s="71"/>
      <c r="H43" s="71"/>
      <c r="I43" s="71"/>
    </row>
    <row r="44" spans="1:12" ht="22.5" customHeight="1" x14ac:dyDescent="0.35">
      <c r="A44" s="71" t="s">
        <v>69</v>
      </c>
      <c r="B44" s="71"/>
      <c r="C44" s="71"/>
      <c r="D44" s="71"/>
      <c r="E44" s="71"/>
      <c r="F44" s="71"/>
      <c r="G44" s="71"/>
      <c r="H44" s="71"/>
      <c r="I44" s="71"/>
      <c r="J44" s="62"/>
    </row>
    <row r="45" spans="1:12" x14ac:dyDescent="0.35">
      <c r="A45" s="71" t="s">
        <v>70</v>
      </c>
      <c r="B45" s="71"/>
      <c r="C45" s="71"/>
      <c r="D45" s="71"/>
      <c r="E45" s="71"/>
      <c r="F45" s="71"/>
      <c r="G45" s="71"/>
      <c r="H45" s="71"/>
      <c r="I45" s="71"/>
    </row>
    <row r="46" spans="1:12" ht="18.5" x14ac:dyDescent="0.35">
      <c r="A46" s="49"/>
      <c r="B46" s="49"/>
      <c r="C46" s="49"/>
      <c r="D46" s="49"/>
      <c r="E46" s="49"/>
      <c r="F46" s="49"/>
      <c r="G46" s="49"/>
      <c r="H46" s="49"/>
      <c r="I46" s="49"/>
    </row>
    <row r="47" spans="1:12" ht="18.5" x14ac:dyDescent="0.35">
      <c r="A47" s="49"/>
      <c r="B47" s="49"/>
      <c r="C47" s="49"/>
      <c r="D47" s="49"/>
      <c r="E47" s="49"/>
      <c r="F47" s="49"/>
      <c r="G47" s="49"/>
      <c r="H47" s="49"/>
      <c r="I47" s="49"/>
    </row>
    <row r="48" spans="1:12" ht="18.5" x14ac:dyDescent="0.35">
      <c r="A48" s="49"/>
      <c r="B48" s="50"/>
      <c r="C48" s="50"/>
      <c r="D48" s="50"/>
      <c r="E48" s="50"/>
      <c r="F48" s="50"/>
      <c r="G48" s="50"/>
      <c r="H48" s="50"/>
      <c r="I48" s="50"/>
    </row>
    <row r="49" spans="1:14" ht="18.5" x14ac:dyDescent="0.35">
      <c r="A49" s="49"/>
      <c r="B49" s="50"/>
      <c r="C49" s="50"/>
      <c r="D49" s="50"/>
      <c r="E49" s="50"/>
      <c r="F49" s="50"/>
      <c r="G49" s="50"/>
      <c r="H49" s="50"/>
      <c r="I49" s="50"/>
    </row>
    <row r="50" spans="1:14" ht="16" x14ac:dyDescent="0.35">
      <c r="A50" s="51"/>
      <c r="B50" s="50"/>
      <c r="C50" s="50"/>
      <c r="D50" s="50"/>
      <c r="E50" s="50"/>
      <c r="F50" s="50"/>
      <c r="G50" s="50"/>
      <c r="H50" s="50"/>
      <c r="I50" s="50"/>
    </row>
    <row r="51" spans="1:14" s="12" customFormat="1" ht="16" x14ac:dyDescent="0.35">
      <c r="A51" s="72"/>
      <c r="B51" s="72"/>
      <c r="C51" s="72"/>
      <c r="D51" s="72"/>
      <c r="E51" s="72"/>
      <c r="F51" s="72"/>
      <c r="G51" s="72"/>
      <c r="H51" s="72"/>
      <c r="I51" s="72"/>
      <c r="K51"/>
      <c r="L51"/>
      <c r="M51"/>
      <c r="N51"/>
    </row>
    <row r="52" spans="1:14" s="12" customFormat="1" ht="16" x14ac:dyDescent="0.35">
      <c r="A52" s="72"/>
      <c r="B52" s="72"/>
      <c r="C52" s="72"/>
      <c r="D52" s="72"/>
      <c r="E52" s="72"/>
      <c r="F52" s="72"/>
      <c r="G52" s="72"/>
      <c r="H52" s="72"/>
      <c r="I52" s="72"/>
      <c r="K52"/>
      <c r="L52"/>
      <c r="M52"/>
      <c r="N52"/>
    </row>
  </sheetData>
  <mergeCells count="16">
    <mergeCell ref="F35:H35"/>
    <mergeCell ref="A4:A5"/>
    <mergeCell ref="K6:L6"/>
    <mergeCell ref="F20:H20"/>
    <mergeCell ref="F33:H33"/>
    <mergeCell ref="F34:H34"/>
    <mergeCell ref="A44:I44"/>
    <mergeCell ref="A45:I45"/>
    <mergeCell ref="A51:I51"/>
    <mergeCell ref="A52:I52"/>
    <mergeCell ref="F36:H36"/>
    <mergeCell ref="A39:I39"/>
    <mergeCell ref="A40:I40"/>
    <mergeCell ref="A41:I41"/>
    <mergeCell ref="A42:I42"/>
    <mergeCell ref="A43:I43"/>
  </mergeCell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306D8-5F61-4D4B-80E4-F5AE9F9F0829}">
  <dimension ref="A1:M29"/>
  <sheetViews>
    <sheetView topLeftCell="A14" zoomScaleNormal="100" workbookViewId="0">
      <selection activeCell="B31" sqref="B31"/>
    </sheetView>
  </sheetViews>
  <sheetFormatPr defaultRowHeight="14.5" x14ac:dyDescent="0.35"/>
  <cols>
    <col min="1" max="1" width="39.81640625" customWidth="1"/>
    <col min="2" max="9" width="14.1796875" customWidth="1"/>
    <col min="12" max="12" width="11" customWidth="1"/>
  </cols>
  <sheetData>
    <row r="1" spans="1:13" ht="15.5" x14ac:dyDescent="0.35">
      <c r="A1" s="15" t="s">
        <v>71</v>
      </c>
    </row>
    <row r="2" spans="1:13" ht="15.5" x14ac:dyDescent="0.35">
      <c r="A2" s="15"/>
    </row>
    <row r="3" spans="1:13" ht="18.75" customHeight="1" x14ac:dyDescent="0.35"/>
    <row r="4" spans="1:13" s="1" customFormat="1" ht="13" x14ac:dyDescent="0.3">
      <c r="A4" s="88" t="s">
        <v>72</v>
      </c>
      <c r="B4" s="52" t="s">
        <v>10</v>
      </c>
      <c r="C4" s="52" t="s">
        <v>11</v>
      </c>
      <c r="D4" s="52" t="s">
        <v>12</v>
      </c>
      <c r="E4" s="26" t="s">
        <v>13</v>
      </c>
      <c r="F4" s="26" t="s">
        <v>14</v>
      </c>
      <c r="G4" s="26" t="s">
        <v>15</v>
      </c>
      <c r="H4" s="26" t="s">
        <v>16</v>
      </c>
      <c r="I4" s="26" t="s">
        <v>17</v>
      </c>
    </row>
    <row r="5" spans="1:13" s="1" customFormat="1" ht="52" x14ac:dyDescent="0.3">
      <c r="A5" s="88"/>
      <c r="B5" s="52" t="s">
        <v>73</v>
      </c>
      <c r="C5" s="52" t="s">
        <v>74</v>
      </c>
      <c r="D5" s="52" t="s">
        <v>75</v>
      </c>
      <c r="E5" s="26" t="s">
        <v>76</v>
      </c>
      <c r="F5" s="26" t="s">
        <v>22</v>
      </c>
      <c r="G5" s="26" t="s">
        <v>77</v>
      </c>
      <c r="H5" s="26" t="s">
        <v>78</v>
      </c>
      <c r="I5" s="26" t="s">
        <v>79</v>
      </c>
    </row>
    <row r="6" spans="1:13" s="1" customFormat="1" ht="13" x14ac:dyDescent="0.3">
      <c r="A6" s="29" t="s">
        <v>80</v>
      </c>
      <c r="B6" s="7">
        <v>24</v>
      </c>
      <c r="C6" s="7">
        <v>1</v>
      </c>
      <c r="D6" s="53">
        <f>B6*C6</f>
        <v>24</v>
      </c>
      <c r="E6" s="2">
        <v>0</v>
      </c>
      <c r="F6" s="2">
        <f>D6*E6</f>
        <v>0</v>
      </c>
      <c r="G6" s="2">
        <f>F6*0.05</f>
        <v>0</v>
      </c>
      <c r="H6" s="2">
        <f>F6*0.1</f>
        <v>0</v>
      </c>
      <c r="I6" s="54">
        <f>F6*$K$8+G6*$K$7+H6*$K$9</f>
        <v>0</v>
      </c>
      <c r="K6" s="89" t="s">
        <v>27</v>
      </c>
      <c r="L6" s="89"/>
    </row>
    <row r="7" spans="1:13" s="1" customFormat="1" ht="13" x14ac:dyDescent="0.3">
      <c r="A7" s="29" t="s">
        <v>81</v>
      </c>
      <c r="B7" s="7">
        <v>24</v>
      </c>
      <c r="C7" s="7">
        <v>1</v>
      </c>
      <c r="D7" s="53">
        <f t="shared" ref="D7" si="0">B7*C7</f>
        <v>24</v>
      </c>
      <c r="E7" s="2">
        <v>0</v>
      </c>
      <c r="F7" s="2">
        <f t="shared" ref="F7:F18" si="1">D7*E7</f>
        <v>0</v>
      </c>
      <c r="G7" s="2">
        <f t="shared" ref="G7:G18" si="2">F7*0.05</f>
        <v>0</v>
      </c>
      <c r="H7" s="2">
        <f t="shared" ref="H7:H18" si="3">F7*0.1</f>
        <v>0</v>
      </c>
      <c r="I7" s="54">
        <f>F7*$K$8+G7*$K$7+H7*$K$9</f>
        <v>0</v>
      </c>
      <c r="K7" s="61">
        <v>76.912000000000006</v>
      </c>
      <c r="L7" s="31" t="s">
        <v>29</v>
      </c>
      <c r="M7" s="5"/>
    </row>
    <row r="8" spans="1:13" s="1" customFormat="1" ht="13" x14ac:dyDescent="0.3">
      <c r="A8" s="29" t="s">
        <v>82</v>
      </c>
      <c r="B8" s="7"/>
      <c r="C8" s="7"/>
      <c r="D8" s="53"/>
      <c r="E8" s="2"/>
      <c r="F8" s="2"/>
      <c r="G8" s="2"/>
      <c r="H8" s="2"/>
      <c r="I8" s="54"/>
      <c r="K8" s="61">
        <v>57.072000000000003</v>
      </c>
      <c r="L8" s="31" t="s">
        <v>31</v>
      </c>
    </row>
    <row r="9" spans="1:13" s="1" customFormat="1" ht="13" x14ac:dyDescent="0.3">
      <c r="A9" s="29" t="s">
        <v>83</v>
      </c>
      <c r="B9" s="7">
        <v>8</v>
      </c>
      <c r="C9" s="7">
        <v>1</v>
      </c>
      <c r="D9" s="55">
        <f>B9*C9</f>
        <v>8</v>
      </c>
      <c r="E9" s="2">
        <v>0</v>
      </c>
      <c r="F9" s="2">
        <f t="shared" si="1"/>
        <v>0</v>
      </c>
      <c r="G9" s="2">
        <f t="shared" si="2"/>
        <v>0</v>
      </c>
      <c r="H9" s="2">
        <f t="shared" si="3"/>
        <v>0</v>
      </c>
      <c r="I9" s="54">
        <f t="shared" ref="I9:I18" si="4">F9*$K$8+G9*$K$7+H9*$K$9</f>
        <v>0</v>
      </c>
      <c r="K9" s="61">
        <v>30.880000000000003</v>
      </c>
      <c r="L9" s="31" t="s">
        <v>33</v>
      </c>
    </row>
    <row r="10" spans="1:13" s="1" customFormat="1" ht="15.5" x14ac:dyDescent="0.3">
      <c r="A10" s="29" t="s">
        <v>84</v>
      </c>
      <c r="B10" s="7">
        <v>8</v>
      </c>
      <c r="C10" s="7">
        <v>1</v>
      </c>
      <c r="D10" s="55">
        <f t="shared" ref="D10:D13" si="5">B10*C10</f>
        <v>8</v>
      </c>
      <c r="E10" s="2">
        <f>1/5</f>
        <v>0.2</v>
      </c>
      <c r="F10" s="2">
        <f t="shared" si="1"/>
        <v>1.6</v>
      </c>
      <c r="G10" s="2">
        <f t="shared" si="2"/>
        <v>8.0000000000000016E-2</v>
      </c>
      <c r="H10" s="2">
        <f t="shared" si="3"/>
        <v>0.16000000000000003</v>
      </c>
      <c r="I10" s="54">
        <f t="shared" si="4"/>
        <v>102.40896000000001</v>
      </c>
    </row>
    <row r="11" spans="1:13" s="1" customFormat="1" ht="13" x14ac:dyDescent="0.3">
      <c r="A11" s="29" t="s">
        <v>85</v>
      </c>
      <c r="B11" s="7">
        <v>8</v>
      </c>
      <c r="C11" s="7">
        <v>1</v>
      </c>
      <c r="D11" s="55">
        <f t="shared" si="5"/>
        <v>8</v>
      </c>
      <c r="E11" s="2">
        <v>0</v>
      </c>
      <c r="F11" s="2">
        <f t="shared" si="1"/>
        <v>0</v>
      </c>
      <c r="G11" s="2">
        <f t="shared" si="2"/>
        <v>0</v>
      </c>
      <c r="H11" s="2">
        <f t="shared" si="3"/>
        <v>0</v>
      </c>
      <c r="I11" s="54">
        <f t="shared" si="4"/>
        <v>0</v>
      </c>
    </row>
    <row r="12" spans="1:13" s="1" customFormat="1" ht="13" x14ac:dyDescent="0.3">
      <c r="A12" s="29" t="s">
        <v>86</v>
      </c>
      <c r="B12" s="7">
        <v>8</v>
      </c>
      <c r="C12" s="7">
        <v>1</v>
      </c>
      <c r="D12" s="55">
        <f t="shared" si="5"/>
        <v>8</v>
      </c>
      <c r="E12" s="2">
        <v>0</v>
      </c>
      <c r="F12" s="2">
        <f t="shared" si="1"/>
        <v>0</v>
      </c>
      <c r="G12" s="2">
        <f t="shared" si="2"/>
        <v>0</v>
      </c>
      <c r="H12" s="2">
        <f t="shared" si="3"/>
        <v>0</v>
      </c>
      <c r="I12" s="54">
        <f t="shared" si="4"/>
        <v>0</v>
      </c>
    </row>
    <row r="13" spans="1:13" s="1" customFormat="1" ht="13" x14ac:dyDescent="0.3">
      <c r="A13" s="29" t="s">
        <v>87</v>
      </c>
      <c r="B13" s="7">
        <v>8</v>
      </c>
      <c r="C13" s="7">
        <v>1</v>
      </c>
      <c r="D13" s="55">
        <f t="shared" si="5"/>
        <v>8</v>
      </c>
      <c r="E13" s="2">
        <v>0</v>
      </c>
      <c r="F13" s="2">
        <f t="shared" si="1"/>
        <v>0</v>
      </c>
      <c r="G13" s="2">
        <f t="shared" si="2"/>
        <v>0</v>
      </c>
      <c r="H13" s="2">
        <f t="shared" si="3"/>
        <v>0</v>
      </c>
      <c r="I13" s="54">
        <f t="shared" si="4"/>
        <v>0</v>
      </c>
    </row>
    <row r="14" spans="1:13" s="1" customFormat="1" ht="15.5" x14ac:dyDescent="0.3">
      <c r="A14" s="29" t="s">
        <v>88</v>
      </c>
      <c r="B14" s="7">
        <v>8</v>
      </c>
      <c r="C14" s="7">
        <v>1</v>
      </c>
      <c r="D14" s="55">
        <f>B14*C14</f>
        <v>8</v>
      </c>
      <c r="E14" s="2">
        <f>E10</f>
        <v>0.2</v>
      </c>
      <c r="F14" s="2">
        <f t="shared" si="1"/>
        <v>1.6</v>
      </c>
      <c r="G14" s="2">
        <f t="shared" si="2"/>
        <v>8.0000000000000016E-2</v>
      </c>
      <c r="H14" s="2">
        <f t="shared" si="3"/>
        <v>0.16000000000000003</v>
      </c>
      <c r="I14" s="54">
        <f t="shared" si="4"/>
        <v>102.40896000000001</v>
      </c>
    </row>
    <row r="15" spans="1:13" s="1" customFormat="1" ht="13" x14ac:dyDescent="0.3">
      <c r="A15" s="29" t="s">
        <v>89</v>
      </c>
      <c r="B15" s="7">
        <v>12</v>
      </c>
      <c r="C15" s="7">
        <v>2</v>
      </c>
      <c r="D15" s="55">
        <f t="shared" ref="D15:D17" si="6">B15*C15</f>
        <v>24</v>
      </c>
      <c r="E15" s="2">
        <v>5</v>
      </c>
      <c r="F15" s="2">
        <f t="shared" si="1"/>
        <v>120</v>
      </c>
      <c r="G15" s="2">
        <f t="shared" si="2"/>
        <v>6</v>
      </c>
      <c r="H15" s="2">
        <f t="shared" si="3"/>
        <v>12</v>
      </c>
      <c r="I15" s="54">
        <f t="shared" si="4"/>
        <v>7680.6720000000005</v>
      </c>
    </row>
    <row r="16" spans="1:13" s="1" customFormat="1" ht="13" x14ac:dyDescent="0.3">
      <c r="A16" s="29" t="s">
        <v>90</v>
      </c>
      <c r="B16" s="7">
        <v>4</v>
      </c>
      <c r="C16" s="7">
        <v>2</v>
      </c>
      <c r="D16" s="55">
        <f t="shared" si="6"/>
        <v>8</v>
      </c>
      <c r="E16" s="2">
        <v>5</v>
      </c>
      <c r="F16" s="2">
        <f t="shared" si="1"/>
        <v>40</v>
      </c>
      <c r="G16" s="2">
        <f t="shared" si="2"/>
        <v>2</v>
      </c>
      <c r="H16" s="2">
        <f t="shared" si="3"/>
        <v>4</v>
      </c>
      <c r="I16" s="54">
        <f t="shared" si="4"/>
        <v>2560.2240000000002</v>
      </c>
    </row>
    <row r="17" spans="1:10" s="1" customFormat="1" ht="15.5" x14ac:dyDescent="0.3">
      <c r="A17" s="14" t="s">
        <v>91</v>
      </c>
      <c r="B17" s="7">
        <v>8</v>
      </c>
      <c r="C17" s="7">
        <v>1</v>
      </c>
      <c r="D17" s="55">
        <f t="shared" si="6"/>
        <v>8</v>
      </c>
      <c r="E17" s="2">
        <v>0</v>
      </c>
      <c r="F17" s="2">
        <f t="shared" si="1"/>
        <v>0</v>
      </c>
      <c r="G17" s="2">
        <f t="shared" si="2"/>
        <v>0</v>
      </c>
      <c r="H17" s="2">
        <f t="shared" si="3"/>
        <v>0</v>
      </c>
      <c r="I17" s="54">
        <f t="shared" si="4"/>
        <v>0</v>
      </c>
    </row>
    <row r="18" spans="1:10" s="1" customFormat="1" ht="15.5" x14ac:dyDescent="0.3">
      <c r="A18" s="29" t="s">
        <v>92</v>
      </c>
      <c r="B18" s="41">
        <v>2</v>
      </c>
      <c r="C18" s="41">
        <v>2</v>
      </c>
      <c r="D18" s="2">
        <f>B18*C18</f>
        <v>4</v>
      </c>
      <c r="E18" s="2">
        <v>0</v>
      </c>
      <c r="F18" s="2">
        <f t="shared" si="1"/>
        <v>0</v>
      </c>
      <c r="G18" s="2">
        <f t="shared" si="2"/>
        <v>0</v>
      </c>
      <c r="H18" s="2">
        <f t="shared" si="3"/>
        <v>0</v>
      </c>
      <c r="I18" s="54">
        <f t="shared" si="4"/>
        <v>0</v>
      </c>
    </row>
    <row r="19" spans="1:10" s="1" customFormat="1" ht="15" x14ac:dyDescent="0.3">
      <c r="A19" s="56" t="s">
        <v>93</v>
      </c>
      <c r="B19" s="44"/>
      <c r="C19" s="44"/>
      <c r="D19" s="44"/>
      <c r="E19" s="44"/>
      <c r="F19" s="90">
        <f>SUM(F6:H18)</f>
        <v>187.68</v>
      </c>
      <c r="G19" s="90"/>
      <c r="H19" s="90"/>
      <c r="I19" s="57">
        <f>ROUND(SUM(I6:I18),-2)</f>
        <v>10400</v>
      </c>
    </row>
    <row r="21" spans="1:10" x14ac:dyDescent="0.35">
      <c r="A21" s="19" t="s">
        <v>63</v>
      </c>
    </row>
    <row r="22" spans="1:10" ht="18.75" customHeight="1" x14ac:dyDescent="0.35">
      <c r="A22" s="87" t="s">
        <v>94</v>
      </c>
      <c r="B22" s="87"/>
      <c r="C22" s="87"/>
      <c r="D22" s="87"/>
      <c r="E22" s="87"/>
      <c r="F22" s="87"/>
      <c r="G22" s="87"/>
      <c r="H22" s="87"/>
      <c r="I22" s="87"/>
    </row>
    <row r="23" spans="1:10" ht="47.25" customHeight="1" x14ac:dyDescent="0.35">
      <c r="A23" s="76" t="s">
        <v>95</v>
      </c>
      <c r="B23" s="76"/>
      <c r="C23" s="76"/>
      <c r="D23" s="76"/>
      <c r="E23" s="76"/>
      <c r="F23" s="76"/>
      <c r="G23" s="76"/>
      <c r="H23" s="76"/>
      <c r="I23" s="76"/>
    </row>
    <row r="24" spans="1:10" ht="29.25" customHeight="1" x14ac:dyDescent="0.35">
      <c r="A24" s="87" t="s">
        <v>96</v>
      </c>
      <c r="B24" s="87"/>
      <c r="C24" s="87"/>
      <c r="D24" s="87"/>
      <c r="E24" s="87"/>
      <c r="F24" s="87"/>
      <c r="G24" s="87"/>
      <c r="H24" s="87"/>
      <c r="I24" s="87"/>
    </row>
    <row r="25" spans="1:10" ht="15" customHeight="1" x14ac:dyDescent="0.35">
      <c r="A25" s="87" t="s">
        <v>97</v>
      </c>
      <c r="B25" s="87"/>
      <c r="C25" s="87"/>
      <c r="D25" s="87"/>
      <c r="E25" s="87"/>
      <c r="F25" s="87"/>
      <c r="G25" s="87"/>
      <c r="H25" s="87"/>
      <c r="I25" s="87"/>
    </row>
    <row r="26" spans="1:10" ht="15" customHeight="1" x14ac:dyDescent="0.35">
      <c r="A26" s="87" t="s">
        <v>98</v>
      </c>
      <c r="B26" s="87"/>
      <c r="C26" s="87"/>
      <c r="D26" s="87"/>
      <c r="E26" s="87"/>
      <c r="F26" s="87"/>
      <c r="G26" s="87"/>
      <c r="H26" s="87"/>
      <c r="I26" s="87"/>
      <c r="J26" s="63"/>
    </row>
    <row r="27" spans="1:10" ht="15" customHeight="1" x14ac:dyDescent="0.35">
      <c r="A27" s="71" t="s">
        <v>99</v>
      </c>
      <c r="B27" s="71"/>
      <c r="C27" s="71"/>
      <c r="D27" s="71"/>
      <c r="E27" s="71"/>
      <c r="F27" s="71"/>
      <c r="G27" s="71"/>
      <c r="H27" s="71"/>
      <c r="I27" s="71"/>
      <c r="J27" s="63"/>
    </row>
    <row r="28" spans="1:10" ht="15" customHeight="1" x14ac:dyDescent="0.35">
      <c r="A28" s="71" t="s">
        <v>100</v>
      </c>
      <c r="B28" s="71"/>
      <c r="C28" s="71"/>
      <c r="D28" s="71"/>
      <c r="E28" s="71"/>
      <c r="F28" s="71"/>
      <c r="G28" s="71"/>
      <c r="H28" s="71"/>
      <c r="I28" s="71"/>
    </row>
    <row r="29" spans="1:10" ht="16" x14ac:dyDescent="0.35">
      <c r="A29" s="51"/>
      <c r="B29" s="50"/>
      <c r="C29" s="50"/>
      <c r="D29" s="50"/>
      <c r="E29" s="50"/>
      <c r="F29" s="50"/>
      <c r="G29" s="50"/>
      <c r="H29" s="50"/>
      <c r="I29" s="50"/>
    </row>
  </sheetData>
  <mergeCells count="10">
    <mergeCell ref="K6:L6"/>
    <mergeCell ref="F19:H19"/>
    <mergeCell ref="A22:I22"/>
    <mergeCell ref="A23:I23"/>
    <mergeCell ref="A24:I24"/>
    <mergeCell ref="A25:I25"/>
    <mergeCell ref="A26:I26"/>
    <mergeCell ref="A27:I27"/>
    <mergeCell ref="A28:I28"/>
    <mergeCell ref="A4:A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I10"/>
  <sheetViews>
    <sheetView topLeftCell="A4" zoomScale="90" zoomScaleNormal="90" workbookViewId="0">
      <selection activeCell="I6" sqref="I6"/>
    </sheetView>
  </sheetViews>
  <sheetFormatPr defaultColWidth="22" defaultRowHeight="13" x14ac:dyDescent="0.3"/>
  <cols>
    <col min="1" max="1" width="22" style="6"/>
    <col min="2" max="2" width="17.54296875" style="6" customWidth="1"/>
    <col min="3" max="3" width="17.26953125" style="6" customWidth="1"/>
    <col min="4" max="4" width="22" style="6"/>
    <col min="5" max="5" width="19.81640625" style="6" customWidth="1"/>
    <col min="6" max="7" width="16.81640625" style="6" customWidth="1"/>
    <col min="8" max="8" width="6" style="6" customWidth="1"/>
    <col min="9" max="16384" width="22" style="6"/>
  </cols>
  <sheetData>
    <row r="1" spans="1:9" x14ac:dyDescent="0.3">
      <c r="A1" s="3"/>
      <c r="B1" s="4"/>
      <c r="C1" s="4"/>
    </row>
    <row r="2" spans="1:9" x14ac:dyDescent="0.3">
      <c r="A2" s="91" t="s">
        <v>101</v>
      </c>
      <c r="B2" s="91"/>
      <c r="C2" s="91"/>
      <c r="D2" s="91"/>
      <c r="E2" s="91"/>
      <c r="F2" s="91"/>
      <c r="G2" s="92"/>
      <c r="H2" s="10"/>
    </row>
    <row r="3" spans="1:9" x14ac:dyDescent="0.3">
      <c r="A3" s="68" t="s">
        <v>10</v>
      </c>
      <c r="B3" s="68" t="s">
        <v>11</v>
      </c>
      <c r="C3" s="68" t="s">
        <v>12</v>
      </c>
      <c r="D3" s="68" t="s">
        <v>13</v>
      </c>
      <c r="E3" s="68" t="s">
        <v>14</v>
      </c>
      <c r="F3" s="68" t="s">
        <v>15</v>
      </c>
      <c r="G3" s="68" t="s">
        <v>16</v>
      </c>
      <c r="H3" s="10"/>
    </row>
    <row r="4" spans="1:9" ht="46.5" customHeight="1" x14ac:dyDescent="0.3">
      <c r="A4" s="68" t="s">
        <v>102</v>
      </c>
      <c r="B4" s="68" t="s">
        <v>103</v>
      </c>
      <c r="C4" s="68" t="s">
        <v>104</v>
      </c>
      <c r="D4" s="68" t="s">
        <v>105</v>
      </c>
      <c r="E4" s="68" t="s">
        <v>106</v>
      </c>
      <c r="F4" s="68" t="s">
        <v>107</v>
      </c>
      <c r="G4" s="68" t="s">
        <v>108</v>
      </c>
      <c r="H4" s="10"/>
    </row>
    <row r="5" spans="1:9" ht="36.75" customHeight="1" x14ac:dyDescent="0.3">
      <c r="A5" s="7" t="s">
        <v>109</v>
      </c>
      <c r="B5" s="7" t="s">
        <v>110</v>
      </c>
      <c r="C5" s="7">
        <f>1/5</f>
        <v>0.2</v>
      </c>
      <c r="D5" s="65">
        <f>(18750+14063+14063)*C5</f>
        <v>9375.2000000000007</v>
      </c>
      <c r="E5" s="65">
        <v>0</v>
      </c>
      <c r="F5" s="7">
        <v>0</v>
      </c>
      <c r="G5" s="65">
        <v>0</v>
      </c>
      <c r="H5" s="11"/>
      <c r="I5" s="66"/>
    </row>
    <row r="6" spans="1:9" ht="36.75" customHeight="1" x14ac:dyDescent="0.3">
      <c r="A6" s="7" t="s">
        <v>111</v>
      </c>
      <c r="B6" s="65">
        <v>16000</v>
      </c>
      <c r="C6" s="7">
        <v>0</v>
      </c>
      <c r="D6" s="65">
        <f>B6*C6</f>
        <v>0</v>
      </c>
      <c r="E6" s="65">
        <v>1200</v>
      </c>
      <c r="F6" s="7">
        <v>5</v>
      </c>
      <c r="G6" s="65">
        <f>E6*F6</f>
        <v>6000</v>
      </c>
      <c r="H6" s="11"/>
    </row>
    <row r="7" spans="1:9" ht="46.5" customHeight="1" x14ac:dyDescent="0.3">
      <c r="A7" s="68" t="s">
        <v>112</v>
      </c>
      <c r="B7" s="8"/>
      <c r="C7" s="8"/>
      <c r="D7" s="9">
        <f>ROUND(SUM(D5:D6),-1)</f>
        <v>9380</v>
      </c>
      <c r="E7" s="8"/>
      <c r="F7" s="8"/>
      <c r="G7" s="9">
        <f>ROUND(SUM(G5:G6), -3)</f>
        <v>6000</v>
      </c>
      <c r="I7" s="21">
        <f>ROUND(D7+G7,-2)</f>
        <v>15400</v>
      </c>
    </row>
    <row r="8" spans="1:9" ht="55.5" customHeight="1" x14ac:dyDescent="0.3">
      <c r="A8" s="93" t="s">
        <v>113</v>
      </c>
      <c r="B8" s="93"/>
      <c r="C8" s="93"/>
      <c r="D8" s="93"/>
      <c r="E8" s="93"/>
      <c r="F8" s="93"/>
      <c r="G8" s="93"/>
      <c r="H8" s="62"/>
    </row>
    <row r="9" spans="1:9" ht="15.5" x14ac:dyDescent="0.3">
      <c r="A9" s="1" t="s">
        <v>114</v>
      </c>
    </row>
    <row r="10" spans="1:9" ht="15.5" x14ac:dyDescent="0.3">
      <c r="A10" s="1" t="s">
        <v>115</v>
      </c>
    </row>
  </sheetData>
  <mergeCells count="2">
    <mergeCell ref="A2:G2"/>
    <mergeCell ref="A8:G8"/>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E15"/>
  <sheetViews>
    <sheetView topLeftCell="A6" zoomScaleNormal="100" workbookViewId="0">
      <selection activeCell="A16" sqref="A16"/>
    </sheetView>
  </sheetViews>
  <sheetFormatPr defaultRowHeight="14.5" x14ac:dyDescent="0.35"/>
  <cols>
    <col min="1" max="1" width="32" customWidth="1"/>
    <col min="2" max="2" width="11.81640625" customWidth="1"/>
    <col min="3" max="3" width="12.7265625" customWidth="1"/>
    <col min="4" max="5" width="14.7265625" customWidth="1"/>
  </cols>
  <sheetData>
    <row r="1" spans="1:5" s="6" customFormat="1" ht="15" x14ac:dyDescent="0.3">
      <c r="A1" s="94" t="s">
        <v>116</v>
      </c>
      <c r="B1" s="94"/>
      <c r="C1" s="94"/>
      <c r="D1" s="94"/>
      <c r="E1" s="94"/>
    </row>
    <row r="2" spans="1:5" s="6" customFormat="1" ht="13" x14ac:dyDescent="0.3">
      <c r="A2" s="7" t="s">
        <v>10</v>
      </c>
      <c r="B2" s="7" t="s">
        <v>11</v>
      </c>
      <c r="C2" s="7" t="s">
        <v>12</v>
      </c>
      <c r="D2" s="7" t="s">
        <v>13</v>
      </c>
      <c r="E2" s="7" t="s">
        <v>14</v>
      </c>
    </row>
    <row r="3" spans="1:5" s="6" customFormat="1" ht="78" x14ac:dyDescent="0.3">
      <c r="A3" s="7" t="s">
        <v>117</v>
      </c>
      <c r="B3" s="7" t="s">
        <v>118</v>
      </c>
      <c r="C3" s="7" t="s">
        <v>119</v>
      </c>
      <c r="D3" s="7" t="s">
        <v>120</v>
      </c>
      <c r="E3" s="7" t="s">
        <v>121</v>
      </c>
    </row>
    <row r="4" spans="1:5" s="6" customFormat="1" ht="13" x14ac:dyDescent="0.3">
      <c r="A4" s="59" t="s">
        <v>122</v>
      </c>
      <c r="B4" s="7">
        <v>0</v>
      </c>
      <c r="C4" s="7">
        <v>1</v>
      </c>
      <c r="D4" s="8">
        <v>0</v>
      </c>
      <c r="E4" s="8">
        <f t="shared" ref="E4:E12" si="0">(B4*C4)+D4</f>
        <v>0</v>
      </c>
    </row>
    <row r="5" spans="1:5" s="6" customFormat="1" ht="13" x14ac:dyDescent="0.3">
      <c r="A5" s="59" t="s">
        <v>123</v>
      </c>
      <c r="B5" s="7">
        <v>0</v>
      </c>
      <c r="C5" s="7">
        <v>1</v>
      </c>
      <c r="D5" s="8">
        <v>0</v>
      </c>
      <c r="E5" s="8">
        <f t="shared" si="0"/>
        <v>0</v>
      </c>
    </row>
    <row r="6" spans="1:5" s="6" customFormat="1" ht="13" x14ac:dyDescent="0.3">
      <c r="A6" s="59" t="s">
        <v>124</v>
      </c>
      <c r="B6" s="7">
        <v>0</v>
      </c>
      <c r="C6" s="7">
        <v>1</v>
      </c>
      <c r="D6" s="8">
        <v>0</v>
      </c>
      <c r="E6" s="8">
        <f t="shared" si="0"/>
        <v>0</v>
      </c>
    </row>
    <row r="7" spans="1:5" s="6" customFormat="1" ht="13" x14ac:dyDescent="0.3">
      <c r="A7" s="59" t="s">
        <v>125</v>
      </c>
      <c r="B7" s="7">
        <v>0</v>
      </c>
      <c r="C7" s="7">
        <v>1</v>
      </c>
      <c r="D7" s="8">
        <v>0</v>
      </c>
      <c r="E7" s="8">
        <f t="shared" si="0"/>
        <v>0</v>
      </c>
    </row>
    <row r="8" spans="1:5" s="6" customFormat="1" ht="13" x14ac:dyDescent="0.3">
      <c r="A8" s="59" t="s">
        <v>126</v>
      </c>
      <c r="B8" s="7">
        <v>0.2</v>
      </c>
      <c r="C8" s="7">
        <v>1</v>
      </c>
      <c r="D8" s="8">
        <v>0</v>
      </c>
      <c r="E8" s="8">
        <f t="shared" si="0"/>
        <v>0.2</v>
      </c>
    </row>
    <row r="9" spans="1:5" s="6" customFormat="1" ht="13" x14ac:dyDescent="0.3">
      <c r="A9" s="59" t="s">
        <v>127</v>
      </c>
      <c r="B9" s="7">
        <v>0.2</v>
      </c>
      <c r="C9" s="7">
        <v>1</v>
      </c>
      <c r="D9" s="8">
        <v>0</v>
      </c>
      <c r="E9" s="8">
        <f t="shared" si="0"/>
        <v>0.2</v>
      </c>
    </row>
    <row r="10" spans="1:5" s="6" customFormat="1" ht="13" x14ac:dyDescent="0.3">
      <c r="A10" s="59" t="s">
        <v>128</v>
      </c>
      <c r="B10" s="8">
        <v>5</v>
      </c>
      <c r="C10" s="7">
        <v>2</v>
      </c>
      <c r="D10" s="8">
        <v>0</v>
      </c>
      <c r="E10" s="8">
        <f t="shared" si="0"/>
        <v>10</v>
      </c>
    </row>
    <row r="11" spans="1:5" s="6" customFormat="1" ht="13" x14ac:dyDescent="0.3">
      <c r="A11" s="59" t="s">
        <v>129</v>
      </c>
      <c r="B11" s="8">
        <v>5</v>
      </c>
      <c r="C11" s="7">
        <v>2</v>
      </c>
      <c r="D11" s="8">
        <v>0</v>
      </c>
      <c r="E11" s="8">
        <f t="shared" si="0"/>
        <v>10</v>
      </c>
    </row>
    <row r="12" spans="1:5" s="6" customFormat="1" ht="13" x14ac:dyDescent="0.3">
      <c r="A12" s="59" t="s">
        <v>130</v>
      </c>
      <c r="B12" s="8">
        <v>0</v>
      </c>
      <c r="C12" s="7">
        <v>1</v>
      </c>
      <c r="D12" s="8">
        <v>0</v>
      </c>
      <c r="E12" s="8">
        <f t="shared" si="0"/>
        <v>0</v>
      </c>
    </row>
    <row r="13" spans="1:5" s="6" customFormat="1" ht="13" x14ac:dyDescent="0.3">
      <c r="A13" s="22"/>
      <c r="B13" s="8"/>
      <c r="C13" s="8"/>
      <c r="D13" s="68" t="s">
        <v>131</v>
      </c>
      <c r="E13" s="20">
        <f>SUM(E4:E11)</f>
        <v>20.399999999999999</v>
      </c>
    </row>
    <row r="15" spans="1:5" ht="16" x14ac:dyDescent="0.35">
      <c r="A15" s="67" t="s">
        <v>132</v>
      </c>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9"/>
  <sheetViews>
    <sheetView zoomScale="90" zoomScaleNormal="90" workbookViewId="0">
      <selection activeCell="A10" sqref="A10"/>
    </sheetView>
  </sheetViews>
  <sheetFormatPr defaultColWidth="17.7265625" defaultRowHeight="31.9" customHeight="1" x14ac:dyDescent="0.35"/>
  <sheetData>
    <row r="1" spans="1:6" s="6" customFormat="1" ht="31.9" customHeight="1" x14ac:dyDescent="0.3">
      <c r="A1" s="94" t="s">
        <v>2</v>
      </c>
      <c r="B1" s="94"/>
      <c r="C1" s="94"/>
      <c r="D1" s="94"/>
      <c r="E1" s="94"/>
      <c r="F1" s="94"/>
    </row>
    <row r="2" spans="1:6" s="6" customFormat="1" ht="31.9" customHeight="1" x14ac:dyDescent="0.3">
      <c r="A2" s="69"/>
      <c r="B2" s="95" t="s">
        <v>133</v>
      </c>
      <c r="C2" s="95"/>
      <c r="D2" s="69" t="s">
        <v>134</v>
      </c>
      <c r="E2" s="95"/>
      <c r="F2" s="95"/>
    </row>
    <row r="3" spans="1:6" s="6" customFormat="1" ht="31.9" customHeight="1" x14ac:dyDescent="0.3">
      <c r="A3" s="69"/>
      <c r="B3" s="13" t="s">
        <v>10</v>
      </c>
      <c r="C3" s="13" t="s">
        <v>11</v>
      </c>
      <c r="D3" s="13" t="s">
        <v>12</v>
      </c>
      <c r="E3" s="13" t="s">
        <v>13</v>
      </c>
      <c r="F3" s="13" t="s">
        <v>14</v>
      </c>
    </row>
    <row r="4" spans="1:6" s="6" customFormat="1" ht="70.900000000000006" customHeight="1" x14ac:dyDescent="0.3">
      <c r="A4" s="13" t="s">
        <v>135</v>
      </c>
      <c r="B4" s="69" t="s">
        <v>136</v>
      </c>
      <c r="C4" s="69" t="s">
        <v>137</v>
      </c>
      <c r="D4" s="69" t="s">
        <v>138</v>
      </c>
      <c r="E4" s="69" t="s">
        <v>139</v>
      </c>
      <c r="F4" s="69" t="s">
        <v>140</v>
      </c>
    </row>
    <row r="5" spans="1:6" s="6" customFormat="1" ht="31.9" customHeight="1" x14ac:dyDescent="0.3">
      <c r="A5" s="7">
        <v>1</v>
      </c>
      <c r="B5" s="8">
        <v>0</v>
      </c>
      <c r="C5" s="8">
        <v>5</v>
      </c>
      <c r="D5" s="8">
        <v>0</v>
      </c>
      <c r="E5" s="8">
        <v>0</v>
      </c>
      <c r="F5" s="8">
        <f>B5+C5+D5-E5</f>
        <v>5</v>
      </c>
    </row>
    <row r="6" spans="1:6" s="6" customFormat="1" ht="31.9" customHeight="1" x14ac:dyDescent="0.3">
      <c r="A6" s="7">
        <v>2</v>
      </c>
      <c r="B6" s="8">
        <v>0</v>
      </c>
      <c r="C6" s="8">
        <v>5</v>
      </c>
      <c r="D6" s="8">
        <v>0</v>
      </c>
      <c r="E6" s="8">
        <v>0</v>
      </c>
      <c r="F6" s="8">
        <f>B6+C6+D6-E6</f>
        <v>5</v>
      </c>
    </row>
    <row r="7" spans="1:6" s="6" customFormat="1" ht="31.9" customHeight="1" x14ac:dyDescent="0.3">
      <c r="A7" s="7">
        <v>3</v>
      </c>
      <c r="B7" s="8">
        <v>0</v>
      </c>
      <c r="C7" s="8">
        <v>5</v>
      </c>
      <c r="D7" s="8">
        <v>0</v>
      </c>
      <c r="E7" s="8">
        <v>0</v>
      </c>
      <c r="F7" s="8">
        <f>B7+C7+D7-E7</f>
        <v>5</v>
      </c>
    </row>
    <row r="8" spans="1:6" s="6" customFormat="1" ht="31.9" customHeight="1" x14ac:dyDescent="0.3">
      <c r="A8" s="7" t="s">
        <v>141</v>
      </c>
      <c r="B8" s="8">
        <f>AVERAGE(B5:B7)</f>
        <v>0</v>
      </c>
      <c r="C8" s="8">
        <f>AVERAGE(C5:C7)</f>
        <v>5</v>
      </c>
      <c r="D8" s="8">
        <v>0</v>
      </c>
      <c r="E8" s="8">
        <v>0</v>
      </c>
      <c r="F8" s="68">
        <f>AVERAGE(F5:F7)</f>
        <v>5</v>
      </c>
    </row>
    <row r="9" spans="1:6" s="6" customFormat="1" ht="20.5" customHeight="1" x14ac:dyDescent="0.3">
      <c r="A9" s="58" t="s">
        <v>142</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2024-10-22T18:22:29+00:00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2CFCE0D0-D155-40E0-8408-7F06D5956E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2fe02c4-dc41-46ff-9d52-90c0a1b1f611"/>
    <ds:schemaRef ds:uri="96fc5250-dc30-4f01-945b-7e46a880e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3.xml><?xml version="1.0" encoding="utf-8"?>
<ds:datastoreItem xmlns:ds="http://schemas.openxmlformats.org/officeDocument/2006/customXml" ds:itemID="{1788708A-52BB-4D0F-B232-80F9E123F193}">
  <ds:schemaRefs>
    <ds:schemaRef ds:uri="http://schemas.microsoft.com/office/2006/metadata/properties"/>
    <ds:schemaRef ds:uri="http://schemas.microsoft.com/office/infopath/2007/PartnerControls"/>
    <ds:schemaRef ds:uri="4ffa91fb-a0ff-4ac5-b2db-65c790d184a4"/>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F58F9B45-DDC1-49AE-B968-54DFE766D8D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Salahuddin, Diane</cp:lastModifiedBy>
  <cp:revision/>
  <dcterms:created xsi:type="dcterms:W3CDTF">2018-07-19T14:57:42Z</dcterms:created>
  <dcterms:modified xsi:type="dcterms:W3CDTF">2025-02-19T23:05:01Z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y fmtid="{D5CDD505-2E9C-101B-9397-08002B2CF9AE}" pid="4" name="TaxKeyword">
    <vt:lpwstr/>
  </property>
  <property fmtid="{D5CDD505-2E9C-101B-9397-08002B2CF9AE}" pid="5" name="EPA_x0020_Subject">
    <vt:lpwstr/>
  </property>
  <property fmtid="{D5CDD505-2E9C-101B-9397-08002B2CF9AE}" pid="6" name="Document Type">
    <vt:lpwstr/>
  </property>
  <property fmtid="{D5CDD505-2E9C-101B-9397-08002B2CF9AE}" pid="7" name="e3f09c3df709400db2417a7161762d62">
    <vt:lpwstr/>
  </property>
  <property fmtid="{D5CDD505-2E9C-101B-9397-08002B2CF9AE}" pid="8" name="EPA Subject">
    <vt:lpwstr/>
  </property>
</Properties>
</file>