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S:\Tracy\ICRs - SPPD\FY2024\1167.14 Lime Manfucturing NSPS\send to EPA\"/>
    </mc:Choice>
  </mc:AlternateContent>
  <xr:revisionPtr revIDLastSave="0" documentId="13_ncr:1_{B66F3C1C-A6C9-4EA2-B5D9-1465C892BE8C}" xr6:coauthVersionLast="47" xr6:coauthVersionMax="47" xr10:uidLastSave="{00000000-0000-0000-0000-000000000000}"/>
  <bookViews>
    <workbookView xWindow="-120" yWindow="-120" windowWidth="20730" windowHeight="11160" xr2:uid="{D855CF00-F869-48B3-9963-4AD001D31E8A}"/>
  </bookViews>
  <sheets>
    <sheet name="Summary" sheetId="6" r:id="rId1"/>
    <sheet name="Table 1" sheetId="1" r:id="rId2"/>
    <sheet name="Table 2" sheetId="2" r:id="rId3"/>
    <sheet name="Capital O&amp;M" sheetId="3" r:id="rId4"/>
    <sheet name="Responses" sheetId="5" r:id="rId5"/>
    <sheet name="Respondents"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5" i="2" l="1"/>
  <c r="F15" i="2"/>
  <c r="E5" i="3"/>
  <c r="B5" i="3"/>
  <c r="F35" i="1"/>
  <c r="I14" i="2" l="1"/>
  <c r="I13" i="2"/>
  <c r="I12" i="2"/>
  <c r="I11" i="2"/>
  <c r="I10" i="2"/>
  <c r="I9" i="2"/>
  <c r="I6" i="2"/>
  <c r="D14" i="2"/>
  <c r="F14" i="2" s="1"/>
  <c r="D13" i="2"/>
  <c r="F13" i="2" s="1"/>
  <c r="D12" i="2"/>
  <c r="F12" i="2" s="1"/>
  <c r="D11" i="2"/>
  <c r="F11" i="2" s="1"/>
  <c r="D10" i="2"/>
  <c r="F10" i="2" s="1"/>
  <c r="D9" i="2"/>
  <c r="F9" i="2" s="1"/>
  <c r="D8" i="2"/>
  <c r="F8" i="2" s="1"/>
  <c r="D6" i="2"/>
  <c r="F6" i="2" s="1"/>
  <c r="D5" i="2"/>
  <c r="F5" i="2" s="1"/>
  <c r="I34" i="1"/>
  <c r="I31" i="1"/>
  <c r="I30" i="1"/>
  <c r="I22" i="1"/>
  <c r="I20" i="1"/>
  <c r="I19" i="1"/>
  <c r="I18" i="1"/>
  <c r="I17" i="1"/>
  <c r="I16" i="1"/>
  <c r="I15" i="1"/>
  <c r="I11" i="1"/>
  <c r="I10" i="1"/>
  <c r="I9" i="1"/>
  <c r="I7" i="1"/>
  <c r="F23" i="1"/>
  <c r="F34" i="1"/>
  <c r="D31" i="1"/>
  <c r="F31" i="1" s="1"/>
  <c r="D30" i="1"/>
  <c r="F30" i="1" s="1"/>
  <c r="D22" i="1"/>
  <c r="F22" i="1" s="1"/>
  <c r="D20" i="1"/>
  <c r="F20" i="1" s="1"/>
  <c r="D19" i="1"/>
  <c r="F19" i="1" s="1"/>
  <c r="D18" i="1"/>
  <c r="F18" i="1" s="1"/>
  <c r="D17" i="1"/>
  <c r="F17" i="1" s="1"/>
  <c r="H17" i="1" s="1"/>
  <c r="D16" i="1"/>
  <c r="F16" i="1" s="1"/>
  <c r="D15" i="1"/>
  <c r="F15" i="1" s="1"/>
  <c r="D11" i="1"/>
  <c r="F11" i="1" s="1"/>
  <c r="D10" i="1"/>
  <c r="F10" i="1" s="1"/>
  <c r="D9" i="1"/>
  <c r="F9" i="1" s="1"/>
  <c r="D7" i="1"/>
  <c r="F7" i="1" s="1"/>
  <c r="B6" i="6"/>
  <c r="I36" i="1"/>
  <c r="H11" i="2" l="1"/>
  <c r="G11" i="2"/>
  <c r="H6" i="2"/>
  <c r="G6" i="2"/>
  <c r="G8" i="2"/>
  <c r="H8" i="2"/>
  <c r="H9" i="2"/>
  <c r="G9" i="2"/>
  <c r="G10" i="2"/>
  <c r="H10" i="2"/>
  <c r="G12" i="2"/>
  <c r="H12" i="2"/>
  <c r="H13" i="2"/>
  <c r="G13" i="2"/>
  <c r="G5" i="2"/>
  <c r="H5" i="2"/>
  <c r="G14" i="2"/>
  <c r="H14" i="2"/>
  <c r="H30" i="1"/>
  <c r="G30" i="1"/>
  <c r="H31" i="1"/>
  <c r="G31" i="1"/>
  <c r="G15" i="1"/>
  <c r="H15" i="1"/>
  <c r="H9" i="1"/>
  <c r="G9" i="1"/>
  <c r="H22" i="1"/>
  <c r="G22" i="1"/>
  <c r="H16" i="1"/>
  <c r="G16" i="1"/>
  <c r="H18" i="1"/>
  <c r="G18" i="1"/>
  <c r="H7" i="1"/>
  <c r="G7" i="1"/>
  <c r="G11" i="1"/>
  <c r="H11" i="1"/>
  <c r="H19" i="1"/>
  <c r="G19" i="1"/>
  <c r="G20" i="1"/>
  <c r="H20" i="1"/>
  <c r="G17" i="1"/>
  <c r="G10" i="1"/>
  <c r="H10" i="1"/>
  <c r="C8" i="4" l="1"/>
  <c r="B8" i="4"/>
  <c r="F7" i="4"/>
  <c r="F6" i="4"/>
  <c r="F5" i="4"/>
  <c r="F8" i="4" l="1"/>
  <c r="B3" i="6" s="1"/>
  <c r="E12" i="5" l="1"/>
  <c r="I8" i="2" l="1"/>
  <c r="I5" i="2" l="1"/>
  <c r="K34" i="1" l="1"/>
  <c r="I23" i="1"/>
  <c r="I35" i="1" l="1"/>
  <c r="I37" i="1" s="1"/>
  <c r="B5" i="6" s="1"/>
  <c r="B2" i="6"/>
  <c r="B4" i="6"/>
</calcChain>
</file>

<file path=xl/sharedStrings.xml><?xml version="1.0" encoding="utf-8"?>
<sst xmlns="http://schemas.openxmlformats.org/spreadsheetml/2006/main" count="182" uniqueCount="142">
  <si>
    <t>ICR Summary Information</t>
  </si>
  <si>
    <t>Number of Respondents</t>
  </si>
  <si>
    <t>Total Estimated Burden Hours</t>
  </si>
  <si>
    <t>Total Estimated Costs</t>
  </si>
  <si>
    <t>Annualized Capital O&amp;M</t>
  </si>
  <si>
    <t>Form Number</t>
  </si>
  <si>
    <t>Not Applicable</t>
  </si>
  <si>
    <t>Burden Item</t>
  </si>
  <si>
    <t>(A)
Person hours per occurrence</t>
  </si>
  <si>
    <t>(B)
No. of occurrences per respondent per year</t>
  </si>
  <si>
    <t>(C) 
Person hours per respondent per year 
(C=AxB)</t>
  </si>
  <si>
    <r>
      <t xml:space="preserve">(D)
Respondents per year </t>
    </r>
    <r>
      <rPr>
        <vertAlign val="superscript"/>
        <sz val="10"/>
        <color theme="1"/>
        <rFont val="Times New Roman"/>
        <family val="1"/>
      </rPr>
      <t>a</t>
    </r>
  </si>
  <si>
    <t>(E) 
Technical person- hours per year (E=CxD)</t>
  </si>
  <si>
    <t>(F)
Management person hours per year (Ex0.05)</t>
  </si>
  <si>
    <t>(G)
Clerical person hours per year (Ex0.1)</t>
  </si>
  <si>
    <r>
      <t xml:space="preserve">(H)
Cost, $ </t>
    </r>
    <r>
      <rPr>
        <vertAlign val="superscript"/>
        <sz val="10"/>
        <color theme="1"/>
        <rFont val="Times New Roman"/>
        <family val="1"/>
      </rPr>
      <t>b</t>
    </r>
  </si>
  <si>
    <t>Labor Rates</t>
  </si>
  <si>
    <t>Management</t>
  </si>
  <si>
    <t>Technical</t>
  </si>
  <si>
    <t>Clerical</t>
  </si>
  <si>
    <t>Subtotal for Reporting Requirements</t>
  </si>
  <si>
    <t xml:space="preserve">Subtotal for Recordkeeping Requirements  </t>
  </si>
  <si>
    <t>hr/response</t>
  </si>
  <si>
    <r>
      <t xml:space="preserve">Total Labor Burden and Costs (rounded) </t>
    </r>
    <r>
      <rPr>
        <b/>
        <vertAlign val="superscript"/>
        <sz val="10"/>
        <rFont val="Times New Roman"/>
        <family val="1"/>
      </rPr>
      <t>i</t>
    </r>
  </si>
  <si>
    <r>
      <t>Total Capital and O&amp;M Cost (rounded)</t>
    </r>
    <r>
      <rPr>
        <b/>
        <vertAlign val="superscript"/>
        <sz val="10"/>
        <rFont val="Times New Roman"/>
        <family val="1"/>
      </rPr>
      <t xml:space="preserve"> i</t>
    </r>
  </si>
  <si>
    <r>
      <t xml:space="preserve">GRAND TOTAL (rounded) </t>
    </r>
    <r>
      <rPr>
        <b/>
        <vertAlign val="superscript"/>
        <sz val="10"/>
        <rFont val="Times New Roman"/>
        <family val="1"/>
      </rPr>
      <t>i</t>
    </r>
  </si>
  <si>
    <t>Assumptions:</t>
  </si>
  <si>
    <t>Burden item</t>
  </si>
  <si>
    <t>(A)
 Person hours per occurrence</t>
  </si>
  <si>
    <t>(B) 
No. of occurrences per respondent per year</t>
  </si>
  <si>
    <t>(C) 
Person hours per respondent per year (C=AxB)</t>
  </si>
  <si>
    <r>
      <t xml:space="preserve">(D) 
Respondents per year  </t>
    </r>
    <r>
      <rPr>
        <vertAlign val="superscript"/>
        <sz val="10"/>
        <rFont val="Times New Roman"/>
        <family val="1"/>
      </rPr>
      <t>a</t>
    </r>
  </si>
  <si>
    <t>(F) 
Management person hours per year (Ex0.05)</t>
  </si>
  <si>
    <t>(G) 
Clerical person hours per year (Ex0.1)</t>
  </si>
  <si>
    <r>
      <t xml:space="preserve">(H) 
Cost, $ </t>
    </r>
    <r>
      <rPr>
        <vertAlign val="superscript"/>
        <sz val="10"/>
        <rFont val="Times New Roman"/>
        <family val="1"/>
      </rPr>
      <t>b</t>
    </r>
  </si>
  <si>
    <t xml:space="preserve">Technical </t>
  </si>
  <si>
    <r>
      <t xml:space="preserve">TOTAL (rounded) </t>
    </r>
    <r>
      <rPr>
        <b/>
        <vertAlign val="superscript"/>
        <sz val="10"/>
        <rFont val="Times New Roman"/>
        <family val="1"/>
      </rPr>
      <t>h</t>
    </r>
  </si>
  <si>
    <r>
      <t>Capital/Startup vs. Operation and Maintenance (O&amp;M) Costs</t>
    </r>
    <r>
      <rPr>
        <sz val="10"/>
        <color theme="1"/>
        <rFont val="Times New Roman"/>
        <family val="1"/>
      </rPr>
      <t> </t>
    </r>
  </si>
  <si>
    <t>(A)</t>
  </si>
  <si>
    <t>(B)</t>
  </si>
  <si>
    <t>(C)</t>
  </si>
  <si>
    <t>(D)</t>
  </si>
  <si>
    <t>(E)</t>
  </si>
  <si>
    <t>(F)</t>
  </si>
  <si>
    <t>(G)</t>
  </si>
  <si>
    <t>Continuous Monitoring Device</t>
  </si>
  <si>
    <t>Total Capital/Startup Cost,  (B X C)</t>
  </si>
  <si>
    <t>Total O&amp;M, 
(E X F)</t>
  </si>
  <si>
    <t>Total Annual Responses</t>
  </si>
  <si>
    <t>Information Collection Activity</t>
  </si>
  <si>
    <r>
      <t xml:space="preserve">Number of Respondents </t>
    </r>
    <r>
      <rPr>
        <vertAlign val="superscript"/>
        <sz val="10"/>
        <color rgb="FF000000"/>
        <rFont val="Times New Roman"/>
        <family val="1"/>
      </rPr>
      <t>a</t>
    </r>
  </si>
  <si>
    <t>Number of Responses</t>
  </si>
  <si>
    <t>Number of Existing Respondents That Keep Records But Do Not Submit Reports</t>
  </si>
  <si>
    <t>Total Annual Responses E=(BxC)+D</t>
  </si>
  <si>
    <t>Total</t>
  </si>
  <si>
    <t>Respondents That Submit Reports</t>
  </si>
  <si>
    <t>Respondents That Do Not Submit Any Reports</t>
  </si>
  <si>
    <t>Year</t>
  </si>
  <si>
    <r>
      <t xml:space="preserve">Number of New Respondents </t>
    </r>
    <r>
      <rPr>
        <b/>
        <vertAlign val="superscript"/>
        <sz val="10"/>
        <color rgb="FF000000"/>
        <rFont val="Times New Roman"/>
        <family val="1"/>
      </rPr>
      <t>a</t>
    </r>
  </si>
  <si>
    <t>Number of Existing Respondents</t>
  </si>
  <si>
    <t>Number of Existing Respondents that keep records but do not submit reports</t>
  </si>
  <si>
    <t>Number of Existing Respondents That Are Also New Respondents</t>
  </si>
  <si>
    <t>Number of Respondents (E=A+B+C-D)</t>
  </si>
  <si>
    <t>Average</t>
  </si>
  <si>
    <r>
      <t xml:space="preserve">a </t>
    </r>
    <r>
      <rPr>
        <sz val="10"/>
        <color rgb="FF000000"/>
        <rFont val="Times New Roman"/>
        <family val="1"/>
      </rPr>
      <t xml:space="preserve">  New respondents include sources with constructed and reconstructed affected facilities.</t>
    </r>
  </si>
  <si>
    <t>Continuous Opacity Monitor</t>
  </si>
  <si>
    <t>Notification of construction/ reconstruction</t>
  </si>
  <si>
    <t>Notification of actual startup</t>
  </si>
  <si>
    <t>Notification of any physical or operational changes</t>
  </si>
  <si>
    <t>Notification of demonstration of continuous monitoring system (CMS)</t>
  </si>
  <si>
    <t>Notification of initial performance test</t>
  </si>
  <si>
    <t>Notification that (CMS) will be used to determine compliance</t>
  </si>
  <si>
    <t>Performance test results</t>
  </si>
  <si>
    <t>Semiannual excess emission report</t>
  </si>
  <si>
    <t>1.  Applications</t>
  </si>
  <si>
    <t>N/A</t>
  </si>
  <si>
    <t> </t>
  </si>
  <si>
    <t>2.  Survey and Studies</t>
  </si>
  <si>
    <t>3.  Reporting Requirements</t>
  </si>
  <si>
    <r>
      <t xml:space="preserve">A.  Familiarize with regulatory requirements </t>
    </r>
    <r>
      <rPr>
        <vertAlign val="superscript"/>
        <sz val="10"/>
        <color rgb="FF000000"/>
        <rFont val="Times New Roman"/>
        <family val="1"/>
      </rPr>
      <t>c</t>
    </r>
  </si>
  <si>
    <t>B.  Required activities:</t>
  </si>
  <si>
    <r>
      <t xml:space="preserve">Initial performance tests </t>
    </r>
    <r>
      <rPr>
        <vertAlign val="superscript"/>
        <sz val="10"/>
        <color rgb="FF000000"/>
        <rFont val="Times New Roman"/>
        <family val="1"/>
      </rPr>
      <t>d</t>
    </r>
  </si>
  <si>
    <r>
      <t xml:space="preserve">Reference Method 9 Test </t>
    </r>
    <r>
      <rPr>
        <vertAlign val="superscript"/>
        <sz val="10"/>
        <color rgb="FF000000"/>
        <rFont val="Times New Roman"/>
        <family val="1"/>
      </rPr>
      <t>e</t>
    </r>
  </si>
  <si>
    <r>
      <t xml:space="preserve">Repeat of performance test </t>
    </r>
    <r>
      <rPr>
        <vertAlign val="superscript"/>
        <sz val="10"/>
        <color rgb="FF000000"/>
        <rFont val="Times New Roman"/>
        <family val="1"/>
      </rPr>
      <t>f</t>
    </r>
  </si>
  <si>
    <t>C.  Create information</t>
  </si>
  <si>
    <t>See 3B</t>
  </si>
  <si>
    <t>D.  Gather Existing Information</t>
  </si>
  <si>
    <t>E.  Write report</t>
  </si>
  <si>
    <t>Notification of construction/reconstruction</t>
  </si>
  <si>
    <t>Notification of any physical or operational change</t>
  </si>
  <si>
    <t>Notification of demonstration of continuous monitoring system</t>
  </si>
  <si>
    <t>Notification that continuous monitoring system (CMS)</t>
  </si>
  <si>
    <r>
      <t xml:space="preserve">Semiannual excess emissions reports </t>
    </r>
    <r>
      <rPr>
        <vertAlign val="superscript"/>
        <sz val="10"/>
        <color rgb="FF000000"/>
        <rFont val="Times New Roman"/>
        <family val="1"/>
      </rPr>
      <t>g</t>
    </r>
  </si>
  <si>
    <r>
      <t>b</t>
    </r>
    <r>
      <rPr>
        <sz val="10"/>
        <rFont val="Times New Roman"/>
        <family val="1"/>
      </rPr>
      <t xml:space="preserve">  This cost is based on the average hourly labor rate as follows: Managerial $73.46 (GS-13, Step 5, $44.91 + 60%); Technical $54.51 (GS-12, Step 1, $34.07 + 60%); and Clerical $29.50 (GS-6, Step 3, $18.44 + 60%). These rates are from the Office of Personnel Management (OPM), 2023 General Schedule, which excludes locality rates of pay. The rates have been increased by 60 percent to account for the benefit packages available to government employees.</t>
    </r>
  </si>
  <si>
    <t>4.  Recordkeeping requirements</t>
  </si>
  <si>
    <t>A.  Familiarize with regulatory requirements</t>
  </si>
  <si>
    <t>See 3A</t>
  </si>
  <si>
    <t>B.  Plan activities</t>
  </si>
  <si>
    <t>C.  Implement activities</t>
  </si>
  <si>
    <t>D.  Develop record system</t>
  </si>
  <si>
    <t>E.  Time to enter information</t>
  </si>
  <si>
    <r>
      <t xml:space="preserve">Records of CMS operating parameters </t>
    </r>
    <r>
      <rPr>
        <vertAlign val="superscript"/>
        <sz val="10"/>
        <color rgb="FF000000"/>
        <rFont val="Times New Roman"/>
        <family val="1"/>
      </rPr>
      <t>h</t>
    </r>
  </si>
  <si>
    <r>
      <t xml:space="preserve">Records of startup, shutdown, malfunction </t>
    </r>
    <r>
      <rPr>
        <vertAlign val="superscript"/>
        <sz val="10"/>
        <color rgb="FF000000"/>
        <rFont val="Times New Roman"/>
        <family val="1"/>
      </rPr>
      <t>i</t>
    </r>
  </si>
  <si>
    <t>F.  Time to train personnel</t>
  </si>
  <si>
    <t>G.  Time for audits</t>
  </si>
  <si>
    <t>Activity:</t>
  </si>
  <si>
    <r>
      <t xml:space="preserve">Initial performance tests </t>
    </r>
    <r>
      <rPr>
        <vertAlign val="superscript"/>
        <sz val="10"/>
        <color rgb="FF000000"/>
        <rFont val="Times New Roman"/>
        <family val="1"/>
      </rPr>
      <t>c</t>
    </r>
  </si>
  <si>
    <r>
      <t xml:space="preserve">Repeat performance test </t>
    </r>
    <r>
      <rPr>
        <vertAlign val="superscript"/>
        <sz val="10"/>
        <color rgb="FF000000"/>
        <rFont val="Times New Roman"/>
        <family val="1"/>
      </rPr>
      <t>d</t>
    </r>
  </si>
  <si>
    <t>Report Review:</t>
  </si>
  <si>
    <r>
      <t xml:space="preserve">Notification of construction/reconstruction </t>
    </r>
    <r>
      <rPr>
        <vertAlign val="superscript"/>
        <sz val="10"/>
        <color rgb="FF000000"/>
        <rFont val="Times New Roman"/>
        <family val="1"/>
      </rPr>
      <t>e</t>
    </r>
  </si>
  <si>
    <r>
      <t>Notification of physical or</t>
    </r>
    <r>
      <rPr>
        <vertAlign val="superscript"/>
        <sz val="10"/>
        <color rgb="FF000000"/>
        <rFont val="Times New Roman"/>
        <family val="1"/>
      </rPr>
      <t xml:space="preserve"> </t>
    </r>
    <r>
      <rPr>
        <sz val="10"/>
        <color rgb="FF000000"/>
        <rFont val="Times New Roman"/>
        <family val="1"/>
      </rPr>
      <t xml:space="preserve">operational change </t>
    </r>
    <r>
      <rPr>
        <vertAlign val="superscript"/>
        <sz val="10"/>
        <color rgb="FF000000"/>
        <rFont val="Times New Roman"/>
        <family val="1"/>
      </rPr>
      <t>f</t>
    </r>
  </si>
  <si>
    <t>Notification of demonstration of CMS</t>
  </si>
  <si>
    <t>Notification of CMS data to determine compliance</t>
  </si>
  <si>
    <r>
      <t xml:space="preserve">Performance test results </t>
    </r>
    <r>
      <rPr>
        <vertAlign val="superscript"/>
        <sz val="10"/>
        <color rgb="FF000000"/>
        <rFont val="Times New Roman"/>
        <family val="1"/>
      </rPr>
      <t>g</t>
    </r>
  </si>
  <si>
    <r>
      <t xml:space="preserve">Semiannual report </t>
    </r>
    <r>
      <rPr>
        <vertAlign val="superscript"/>
        <sz val="10"/>
        <color rgb="FF000000"/>
        <rFont val="Times New Roman"/>
        <family val="1"/>
      </rPr>
      <t>h</t>
    </r>
  </si>
  <si>
    <r>
      <t>a</t>
    </r>
    <r>
      <rPr>
        <sz val="10"/>
        <rFont val="Times New Roman"/>
        <family val="1"/>
      </rPr>
      <t xml:space="preserve">  We assume that an average of 41 respondents will be subject to this rule, and that no new sources will become subject to the rule over the three-year period of the ICR.</t>
    </r>
  </si>
  <si>
    <r>
      <t>c</t>
    </r>
    <r>
      <rPr>
        <sz val="10"/>
        <rFont val="Times New Roman"/>
        <family val="1"/>
      </rPr>
      <t xml:space="preserve">  We have assumed that all respondents will have to familiarize with the regulatory requirements each year. </t>
    </r>
  </si>
  <si>
    <r>
      <t xml:space="preserve">d </t>
    </r>
    <r>
      <rPr>
        <sz val="10"/>
        <rFont val="Times New Roman"/>
        <family val="1"/>
      </rPr>
      <t xml:space="preserve"> We have assumed that it will take 280 hours to complete a performance test.</t>
    </r>
  </si>
  <si>
    <r>
      <t>e</t>
    </r>
    <r>
      <rPr>
        <sz val="10"/>
        <rFont val="Times New Roman"/>
        <family val="1"/>
      </rPr>
      <t xml:space="preserve">   It will take respondents 4 hours to conduct a reference Method 9 test.</t>
    </r>
  </si>
  <si>
    <r>
      <t>f</t>
    </r>
    <r>
      <rPr>
        <sz val="10"/>
        <rFont val="Times New Roman"/>
        <family val="1"/>
      </rPr>
      <t xml:space="preserve">  We have assumed that 20 percent of new respondents will have to repeat the performance test.</t>
    </r>
  </si>
  <si>
    <r>
      <t>g</t>
    </r>
    <r>
      <rPr>
        <sz val="10"/>
        <rFont val="Times New Roman"/>
        <family val="1"/>
      </rPr>
      <t xml:space="preserve">  We have assumed that it will take 8 hour two times per year for each respondent to complete the semiannual report of exceedances.</t>
    </r>
  </si>
  <si>
    <r>
      <t>h</t>
    </r>
    <r>
      <rPr>
        <sz val="10"/>
        <rFont val="Times New Roman"/>
        <family val="1"/>
      </rPr>
      <t xml:space="preserve">  We have assumed that it will take 15 minutes, 250 days per year to record CMS operating parameters information.</t>
    </r>
  </si>
  <si>
    <r>
      <t>j</t>
    </r>
    <r>
      <rPr>
        <sz val="10"/>
        <rFont val="Times New Roman"/>
        <family val="1"/>
      </rPr>
      <t xml:space="preserve">  Totals have been rounded to 3 significant figures. Figures may not add exactly due to rounding.</t>
    </r>
  </si>
  <si>
    <r>
      <rPr>
        <vertAlign val="superscript"/>
        <sz val="10"/>
        <color theme="1"/>
        <rFont val="Times New Roman"/>
        <family val="1"/>
      </rPr>
      <t xml:space="preserve">i </t>
    </r>
    <r>
      <rPr>
        <sz val="10"/>
        <color theme="1"/>
        <rFont val="Times New Roman"/>
        <family val="1"/>
      </rPr>
      <t xml:space="preserve"> We have assumed that it will take 1.5 hours once a year to record information on startup, shutdown, and  malfunction.</t>
    </r>
  </si>
  <si>
    <r>
      <rPr>
        <vertAlign val="superscript"/>
        <sz val="10"/>
        <color theme="1"/>
        <rFont val="Times New Roman"/>
        <family val="1"/>
      </rPr>
      <t>c</t>
    </r>
    <r>
      <rPr>
        <sz val="10"/>
        <color theme="1"/>
        <rFont val="Times New Roman"/>
        <family val="1"/>
      </rPr>
      <t xml:space="preserve">  We have assumed that it will take 38 hours to observe an initial performance test.</t>
    </r>
  </si>
  <si>
    <r>
      <rPr>
        <vertAlign val="superscript"/>
        <sz val="10"/>
        <color theme="1"/>
        <rFont val="Times New Roman"/>
        <family val="1"/>
      </rPr>
      <t>d</t>
    </r>
    <r>
      <rPr>
        <sz val="10"/>
        <color theme="1"/>
        <rFont val="Times New Roman"/>
        <family val="1"/>
      </rPr>
      <t xml:space="preserve">  We have assumed that 20 percent of new respondents will have to repeat the performance test.</t>
    </r>
  </si>
  <si>
    <r>
      <rPr>
        <vertAlign val="superscript"/>
        <sz val="10"/>
        <color theme="1"/>
        <rFont val="Times New Roman"/>
        <family val="1"/>
      </rPr>
      <t>e</t>
    </r>
    <r>
      <rPr>
        <sz val="10"/>
        <color theme="1"/>
        <rFont val="Times New Roman"/>
        <family val="1"/>
      </rPr>
      <t xml:space="preserve">  It will take 2 hours to review construction/reconstruction report.</t>
    </r>
  </si>
  <si>
    <r>
      <t>f</t>
    </r>
    <r>
      <rPr>
        <sz val="10"/>
        <color theme="1"/>
        <rFont val="Times New Roman"/>
        <family val="1"/>
      </rPr>
      <t xml:space="preserve">  It will take 0.5 hours to review the physical or operational change review.</t>
    </r>
  </si>
  <si>
    <r>
      <t>g</t>
    </r>
    <r>
      <rPr>
        <sz val="10"/>
        <color theme="1"/>
        <rFont val="Times New Roman"/>
        <family val="1"/>
      </rPr>
      <t xml:space="preserve">  We have assumed that it will take 8 hours to review the performance test results report.</t>
    </r>
  </si>
  <si>
    <r>
      <rPr>
        <vertAlign val="superscript"/>
        <sz val="10"/>
        <color theme="1"/>
        <rFont val="Times New Roman"/>
        <family val="1"/>
      </rPr>
      <t>h</t>
    </r>
    <r>
      <rPr>
        <sz val="10"/>
        <color theme="1"/>
        <rFont val="Times New Roman"/>
        <family val="1"/>
      </rPr>
      <t xml:space="preserve">  We have assumed that it will take 4 hour to review each semiannual reports.</t>
    </r>
  </si>
  <si>
    <r>
      <rPr>
        <vertAlign val="superscript"/>
        <sz val="10"/>
        <color theme="1"/>
        <rFont val="Times New Roman"/>
        <family val="1"/>
      </rPr>
      <t>i</t>
    </r>
    <r>
      <rPr>
        <sz val="10"/>
        <color theme="1"/>
        <rFont val="Times New Roman"/>
        <family val="1"/>
      </rPr>
      <t xml:space="preserve">  Totals have been rounded to 3 significant figures. Figures may not add exactly due to rounding. </t>
    </r>
  </si>
  <si>
    <t>Table 2: Average Annual EPA Burden and Cost – NSPS for Lime Manufacturing (40 CFR Part 60, Subpart HH) (Renewal)</t>
  </si>
  <si>
    <t>Table 1: Annual Respondent Burden and Cost – NSPS for Lime Manufacturing (40 CFR Part 60, Subpart HH) (Renewal)</t>
  </si>
  <si>
    <t>2009 CEPCI</t>
  </si>
  <si>
    <t>2022 CEPCI</t>
  </si>
  <si>
    <t>Number of New  Respondents</t>
  </si>
  <si>
    <t>Number of Respondents with O&amp;M</t>
  </si>
  <si>
    <r>
      <t xml:space="preserve">Annual O&amp;M Costs for One Respondent </t>
    </r>
    <r>
      <rPr>
        <b/>
        <vertAlign val="superscript"/>
        <sz val="10"/>
        <color theme="1"/>
        <rFont val="Times New Roman"/>
        <family val="1"/>
      </rPr>
      <t>a</t>
    </r>
  </si>
  <si>
    <r>
      <t xml:space="preserve">Capital/Startup Cost for One Respondent </t>
    </r>
    <r>
      <rPr>
        <b/>
        <vertAlign val="superscript"/>
        <sz val="10"/>
        <color theme="1"/>
        <rFont val="Times New Roman"/>
        <family val="1"/>
      </rPr>
      <t>a</t>
    </r>
  </si>
  <si>
    <r>
      <rPr>
        <vertAlign val="superscript"/>
        <sz val="10"/>
        <color theme="1"/>
        <rFont val="Calibri"/>
        <family val="2"/>
        <scheme val="minor"/>
      </rPr>
      <t>a</t>
    </r>
    <r>
      <rPr>
        <sz val="10"/>
        <color theme="1"/>
        <rFont val="Calibri"/>
        <family val="2"/>
        <scheme val="minor"/>
      </rPr>
      <t xml:space="preserve"> Costs were increased from 2009 $ to 2022 $ using the CEPCI CE Index.</t>
    </r>
  </si>
  <si>
    <t>Hours per Response</t>
  </si>
  <si>
    <r>
      <t>b</t>
    </r>
    <r>
      <rPr>
        <sz val="10"/>
        <color rgb="FF000000"/>
        <rFont val="Times New Roman"/>
      </rPr>
      <t xml:space="preserve">  This ICR uses the following labor rates: Managerial $163.17 ($77.70 + 110%); Technical $130.28 ($62.04 + 110%); and Clerical $65.71 ($31.29 + 110%). These rates are from the United States Department of Labor, Bureau of Labor Statistics, September 2022, “Table 2. Civilian Workers, by occupational and industry group.” The rates are from column 1, “Total compensation.”  The rates have been increased by 110 percent to account for varying industry wage rates and the additional overhead business costs of employing workers beyond their wages and benefits, including business expenses associated with hiring, training, and equipping their employees.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</si>
</sst>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1" formatCode="_(* #,##0_);_(* \(#,##0\);_(* &quot;-&quot;_);_(@_)"/>
    <numFmt numFmtId="164" formatCode="General_)"/>
    <numFmt numFmtId="165" formatCode="&quot;$&quot;#,##0.00"/>
    <numFmt numFmtId="166" formatCode="&quot;$&quot;#,##0"/>
    <numFmt numFmtId="167" formatCode="#,##0.0"/>
    <numFmt numFmtId="168" formatCode="_(* #,##0.0_);_(* \(#,##0.0\);_(* &quot;-&quot;_);_(@_)"/>
  </numFmts>
  <fonts count="31" x14ac:knownFonts="1">
    <font>
      <sz val="11"/>
      <color theme="1"/>
      <name val="Calibri"/>
      <family val="2"/>
      <scheme val="minor"/>
    </font>
    <font>
      <sz val="10"/>
      <color theme="1"/>
      <name val="Times New Roman"/>
      <family val="1"/>
    </font>
    <font>
      <b/>
      <sz val="10"/>
      <color theme="1"/>
      <name val="Times New Roman"/>
      <family val="1"/>
    </font>
    <font>
      <b/>
      <vertAlign val="superscript"/>
      <sz val="10"/>
      <color theme="1"/>
      <name val="Times New Roman"/>
      <family val="1"/>
    </font>
    <font>
      <vertAlign val="superscript"/>
      <sz val="10"/>
      <color theme="1"/>
      <name val="Times New Roman"/>
      <family val="1"/>
    </font>
    <font>
      <b/>
      <i/>
      <sz val="10"/>
      <color rgb="FF000000"/>
      <name val="Times New Roman"/>
      <family val="1"/>
    </font>
    <font>
      <b/>
      <i/>
      <sz val="10"/>
      <color theme="1"/>
      <name val="Times New Roman"/>
      <family val="1"/>
    </font>
    <font>
      <i/>
      <sz val="10"/>
      <color theme="1"/>
      <name val="Times New Roman"/>
      <family val="1"/>
    </font>
    <font>
      <sz val="10"/>
      <color rgb="FFFF0000"/>
      <name val="Times New Roman"/>
      <family val="1"/>
    </font>
    <font>
      <sz val="10"/>
      <name val="Times New Roman"/>
      <family val="1"/>
    </font>
    <font>
      <sz val="8"/>
      <name val="Helv"/>
    </font>
    <font>
      <b/>
      <sz val="10"/>
      <name val="Times New Roman"/>
      <family val="1"/>
    </font>
    <font>
      <b/>
      <u/>
      <sz val="10"/>
      <name val="Times New Roman"/>
      <family val="1"/>
    </font>
    <font>
      <b/>
      <sz val="12"/>
      <color rgb="FF000000"/>
      <name val="Times New Roman"/>
      <family val="1"/>
    </font>
    <font>
      <sz val="10"/>
      <color rgb="FF000000"/>
      <name val="Times New Roman"/>
      <family val="1"/>
    </font>
    <font>
      <b/>
      <sz val="10"/>
      <color rgb="FF000000"/>
      <name val="Times New Roman"/>
      <family val="1"/>
    </font>
    <font>
      <b/>
      <vertAlign val="superscript"/>
      <sz val="10"/>
      <color rgb="FF000000"/>
      <name val="Times New Roman"/>
      <family val="1"/>
    </font>
    <font>
      <b/>
      <sz val="10"/>
      <color rgb="FFFF0000"/>
      <name val="Times New Roman"/>
      <family val="1"/>
    </font>
    <font>
      <vertAlign val="superscript"/>
      <sz val="10"/>
      <name val="Times New Roman"/>
      <family val="1"/>
    </font>
    <font>
      <b/>
      <vertAlign val="superscript"/>
      <sz val="10"/>
      <name val="Times New Roman"/>
      <family val="1"/>
    </font>
    <font>
      <b/>
      <i/>
      <sz val="10"/>
      <name val="Times New Roman"/>
      <family val="1"/>
    </font>
    <font>
      <b/>
      <sz val="16"/>
      <color theme="1"/>
      <name val="Times New Roman"/>
      <family val="1"/>
    </font>
    <font>
      <vertAlign val="superscript"/>
      <sz val="10"/>
      <color rgb="FF000000"/>
      <name val="Times New Roman"/>
      <family val="1"/>
    </font>
    <font>
      <sz val="10"/>
      <color theme="1"/>
      <name val="Calibri"/>
      <family val="2"/>
      <scheme val="minor"/>
    </font>
    <font>
      <sz val="8"/>
      <name val="Calibri"/>
      <family val="2"/>
      <scheme val="minor"/>
    </font>
    <font>
      <sz val="12"/>
      <color theme="1"/>
      <name val="Times New Roman"/>
      <family val="1"/>
    </font>
    <font>
      <sz val="12"/>
      <color rgb="FF000000"/>
      <name val="Times New Roman"/>
      <family val="1"/>
    </font>
    <font>
      <sz val="10"/>
      <color rgb="FF000000"/>
      <name val="Times New Roman"/>
    </font>
    <font>
      <sz val="9"/>
      <color rgb="FF000000"/>
      <name val="Times New Roman"/>
      <family val="1"/>
    </font>
    <font>
      <sz val="10"/>
      <color rgb="FF000000"/>
      <name val="Calibri"/>
      <family val="2"/>
      <scheme val="minor"/>
    </font>
    <font>
      <vertAlign val="superscript"/>
      <sz val="10"/>
      <color theme="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s>
  <cellStyleXfs count="2">
    <xf numFmtId="0" fontId="0" fillId="0" borderId="0"/>
    <xf numFmtId="164" fontId="10" fillId="0" borderId="0"/>
  </cellStyleXfs>
  <cellXfs count="118">
    <xf numFmtId="0" fontId="0" fillId="0" borderId="0" xfId="0"/>
    <xf numFmtId="0" fontId="1" fillId="0" borderId="0" xfId="0" applyFont="1"/>
    <xf numFmtId="0" fontId="8" fillId="0" borderId="0" xfId="0" applyFont="1"/>
    <xf numFmtId="164" fontId="9" fillId="0" borderId="0" xfId="1" applyFont="1" applyAlignment="1">
      <alignment horizontal="center" vertical="center" wrapText="1"/>
    </xf>
    <xf numFmtId="165" fontId="9" fillId="0" borderId="0" xfId="1" applyNumberFormat="1" applyFont="1" applyAlignment="1">
      <alignment horizontal="right" wrapText="1"/>
    </xf>
    <xf numFmtId="0" fontId="9" fillId="0" borderId="0" xfId="0" applyFont="1"/>
    <xf numFmtId="0" fontId="1" fillId="0" borderId="0" xfId="0" applyFont="1" applyAlignment="1">
      <alignment horizontal="right"/>
    </xf>
    <xf numFmtId="0" fontId="8" fillId="0" borderId="0" xfId="0" applyFont="1" applyAlignment="1">
      <alignment wrapText="1"/>
    </xf>
    <xf numFmtId="8" fontId="9" fillId="0" borderId="1" xfId="0" applyNumberFormat="1" applyFont="1" applyBorder="1" applyAlignment="1">
      <alignment horizontal="right" wrapText="1"/>
    </xf>
    <xf numFmtId="6" fontId="20" fillId="0" borderId="2" xfId="0" applyNumberFormat="1" applyFont="1" applyBorder="1" applyAlignment="1">
      <alignment horizontal="right" wrapText="1"/>
    </xf>
    <xf numFmtId="0" fontId="17" fillId="0" borderId="0" xfId="0" applyFont="1"/>
    <xf numFmtId="0" fontId="14" fillId="0" borderId="1" xfId="0" applyFont="1" applyBorder="1"/>
    <xf numFmtId="41" fontId="17" fillId="0" borderId="0" xfId="0" applyNumberFormat="1" applyFont="1"/>
    <xf numFmtId="41" fontId="17" fillId="0" borderId="5" xfId="0" applyNumberFormat="1" applyFont="1" applyBorder="1"/>
    <xf numFmtId="164" fontId="12" fillId="0" borderId="0" xfId="1" applyFont="1" applyAlignment="1">
      <alignment wrapText="1"/>
    </xf>
    <xf numFmtId="0" fontId="23" fillId="0" borderId="0" xfId="0" applyFont="1"/>
    <xf numFmtId="0" fontId="1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2" fillId="0" borderId="0" xfId="0" applyFont="1" applyAlignment="1">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6" fontId="1" fillId="0" borderId="1" xfId="0" applyNumberFormat="1" applyFont="1" applyBorder="1" applyAlignment="1">
      <alignment horizontal="center" vertical="center" wrapText="1"/>
    </xf>
    <xf numFmtId="0" fontId="2" fillId="0" borderId="0" xfId="0" applyFont="1" applyAlignment="1">
      <alignment horizontal="center" vertical="center" wrapText="1"/>
    </xf>
    <xf numFmtId="6" fontId="1" fillId="0" borderId="0" xfId="0" applyNumberFormat="1" applyFont="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4" fillId="0" borderId="0" xfId="0" applyFont="1" applyAlignment="1">
      <alignment vertical="top" wrapText="1"/>
    </xf>
    <xf numFmtId="165" fontId="9" fillId="0" borderId="1" xfId="0" applyNumberFormat="1" applyFont="1" applyBorder="1"/>
    <xf numFmtId="0" fontId="9" fillId="0" borderId="1" xfId="0" applyFont="1" applyBorder="1" applyAlignment="1">
      <alignment horizontal="center" vertical="center" wrapText="1"/>
    </xf>
    <xf numFmtId="6" fontId="6" fillId="0" borderId="1" xfId="0" applyNumberFormat="1" applyFont="1" applyBorder="1" applyAlignment="1">
      <alignment horizontal="right" wrapText="1"/>
    </xf>
    <xf numFmtId="3" fontId="1" fillId="0" borderId="0" xfId="0" applyNumberFormat="1" applyFont="1"/>
    <xf numFmtId="0" fontId="2" fillId="0" borderId="0" xfId="0" applyFont="1"/>
    <xf numFmtId="41" fontId="9" fillId="0" borderId="0" xfId="0" applyNumberFormat="1" applyFont="1"/>
    <xf numFmtId="0" fontId="11" fillId="0" borderId="1" xfId="0" applyFont="1" applyBorder="1" applyAlignment="1">
      <alignment wrapText="1"/>
    </xf>
    <xf numFmtId="3" fontId="8" fillId="0" borderId="0" xfId="0" applyNumberFormat="1" applyFont="1"/>
    <xf numFmtId="0" fontId="21" fillId="0" borderId="0" xfId="0" applyFont="1"/>
    <xf numFmtId="0" fontId="2" fillId="0" borderId="0" xfId="0" applyFont="1" applyAlignment="1">
      <alignment horizontal="center" wrapText="1"/>
    </xf>
    <xf numFmtId="0" fontId="1" fillId="0" borderId="0" xfId="0" applyFont="1" applyAlignment="1">
      <alignment horizontal="left" vertical="top" wrapText="1" indent="1"/>
    </xf>
    <xf numFmtId="0" fontId="1" fillId="0" borderId="0" xfId="0" applyFont="1" applyAlignment="1">
      <alignment horizontal="center" wrapText="1"/>
    </xf>
    <xf numFmtId="0" fontId="1" fillId="0" borderId="0" xfId="0" applyFont="1" applyAlignment="1">
      <alignment horizontal="right" wrapText="1"/>
    </xf>
    <xf numFmtId="3" fontId="1" fillId="0" borderId="0" xfId="0" applyNumberFormat="1" applyFont="1" applyAlignment="1">
      <alignment horizontal="center" wrapText="1"/>
    </xf>
    <xf numFmtId="166" fontId="1" fillId="0" borderId="0" xfId="0" applyNumberFormat="1" applyFont="1" applyAlignment="1">
      <alignment horizontal="right" wrapText="1"/>
    </xf>
    <xf numFmtId="1" fontId="1" fillId="0" borderId="0" xfId="0" applyNumberFormat="1" applyFont="1" applyAlignment="1">
      <alignment horizontal="center" wrapText="1"/>
    </xf>
    <xf numFmtId="0" fontId="7" fillId="0" borderId="0" xfId="0" applyFont="1" applyAlignment="1">
      <alignment vertical="top" wrapText="1"/>
    </xf>
    <xf numFmtId="3" fontId="6" fillId="0" borderId="0" xfId="0" applyNumberFormat="1" applyFont="1" applyAlignment="1">
      <alignment wrapText="1"/>
    </xf>
    <xf numFmtId="6" fontId="6" fillId="0" borderId="0" xfId="0" applyNumberFormat="1" applyFont="1" applyAlignment="1">
      <alignment horizontal="right" wrapText="1"/>
    </xf>
    <xf numFmtId="0" fontId="2" fillId="0" borderId="0" xfId="0" applyFont="1" applyAlignment="1">
      <alignment wrapText="1"/>
    </xf>
    <xf numFmtId="0" fontId="14" fillId="0" borderId="0" xfId="0" applyFont="1" applyAlignment="1">
      <alignment vertical="top"/>
    </xf>
    <xf numFmtId="0" fontId="20" fillId="0" borderId="1" xfId="0" applyFont="1" applyBorder="1" applyAlignment="1">
      <alignment vertical="top" wrapText="1"/>
    </xf>
    <xf numFmtId="164" fontId="8" fillId="0" borderId="0" xfId="1" applyFont="1"/>
    <xf numFmtId="0" fontId="25" fillId="0" borderId="0" xfId="0" applyFont="1" applyAlignment="1">
      <alignment vertical="center" wrapText="1"/>
    </xf>
    <xf numFmtId="0" fontId="26" fillId="0" borderId="0" xfId="0" applyFont="1" applyAlignment="1">
      <alignment vertical="center" wrapText="1"/>
    </xf>
    <xf numFmtId="1" fontId="2" fillId="0" borderId="1" xfId="0" applyNumberFormat="1" applyFont="1" applyBorder="1" applyAlignment="1">
      <alignment horizontal="center" vertical="center" wrapText="1"/>
    </xf>
    <xf numFmtId="0" fontId="1" fillId="0" borderId="6" xfId="0" applyFont="1" applyBorder="1" applyAlignment="1">
      <alignment vertical="center" wrapText="1"/>
    </xf>
    <xf numFmtId="0" fontId="1" fillId="0" borderId="6" xfId="0" applyFont="1" applyBorder="1" applyAlignment="1">
      <alignment horizontal="center" vertical="center" wrapText="1"/>
    </xf>
    <xf numFmtId="0" fontId="2" fillId="0" borderId="6" xfId="0" applyFont="1" applyBorder="1" applyAlignment="1">
      <alignment horizontal="center" vertical="center" wrapText="1"/>
    </xf>
    <xf numFmtId="1" fontId="2" fillId="0" borderId="6" xfId="0" applyNumberFormat="1" applyFont="1" applyBorder="1" applyAlignment="1">
      <alignment horizontal="center" vertical="center" wrapText="1"/>
    </xf>
    <xf numFmtId="0" fontId="1" fillId="0" borderId="1" xfId="0" applyFont="1" applyBorder="1" applyAlignment="1">
      <alignment horizontal="center" vertical="top" wrapText="1"/>
    </xf>
    <xf numFmtId="0" fontId="9" fillId="0" borderId="1" xfId="0" applyFont="1" applyBorder="1" applyAlignment="1">
      <alignment horizontal="center" vertical="top" wrapText="1"/>
    </xf>
    <xf numFmtId="6" fontId="20" fillId="0" borderId="1" xfId="0" applyNumberFormat="1" applyFont="1" applyBorder="1" applyAlignment="1">
      <alignment horizontal="right" wrapText="1"/>
    </xf>
    <xf numFmtId="6" fontId="11" fillId="0" borderId="1" xfId="0" applyNumberFormat="1" applyFont="1" applyBorder="1" applyAlignment="1">
      <alignment horizontal="right" wrapText="1"/>
    </xf>
    <xf numFmtId="41" fontId="0" fillId="0" borderId="0" xfId="0" applyNumberFormat="1"/>
    <xf numFmtId="3" fontId="0" fillId="0" borderId="0" xfId="0" applyNumberFormat="1"/>
    <xf numFmtId="6" fontId="0" fillId="0" borderId="0" xfId="0" applyNumberFormat="1"/>
    <xf numFmtId="8" fontId="1" fillId="0" borderId="0" xfId="0" applyNumberFormat="1" applyFont="1"/>
    <xf numFmtId="0" fontId="18" fillId="0" borderId="0" xfId="0" applyFont="1" applyAlignment="1">
      <alignment vertical="center" wrapText="1"/>
    </xf>
    <xf numFmtId="0" fontId="18" fillId="0" borderId="0" xfId="0" applyFont="1" applyAlignment="1">
      <alignment wrapText="1"/>
    </xf>
    <xf numFmtId="0" fontId="28" fillId="0" borderId="1" xfId="0" applyFont="1" applyBorder="1" applyAlignment="1">
      <alignment horizontal="center" vertical="center" wrapText="1"/>
    </xf>
    <xf numFmtId="0" fontId="14" fillId="0" borderId="1" xfId="0" applyFont="1" applyBorder="1" applyAlignment="1">
      <alignment wrapText="1"/>
    </xf>
    <xf numFmtId="0" fontId="14" fillId="0" borderId="1" xfId="0" applyFont="1" applyBorder="1" applyAlignment="1">
      <alignment vertical="center" wrapText="1"/>
    </xf>
    <xf numFmtId="0" fontId="14" fillId="0" borderId="1" xfId="0" applyFont="1" applyBorder="1" applyAlignment="1">
      <alignment horizontal="left" wrapText="1" indent="1"/>
    </xf>
    <xf numFmtId="8" fontId="14" fillId="0" borderId="1" xfId="0" applyNumberFormat="1" applyFont="1" applyBorder="1" applyAlignment="1">
      <alignment vertical="center" wrapText="1"/>
    </xf>
    <xf numFmtId="0" fontId="14" fillId="0" borderId="1" xfId="0" applyFont="1" applyBorder="1" applyAlignment="1">
      <alignment horizontal="left" wrapText="1" indent="2"/>
    </xf>
    <xf numFmtId="0" fontId="14" fillId="0" borderId="1" xfId="0" applyFont="1" applyBorder="1" applyAlignment="1">
      <alignment horizontal="center" wrapText="1"/>
    </xf>
    <xf numFmtId="0" fontId="29" fillId="0" borderId="1" xfId="0" applyFont="1" applyBorder="1" applyAlignment="1">
      <alignment vertical="center" wrapText="1"/>
    </xf>
    <xf numFmtId="167" fontId="14" fillId="0" borderId="1" xfId="0" applyNumberFormat="1" applyFont="1" applyBorder="1" applyAlignment="1">
      <alignment horizontal="center" vertical="center" wrapText="1"/>
    </xf>
    <xf numFmtId="2" fontId="14" fillId="0" borderId="1" xfId="0" applyNumberFormat="1" applyFont="1" applyBorder="1" applyAlignment="1">
      <alignment horizontal="center" vertical="center" wrapText="1"/>
    </xf>
    <xf numFmtId="0" fontId="8" fillId="0" borderId="0" xfId="0" applyFont="1" applyAlignment="1">
      <alignment horizontal="left" vertical="top" wrapText="1" indent="1"/>
    </xf>
    <xf numFmtId="0" fontId="4" fillId="0" borderId="0" xfId="0" applyFont="1"/>
    <xf numFmtId="0" fontId="13" fillId="0" borderId="0" xfId="0" applyFont="1"/>
    <xf numFmtId="0" fontId="23" fillId="0" borderId="1" xfId="0" applyFont="1" applyBorder="1" applyAlignment="1">
      <alignment horizontal="center"/>
    </xf>
    <xf numFmtId="0" fontId="0" fillId="0" borderId="1" xfId="0" applyBorder="1" applyAlignment="1">
      <alignment horizontal="center"/>
    </xf>
    <xf numFmtId="168" fontId="9" fillId="0" borderId="0" xfId="0" applyNumberFormat="1" applyFont="1"/>
    <xf numFmtId="0" fontId="0" fillId="0" borderId="0" xfId="0" applyAlignment="1">
      <alignment horizontal="center"/>
    </xf>
    <xf numFmtId="0" fontId="18" fillId="0" borderId="0" xfId="0" applyFont="1" applyAlignment="1">
      <alignment horizontal="left" vertical="top" wrapText="1"/>
    </xf>
    <xf numFmtId="0" fontId="9" fillId="0" borderId="0" xfId="0" applyFont="1" applyAlignment="1">
      <alignment horizontal="left" vertical="top" wrapText="1"/>
    </xf>
    <xf numFmtId="0" fontId="14" fillId="0" borderId="1" xfId="0" applyFont="1" applyBorder="1" applyAlignment="1">
      <alignment horizontal="center"/>
    </xf>
    <xf numFmtId="0" fontId="22" fillId="0" borderId="0" xfId="0" applyFont="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3" fontId="5" fillId="0" borderId="2" xfId="0" applyNumberFormat="1" applyFont="1" applyBorder="1" applyAlignment="1">
      <alignment horizontal="center" wrapText="1"/>
    </xf>
    <xf numFmtId="3" fontId="5" fillId="0" borderId="3" xfId="0" applyNumberFormat="1" applyFont="1" applyBorder="1" applyAlignment="1">
      <alignment horizontal="center" wrapText="1"/>
    </xf>
    <xf numFmtId="3" fontId="5" fillId="0" borderId="4" xfId="0" applyNumberFormat="1" applyFont="1" applyBorder="1" applyAlignment="1">
      <alignment horizontal="center" wrapText="1"/>
    </xf>
    <xf numFmtId="0" fontId="20" fillId="0" borderId="2" xfId="0" applyFont="1" applyBorder="1" applyAlignment="1">
      <alignment horizontal="center" vertical="top" wrapText="1"/>
    </xf>
    <xf numFmtId="0" fontId="20" fillId="0" borderId="3" xfId="0" applyFont="1" applyBorder="1" applyAlignment="1">
      <alignment horizontal="center" vertical="top" wrapText="1"/>
    </xf>
    <xf numFmtId="0" fontId="20" fillId="0" borderId="4" xfId="0" applyFont="1" applyBorder="1" applyAlignment="1">
      <alignment horizontal="center" vertical="top" wrapText="1"/>
    </xf>
    <xf numFmtId="0" fontId="11" fillId="0" borderId="2" xfId="0" applyFont="1" applyBorder="1" applyAlignment="1">
      <alignment horizontal="center" wrapText="1"/>
    </xf>
    <xf numFmtId="0" fontId="11" fillId="0" borderId="3" xfId="0" applyFont="1" applyBorder="1" applyAlignment="1">
      <alignment horizontal="center" wrapText="1"/>
    </xf>
    <xf numFmtId="0" fontId="11" fillId="0" borderId="4" xfId="0" applyFont="1" applyBorder="1" applyAlignment="1">
      <alignment horizontal="center" wrapText="1"/>
    </xf>
    <xf numFmtId="3" fontId="20" fillId="0" borderId="2" xfId="0" applyNumberFormat="1" applyFont="1" applyBorder="1" applyAlignment="1">
      <alignment horizontal="center" wrapText="1"/>
    </xf>
    <xf numFmtId="3" fontId="20" fillId="0" borderId="3" xfId="0" applyNumberFormat="1" applyFont="1" applyBorder="1" applyAlignment="1">
      <alignment horizontal="center" wrapText="1"/>
    </xf>
    <xf numFmtId="3" fontId="20" fillId="0" borderId="4" xfId="0" applyNumberFormat="1" applyFont="1" applyBorder="1" applyAlignment="1">
      <alignment horizontal="center" wrapText="1"/>
    </xf>
    <xf numFmtId="0" fontId="1" fillId="0" borderId="1" xfId="0" applyFont="1" applyBorder="1" applyAlignment="1">
      <alignment horizontal="center" vertical="center" wrapText="1"/>
    </xf>
    <xf numFmtId="0" fontId="18" fillId="0" borderId="0" xfId="0" applyFont="1" applyAlignment="1">
      <alignment vertical="center" wrapText="1"/>
    </xf>
    <xf numFmtId="0" fontId="18" fillId="0" borderId="0" xfId="0" applyFont="1" applyAlignment="1">
      <alignment wrapText="1"/>
    </xf>
    <xf numFmtId="0" fontId="9" fillId="0" borderId="0" xfId="0" applyFont="1" applyAlignment="1">
      <alignment wrapText="1"/>
    </xf>
    <xf numFmtId="0" fontId="11" fillId="0" borderId="1" xfId="0" applyFont="1" applyBorder="1" applyAlignment="1">
      <alignment horizontal="center" wrapText="1"/>
    </xf>
    <xf numFmtId="3" fontId="11" fillId="0" borderId="1" xfId="0" applyNumberFormat="1" applyFont="1" applyBorder="1" applyAlignment="1">
      <alignment horizontal="center" wrapText="1"/>
    </xf>
    <xf numFmtId="0" fontId="18" fillId="0" borderId="0" xfId="0" applyFont="1" applyAlignment="1">
      <alignment horizontal="left" wrapText="1"/>
    </xf>
    <xf numFmtId="0" fontId="11" fillId="0" borderId="0" xfId="0" applyFont="1" applyAlignment="1">
      <alignment horizontal="left"/>
    </xf>
    <xf numFmtId="0" fontId="9" fillId="0" borderId="6" xfId="0" applyFont="1" applyBorder="1" applyAlignment="1">
      <alignment horizontal="left" vertical="top"/>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0" xfId="0" applyFont="1" applyAlignment="1">
      <alignment horizontal="left" vertical="top" wrapText="1"/>
    </xf>
    <xf numFmtId="164" fontId="9" fillId="0" borderId="0" xfId="1" applyFont="1" applyAlignment="1">
      <alignment horizontal="left" vertical="top" wrapText="1"/>
    </xf>
    <xf numFmtId="0" fontId="15" fillId="0" borderId="1" xfId="0" applyFont="1" applyBorder="1" applyAlignment="1">
      <alignment vertical="center" wrapText="1"/>
    </xf>
  </cellXfs>
  <cellStyles count="2">
    <cellStyle name="Normal" xfId="0" builtinId="0"/>
    <cellStyle name="Normal_SSI Burden Estimate BML 060710" xfId="1" xr:uid="{A07D4530-980E-478C-AD05-99F0F1CD297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11E90-6FAB-477D-9C4D-FB71EFB87D93}">
  <dimension ref="A1:B7"/>
  <sheetViews>
    <sheetView tabSelected="1" workbookViewId="0">
      <selection activeCell="A9" sqref="A9"/>
    </sheetView>
  </sheetViews>
  <sheetFormatPr defaultRowHeight="15" x14ac:dyDescent="0.25"/>
  <cols>
    <col min="1" max="1" width="27.85546875" bestFit="1" customWidth="1"/>
    <col min="2" max="2" width="14.28515625" bestFit="1" customWidth="1"/>
  </cols>
  <sheetData>
    <row r="1" spans="1:2" x14ac:dyDescent="0.25">
      <c r="A1" s="83" t="s">
        <v>0</v>
      </c>
      <c r="B1" s="83"/>
    </row>
    <row r="2" spans="1:2" x14ac:dyDescent="0.25">
      <c r="A2" t="s">
        <v>140</v>
      </c>
      <c r="B2" s="61">
        <f>'Table 1'!K34</f>
        <v>46.585365853658537</v>
      </c>
    </row>
    <row r="3" spans="1:2" x14ac:dyDescent="0.25">
      <c r="A3" t="s">
        <v>1</v>
      </c>
      <c r="B3">
        <f>Respondents!F8</f>
        <v>41</v>
      </c>
    </row>
    <row r="4" spans="1:2" x14ac:dyDescent="0.25">
      <c r="A4" t="s">
        <v>2</v>
      </c>
      <c r="B4" s="62">
        <f>'Table 1'!F35</f>
        <v>3820</v>
      </c>
    </row>
    <row r="5" spans="1:2" x14ac:dyDescent="0.25">
      <c r="A5" t="s">
        <v>3</v>
      </c>
      <c r="B5" s="63">
        <f>'Table 1'!I37</f>
        <v>544000</v>
      </c>
    </row>
    <row r="6" spans="1:2" x14ac:dyDescent="0.25">
      <c r="A6" t="s">
        <v>4</v>
      </c>
      <c r="B6" s="63">
        <f>'Capital O&amp;M'!G5</f>
        <v>61500</v>
      </c>
    </row>
    <row r="7" spans="1:2" x14ac:dyDescent="0.25">
      <c r="A7" t="s">
        <v>5</v>
      </c>
      <c r="B7" t="s">
        <v>6</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54DA1-2EC2-470A-B0BB-BC64BD0BE2BC}">
  <dimension ref="A1:U69"/>
  <sheetViews>
    <sheetView zoomScaleNormal="100" workbookViewId="0">
      <selection activeCell="A2" sqref="A2"/>
    </sheetView>
  </sheetViews>
  <sheetFormatPr defaultRowHeight="15" x14ac:dyDescent="0.25"/>
  <cols>
    <col min="1" max="1" width="44.140625" customWidth="1"/>
    <col min="2" max="8" width="11" customWidth="1"/>
    <col min="9" max="9" width="12.7109375" customWidth="1"/>
    <col min="10" max="10" width="3.42578125" customWidth="1"/>
    <col min="11" max="11" width="14.28515625" customWidth="1"/>
    <col min="12" max="12" width="7.42578125" customWidth="1"/>
    <col min="13" max="13" width="47.85546875" customWidth="1"/>
    <col min="14" max="14" width="12.140625" customWidth="1"/>
    <col min="21" max="21" width="11.7109375" customWidth="1"/>
  </cols>
  <sheetData>
    <row r="1" spans="1:21" ht="20.25" x14ac:dyDescent="0.3">
      <c r="A1" s="79" t="s">
        <v>132</v>
      </c>
      <c r="B1" s="1"/>
      <c r="C1" s="1"/>
      <c r="D1" s="1"/>
      <c r="E1" s="1"/>
      <c r="F1" s="1"/>
      <c r="G1" s="1"/>
      <c r="H1" s="1"/>
      <c r="I1" s="6"/>
      <c r="J1" s="1"/>
      <c r="K1" s="1"/>
      <c r="L1" s="1"/>
      <c r="M1" s="35"/>
      <c r="N1" s="10"/>
    </row>
    <row r="2" spans="1:21" s="1" customFormat="1" ht="12.75" x14ac:dyDescent="0.2">
      <c r="F2" s="5"/>
      <c r="G2" s="5"/>
      <c r="H2" s="5"/>
      <c r="I2" s="6"/>
      <c r="J2" s="2"/>
    </row>
    <row r="3" spans="1:21" s="1" customFormat="1" ht="76.5" x14ac:dyDescent="0.2">
      <c r="A3" s="17" t="s">
        <v>7</v>
      </c>
      <c r="B3" s="57" t="s">
        <v>8</v>
      </c>
      <c r="C3" s="57" t="s">
        <v>9</v>
      </c>
      <c r="D3" s="57" t="s">
        <v>10</v>
      </c>
      <c r="E3" s="57" t="s">
        <v>11</v>
      </c>
      <c r="F3" s="57" t="s">
        <v>12</v>
      </c>
      <c r="G3" s="57" t="s">
        <v>13</v>
      </c>
      <c r="H3" s="57" t="s">
        <v>14</v>
      </c>
      <c r="I3" s="57" t="s">
        <v>15</v>
      </c>
      <c r="J3" s="2"/>
      <c r="M3" s="36"/>
      <c r="N3" s="36"/>
      <c r="O3" s="36"/>
      <c r="P3" s="36"/>
      <c r="Q3" s="36"/>
      <c r="R3" s="36"/>
      <c r="S3" s="36"/>
      <c r="T3" s="36"/>
      <c r="U3" s="36"/>
    </row>
    <row r="4" spans="1:21" s="1" customFormat="1" ht="12.75" x14ac:dyDescent="0.2">
      <c r="A4" s="68" t="s">
        <v>74</v>
      </c>
      <c r="B4" s="16" t="s">
        <v>75</v>
      </c>
      <c r="C4" s="17"/>
      <c r="D4" s="17"/>
      <c r="E4" s="17"/>
      <c r="F4" s="17"/>
      <c r="G4" s="17"/>
      <c r="H4" s="17"/>
      <c r="I4" s="69" t="s">
        <v>76</v>
      </c>
      <c r="J4" s="2"/>
      <c r="K4" s="86" t="s">
        <v>16</v>
      </c>
      <c r="L4" s="86"/>
      <c r="O4" s="38"/>
      <c r="P4" s="38"/>
      <c r="Q4" s="38"/>
      <c r="R4" s="38"/>
      <c r="S4" s="38"/>
      <c r="T4" s="38"/>
      <c r="U4" s="39"/>
    </row>
    <row r="5" spans="1:21" s="1" customFormat="1" ht="12.75" x14ac:dyDescent="0.2">
      <c r="A5" s="68" t="s">
        <v>77</v>
      </c>
      <c r="B5" s="16" t="s">
        <v>75</v>
      </c>
      <c r="C5" s="17"/>
      <c r="D5" s="17"/>
      <c r="E5" s="17"/>
      <c r="F5" s="17"/>
      <c r="G5" s="17"/>
      <c r="H5" s="17"/>
      <c r="I5" s="69" t="s">
        <v>76</v>
      </c>
      <c r="J5" s="7"/>
      <c r="K5" s="11" t="s">
        <v>17</v>
      </c>
      <c r="L5" s="27">
        <v>163.16999999999999</v>
      </c>
      <c r="M5" s="37"/>
      <c r="N5" s="38"/>
      <c r="O5" s="38"/>
      <c r="P5" s="38"/>
      <c r="Q5" s="38"/>
      <c r="R5" s="40"/>
      <c r="S5" s="38"/>
      <c r="T5" s="38"/>
      <c r="U5" s="41"/>
    </row>
    <row r="6" spans="1:21" s="1" customFormat="1" ht="12.75" x14ac:dyDescent="0.2">
      <c r="A6" s="68" t="s">
        <v>78</v>
      </c>
      <c r="B6" s="17"/>
      <c r="C6" s="17"/>
      <c r="D6" s="17"/>
      <c r="E6" s="17"/>
      <c r="F6" s="17"/>
      <c r="G6" s="17"/>
      <c r="H6" s="17"/>
      <c r="I6" s="69" t="s">
        <v>76</v>
      </c>
      <c r="J6" s="2"/>
      <c r="K6" s="11" t="s">
        <v>18</v>
      </c>
      <c r="L6" s="27">
        <v>130.28</v>
      </c>
      <c r="M6" s="37"/>
      <c r="N6" s="38"/>
      <c r="O6" s="38"/>
      <c r="P6" s="38"/>
      <c r="Q6" s="38"/>
      <c r="R6" s="38"/>
      <c r="S6" s="38"/>
      <c r="T6" s="38"/>
      <c r="U6" s="41"/>
    </row>
    <row r="7" spans="1:21" s="1" customFormat="1" ht="15.75" x14ac:dyDescent="0.2">
      <c r="A7" s="70" t="s">
        <v>79</v>
      </c>
      <c r="B7" s="16">
        <v>1</v>
      </c>
      <c r="C7" s="16">
        <v>1</v>
      </c>
      <c r="D7" s="16">
        <f>+B7*C7</f>
        <v>1</v>
      </c>
      <c r="E7" s="16">
        <v>41</v>
      </c>
      <c r="F7" s="16">
        <f>+D7*E7</f>
        <v>41</v>
      </c>
      <c r="G7" s="16">
        <f>+F7*0.05</f>
        <v>2.0500000000000003</v>
      </c>
      <c r="H7" s="16">
        <f>+F7*0.1</f>
        <v>4.1000000000000005</v>
      </c>
      <c r="I7" s="71">
        <f>+$L$6*F7+$L$5*G7+$L$7*H7</f>
        <v>5945.3895000000002</v>
      </c>
      <c r="J7" s="2"/>
      <c r="K7" s="11" t="s">
        <v>19</v>
      </c>
      <c r="L7" s="27">
        <v>65.709999999999994</v>
      </c>
      <c r="M7" s="37"/>
      <c r="N7" s="38"/>
      <c r="O7" s="38"/>
      <c r="P7" s="38"/>
      <c r="Q7" s="38"/>
      <c r="R7" s="38"/>
      <c r="S7" s="38"/>
      <c r="T7" s="38"/>
      <c r="U7" s="41"/>
    </row>
    <row r="8" spans="1:21" s="1" customFormat="1" ht="12.75" x14ac:dyDescent="0.2">
      <c r="A8" s="70" t="s">
        <v>80</v>
      </c>
      <c r="B8" s="17"/>
      <c r="C8" s="17"/>
      <c r="D8" s="16"/>
      <c r="E8" s="17"/>
      <c r="F8" s="17"/>
      <c r="G8" s="17"/>
      <c r="H8" s="17"/>
      <c r="I8" s="69"/>
      <c r="J8" s="2"/>
      <c r="K8" s="49"/>
      <c r="L8" s="14"/>
      <c r="M8" s="37"/>
      <c r="N8" s="38"/>
      <c r="O8" s="38"/>
      <c r="P8" s="38"/>
      <c r="Q8" s="42"/>
      <c r="R8" s="42"/>
      <c r="S8" s="42"/>
      <c r="T8" s="42"/>
      <c r="U8" s="41"/>
    </row>
    <row r="9" spans="1:21" s="1" customFormat="1" ht="15.75" x14ac:dyDescent="0.2">
      <c r="A9" s="72" t="s">
        <v>81</v>
      </c>
      <c r="B9" s="16">
        <v>280</v>
      </c>
      <c r="C9" s="16">
        <v>1</v>
      </c>
      <c r="D9" s="16">
        <f t="shared" ref="D9:D22" si="0">+B9*C9</f>
        <v>280</v>
      </c>
      <c r="E9" s="16">
        <v>0</v>
      </c>
      <c r="F9" s="16">
        <f t="shared" ref="F9:F22" si="1">+D9*E9</f>
        <v>0</v>
      </c>
      <c r="G9" s="16">
        <f t="shared" ref="G9:G22" si="2">+F9*0.05</f>
        <v>0</v>
      </c>
      <c r="H9" s="16">
        <f t="shared" ref="H9:H22" si="3">+F9*0.1</f>
        <v>0</v>
      </c>
      <c r="I9" s="71">
        <f>+$L$6*F9+$L$5*G9+$L$7*H9</f>
        <v>0</v>
      </c>
      <c r="J9" s="2"/>
      <c r="K9" s="49"/>
      <c r="L9" s="14"/>
      <c r="M9" s="37"/>
      <c r="N9" s="38"/>
      <c r="O9" s="38"/>
      <c r="P9" s="38"/>
      <c r="Q9" s="42"/>
      <c r="R9" s="42"/>
      <c r="S9" s="42"/>
      <c r="T9" s="42"/>
      <c r="U9" s="41"/>
    </row>
    <row r="10" spans="1:21" s="1" customFormat="1" ht="15.75" x14ac:dyDescent="0.2">
      <c r="A10" s="72" t="s">
        <v>82</v>
      </c>
      <c r="B10" s="16">
        <v>4</v>
      </c>
      <c r="C10" s="16">
        <v>1.2</v>
      </c>
      <c r="D10" s="16">
        <f t="shared" si="0"/>
        <v>4.8</v>
      </c>
      <c r="E10" s="16">
        <v>0</v>
      </c>
      <c r="F10" s="16">
        <f t="shared" si="1"/>
        <v>0</v>
      </c>
      <c r="G10" s="16">
        <f t="shared" si="2"/>
        <v>0</v>
      </c>
      <c r="H10" s="16">
        <f t="shared" si="3"/>
        <v>0</v>
      </c>
      <c r="I10" s="71">
        <f>+$L$6*F10+$L$5*G10+$L$7*H10</f>
        <v>0</v>
      </c>
      <c r="J10" s="2"/>
      <c r="K10" s="49"/>
      <c r="L10" s="14"/>
      <c r="M10" s="37"/>
      <c r="N10" s="38"/>
      <c r="O10" s="38"/>
      <c r="P10" s="38"/>
      <c r="Q10" s="42"/>
      <c r="R10" s="42"/>
      <c r="S10" s="42"/>
      <c r="T10" s="42"/>
      <c r="U10" s="41"/>
    </row>
    <row r="11" spans="1:21" s="1" customFormat="1" ht="15.75" x14ac:dyDescent="0.2">
      <c r="A11" s="72" t="s">
        <v>83</v>
      </c>
      <c r="B11" s="16">
        <v>280</v>
      </c>
      <c r="C11" s="16">
        <v>0.2</v>
      </c>
      <c r="D11" s="16">
        <f t="shared" si="0"/>
        <v>56</v>
      </c>
      <c r="E11" s="16">
        <v>0</v>
      </c>
      <c r="F11" s="16">
        <f t="shared" si="1"/>
        <v>0</v>
      </c>
      <c r="G11" s="16">
        <f t="shared" si="2"/>
        <v>0</v>
      </c>
      <c r="H11" s="16">
        <f t="shared" si="3"/>
        <v>0</v>
      </c>
      <c r="I11" s="71">
        <f>+$L$6*F11+$L$5*G11+$L$7*H11</f>
        <v>0</v>
      </c>
      <c r="J11" s="2"/>
      <c r="K11" s="49"/>
      <c r="L11" s="14"/>
      <c r="M11" s="37"/>
      <c r="N11" s="38"/>
      <c r="O11" s="38"/>
      <c r="P11" s="38"/>
      <c r="Q11" s="42"/>
      <c r="R11" s="42"/>
      <c r="S11" s="42"/>
      <c r="T11" s="42"/>
      <c r="U11" s="41"/>
    </row>
    <row r="12" spans="1:21" s="1" customFormat="1" ht="12.75" x14ac:dyDescent="0.2">
      <c r="A12" s="70" t="s">
        <v>84</v>
      </c>
      <c r="B12" s="73" t="s">
        <v>85</v>
      </c>
      <c r="C12" s="69"/>
      <c r="D12" s="16"/>
      <c r="E12" s="17"/>
      <c r="F12" s="17"/>
      <c r="G12" s="17"/>
      <c r="H12" s="17"/>
      <c r="I12" s="69"/>
      <c r="J12" s="2"/>
      <c r="K12" s="49"/>
      <c r="L12" s="14"/>
      <c r="M12" s="37"/>
      <c r="N12" s="38"/>
      <c r="O12" s="38"/>
      <c r="P12" s="38"/>
      <c r="Q12" s="42"/>
      <c r="R12" s="42"/>
      <c r="S12" s="42"/>
      <c r="T12" s="42"/>
      <c r="U12" s="41"/>
    </row>
    <row r="13" spans="1:21" s="1" customFormat="1" ht="12.75" x14ac:dyDescent="0.2">
      <c r="A13" s="70" t="s">
        <v>86</v>
      </c>
      <c r="B13" s="73" t="s">
        <v>85</v>
      </c>
      <c r="C13" s="69"/>
      <c r="D13" s="16"/>
      <c r="E13" s="17"/>
      <c r="F13" s="17"/>
      <c r="G13" s="17"/>
      <c r="H13" s="17"/>
      <c r="I13" s="69"/>
      <c r="J13" s="2"/>
      <c r="K13" s="49"/>
      <c r="L13" s="14"/>
      <c r="M13" s="37"/>
      <c r="N13" s="38"/>
      <c r="O13" s="38"/>
      <c r="P13" s="38"/>
      <c r="Q13" s="42"/>
      <c r="R13" s="42"/>
      <c r="S13" s="42"/>
      <c r="T13" s="42"/>
      <c r="U13" s="41"/>
    </row>
    <row r="14" spans="1:21" s="1" customFormat="1" ht="12.75" x14ac:dyDescent="0.2">
      <c r="A14" s="70" t="s">
        <v>87</v>
      </c>
      <c r="B14" s="17"/>
      <c r="C14" s="17"/>
      <c r="D14" s="16"/>
      <c r="E14" s="17"/>
      <c r="F14" s="17"/>
      <c r="G14" s="17"/>
      <c r="H14" s="17"/>
      <c r="I14" s="69"/>
      <c r="J14" s="2"/>
      <c r="K14" s="49"/>
      <c r="L14" s="14"/>
      <c r="M14" s="37"/>
      <c r="N14" s="38"/>
      <c r="O14" s="38"/>
      <c r="P14" s="38"/>
      <c r="Q14" s="42"/>
      <c r="R14" s="42"/>
      <c r="S14" s="42"/>
      <c r="T14" s="42"/>
      <c r="U14" s="41"/>
    </row>
    <row r="15" spans="1:21" s="1" customFormat="1" ht="12.75" x14ac:dyDescent="0.2">
      <c r="A15" s="72" t="s">
        <v>88</v>
      </c>
      <c r="B15" s="16">
        <v>2</v>
      </c>
      <c r="C15" s="16">
        <v>1</v>
      </c>
      <c r="D15" s="16">
        <f t="shared" si="0"/>
        <v>2</v>
      </c>
      <c r="E15" s="16">
        <v>0</v>
      </c>
      <c r="F15" s="16">
        <f t="shared" si="1"/>
        <v>0</v>
      </c>
      <c r="G15" s="16">
        <f t="shared" si="2"/>
        <v>0</v>
      </c>
      <c r="H15" s="16">
        <f t="shared" si="3"/>
        <v>0</v>
      </c>
      <c r="I15" s="71">
        <f t="shared" ref="I15:I20" si="4">+$L$6*F15+$L$5*G15+$L$7*H15</f>
        <v>0</v>
      </c>
      <c r="J15" s="2"/>
      <c r="K15" s="49"/>
      <c r="L15" s="14"/>
      <c r="M15" s="37"/>
      <c r="N15" s="38"/>
      <c r="O15" s="38"/>
      <c r="P15" s="38"/>
      <c r="Q15" s="42"/>
      <c r="R15" s="42"/>
      <c r="S15" s="42"/>
      <c r="T15" s="42"/>
      <c r="U15" s="41"/>
    </row>
    <row r="16" spans="1:21" s="1" customFormat="1" ht="12.75" x14ac:dyDescent="0.2">
      <c r="A16" s="72" t="s">
        <v>67</v>
      </c>
      <c r="B16" s="16">
        <v>2</v>
      </c>
      <c r="C16" s="16">
        <v>1</v>
      </c>
      <c r="D16" s="16">
        <f t="shared" si="0"/>
        <v>2</v>
      </c>
      <c r="E16" s="16">
        <v>0</v>
      </c>
      <c r="F16" s="16">
        <f t="shared" si="1"/>
        <v>0</v>
      </c>
      <c r="G16" s="16">
        <f t="shared" si="2"/>
        <v>0</v>
      </c>
      <c r="H16" s="16">
        <f t="shared" si="3"/>
        <v>0</v>
      </c>
      <c r="I16" s="71">
        <f t="shared" si="4"/>
        <v>0</v>
      </c>
      <c r="J16" s="2"/>
      <c r="K16" s="49"/>
      <c r="L16" s="14"/>
      <c r="M16" s="37"/>
      <c r="N16" s="38"/>
      <c r="O16" s="38"/>
      <c r="P16" s="38"/>
      <c r="Q16" s="42"/>
      <c r="R16" s="42"/>
      <c r="S16" s="42"/>
      <c r="T16" s="42"/>
      <c r="U16" s="41"/>
    </row>
    <row r="17" spans="1:21" s="1" customFormat="1" ht="12.75" x14ac:dyDescent="0.2">
      <c r="A17" s="72" t="s">
        <v>89</v>
      </c>
      <c r="B17" s="16">
        <v>2</v>
      </c>
      <c r="C17" s="16">
        <v>1</v>
      </c>
      <c r="D17" s="16">
        <f>+B17*C17</f>
        <v>2</v>
      </c>
      <c r="E17" s="16">
        <v>0</v>
      </c>
      <c r="F17" s="16">
        <f>+D17*E17</f>
        <v>0</v>
      </c>
      <c r="G17" s="16">
        <f>+F17*0.05</f>
        <v>0</v>
      </c>
      <c r="H17" s="16">
        <f>+F17*0.1</f>
        <v>0</v>
      </c>
      <c r="I17" s="71">
        <f t="shared" si="4"/>
        <v>0</v>
      </c>
      <c r="J17" s="2"/>
      <c r="K17" s="49"/>
      <c r="L17" s="14"/>
      <c r="M17" s="37"/>
      <c r="N17" s="38"/>
      <c r="O17" s="38"/>
      <c r="P17" s="38"/>
      <c r="Q17" s="42"/>
      <c r="R17" s="42"/>
      <c r="S17" s="42"/>
      <c r="T17" s="42"/>
      <c r="U17" s="41"/>
    </row>
    <row r="18" spans="1:21" s="1" customFormat="1" ht="25.5" x14ac:dyDescent="0.2">
      <c r="A18" s="72" t="s">
        <v>90</v>
      </c>
      <c r="B18" s="16">
        <v>2</v>
      </c>
      <c r="C18" s="16">
        <v>1</v>
      </c>
      <c r="D18" s="16">
        <f>+B18*C18</f>
        <v>2</v>
      </c>
      <c r="E18" s="16">
        <v>0</v>
      </c>
      <c r="F18" s="16">
        <f>+D18*E18</f>
        <v>0</v>
      </c>
      <c r="G18" s="16">
        <f>+F18*0.05</f>
        <v>0</v>
      </c>
      <c r="H18" s="16">
        <f>+F18*0.1</f>
        <v>0</v>
      </c>
      <c r="I18" s="71">
        <f t="shared" si="4"/>
        <v>0</v>
      </c>
      <c r="J18" s="2"/>
      <c r="K18" s="49"/>
      <c r="L18" s="14"/>
      <c r="M18" s="37"/>
      <c r="N18" s="38"/>
      <c r="O18" s="38"/>
      <c r="P18" s="38"/>
      <c r="Q18" s="42"/>
      <c r="R18" s="42"/>
      <c r="S18" s="42"/>
      <c r="T18" s="42"/>
      <c r="U18" s="41"/>
    </row>
    <row r="19" spans="1:21" s="1" customFormat="1" ht="12.75" x14ac:dyDescent="0.2">
      <c r="A19" s="72" t="s">
        <v>70</v>
      </c>
      <c r="B19" s="16">
        <v>2</v>
      </c>
      <c r="C19" s="16">
        <v>1</v>
      </c>
      <c r="D19" s="16">
        <f t="shared" si="0"/>
        <v>2</v>
      </c>
      <c r="E19" s="16">
        <v>0</v>
      </c>
      <c r="F19" s="16">
        <f t="shared" si="1"/>
        <v>0</v>
      </c>
      <c r="G19" s="16">
        <f t="shared" si="2"/>
        <v>0</v>
      </c>
      <c r="H19" s="16">
        <f t="shared" si="3"/>
        <v>0</v>
      </c>
      <c r="I19" s="71">
        <f t="shared" si="4"/>
        <v>0</v>
      </c>
      <c r="J19" s="2"/>
      <c r="K19" s="49"/>
      <c r="L19" s="14"/>
      <c r="M19" s="37"/>
      <c r="N19" s="38"/>
      <c r="O19" s="38"/>
      <c r="P19" s="38"/>
      <c r="Q19" s="42"/>
      <c r="R19" s="42"/>
      <c r="S19" s="42"/>
      <c r="T19" s="42"/>
      <c r="U19" s="41"/>
    </row>
    <row r="20" spans="1:21" s="1" customFormat="1" ht="25.5" x14ac:dyDescent="0.2">
      <c r="A20" s="72" t="s">
        <v>91</v>
      </c>
      <c r="B20" s="16">
        <v>2</v>
      </c>
      <c r="C20" s="16">
        <v>1</v>
      </c>
      <c r="D20" s="16">
        <f t="shared" si="0"/>
        <v>2</v>
      </c>
      <c r="E20" s="16">
        <v>0</v>
      </c>
      <c r="F20" s="16">
        <f t="shared" si="1"/>
        <v>0</v>
      </c>
      <c r="G20" s="16">
        <f t="shared" si="2"/>
        <v>0</v>
      </c>
      <c r="H20" s="16">
        <f t="shared" si="3"/>
        <v>0</v>
      </c>
      <c r="I20" s="71">
        <f t="shared" si="4"/>
        <v>0</v>
      </c>
      <c r="J20" s="2"/>
      <c r="K20" s="49"/>
      <c r="L20" s="14"/>
      <c r="M20" s="37"/>
      <c r="N20" s="38"/>
      <c r="O20" s="38"/>
      <c r="P20" s="38"/>
      <c r="Q20" s="42"/>
      <c r="R20" s="42"/>
      <c r="S20" s="42"/>
      <c r="T20" s="42"/>
      <c r="U20" s="41"/>
    </row>
    <row r="21" spans="1:21" s="1" customFormat="1" ht="12.75" x14ac:dyDescent="0.2">
      <c r="A21" s="72" t="s">
        <v>72</v>
      </c>
      <c r="B21" s="73" t="s">
        <v>85</v>
      </c>
      <c r="C21" s="69"/>
      <c r="D21" s="16"/>
      <c r="E21" s="17"/>
      <c r="F21" s="17"/>
      <c r="G21" s="17"/>
      <c r="H21" s="17"/>
      <c r="I21" s="74" t="s">
        <v>76</v>
      </c>
      <c r="J21" s="2"/>
      <c r="K21" s="49"/>
      <c r="L21" s="14"/>
      <c r="M21" s="37"/>
      <c r="N21" s="38"/>
      <c r="O21" s="38"/>
      <c r="P21" s="38"/>
      <c r="Q21" s="42"/>
      <c r="R21" s="42"/>
      <c r="S21" s="42"/>
      <c r="T21" s="42"/>
      <c r="U21" s="41"/>
    </row>
    <row r="22" spans="1:21" s="1" customFormat="1" ht="15.75" x14ac:dyDescent="0.2">
      <c r="A22" s="72" t="s">
        <v>92</v>
      </c>
      <c r="B22" s="16">
        <v>8</v>
      </c>
      <c r="C22" s="16">
        <v>2</v>
      </c>
      <c r="D22" s="16">
        <f t="shared" si="0"/>
        <v>16</v>
      </c>
      <c r="E22" s="16">
        <v>41</v>
      </c>
      <c r="F22" s="16">
        <f t="shared" si="1"/>
        <v>656</v>
      </c>
      <c r="G22" s="16">
        <f t="shared" si="2"/>
        <v>32.800000000000004</v>
      </c>
      <c r="H22" s="16">
        <f t="shared" si="3"/>
        <v>65.600000000000009</v>
      </c>
      <c r="I22" s="71">
        <f>+$L$6*F22+$L$5*G22+$L$7*H22</f>
        <v>95126.232000000004</v>
      </c>
      <c r="J22" s="2"/>
      <c r="K22" s="49"/>
      <c r="L22" s="14"/>
      <c r="M22" s="37"/>
      <c r="N22" s="38"/>
      <c r="O22" s="38"/>
      <c r="P22" s="38"/>
      <c r="Q22" s="42"/>
      <c r="R22" s="42"/>
      <c r="S22" s="42"/>
      <c r="T22" s="42"/>
      <c r="U22" s="41"/>
    </row>
    <row r="23" spans="1:21" s="1" customFormat="1" ht="13.5" x14ac:dyDescent="0.25">
      <c r="A23" s="88" t="s">
        <v>20</v>
      </c>
      <c r="B23" s="89"/>
      <c r="C23" s="89"/>
      <c r="D23" s="89"/>
      <c r="E23" s="90"/>
      <c r="F23" s="91">
        <f>SUM(F5:H22)</f>
        <v>801.55</v>
      </c>
      <c r="G23" s="92"/>
      <c r="H23" s="93"/>
      <c r="I23" s="29">
        <f>SUM(I5:I22)</f>
        <v>101071.62150000001</v>
      </c>
      <c r="J23" s="2"/>
      <c r="M23" s="37"/>
      <c r="N23" s="38"/>
      <c r="O23" s="38"/>
      <c r="P23" s="38"/>
      <c r="Q23" s="38"/>
      <c r="R23" s="38"/>
      <c r="S23" s="38"/>
      <c r="T23" s="38"/>
      <c r="U23" s="41"/>
    </row>
    <row r="24" spans="1:21" s="1" customFormat="1" ht="12.75" x14ac:dyDescent="0.2">
      <c r="A24" s="68" t="s">
        <v>94</v>
      </c>
      <c r="B24" s="103"/>
      <c r="C24" s="103"/>
      <c r="D24" s="16"/>
      <c r="E24" s="17"/>
      <c r="F24" s="17"/>
      <c r="G24" s="17"/>
      <c r="H24" s="17"/>
      <c r="I24" s="69" t="s">
        <v>76</v>
      </c>
      <c r="J24" s="2"/>
      <c r="M24" s="37"/>
      <c r="N24" s="38"/>
      <c r="O24" s="38"/>
      <c r="P24" s="38"/>
      <c r="Q24" s="38"/>
      <c r="R24" s="40"/>
      <c r="S24" s="38"/>
      <c r="T24" s="38"/>
      <c r="U24" s="41"/>
    </row>
    <row r="25" spans="1:21" s="1" customFormat="1" ht="12.75" x14ac:dyDescent="0.2">
      <c r="A25" s="70" t="s">
        <v>95</v>
      </c>
      <c r="B25" s="73" t="s">
        <v>96</v>
      </c>
      <c r="C25" s="69"/>
      <c r="D25" s="16"/>
      <c r="E25" s="17"/>
      <c r="F25" s="17"/>
      <c r="G25" s="17"/>
      <c r="H25" s="17"/>
      <c r="I25" s="69" t="s">
        <v>76</v>
      </c>
      <c r="J25" s="2"/>
      <c r="M25" s="37"/>
      <c r="N25" s="38"/>
      <c r="O25" s="38"/>
      <c r="P25" s="38"/>
      <c r="Q25" s="38"/>
      <c r="R25" s="40"/>
      <c r="S25" s="38"/>
      <c r="T25" s="38"/>
      <c r="U25" s="41"/>
    </row>
    <row r="26" spans="1:21" s="1" customFormat="1" ht="12.75" x14ac:dyDescent="0.2">
      <c r="A26" s="70" t="s">
        <v>97</v>
      </c>
      <c r="B26" s="73" t="s">
        <v>85</v>
      </c>
      <c r="C26" s="69"/>
      <c r="D26" s="16"/>
      <c r="E26" s="17"/>
      <c r="F26" s="17"/>
      <c r="G26" s="17"/>
      <c r="H26" s="17"/>
      <c r="I26" s="69" t="s">
        <v>76</v>
      </c>
      <c r="J26" s="2"/>
      <c r="M26" s="37"/>
      <c r="N26" s="38"/>
      <c r="O26" s="38"/>
      <c r="P26" s="38"/>
      <c r="Q26" s="38"/>
      <c r="R26" s="40"/>
      <c r="S26" s="38"/>
      <c r="T26" s="38"/>
      <c r="U26" s="41"/>
    </row>
    <row r="27" spans="1:21" s="1" customFormat="1" ht="12.75" x14ac:dyDescent="0.2">
      <c r="A27" s="70" t="s">
        <v>98</v>
      </c>
      <c r="B27" s="73" t="s">
        <v>85</v>
      </c>
      <c r="C27" s="69"/>
      <c r="D27" s="16"/>
      <c r="E27" s="17"/>
      <c r="F27" s="17"/>
      <c r="G27" s="17"/>
      <c r="H27" s="17"/>
      <c r="I27" s="69" t="s">
        <v>76</v>
      </c>
      <c r="J27" s="2"/>
      <c r="M27" s="37"/>
      <c r="N27" s="38"/>
      <c r="O27" s="38"/>
      <c r="P27" s="38"/>
      <c r="Q27" s="38"/>
      <c r="R27" s="40"/>
      <c r="S27" s="38"/>
      <c r="T27" s="38"/>
      <c r="U27" s="41"/>
    </row>
    <row r="28" spans="1:21" s="1" customFormat="1" ht="12.75" x14ac:dyDescent="0.2">
      <c r="A28" s="70" t="s">
        <v>99</v>
      </c>
      <c r="B28" s="16" t="s">
        <v>75</v>
      </c>
      <c r="C28" s="17"/>
      <c r="D28" s="16"/>
      <c r="E28" s="17"/>
      <c r="F28" s="17"/>
      <c r="G28" s="17"/>
      <c r="H28" s="17"/>
      <c r="I28" s="69" t="s">
        <v>76</v>
      </c>
      <c r="J28" s="2"/>
      <c r="M28" s="37"/>
      <c r="N28" s="38"/>
      <c r="O28" s="38"/>
      <c r="P28" s="38"/>
      <c r="Q28" s="38"/>
      <c r="R28" s="40"/>
      <c r="S28" s="38"/>
      <c r="T28" s="38"/>
      <c r="U28" s="41"/>
    </row>
    <row r="29" spans="1:21" s="1" customFormat="1" ht="12.75" x14ac:dyDescent="0.2">
      <c r="A29" s="70" t="s">
        <v>100</v>
      </c>
      <c r="B29" s="17"/>
      <c r="C29" s="17"/>
      <c r="D29" s="16"/>
      <c r="E29" s="17"/>
      <c r="F29" s="17"/>
      <c r="G29" s="17"/>
      <c r="H29" s="17"/>
      <c r="I29" s="69" t="s">
        <v>76</v>
      </c>
      <c r="J29" s="2"/>
      <c r="M29" s="37"/>
      <c r="N29" s="38"/>
      <c r="O29" s="38"/>
      <c r="P29" s="38"/>
      <c r="Q29" s="38"/>
      <c r="R29" s="40"/>
      <c r="S29" s="38"/>
      <c r="T29" s="38"/>
      <c r="U29" s="41"/>
    </row>
    <row r="30" spans="1:21" s="1" customFormat="1" ht="15.75" x14ac:dyDescent="0.2">
      <c r="A30" s="72" t="s">
        <v>101</v>
      </c>
      <c r="B30" s="16">
        <v>0.25</v>
      </c>
      <c r="C30" s="16">
        <v>250</v>
      </c>
      <c r="D30" s="16">
        <f t="shared" ref="D30:D31" si="5">+B30*C30</f>
        <v>62.5</v>
      </c>
      <c r="E30" s="16">
        <v>41</v>
      </c>
      <c r="F30" s="75">
        <f t="shared" ref="F30:F31" si="6">+D30*E30</f>
        <v>2562.5</v>
      </c>
      <c r="G30" s="76">
        <f t="shared" ref="G30:G31" si="7">+F30*0.05</f>
        <v>128.125</v>
      </c>
      <c r="H30" s="16">
        <f t="shared" ref="H30:H31" si="8">+F30*0.1</f>
        <v>256.25</v>
      </c>
      <c r="I30" s="71">
        <f>+$L$6*F30+$L$5*G30+$L$7*H30</f>
        <v>371586.84375</v>
      </c>
      <c r="J30" s="2"/>
      <c r="M30" s="37"/>
      <c r="N30" s="38"/>
      <c r="O30" s="38"/>
      <c r="P30" s="38"/>
      <c r="Q30" s="38"/>
      <c r="R30" s="40"/>
      <c r="S30" s="38"/>
      <c r="T30" s="38"/>
      <c r="U30" s="41"/>
    </row>
    <row r="31" spans="1:21" s="1" customFormat="1" ht="15.75" x14ac:dyDescent="0.2">
      <c r="A31" s="72" t="s">
        <v>102</v>
      </c>
      <c r="B31" s="16">
        <v>1.5</v>
      </c>
      <c r="C31" s="16">
        <v>1</v>
      </c>
      <c r="D31" s="16">
        <f t="shared" si="5"/>
        <v>1.5</v>
      </c>
      <c r="E31" s="16">
        <v>41</v>
      </c>
      <c r="F31" s="16">
        <f t="shared" si="6"/>
        <v>61.5</v>
      </c>
      <c r="G31" s="76">
        <f t="shared" si="7"/>
        <v>3.0750000000000002</v>
      </c>
      <c r="H31" s="16">
        <f t="shared" si="8"/>
        <v>6.15</v>
      </c>
      <c r="I31" s="71">
        <f>+$L$6*F31+$L$5*G31+$L$7*H31</f>
        <v>8918.0842499999999</v>
      </c>
      <c r="J31" s="2"/>
      <c r="M31" s="37"/>
      <c r="N31" s="38"/>
      <c r="O31" s="38"/>
      <c r="P31" s="38"/>
      <c r="Q31" s="38"/>
      <c r="R31" s="40"/>
      <c r="S31" s="38"/>
      <c r="T31" s="38"/>
      <c r="U31" s="41"/>
    </row>
    <row r="32" spans="1:21" s="1" customFormat="1" ht="12.75" x14ac:dyDescent="0.2">
      <c r="A32" s="70" t="s">
        <v>103</v>
      </c>
      <c r="B32" s="16" t="s">
        <v>75</v>
      </c>
      <c r="C32" s="17"/>
      <c r="D32" s="17"/>
      <c r="E32" s="17"/>
      <c r="F32" s="17"/>
      <c r="G32" s="17"/>
      <c r="H32" s="17"/>
      <c r="I32" s="69" t="s">
        <v>76</v>
      </c>
      <c r="J32" s="2"/>
      <c r="M32" s="37"/>
      <c r="N32" s="38"/>
      <c r="O32" s="38"/>
      <c r="P32" s="38"/>
      <c r="Q32" s="38"/>
      <c r="R32" s="40"/>
      <c r="S32" s="38"/>
      <c r="T32" s="38"/>
      <c r="U32" s="41"/>
    </row>
    <row r="33" spans="1:21" s="1" customFormat="1" ht="13.5" x14ac:dyDescent="0.25">
      <c r="A33" s="70" t="s">
        <v>104</v>
      </c>
      <c r="B33" s="16" t="s">
        <v>75</v>
      </c>
      <c r="C33" s="17"/>
      <c r="D33" s="17"/>
      <c r="E33" s="17"/>
      <c r="F33" s="17"/>
      <c r="G33" s="17"/>
      <c r="H33" s="17"/>
      <c r="I33" s="69" t="s">
        <v>76</v>
      </c>
      <c r="J33" s="2"/>
      <c r="K33" s="2"/>
      <c r="M33" s="43"/>
      <c r="N33" s="43"/>
      <c r="O33" s="43"/>
      <c r="P33" s="43"/>
      <c r="Q33" s="43"/>
      <c r="R33" s="44"/>
      <c r="S33" s="44"/>
      <c r="T33" s="44"/>
      <c r="U33" s="45"/>
    </row>
    <row r="34" spans="1:21" s="1" customFormat="1" ht="13.5" x14ac:dyDescent="0.25">
      <c r="A34" s="48" t="s">
        <v>21</v>
      </c>
      <c r="B34" s="94"/>
      <c r="C34" s="95"/>
      <c r="D34" s="95"/>
      <c r="E34" s="96"/>
      <c r="F34" s="100">
        <f>SUM(F24:H33)</f>
        <v>3017.6</v>
      </c>
      <c r="G34" s="101"/>
      <c r="H34" s="102"/>
      <c r="I34" s="9">
        <f>SUM(I24:I33)</f>
        <v>380504.92800000001</v>
      </c>
      <c r="J34" s="13"/>
      <c r="K34" s="82">
        <f>F35/Responses!E12</f>
        <v>46.585365853658537</v>
      </c>
      <c r="L34" s="32" t="s">
        <v>22</v>
      </c>
      <c r="M34" s="77"/>
      <c r="N34" s="38"/>
      <c r="O34" s="38"/>
      <c r="P34" s="38"/>
      <c r="Q34" s="38"/>
      <c r="R34" s="38"/>
      <c r="S34" s="38"/>
      <c r="T34" s="38"/>
      <c r="U34" s="41"/>
    </row>
    <row r="35" spans="1:21" s="1" customFormat="1" ht="13.5" customHeight="1" x14ac:dyDescent="0.25">
      <c r="A35" s="33" t="s">
        <v>23</v>
      </c>
      <c r="B35" s="97"/>
      <c r="C35" s="98"/>
      <c r="D35" s="98"/>
      <c r="E35" s="99"/>
      <c r="F35" s="100">
        <f>ROUND(SUM(F23,F34), -1)</f>
        <v>3820</v>
      </c>
      <c r="G35" s="101"/>
      <c r="H35" s="102"/>
      <c r="I35" s="9">
        <f>ROUND(SUM(I34,I23), -3)</f>
        <v>482000</v>
      </c>
      <c r="J35" s="13"/>
      <c r="K35" s="12"/>
      <c r="L35" s="2"/>
      <c r="M35" s="37"/>
      <c r="N35" s="38"/>
      <c r="O35" s="38"/>
      <c r="P35" s="38"/>
      <c r="Q35" s="38"/>
      <c r="R35" s="38"/>
      <c r="S35" s="38"/>
      <c r="T35" s="38"/>
      <c r="U35" s="41"/>
    </row>
    <row r="36" spans="1:21" s="1" customFormat="1" ht="13.5" customHeight="1" x14ac:dyDescent="0.25">
      <c r="A36" s="33" t="s">
        <v>24</v>
      </c>
      <c r="B36" s="97"/>
      <c r="C36" s="98"/>
      <c r="D36" s="98"/>
      <c r="E36" s="98"/>
      <c r="F36" s="98"/>
      <c r="G36" s="98"/>
      <c r="H36" s="99"/>
      <c r="I36" s="59">
        <f>'Capital O&amp;M'!G5</f>
        <v>61500</v>
      </c>
      <c r="J36" s="2"/>
      <c r="M36" s="43"/>
      <c r="N36" s="43"/>
      <c r="O36" s="43"/>
      <c r="P36" s="43"/>
      <c r="Q36" s="43"/>
      <c r="R36" s="44"/>
      <c r="S36" s="44"/>
      <c r="T36" s="44"/>
      <c r="U36" s="45"/>
    </row>
    <row r="37" spans="1:21" s="1" customFormat="1" ht="13.5" customHeight="1" x14ac:dyDescent="0.25">
      <c r="A37" s="33" t="s">
        <v>25</v>
      </c>
      <c r="B37" s="97"/>
      <c r="C37" s="98"/>
      <c r="D37" s="98"/>
      <c r="E37" s="98"/>
      <c r="F37" s="98"/>
      <c r="G37" s="98"/>
      <c r="H37" s="99"/>
      <c r="I37" s="59">
        <f>ROUND(SUM(I35:I36), -3)</f>
        <v>544000</v>
      </c>
      <c r="J37" s="2"/>
      <c r="M37" s="46"/>
      <c r="N37" s="46"/>
      <c r="O37" s="46"/>
      <c r="P37" s="46"/>
      <c r="Q37" s="46"/>
      <c r="R37" s="44"/>
      <c r="S37" s="44"/>
      <c r="T37" s="44"/>
      <c r="U37" s="45"/>
    </row>
    <row r="38" spans="1:21" s="1" customFormat="1" ht="13.5" x14ac:dyDescent="0.25">
      <c r="G38" s="30"/>
      <c r="I38" s="6"/>
      <c r="J38" s="2"/>
      <c r="M38" s="46"/>
      <c r="N38" s="46"/>
      <c r="O38" s="46"/>
      <c r="P38" s="46"/>
      <c r="Q38" s="46"/>
      <c r="R38" s="46"/>
      <c r="S38" s="46"/>
      <c r="T38" s="46"/>
      <c r="U38" s="45"/>
    </row>
    <row r="39" spans="1:21" s="1" customFormat="1" ht="13.5" x14ac:dyDescent="0.25">
      <c r="A39" s="31" t="s">
        <v>26</v>
      </c>
      <c r="I39" s="6"/>
      <c r="J39" s="2"/>
      <c r="M39" s="46"/>
      <c r="N39" s="46"/>
      <c r="O39" s="46"/>
      <c r="P39" s="46"/>
      <c r="Q39" s="46"/>
      <c r="R39" s="46"/>
      <c r="S39" s="46"/>
      <c r="T39" s="46"/>
      <c r="U39" s="45"/>
    </row>
    <row r="40" spans="1:21" s="1" customFormat="1" ht="24" customHeight="1" x14ac:dyDescent="0.2">
      <c r="A40" s="84" t="s">
        <v>115</v>
      </c>
      <c r="B40" s="85"/>
      <c r="C40" s="85"/>
      <c r="D40" s="85"/>
      <c r="E40" s="85"/>
      <c r="F40" s="85"/>
      <c r="G40" s="85"/>
      <c r="H40" s="85"/>
      <c r="I40" s="85"/>
      <c r="J40" s="2"/>
      <c r="M40" s="26"/>
      <c r="N40" s="26"/>
      <c r="O40" s="26"/>
      <c r="P40" s="26"/>
      <c r="Q40" s="26"/>
      <c r="R40" s="26"/>
      <c r="S40" s="26"/>
      <c r="T40" s="26"/>
      <c r="U40" s="26"/>
    </row>
    <row r="41" spans="1:21" s="1" customFormat="1" ht="62.25" customHeight="1" x14ac:dyDescent="0.2">
      <c r="A41" s="87" t="s">
        <v>141</v>
      </c>
      <c r="B41" s="84"/>
      <c r="C41" s="84"/>
      <c r="D41" s="84"/>
      <c r="E41" s="84"/>
      <c r="F41" s="84"/>
      <c r="G41" s="84"/>
      <c r="H41" s="84"/>
      <c r="I41" s="84"/>
      <c r="J41" s="2"/>
      <c r="M41" s="26"/>
      <c r="N41" s="26"/>
      <c r="O41" s="26"/>
      <c r="P41" s="26"/>
      <c r="Q41" s="26"/>
      <c r="R41" s="26"/>
      <c r="S41" s="26"/>
      <c r="T41" s="26"/>
      <c r="U41" s="26"/>
    </row>
    <row r="42" spans="1:21" s="1" customFormat="1" ht="18" customHeight="1" x14ac:dyDescent="0.2">
      <c r="A42" s="105" t="s">
        <v>116</v>
      </c>
      <c r="B42" s="106"/>
      <c r="C42" s="106"/>
      <c r="D42" s="106"/>
      <c r="E42" s="106"/>
      <c r="F42" s="106"/>
      <c r="G42" s="106"/>
      <c r="H42" s="106"/>
      <c r="I42" s="106"/>
      <c r="J42" s="7"/>
      <c r="M42" s="26"/>
      <c r="N42" s="26"/>
      <c r="O42" s="26"/>
      <c r="P42" s="26"/>
      <c r="Q42" s="26"/>
      <c r="R42" s="26"/>
      <c r="S42" s="26"/>
      <c r="T42" s="26"/>
      <c r="U42" s="26"/>
    </row>
    <row r="43" spans="1:21" s="1" customFormat="1" ht="18" customHeight="1" x14ac:dyDescent="0.2">
      <c r="A43" s="105" t="s">
        <v>117</v>
      </c>
      <c r="B43" s="106"/>
      <c r="C43" s="106"/>
      <c r="D43" s="106"/>
      <c r="E43" s="106"/>
      <c r="F43" s="106"/>
      <c r="G43" s="106"/>
      <c r="H43" s="106"/>
      <c r="I43" s="106"/>
      <c r="J43" s="2"/>
      <c r="M43" s="26"/>
      <c r="N43" s="26"/>
      <c r="O43" s="26"/>
      <c r="P43" s="26"/>
      <c r="Q43" s="26"/>
      <c r="R43" s="26"/>
      <c r="S43" s="26"/>
      <c r="T43" s="26"/>
      <c r="U43" s="26"/>
    </row>
    <row r="44" spans="1:21" s="1" customFormat="1" ht="18" customHeight="1" x14ac:dyDescent="0.2">
      <c r="A44" s="105" t="s">
        <v>118</v>
      </c>
      <c r="B44" s="106"/>
      <c r="C44" s="106"/>
      <c r="D44" s="106"/>
      <c r="E44" s="106"/>
      <c r="F44" s="106"/>
      <c r="G44" s="106"/>
      <c r="H44" s="106"/>
      <c r="I44" s="106"/>
      <c r="M44" s="26"/>
      <c r="N44" s="26"/>
      <c r="O44" s="26"/>
      <c r="P44" s="26"/>
      <c r="Q44" s="26"/>
      <c r="R44" s="26"/>
      <c r="S44" s="26"/>
      <c r="T44" s="26"/>
      <c r="U44" s="26"/>
    </row>
    <row r="45" spans="1:21" s="1" customFormat="1" ht="18" customHeight="1" x14ac:dyDescent="0.2">
      <c r="A45" s="105" t="s">
        <v>119</v>
      </c>
      <c r="B45" s="106"/>
      <c r="C45" s="106"/>
      <c r="D45" s="106"/>
      <c r="E45" s="106"/>
      <c r="F45" s="106"/>
      <c r="G45" s="106"/>
      <c r="H45" s="106"/>
      <c r="I45" s="106"/>
      <c r="M45" s="26"/>
      <c r="N45" s="26"/>
      <c r="O45" s="26"/>
      <c r="P45" s="26"/>
      <c r="Q45" s="26"/>
      <c r="R45" s="26"/>
      <c r="S45" s="26"/>
      <c r="T45" s="26"/>
      <c r="U45" s="26"/>
    </row>
    <row r="46" spans="1:21" s="1" customFormat="1" ht="18" customHeight="1" x14ac:dyDescent="0.2">
      <c r="A46" s="105" t="s">
        <v>120</v>
      </c>
      <c r="B46" s="106"/>
      <c r="C46" s="106"/>
      <c r="D46" s="106"/>
      <c r="E46" s="106"/>
      <c r="F46" s="106"/>
      <c r="G46" s="106"/>
      <c r="H46" s="106"/>
      <c r="I46" s="106"/>
      <c r="M46" s="47"/>
      <c r="N46" s="47"/>
      <c r="O46" s="47"/>
      <c r="P46" s="47"/>
      <c r="Q46" s="47"/>
      <c r="R46" s="47"/>
      <c r="S46" s="47"/>
      <c r="T46" s="47"/>
      <c r="U46" s="47"/>
    </row>
    <row r="47" spans="1:21" s="1" customFormat="1" ht="18" customHeight="1" x14ac:dyDescent="0.2">
      <c r="A47" s="104" t="s">
        <v>121</v>
      </c>
      <c r="B47" s="104"/>
      <c r="C47" s="104"/>
      <c r="D47" s="104"/>
      <c r="E47" s="104"/>
      <c r="F47" s="104"/>
      <c r="G47" s="104"/>
      <c r="H47" s="104"/>
      <c r="I47" s="104"/>
      <c r="M47" s="26"/>
      <c r="N47" s="26"/>
      <c r="O47" s="26"/>
      <c r="P47" s="26"/>
      <c r="Q47" s="26"/>
      <c r="R47" s="26"/>
      <c r="S47" s="26"/>
      <c r="T47" s="26"/>
      <c r="U47" s="26"/>
    </row>
    <row r="48" spans="1:21" s="1" customFormat="1" ht="18" customHeight="1" x14ac:dyDescent="0.2">
      <c r="A48" s="1" t="s">
        <v>123</v>
      </c>
      <c r="M48" s="26"/>
      <c r="N48" s="26"/>
      <c r="O48" s="26"/>
      <c r="P48" s="26"/>
      <c r="Q48" s="26"/>
      <c r="R48" s="26"/>
      <c r="S48" s="26"/>
      <c r="T48" s="26"/>
      <c r="U48" s="26"/>
    </row>
    <row r="49" spans="1:21" s="1" customFormat="1" ht="18" customHeight="1" x14ac:dyDescent="0.2">
      <c r="A49" s="104" t="s">
        <v>122</v>
      </c>
      <c r="B49" s="104"/>
      <c r="C49" s="104"/>
      <c r="D49" s="104"/>
      <c r="E49" s="104"/>
      <c r="F49" s="104"/>
      <c r="G49" s="104"/>
      <c r="H49" s="104"/>
      <c r="I49" s="104"/>
      <c r="M49" s="26"/>
      <c r="N49" s="26"/>
      <c r="O49" s="26"/>
      <c r="P49" s="26"/>
      <c r="Q49" s="26"/>
      <c r="R49" s="26"/>
      <c r="S49" s="26"/>
      <c r="T49" s="26"/>
      <c r="U49" s="26"/>
    </row>
    <row r="55" spans="1:21" ht="15.75" x14ac:dyDescent="0.25">
      <c r="A55" s="50"/>
      <c r="B55" s="50"/>
      <c r="C55" s="50"/>
    </row>
    <row r="56" spans="1:21" ht="15.75" x14ac:dyDescent="0.25">
      <c r="A56" s="50"/>
      <c r="B56" s="50"/>
      <c r="C56" s="50"/>
    </row>
    <row r="57" spans="1:21" ht="15.75" x14ac:dyDescent="0.25">
      <c r="A57" s="50"/>
      <c r="B57" s="50"/>
      <c r="C57" s="50"/>
    </row>
    <row r="58" spans="1:21" ht="15.75" x14ac:dyDescent="0.25">
      <c r="A58" s="51"/>
      <c r="B58" s="51"/>
      <c r="C58" s="51"/>
    </row>
    <row r="59" spans="1:21" ht="15.75" x14ac:dyDescent="0.25">
      <c r="A59" s="50"/>
      <c r="B59" s="50"/>
      <c r="C59" s="50"/>
    </row>
    <row r="60" spans="1:21" ht="15.75" x14ac:dyDescent="0.25">
      <c r="A60" s="50"/>
      <c r="B60" s="50"/>
      <c r="C60" s="50"/>
    </row>
    <row r="61" spans="1:21" ht="15.75" x14ac:dyDescent="0.25">
      <c r="A61" s="51"/>
      <c r="B61" s="51"/>
      <c r="C61" s="51"/>
    </row>
    <row r="62" spans="1:21" ht="15.75" x14ac:dyDescent="0.25">
      <c r="A62" s="51"/>
      <c r="B62" s="51"/>
      <c r="C62" s="51"/>
    </row>
    <row r="63" spans="1:21" ht="15.75" customHeight="1" x14ac:dyDescent="0.25">
      <c r="A63" s="50"/>
      <c r="B63" s="50"/>
      <c r="C63" s="50"/>
    </row>
    <row r="64" spans="1:21" ht="15" customHeight="1" x14ac:dyDescent="0.25">
      <c r="A64" s="50"/>
      <c r="B64" s="50"/>
      <c r="C64" s="50"/>
    </row>
    <row r="65" spans="1:3" ht="15.75" x14ac:dyDescent="0.25">
      <c r="A65" s="50"/>
      <c r="B65" s="50"/>
      <c r="C65" s="50"/>
    </row>
    <row r="66" spans="1:3" ht="15.75" x14ac:dyDescent="0.25">
      <c r="A66" s="51"/>
      <c r="B66" s="51"/>
      <c r="C66" s="51"/>
    </row>
    <row r="67" spans="1:3" ht="15.75" x14ac:dyDescent="0.25">
      <c r="A67" s="51"/>
      <c r="B67" s="50"/>
      <c r="C67" s="50"/>
    </row>
    <row r="68" spans="1:3" ht="15.75" x14ac:dyDescent="0.25">
      <c r="A68" s="50"/>
      <c r="B68" s="50"/>
      <c r="C68" s="50"/>
    </row>
    <row r="69" spans="1:3" ht="15.75" x14ac:dyDescent="0.25">
      <c r="A69" s="51"/>
      <c r="B69" s="50"/>
      <c r="C69" s="50"/>
    </row>
  </sheetData>
  <sortState xmlns:xlrd2="http://schemas.microsoft.com/office/spreadsheetml/2017/richdata2" ref="A54:C69">
    <sortCondition ref="C54:C69"/>
  </sortState>
  <mergeCells count="19">
    <mergeCell ref="A49:I49"/>
    <mergeCell ref="A47:I47"/>
    <mergeCell ref="A42:I42"/>
    <mergeCell ref="A43:I43"/>
    <mergeCell ref="A44:I44"/>
    <mergeCell ref="A45:I45"/>
    <mergeCell ref="A46:I46"/>
    <mergeCell ref="A40:I40"/>
    <mergeCell ref="K4:L4"/>
    <mergeCell ref="A41:I41"/>
    <mergeCell ref="A23:E23"/>
    <mergeCell ref="F23:H23"/>
    <mergeCell ref="B34:E34"/>
    <mergeCell ref="B35:E35"/>
    <mergeCell ref="B36:H36"/>
    <mergeCell ref="B37:H37"/>
    <mergeCell ref="F34:H34"/>
    <mergeCell ref="F35:H35"/>
    <mergeCell ref="B24:C24"/>
  </mergeCells>
  <phoneticPr fontId="24" type="noConversion"/>
  <pageMargins left="0.7" right="0.7" top="0.75" bottom="0.75" header="0.3" footer="0.3"/>
  <pageSetup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8443F-7CF2-4AB9-A4F5-AA1F42586018}">
  <dimension ref="A1:L35"/>
  <sheetViews>
    <sheetView zoomScale="90" zoomScaleNormal="90" workbookViewId="0">
      <selection activeCell="A2" sqref="A2"/>
    </sheetView>
  </sheetViews>
  <sheetFormatPr defaultRowHeight="15" x14ac:dyDescent="0.25"/>
  <cols>
    <col min="1" max="1" width="37.5703125" customWidth="1"/>
    <col min="2" max="9" width="11.7109375" customWidth="1"/>
    <col min="10" max="10" width="8.140625" customWidth="1"/>
    <col min="11" max="11" width="11.85546875" customWidth="1"/>
  </cols>
  <sheetData>
    <row r="1" spans="1:12" ht="15.75" x14ac:dyDescent="0.25">
      <c r="A1" s="79" t="s">
        <v>131</v>
      </c>
      <c r="B1" s="1"/>
      <c r="C1" s="1"/>
      <c r="D1" s="1"/>
      <c r="E1" s="1"/>
      <c r="F1" s="1"/>
      <c r="G1" s="1"/>
      <c r="H1" s="1"/>
      <c r="I1" s="1"/>
    </row>
    <row r="2" spans="1:12" x14ac:dyDescent="0.25">
      <c r="A2" s="1"/>
      <c r="B2" s="1"/>
      <c r="C2" s="1"/>
      <c r="D2" s="1"/>
      <c r="E2" s="1"/>
      <c r="F2" s="5"/>
      <c r="G2" s="5"/>
      <c r="H2" s="5"/>
      <c r="I2" s="5"/>
    </row>
    <row r="3" spans="1:12" ht="76.5" x14ac:dyDescent="0.25">
      <c r="A3" s="28" t="s">
        <v>27</v>
      </c>
      <c r="B3" s="58" t="s">
        <v>28</v>
      </c>
      <c r="C3" s="58" t="s">
        <v>29</v>
      </c>
      <c r="D3" s="58" t="s">
        <v>30</v>
      </c>
      <c r="E3" s="58" t="s">
        <v>31</v>
      </c>
      <c r="F3" s="58" t="s">
        <v>12</v>
      </c>
      <c r="G3" s="58" t="s">
        <v>32</v>
      </c>
      <c r="H3" s="58" t="s">
        <v>33</v>
      </c>
      <c r="I3" s="58" t="s">
        <v>34</v>
      </c>
      <c r="J3" s="1"/>
      <c r="K3" s="1"/>
      <c r="L3" s="1"/>
    </row>
    <row r="4" spans="1:12" x14ac:dyDescent="0.25">
      <c r="A4" s="68" t="s">
        <v>105</v>
      </c>
      <c r="B4" s="25"/>
      <c r="C4" s="25"/>
      <c r="D4" s="25"/>
      <c r="E4" s="25"/>
      <c r="F4" s="25"/>
      <c r="G4" s="25"/>
      <c r="H4" s="25"/>
      <c r="I4" s="8"/>
      <c r="J4" s="1"/>
      <c r="K4" s="86" t="s">
        <v>16</v>
      </c>
      <c r="L4" s="86"/>
    </row>
    <row r="5" spans="1:12" ht="16.5" x14ac:dyDescent="0.25">
      <c r="A5" s="70" t="s">
        <v>106</v>
      </c>
      <c r="B5" s="16">
        <v>38</v>
      </c>
      <c r="C5" s="16">
        <v>1</v>
      </c>
      <c r="D5" s="16">
        <f>+B5*C5</f>
        <v>38</v>
      </c>
      <c r="E5" s="16">
        <v>0</v>
      </c>
      <c r="F5" s="16">
        <f>+D5*E5</f>
        <v>0</v>
      </c>
      <c r="G5" s="16">
        <f>+F5*0.05</f>
        <v>0</v>
      </c>
      <c r="H5" s="16">
        <f>+F5*0.1</f>
        <v>0</v>
      </c>
      <c r="I5" s="8">
        <f>F5*$L$6+G5*$L$5+H5*$L$7</f>
        <v>0</v>
      </c>
      <c r="J5" s="1"/>
      <c r="K5" s="11" t="s">
        <v>17</v>
      </c>
      <c r="L5" s="27">
        <v>73.459999999999994</v>
      </c>
    </row>
    <row r="6" spans="1:12" ht="16.5" x14ac:dyDescent="0.25">
      <c r="A6" s="70" t="s">
        <v>107</v>
      </c>
      <c r="B6" s="16">
        <v>38</v>
      </c>
      <c r="C6" s="16">
        <v>0.2</v>
      </c>
      <c r="D6" s="16">
        <f t="shared" ref="D6:D14" si="0">+B6*C6</f>
        <v>7.6000000000000005</v>
      </c>
      <c r="E6" s="16">
        <v>0</v>
      </c>
      <c r="F6" s="16">
        <f t="shared" ref="F6:F14" si="1">+D6*E6</f>
        <v>0</v>
      </c>
      <c r="G6" s="16">
        <f t="shared" ref="G6:G14" si="2">+F6*0.05</f>
        <v>0</v>
      </c>
      <c r="H6" s="16">
        <f t="shared" ref="H6:H14" si="3">+F6*0.1</f>
        <v>0</v>
      </c>
      <c r="I6" s="8">
        <f>F6*$L$6+G6*$L$5+H6*$L$7</f>
        <v>0</v>
      </c>
      <c r="J6" s="1"/>
      <c r="K6" s="11" t="s">
        <v>35</v>
      </c>
      <c r="L6" s="27">
        <v>54.51</v>
      </c>
    </row>
    <row r="7" spans="1:12" x14ac:dyDescent="0.25">
      <c r="A7" s="68" t="s">
        <v>108</v>
      </c>
      <c r="B7" s="17"/>
      <c r="C7" s="17"/>
      <c r="D7" s="16"/>
      <c r="E7" s="17"/>
      <c r="F7" s="17"/>
      <c r="G7" s="17"/>
      <c r="H7" s="16"/>
      <c r="I7" s="8"/>
      <c r="J7" s="1"/>
      <c r="K7" s="11" t="s">
        <v>19</v>
      </c>
      <c r="L7" s="27">
        <v>29.5</v>
      </c>
    </row>
    <row r="8" spans="1:12" ht="16.5" x14ac:dyDescent="0.25">
      <c r="A8" s="70" t="s">
        <v>109</v>
      </c>
      <c r="B8" s="16">
        <v>2</v>
      </c>
      <c r="C8" s="16">
        <v>1</v>
      </c>
      <c r="D8" s="16">
        <f t="shared" si="0"/>
        <v>2</v>
      </c>
      <c r="E8" s="16">
        <v>0</v>
      </c>
      <c r="F8" s="16">
        <f t="shared" si="1"/>
        <v>0</v>
      </c>
      <c r="G8" s="16">
        <f t="shared" si="2"/>
        <v>0</v>
      </c>
      <c r="H8" s="16">
        <f t="shared" si="3"/>
        <v>0</v>
      </c>
      <c r="I8" s="8">
        <f t="shared" ref="I8:I14" si="4">F8*$L$6+G8*$L$5+H8*$L$7</f>
        <v>0</v>
      </c>
      <c r="J8" s="10"/>
      <c r="K8" s="10"/>
      <c r="L8" s="1"/>
    </row>
    <row r="9" spans="1:12" x14ac:dyDescent="0.25">
      <c r="A9" s="70" t="s">
        <v>67</v>
      </c>
      <c r="B9" s="16">
        <v>0.5</v>
      </c>
      <c r="C9" s="16">
        <v>1</v>
      </c>
      <c r="D9" s="16">
        <f t="shared" si="0"/>
        <v>0.5</v>
      </c>
      <c r="E9" s="16">
        <v>0</v>
      </c>
      <c r="F9" s="16">
        <f t="shared" si="1"/>
        <v>0</v>
      </c>
      <c r="G9" s="16">
        <f t="shared" si="2"/>
        <v>0</v>
      </c>
      <c r="H9" s="16">
        <f t="shared" si="3"/>
        <v>0</v>
      </c>
      <c r="I9" s="8">
        <f t="shared" si="4"/>
        <v>0</v>
      </c>
      <c r="J9" s="10"/>
      <c r="K9" s="10"/>
      <c r="L9" s="1"/>
    </row>
    <row r="10" spans="1:12" ht="32.25" x14ac:dyDescent="0.25">
      <c r="A10" s="70" t="s">
        <v>110</v>
      </c>
      <c r="B10" s="16">
        <v>0.5</v>
      </c>
      <c r="C10" s="16">
        <v>1</v>
      </c>
      <c r="D10" s="16">
        <f t="shared" si="0"/>
        <v>0.5</v>
      </c>
      <c r="E10" s="16">
        <v>0</v>
      </c>
      <c r="F10" s="16">
        <f t="shared" si="1"/>
        <v>0</v>
      </c>
      <c r="G10" s="16">
        <f t="shared" si="2"/>
        <v>0</v>
      </c>
      <c r="H10" s="16">
        <f t="shared" si="3"/>
        <v>0</v>
      </c>
      <c r="I10" s="8">
        <f t="shared" si="4"/>
        <v>0</v>
      </c>
      <c r="J10" s="10"/>
      <c r="K10" s="10"/>
      <c r="L10" s="1"/>
    </row>
    <row r="11" spans="1:12" x14ac:dyDescent="0.25">
      <c r="A11" s="70" t="s">
        <v>111</v>
      </c>
      <c r="B11" s="16">
        <v>0.5</v>
      </c>
      <c r="C11" s="16">
        <v>1</v>
      </c>
      <c r="D11" s="16">
        <f t="shared" si="0"/>
        <v>0.5</v>
      </c>
      <c r="E11" s="16">
        <v>0</v>
      </c>
      <c r="F11" s="16">
        <f t="shared" si="1"/>
        <v>0</v>
      </c>
      <c r="G11" s="16">
        <f t="shared" si="2"/>
        <v>0</v>
      </c>
      <c r="H11" s="16">
        <f t="shared" si="3"/>
        <v>0</v>
      </c>
      <c r="I11" s="8">
        <f t="shared" si="4"/>
        <v>0</v>
      </c>
      <c r="J11" s="10"/>
      <c r="K11" s="10"/>
      <c r="L11" s="1"/>
    </row>
    <row r="12" spans="1:12" ht="26.25" x14ac:dyDescent="0.25">
      <c r="A12" s="70" t="s">
        <v>112</v>
      </c>
      <c r="B12" s="16">
        <v>0.5</v>
      </c>
      <c r="C12" s="16">
        <v>1</v>
      </c>
      <c r="D12" s="16">
        <f t="shared" si="0"/>
        <v>0.5</v>
      </c>
      <c r="E12" s="16">
        <v>0</v>
      </c>
      <c r="F12" s="16">
        <f t="shared" si="1"/>
        <v>0</v>
      </c>
      <c r="G12" s="16">
        <f t="shared" si="2"/>
        <v>0</v>
      </c>
      <c r="H12" s="16">
        <f t="shared" si="3"/>
        <v>0</v>
      </c>
      <c r="I12" s="8">
        <f t="shared" si="4"/>
        <v>0</v>
      </c>
      <c r="J12" s="10"/>
      <c r="K12" s="10"/>
      <c r="L12" s="1"/>
    </row>
    <row r="13" spans="1:12" ht="19.5" customHeight="1" x14ac:dyDescent="0.25">
      <c r="A13" s="70" t="s">
        <v>113</v>
      </c>
      <c r="B13" s="16">
        <v>8</v>
      </c>
      <c r="C13" s="16">
        <v>1.2</v>
      </c>
      <c r="D13" s="16">
        <f t="shared" si="0"/>
        <v>9.6</v>
      </c>
      <c r="E13" s="16">
        <v>0</v>
      </c>
      <c r="F13" s="16">
        <f t="shared" si="1"/>
        <v>0</v>
      </c>
      <c r="G13" s="16">
        <f t="shared" si="2"/>
        <v>0</v>
      </c>
      <c r="H13" s="16">
        <f t="shared" si="3"/>
        <v>0</v>
      </c>
      <c r="I13" s="8">
        <f t="shared" si="4"/>
        <v>0</v>
      </c>
      <c r="J13" s="10"/>
      <c r="K13" s="10"/>
      <c r="L13" s="2"/>
    </row>
    <row r="14" spans="1:12" ht="16.5" x14ac:dyDescent="0.25">
      <c r="A14" s="70" t="s">
        <v>114</v>
      </c>
      <c r="B14" s="16">
        <v>4</v>
      </c>
      <c r="C14" s="16">
        <v>2</v>
      </c>
      <c r="D14" s="16">
        <f t="shared" si="0"/>
        <v>8</v>
      </c>
      <c r="E14" s="16">
        <v>41</v>
      </c>
      <c r="F14" s="16">
        <f t="shared" si="1"/>
        <v>328</v>
      </c>
      <c r="G14" s="16">
        <f t="shared" si="2"/>
        <v>16.400000000000002</v>
      </c>
      <c r="H14" s="16">
        <f t="shared" si="3"/>
        <v>32.800000000000004</v>
      </c>
      <c r="I14" s="8">
        <f t="shared" si="4"/>
        <v>20051.623999999996</v>
      </c>
      <c r="J14" s="12"/>
      <c r="K14" s="12"/>
      <c r="L14" s="34"/>
    </row>
    <row r="15" spans="1:12" ht="15" customHeight="1" x14ac:dyDescent="0.25">
      <c r="A15" s="33" t="s">
        <v>36</v>
      </c>
      <c r="B15" s="107"/>
      <c r="C15" s="107"/>
      <c r="D15" s="107"/>
      <c r="E15" s="107"/>
      <c r="F15" s="108">
        <f>ROUND(SUM(F4:H14), 0)</f>
        <v>377</v>
      </c>
      <c r="G15" s="108"/>
      <c r="H15" s="108"/>
      <c r="I15" s="60">
        <f>ROUND(SUM(I4:I14), -2)</f>
        <v>20100</v>
      </c>
      <c r="J15" s="1"/>
      <c r="K15" s="1"/>
      <c r="L15" s="1"/>
    </row>
    <row r="16" spans="1:12" ht="9.75" customHeight="1" x14ac:dyDescent="0.25">
      <c r="A16" s="111"/>
      <c r="B16" s="111"/>
      <c r="C16" s="111"/>
      <c r="D16" s="111"/>
      <c r="E16" s="111"/>
      <c r="F16" s="111"/>
      <c r="G16" s="111"/>
      <c r="H16" s="111"/>
      <c r="I16" s="111"/>
      <c r="J16" s="1"/>
      <c r="K16" s="1"/>
      <c r="L16" s="1"/>
    </row>
    <row r="17" spans="1:12" ht="18.75" customHeight="1" x14ac:dyDescent="0.25">
      <c r="A17" s="110" t="s">
        <v>26</v>
      </c>
      <c r="B17" s="110"/>
      <c r="C17" s="110"/>
      <c r="D17" s="110"/>
      <c r="E17" s="110"/>
      <c r="F17" s="110"/>
      <c r="G17" s="110"/>
      <c r="H17" s="110"/>
      <c r="I17" s="110"/>
      <c r="J17" s="1"/>
      <c r="K17" s="1"/>
      <c r="L17" s="1"/>
    </row>
    <row r="18" spans="1:12" ht="16.5" x14ac:dyDescent="0.25">
      <c r="A18" s="109" t="s">
        <v>115</v>
      </c>
      <c r="B18" s="109"/>
      <c r="C18" s="109"/>
      <c r="D18" s="109"/>
      <c r="E18" s="109"/>
      <c r="F18" s="109"/>
      <c r="G18" s="109"/>
      <c r="H18" s="109"/>
      <c r="I18" s="109"/>
      <c r="J18" s="1"/>
      <c r="K18" s="1"/>
      <c r="L18" s="1"/>
    </row>
    <row r="19" spans="1:12" ht="44.45" customHeight="1" x14ac:dyDescent="0.25">
      <c r="A19" s="109" t="s">
        <v>93</v>
      </c>
      <c r="B19" s="109"/>
      <c r="C19" s="109"/>
      <c r="D19" s="109"/>
      <c r="E19" s="109"/>
      <c r="F19" s="109"/>
      <c r="G19" s="109"/>
      <c r="H19" s="109"/>
      <c r="I19" s="109"/>
      <c r="J19" s="1"/>
      <c r="K19" s="1"/>
      <c r="L19" s="1"/>
    </row>
    <row r="20" spans="1:12" ht="16.5" x14ac:dyDescent="0.25">
      <c r="A20" s="1" t="s">
        <v>124</v>
      </c>
      <c r="B20" s="66"/>
      <c r="C20" s="66"/>
      <c r="D20" s="66"/>
      <c r="E20" s="66"/>
      <c r="F20" s="66"/>
      <c r="G20" s="66"/>
      <c r="H20" s="66"/>
      <c r="I20" s="66"/>
      <c r="J20" s="1"/>
      <c r="K20" s="1"/>
      <c r="L20" s="1"/>
    </row>
    <row r="21" spans="1:12" ht="14.45" customHeight="1" x14ac:dyDescent="0.25">
      <c r="A21" s="1" t="s">
        <v>125</v>
      </c>
      <c r="B21" s="66"/>
      <c r="C21" s="66"/>
      <c r="D21" s="66"/>
      <c r="E21" s="66"/>
      <c r="F21" s="66"/>
      <c r="G21" s="66"/>
      <c r="H21" s="66"/>
      <c r="I21" s="66"/>
      <c r="J21" s="1"/>
      <c r="K21" s="1"/>
      <c r="L21" s="1"/>
    </row>
    <row r="22" spans="1:12" ht="16.5" x14ac:dyDescent="0.25">
      <c r="A22" s="1" t="s">
        <v>126</v>
      </c>
      <c r="B22" s="66"/>
      <c r="C22" s="66"/>
      <c r="D22" s="66"/>
      <c r="E22" s="66"/>
      <c r="F22" s="66"/>
      <c r="G22" s="66"/>
      <c r="H22" s="66"/>
      <c r="I22" s="66"/>
      <c r="J22" s="1"/>
      <c r="K22" s="1"/>
      <c r="L22" s="1"/>
    </row>
    <row r="23" spans="1:12" ht="14.45" customHeight="1" x14ac:dyDescent="0.25">
      <c r="A23" s="78" t="s">
        <v>127</v>
      </c>
      <c r="B23" s="66"/>
      <c r="C23" s="66"/>
      <c r="D23" s="66"/>
      <c r="E23" s="66"/>
      <c r="F23" s="66"/>
      <c r="G23" s="66"/>
      <c r="H23" s="66"/>
      <c r="I23" s="66"/>
      <c r="J23" s="1"/>
      <c r="K23" s="1"/>
      <c r="L23" s="1"/>
    </row>
    <row r="24" spans="1:12" ht="14.45" customHeight="1" x14ac:dyDescent="0.25">
      <c r="A24" s="78" t="s">
        <v>128</v>
      </c>
      <c r="B24" s="65"/>
      <c r="C24" s="65"/>
      <c r="D24" s="65"/>
      <c r="E24" s="65"/>
      <c r="F24" s="65"/>
      <c r="G24" s="65"/>
      <c r="H24" s="65"/>
      <c r="I24" s="65"/>
      <c r="J24" s="1"/>
      <c r="K24" s="1"/>
      <c r="L24" s="1"/>
    </row>
    <row r="25" spans="1:12" ht="14.45" customHeight="1" x14ac:dyDescent="0.25">
      <c r="A25" s="1" t="s">
        <v>129</v>
      </c>
      <c r="B25" s="65"/>
      <c r="C25" s="65"/>
      <c r="D25" s="65"/>
      <c r="E25" s="65"/>
      <c r="F25" s="65"/>
      <c r="G25" s="65"/>
      <c r="H25" s="65"/>
      <c r="I25" s="65"/>
      <c r="J25" s="1"/>
      <c r="K25" s="1"/>
      <c r="L25" s="1"/>
    </row>
    <row r="26" spans="1:12" ht="16.5" x14ac:dyDescent="0.25">
      <c r="A26" s="1" t="s">
        <v>130</v>
      </c>
      <c r="B26" s="1"/>
      <c r="C26" s="1"/>
      <c r="D26" s="1"/>
      <c r="E26" s="1"/>
      <c r="F26" s="1"/>
      <c r="G26" s="1"/>
      <c r="H26" s="1"/>
      <c r="I26" s="1"/>
      <c r="J26" s="1"/>
      <c r="K26" s="1"/>
      <c r="L26" s="1"/>
    </row>
    <row r="27" spans="1:12" x14ac:dyDescent="0.25">
      <c r="A27" s="1"/>
      <c r="B27" s="1"/>
      <c r="C27" s="1"/>
      <c r="D27" s="1"/>
      <c r="E27" s="1"/>
      <c r="F27" s="1"/>
      <c r="G27" s="1"/>
      <c r="H27" s="1"/>
      <c r="I27" s="1"/>
      <c r="J27" s="1"/>
      <c r="K27" s="1"/>
      <c r="L27" s="1"/>
    </row>
    <row r="28" spans="1:12" x14ac:dyDescent="0.25">
      <c r="A28" s="1"/>
      <c r="B28" s="1"/>
      <c r="C28" s="1"/>
      <c r="D28" s="1"/>
      <c r="E28" s="1"/>
      <c r="F28" s="1"/>
      <c r="G28" s="1"/>
      <c r="H28" s="1"/>
      <c r="I28" s="1"/>
      <c r="J28" s="1"/>
      <c r="K28" s="1"/>
      <c r="L28" s="1"/>
    </row>
    <row r="29" spans="1:12" x14ac:dyDescent="0.25">
      <c r="A29" s="1"/>
      <c r="B29" s="64"/>
      <c r="C29" s="64"/>
      <c r="D29" s="1"/>
      <c r="E29" s="1"/>
      <c r="F29" s="1"/>
      <c r="G29" s="1"/>
      <c r="H29" s="1"/>
      <c r="I29" s="1"/>
      <c r="J29" s="1"/>
      <c r="K29" s="1"/>
      <c r="L29" s="1"/>
    </row>
    <row r="30" spans="1:12" x14ac:dyDescent="0.25">
      <c r="A30" s="1"/>
      <c r="B30" s="64"/>
      <c r="C30" s="64"/>
      <c r="D30" s="1"/>
      <c r="E30" s="1"/>
      <c r="F30" s="1"/>
      <c r="G30" s="1"/>
      <c r="H30" s="1"/>
      <c r="I30" s="1"/>
      <c r="J30" s="1"/>
      <c r="K30" s="1"/>
      <c r="L30" s="1"/>
    </row>
    <row r="31" spans="1:12" x14ac:dyDescent="0.25">
      <c r="A31" s="1"/>
      <c r="B31" s="64"/>
      <c r="C31" s="64"/>
      <c r="D31" s="1"/>
      <c r="E31" s="1"/>
      <c r="F31" s="1"/>
      <c r="G31" s="1"/>
      <c r="H31" s="1"/>
      <c r="I31" s="1"/>
      <c r="J31" s="1"/>
      <c r="K31" s="1"/>
      <c r="L31" s="1"/>
    </row>
    <row r="32" spans="1:12" x14ac:dyDescent="0.25">
      <c r="A32" s="1"/>
      <c r="B32" s="1"/>
      <c r="C32" s="1"/>
      <c r="D32" s="1"/>
      <c r="E32" s="1"/>
      <c r="F32" s="1"/>
      <c r="G32" s="1"/>
      <c r="H32" s="1"/>
      <c r="I32" s="1"/>
      <c r="J32" s="1"/>
      <c r="K32" s="1"/>
      <c r="L32" s="1"/>
    </row>
    <row r="33" spans="1:12" x14ac:dyDescent="0.25">
      <c r="A33" s="1"/>
      <c r="B33" s="1"/>
      <c r="C33" s="1"/>
      <c r="D33" s="1"/>
      <c r="E33" s="1"/>
      <c r="F33" s="1"/>
      <c r="G33" s="1"/>
      <c r="H33" s="1"/>
      <c r="I33" s="1"/>
      <c r="J33" s="1"/>
      <c r="K33" s="1"/>
      <c r="L33" s="1"/>
    </row>
    <row r="34" spans="1:12" x14ac:dyDescent="0.25">
      <c r="A34" s="1"/>
      <c r="B34" s="1"/>
      <c r="C34" s="1"/>
      <c r="D34" s="1"/>
      <c r="E34" s="1"/>
      <c r="F34" s="1"/>
      <c r="G34" s="1"/>
      <c r="H34" s="1"/>
      <c r="I34" s="1"/>
      <c r="J34" s="1"/>
      <c r="K34" s="1"/>
      <c r="L34" s="1"/>
    </row>
    <row r="35" spans="1:12" x14ac:dyDescent="0.25">
      <c r="A35" s="1"/>
      <c r="B35" s="1"/>
      <c r="C35" s="1"/>
      <c r="D35" s="1"/>
      <c r="E35" s="1"/>
      <c r="F35" s="1"/>
      <c r="G35" s="1"/>
      <c r="H35" s="1"/>
      <c r="I35" s="1"/>
      <c r="J35" s="1"/>
      <c r="K35" s="1"/>
      <c r="L35" s="1"/>
    </row>
  </sheetData>
  <mergeCells count="7">
    <mergeCell ref="K4:L4"/>
    <mergeCell ref="B15:E15"/>
    <mergeCell ref="F15:H15"/>
    <mergeCell ref="A18:I18"/>
    <mergeCell ref="A19:I19"/>
    <mergeCell ref="A17:I17"/>
    <mergeCell ref="A16:I16"/>
  </mergeCells>
  <pageMargins left="0.7" right="0.7" top="0.75" bottom="0.75" header="0.3" footer="0.3"/>
  <pageSetup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3E3CA-182B-4F98-B2D0-1BA8517B03CE}">
  <dimension ref="A1:K7"/>
  <sheetViews>
    <sheetView zoomScale="90" zoomScaleNormal="90" workbookViewId="0"/>
  </sheetViews>
  <sheetFormatPr defaultColWidth="22" defaultRowHeight="12.75" x14ac:dyDescent="0.2"/>
  <cols>
    <col min="1" max="1" width="22" style="15"/>
    <col min="2" max="2" width="18.85546875" style="15" customWidth="1"/>
    <col min="3" max="3" width="17.28515625" style="15" customWidth="1"/>
    <col min="4" max="4" width="22" style="15"/>
    <col min="5" max="5" width="19.85546875" style="15" customWidth="1"/>
    <col min="6" max="7" width="16.85546875" style="15" customWidth="1"/>
    <col min="8" max="8" width="6" style="15" customWidth="1"/>
    <col min="9" max="9" width="22" style="15"/>
    <col min="10" max="11" width="9.85546875" style="15" bestFit="1" customWidth="1"/>
    <col min="12" max="16384" width="22" style="15"/>
  </cols>
  <sheetData>
    <row r="1" spans="1:11" x14ac:dyDescent="0.2">
      <c r="A1" s="3"/>
      <c r="B1" s="4"/>
      <c r="C1" s="4"/>
    </row>
    <row r="2" spans="1:11" x14ac:dyDescent="0.2">
      <c r="A2" s="112" t="s">
        <v>37</v>
      </c>
      <c r="B2" s="112"/>
      <c r="C2" s="112"/>
      <c r="D2" s="112"/>
      <c r="E2" s="112"/>
      <c r="F2" s="112"/>
      <c r="G2" s="113"/>
      <c r="H2" s="22"/>
    </row>
    <row r="3" spans="1:11" x14ac:dyDescent="0.2">
      <c r="A3" s="20" t="s">
        <v>38</v>
      </c>
      <c r="B3" s="20" t="s">
        <v>39</v>
      </c>
      <c r="C3" s="20" t="s">
        <v>40</v>
      </c>
      <c r="D3" s="20" t="s">
        <v>41</v>
      </c>
      <c r="E3" s="20" t="s">
        <v>42</v>
      </c>
      <c r="F3" s="20" t="s">
        <v>43</v>
      </c>
      <c r="G3" s="20" t="s">
        <v>44</v>
      </c>
      <c r="H3" s="22"/>
    </row>
    <row r="4" spans="1:11" ht="46.5" customHeight="1" x14ac:dyDescent="0.2">
      <c r="A4" s="20" t="s">
        <v>45</v>
      </c>
      <c r="B4" s="20" t="s">
        <v>138</v>
      </c>
      <c r="C4" s="20" t="s">
        <v>135</v>
      </c>
      <c r="D4" s="20" t="s">
        <v>46</v>
      </c>
      <c r="E4" s="20" t="s">
        <v>137</v>
      </c>
      <c r="F4" s="20" t="s">
        <v>136</v>
      </c>
      <c r="G4" s="20" t="s">
        <v>47</v>
      </c>
      <c r="H4" s="22"/>
      <c r="J4" s="80" t="s">
        <v>133</v>
      </c>
      <c r="K4" s="80" t="s">
        <v>134</v>
      </c>
    </row>
    <row r="5" spans="1:11" ht="36.75" customHeight="1" x14ac:dyDescent="0.25">
      <c r="A5" s="19" t="s">
        <v>65</v>
      </c>
      <c r="B5" s="21">
        <f>15000*(K5/J5)</f>
        <v>23452.768729641695</v>
      </c>
      <c r="C5" s="17">
        <v>0</v>
      </c>
      <c r="D5" s="21">
        <v>0</v>
      </c>
      <c r="E5" s="21">
        <f>1500*(K5/J5)</f>
        <v>2345.2768729641693</v>
      </c>
      <c r="F5" s="17">
        <v>41</v>
      </c>
      <c r="G5" s="21">
        <v>61500</v>
      </c>
      <c r="H5" s="23"/>
      <c r="J5" s="80">
        <v>521.9</v>
      </c>
      <c r="K5" s="81">
        <v>816</v>
      </c>
    </row>
    <row r="7" spans="1:11" ht="15" x14ac:dyDescent="0.2">
      <c r="A7" s="15" t="s">
        <v>139</v>
      </c>
    </row>
  </sheetData>
  <mergeCells count="1">
    <mergeCell ref="A2:G2"/>
  </mergeCells>
  <pageMargins left="0.7" right="0.7" top="0.75" bottom="0.75" header="0.3" footer="0.3"/>
  <pageSetup orientation="portrait" horizont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A8CA8-D06D-48F9-AB41-065F033F135F}">
  <dimension ref="A1:F16"/>
  <sheetViews>
    <sheetView zoomScale="90" zoomScaleNormal="90" workbookViewId="0">
      <selection activeCell="G1" sqref="G1"/>
    </sheetView>
  </sheetViews>
  <sheetFormatPr defaultRowHeight="15" x14ac:dyDescent="0.25"/>
  <cols>
    <col min="1" max="1" width="22.28515625" bestFit="1" customWidth="1"/>
    <col min="2" max="2" width="11.85546875" customWidth="1"/>
    <col min="3" max="3" width="12.7109375" customWidth="1"/>
    <col min="4" max="4" width="11.42578125" customWidth="1"/>
    <col min="5" max="5" width="14.7109375" customWidth="1"/>
  </cols>
  <sheetData>
    <row r="1" spans="1:6" s="15" customFormat="1" ht="15.75" x14ac:dyDescent="0.2">
      <c r="A1" s="114" t="s">
        <v>48</v>
      </c>
      <c r="B1" s="114"/>
      <c r="C1" s="114"/>
      <c r="D1" s="114"/>
      <c r="E1" s="114"/>
    </row>
    <row r="2" spans="1:6" s="15" customFormat="1" ht="12.75" x14ac:dyDescent="0.2">
      <c r="A2" s="16" t="s">
        <v>38</v>
      </c>
      <c r="B2" s="16" t="s">
        <v>39</v>
      </c>
      <c r="C2" s="16" t="s">
        <v>40</v>
      </c>
      <c r="D2" s="16" t="s">
        <v>41</v>
      </c>
      <c r="E2" s="16" t="s">
        <v>42</v>
      </c>
    </row>
    <row r="3" spans="1:6" s="15" customFormat="1" ht="102" x14ac:dyDescent="0.2">
      <c r="A3" s="16" t="s">
        <v>49</v>
      </c>
      <c r="B3" s="16" t="s">
        <v>50</v>
      </c>
      <c r="C3" s="16" t="s">
        <v>51</v>
      </c>
      <c r="D3" s="16" t="s">
        <v>52</v>
      </c>
      <c r="E3" s="16" t="s">
        <v>53</v>
      </c>
    </row>
    <row r="4" spans="1:6" s="15" customFormat="1" ht="38.25" x14ac:dyDescent="0.2">
      <c r="A4" s="19" t="s">
        <v>66</v>
      </c>
      <c r="B4" s="67">
        <v>0</v>
      </c>
      <c r="C4" s="67">
        <v>1</v>
      </c>
      <c r="D4" s="67">
        <v>0</v>
      </c>
      <c r="E4" s="67">
        <v>0</v>
      </c>
    </row>
    <row r="5" spans="1:6" s="15" customFormat="1" ht="25.5" x14ac:dyDescent="0.2">
      <c r="A5" s="19" t="s">
        <v>67</v>
      </c>
      <c r="B5" s="67">
        <v>0</v>
      </c>
      <c r="C5" s="67">
        <v>1</v>
      </c>
      <c r="D5" s="67">
        <v>0</v>
      </c>
      <c r="E5" s="67">
        <v>0</v>
      </c>
    </row>
    <row r="6" spans="1:6" s="15" customFormat="1" ht="38.25" x14ac:dyDescent="0.2">
      <c r="A6" s="19" t="s">
        <v>68</v>
      </c>
      <c r="B6" s="67">
        <v>0</v>
      </c>
      <c r="C6" s="67">
        <v>1</v>
      </c>
      <c r="D6" s="67">
        <v>0</v>
      </c>
      <c r="E6" s="67">
        <v>0</v>
      </c>
    </row>
    <row r="7" spans="1:6" s="15" customFormat="1" ht="51" x14ac:dyDescent="0.2">
      <c r="A7" s="19" t="s">
        <v>69</v>
      </c>
      <c r="B7" s="67">
        <v>0</v>
      </c>
      <c r="C7" s="67">
        <v>1</v>
      </c>
      <c r="D7" s="67">
        <v>0</v>
      </c>
      <c r="E7" s="67">
        <v>0</v>
      </c>
    </row>
    <row r="8" spans="1:6" s="15" customFormat="1" ht="25.5" x14ac:dyDescent="0.2">
      <c r="A8" s="19" t="s">
        <v>70</v>
      </c>
      <c r="B8" s="67">
        <v>0</v>
      </c>
      <c r="C8" s="67">
        <v>1</v>
      </c>
      <c r="D8" s="67">
        <v>0</v>
      </c>
      <c r="E8" s="67">
        <v>0</v>
      </c>
    </row>
    <row r="9" spans="1:6" s="15" customFormat="1" ht="38.25" x14ac:dyDescent="0.2">
      <c r="A9" s="19" t="s">
        <v>71</v>
      </c>
      <c r="B9" s="67">
        <v>0</v>
      </c>
      <c r="C9" s="67">
        <v>1</v>
      </c>
      <c r="D9" s="67">
        <v>0</v>
      </c>
      <c r="E9" s="67">
        <v>0</v>
      </c>
    </row>
    <row r="10" spans="1:6" s="15" customFormat="1" ht="12.75" x14ac:dyDescent="0.2">
      <c r="A10" s="19" t="s">
        <v>72</v>
      </c>
      <c r="B10" s="67">
        <v>0</v>
      </c>
      <c r="C10" s="67">
        <v>1</v>
      </c>
      <c r="D10" s="67">
        <v>0</v>
      </c>
      <c r="E10" s="67">
        <v>0</v>
      </c>
    </row>
    <row r="11" spans="1:6" s="15" customFormat="1" ht="25.5" x14ac:dyDescent="0.2">
      <c r="A11" s="19" t="s">
        <v>73</v>
      </c>
      <c r="B11" s="67">
        <v>41</v>
      </c>
      <c r="C11" s="67">
        <v>2</v>
      </c>
      <c r="D11" s="67">
        <v>0</v>
      </c>
      <c r="E11" s="67">
        <v>82</v>
      </c>
      <c r="F11" s="2"/>
    </row>
    <row r="12" spans="1:6" s="15" customFormat="1" ht="12.75" x14ac:dyDescent="0.2">
      <c r="A12" s="19"/>
      <c r="B12" s="17"/>
      <c r="C12" s="17"/>
      <c r="D12" s="20" t="s">
        <v>54</v>
      </c>
      <c r="E12" s="52">
        <f>SUM(E4:E11)</f>
        <v>82</v>
      </c>
    </row>
    <row r="13" spans="1:6" s="15" customFormat="1" ht="9.75" customHeight="1" x14ac:dyDescent="0.2">
      <c r="A13" s="53"/>
      <c r="B13" s="54"/>
      <c r="C13" s="54"/>
      <c r="D13" s="55"/>
      <c r="E13" s="56"/>
    </row>
    <row r="14" spans="1:6" s="15" customFormat="1" ht="18" customHeight="1" x14ac:dyDescent="0.2">
      <c r="A14" s="115"/>
      <c r="B14" s="115"/>
      <c r="C14" s="115"/>
      <c r="D14" s="115"/>
      <c r="E14" s="115"/>
    </row>
    <row r="15" spans="1:6" s="15" customFormat="1" ht="52.5" customHeight="1" x14ac:dyDescent="0.2">
      <c r="A15" s="115"/>
      <c r="B15" s="115"/>
      <c r="C15" s="115"/>
      <c r="D15" s="115"/>
      <c r="E15" s="115"/>
    </row>
    <row r="16" spans="1:6" s="15" customFormat="1" ht="34.5" customHeight="1" x14ac:dyDescent="0.2">
      <c r="A16" s="116"/>
      <c r="B16" s="116"/>
      <c r="C16" s="116"/>
      <c r="D16" s="116"/>
      <c r="E16" s="116"/>
    </row>
  </sheetData>
  <mergeCells count="3">
    <mergeCell ref="A1:E1"/>
    <mergeCell ref="A14:E15"/>
    <mergeCell ref="A16:E1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E7754-04D5-4DBA-B79C-283E5E0BF946}">
  <dimension ref="A1:F9"/>
  <sheetViews>
    <sheetView zoomScale="90" zoomScaleNormal="90" workbookViewId="0">
      <selection sqref="A1:F1"/>
    </sheetView>
  </sheetViews>
  <sheetFormatPr defaultColWidth="17.7109375" defaultRowHeight="31.9" customHeight="1" x14ac:dyDescent="0.25"/>
  <sheetData>
    <row r="1" spans="1:6" s="15" customFormat="1" ht="31.9" customHeight="1" x14ac:dyDescent="0.2">
      <c r="A1" s="114" t="s">
        <v>1</v>
      </c>
      <c r="B1" s="114"/>
      <c r="C1" s="114"/>
      <c r="D1" s="114"/>
      <c r="E1" s="114"/>
      <c r="F1" s="114"/>
    </row>
    <row r="2" spans="1:6" s="15" customFormat="1" ht="41.45" customHeight="1" x14ac:dyDescent="0.2">
      <c r="A2" s="24"/>
      <c r="B2" s="117" t="s">
        <v>55</v>
      </c>
      <c r="C2" s="117"/>
      <c r="D2" s="24" t="s">
        <v>56</v>
      </c>
      <c r="E2" s="117"/>
      <c r="F2" s="117"/>
    </row>
    <row r="3" spans="1:6" s="15" customFormat="1" ht="31.9" customHeight="1" x14ac:dyDescent="0.2">
      <c r="A3" s="24"/>
      <c r="B3" s="25" t="s">
        <v>38</v>
      </c>
      <c r="C3" s="25" t="s">
        <v>39</v>
      </c>
      <c r="D3" s="25" t="s">
        <v>40</v>
      </c>
      <c r="E3" s="25" t="s">
        <v>41</v>
      </c>
      <c r="F3" s="25" t="s">
        <v>42</v>
      </c>
    </row>
    <row r="4" spans="1:6" s="15" customFormat="1" ht="70.900000000000006" customHeight="1" x14ac:dyDescent="0.2">
      <c r="A4" s="25" t="s">
        <v>57</v>
      </c>
      <c r="B4" s="24" t="s">
        <v>58</v>
      </c>
      <c r="C4" s="24" t="s">
        <v>59</v>
      </c>
      <c r="D4" s="24" t="s">
        <v>60</v>
      </c>
      <c r="E4" s="24" t="s">
        <v>61</v>
      </c>
      <c r="F4" s="24" t="s">
        <v>62</v>
      </c>
    </row>
    <row r="5" spans="1:6" s="15" customFormat="1" ht="31.9" customHeight="1" x14ac:dyDescent="0.2">
      <c r="A5" s="16">
        <v>1</v>
      </c>
      <c r="B5" s="17">
        <v>0</v>
      </c>
      <c r="C5" s="17">
        <v>41</v>
      </c>
      <c r="D5" s="17">
        <v>0</v>
      </c>
      <c r="E5" s="17">
        <v>0</v>
      </c>
      <c r="F5" s="17">
        <f>B5+C5+D5-E5</f>
        <v>41</v>
      </c>
    </row>
    <row r="6" spans="1:6" s="15" customFormat="1" ht="31.9" customHeight="1" x14ac:dyDescent="0.2">
      <c r="A6" s="16">
        <v>2</v>
      </c>
      <c r="B6" s="17">
        <v>0</v>
      </c>
      <c r="C6" s="17">
        <v>41</v>
      </c>
      <c r="D6" s="17">
        <v>0</v>
      </c>
      <c r="E6" s="17">
        <v>0</v>
      </c>
      <c r="F6" s="17">
        <f>B6+C6+D6-E6</f>
        <v>41</v>
      </c>
    </row>
    <row r="7" spans="1:6" s="15" customFormat="1" ht="31.9" customHeight="1" x14ac:dyDescent="0.2">
      <c r="A7" s="16">
        <v>3</v>
      </c>
      <c r="B7" s="17">
        <v>0</v>
      </c>
      <c r="C7" s="17">
        <v>41</v>
      </c>
      <c r="D7" s="17">
        <v>0</v>
      </c>
      <c r="E7" s="17">
        <v>0</v>
      </c>
      <c r="F7" s="17">
        <f>B7+C7+D7-E7</f>
        <v>41</v>
      </c>
    </row>
    <row r="8" spans="1:6" s="15" customFormat="1" ht="31.9" customHeight="1" x14ac:dyDescent="0.2">
      <c r="A8" s="16" t="s">
        <v>63</v>
      </c>
      <c r="B8" s="17">
        <f>AVERAGE(B5:B7)</f>
        <v>0</v>
      </c>
      <c r="C8" s="17">
        <f>AVERAGE(C5:C7)</f>
        <v>41</v>
      </c>
      <c r="D8" s="17">
        <v>0</v>
      </c>
      <c r="E8" s="17">
        <v>0</v>
      </c>
      <c r="F8" s="20">
        <f>AVERAGE(F5:F7)</f>
        <v>41</v>
      </c>
    </row>
    <row r="9" spans="1:6" s="15" customFormat="1" ht="20.45" customHeight="1" x14ac:dyDescent="0.2">
      <c r="A9" s="18" t="s">
        <v>64</v>
      </c>
    </row>
  </sheetData>
  <mergeCells count="3">
    <mergeCell ref="A1:F1"/>
    <mergeCell ref="B2:C2"/>
    <mergeCell ref="E2:F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2024-10-28T02:33:46+00:00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2C2644CEF3BE14BA984F9E32D274554" ma:contentTypeVersion="16" ma:contentTypeDescription="Create a new document." ma:contentTypeScope="" ma:versionID="d513bca65c16c20fa6621e38b2352de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2fe02c4-dc41-46ff-9d52-90c0a1b1f611" xmlns:ns6="96fc5250-dc30-4f01-945b-7e46a880eeb3" targetNamespace="http://schemas.microsoft.com/office/2006/metadata/properties" ma:root="true" ma:fieldsID="a96de173cb04a30135a30bb001169eca" ns1:_="" ns2:_="" ns3:_="" ns4:_="" ns5:_="" ns6:_="">
    <xsd:import namespace="http://schemas.microsoft.com/sharepoint/v3"/>
    <xsd:import namespace="4ffa91fb-a0ff-4ac5-b2db-65c790d184a4"/>
    <xsd:import namespace="http://schemas.microsoft.com/sharepoint.v3"/>
    <xsd:import namespace="http://schemas.microsoft.com/sharepoint/v3/fields"/>
    <xsd:import namespace="02fe02c4-dc41-46ff-9d52-90c0a1b1f611"/>
    <xsd:import namespace="96fc5250-dc30-4f01-945b-7e46a880eeb3"/>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AutoTags" minOccurs="0"/>
                <xsd:element ref="ns5:MediaServiceOCR" minOccurs="0"/>
                <xsd:element ref="ns5:MediaServiceGenerationTime" minOccurs="0"/>
                <xsd:element ref="ns5:MediaServiceEventHashCode" minOccurs="0"/>
                <xsd:element ref="ns1:_ip_UnifiedCompliancePolicyProperties" minOccurs="0"/>
                <xsd:element ref="ns1:_ip_UnifiedCompliancePolicyUIAction" minOccurs="0"/>
                <xsd:element ref="ns5:MediaLengthInSeconds"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05dcaf-ae28-4449-b177-6e6c07e37888}" ma:internalName="TaxCatchAllLabel" ma:readOnly="true" ma:showField="CatchAllDataLabel" ma:web="96fc5250-dc30-4f01-945b-7e46a880eeb3">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05dcaf-ae28-4449-b177-6e6c07e37888}" ma:internalName="TaxCatchAll" ma:showField="CatchAllData" ma:web="96fc5250-dc30-4f01-945b-7e46a880eeb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2fe02c4-dc41-46ff-9d52-90c0a1b1f611"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LengthInSeconds" ma:index="39" nillable="true" ma:displayName="MediaLengthInSeconds" ma:hidden="true" ma:internalName="MediaLengthInSeconds" ma:readOnly="true">
      <xsd:simpleType>
        <xsd:restriction base="dms:Unknown"/>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6fc5250-dc30-4f01-945b-7e46a880eeb3"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1788708A-52BB-4D0F-B232-80F9E123F19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3022B79D-79FD-4452-B2AB-D85BB04F4864}"/>
</file>

<file path=customXml/itemProps3.xml><?xml version="1.0" encoding="utf-8"?>
<ds:datastoreItem xmlns:ds="http://schemas.openxmlformats.org/officeDocument/2006/customXml" ds:itemID="{8DCED415-8393-4634-9968-A495AFA0611E}">
  <ds:schemaRefs>
    <ds:schemaRef ds:uri="http://schemas.microsoft.com/sharepoint/v3/contenttype/forms"/>
  </ds:schemaRefs>
</ds:datastoreItem>
</file>

<file path=customXml/itemProps4.xml><?xml version="1.0" encoding="utf-8"?>
<ds:datastoreItem xmlns:ds="http://schemas.openxmlformats.org/officeDocument/2006/customXml" ds:itemID="{E076979D-78A7-4AE4-9F40-C70A9E6C69B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Summary</vt:lpstr>
      <vt:lpstr>Table 1</vt:lpstr>
      <vt:lpstr>Table 2</vt:lpstr>
      <vt:lpstr>Capital O&amp;M</vt:lpstr>
      <vt:lpstr>Responses</vt:lpstr>
      <vt:lpstr>Respondents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Denise Bevington</dc:creator>
  <cp:keywords/>
  <dc:description/>
  <cp:lastModifiedBy>ERG</cp:lastModifiedBy>
  <cp:revision/>
  <dcterms:created xsi:type="dcterms:W3CDTF">2018-07-19T14:57:42Z</dcterms:created>
  <dcterms:modified xsi:type="dcterms:W3CDTF">2024-04-26T12:30:54Z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0x01010052C2644CEF3BE14BA984F9E32D274554</vt:lpwstr>
  </property>
  <property fmtid="{D5CDD505-2E9C-101B-9397-08002B2CF9AE}" pid="3" name="TaxKeyword">
    <vt:lpwstr/>
  </property>
</Properties>
</file>