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CD4783EC-CCF9-4E65-9FD1-9E780809F5C7}"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I7" i="1" l="1"/>
  <c r="I37" i="1" l="1"/>
  <c r="I35" i="1"/>
  <c r="F35" i="1"/>
  <c r="D9" i="2"/>
  <c r="F9" i="2" s="1"/>
  <c r="D29" i="1"/>
  <c r="F29" i="1" s="1"/>
  <c r="D26" i="1"/>
  <c r="F26" i="1" s="1"/>
  <c r="D13" i="1"/>
  <c r="F13" i="1" s="1"/>
  <c r="F7" i="1"/>
  <c r="G7" i="1" s="1"/>
  <c r="E8" i="5"/>
  <c r="E7" i="5"/>
  <c r="C6" i="5"/>
  <c r="E6" i="5" s="1"/>
  <c r="E5" i="5"/>
  <c r="E4" i="5"/>
  <c r="C8" i="4"/>
  <c r="B8" i="4"/>
  <c r="F7" i="4"/>
  <c r="F8" i="4" s="1"/>
  <c r="B3" i="6" s="1"/>
  <c r="F6" i="4"/>
  <c r="F5" i="4"/>
  <c r="E12" i="1"/>
  <c r="D8" i="2"/>
  <c r="D12" i="1"/>
  <c r="D16" i="1"/>
  <c r="G9" i="2" l="1"/>
  <c r="H9" i="2"/>
  <c r="G29" i="1"/>
  <c r="H29" i="1"/>
  <c r="G26" i="1"/>
  <c r="H26" i="1"/>
  <c r="G13" i="1"/>
  <c r="I13" i="1" s="1"/>
  <c r="H13" i="1"/>
  <c r="H7" i="1"/>
  <c r="E9" i="5"/>
  <c r="F16" i="1"/>
  <c r="H16" i="1" s="1"/>
  <c r="I9" i="2" l="1"/>
  <c r="I29" i="1"/>
  <c r="I26" i="1"/>
  <c r="G16" i="1"/>
  <c r="I16" i="1" s="1"/>
  <c r="D17" i="1" l="1"/>
  <c r="F17" i="1" s="1"/>
  <c r="D15" i="1"/>
  <c r="F15" i="1" s="1"/>
  <c r="D14" i="1"/>
  <c r="F14" i="1" s="1"/>
  <c r="H15" i="1" l="1"/>
  <c r="G15" i="1"/>
  <c r="H14" i="1"/>
  <c r="G14" i="1"/>
  <c r="H17" i="1"/>
  <c r="G17" i="1"/>
  <c r="I17" i="1" l="1"/>
  <c r="I15" i="1"/>
  <c r="I14" i="1"/>
  <c r="F12" i="1" l="1"/>
  <c r="G12" i="1" s="1"/>
  <c r="F8" i="2"/>
  <c r="E21" i="1"/>
  <c r="E24" i="1"/>
  <c r="H12" i="1" l="1"/>
  <c r="I12" i="1" s="1"/>
  <c r="G8" i="2"/>
  <c r="H8" i="2"/>
  <c r="E10" i="5"/>
  <c r="D7" i="2"/>
  <c r="D6" i="2"/>
  <c r="D5" i="2"/>
  <c r="D31" i="1"/>
  <c r="D30" i="1"/>
  <c r="D28" i="1"/>
  <c r="F28" i="1" s="1"/>
  <c r="D27" i="1"/>
  <c r="D24" i="1"/>
  <c r="F24" i="1" s="1"/>
  <c r="D21" i="1"/>
  <c r="F21" i="1" s="1"/>
  <c r="D10" i="1"/>
  <c r="F10" i="1" s="1"/>
  <c r="H10" i="1" s="1"/>
  <c r="I8" i="2" l="1"/>
  <c r="F27" i="1"/>
  <c r="G27" i="1" s="1"/>
  <c r="F30" i="1"/>
  <c r="H30" i="1" s="1"/>
  <c r="F7" i="2"/>
  <c r="H7" i="2" s="1"/>
  <c r="F6" i="2"/>
  <c r="H6" i="2" s="1"/>
  <c r="H24" i="1"/>
  <c r="H21" i="1"/>
  <c r="G28" i="1"/>
  <c r="H28" i="1"/>
  <c r="G24" i="1"/>
  <c r="G21" i="1"/>
  <c r="G10" i="1"/>
  <c r="I10" i="1" s="1"/>
  <c r="F31" i="1"/>
  <c r="H27" i="1" l="1"/>
  <c r="I27" i="1" s="1"/>
  <c r="G30" i="1"/>
  <c r="I30" i="1" s="1"/>
  <c r="G7" i="2"/>
  <c r="I7" i="2" s="1"/>
  <c r="G6" i="2"/>
  <c r="I21" i="1"/>
  <c r="I28" i="1"/>
  <c r="I24" i="1"/>
  <c r="G31" i="1"/>
  <c r="H31" i="1"/>
  <c r="F34" i="1" l="1"/>
  <c r="I6" i="2"/>
  <c r="I31" i="1"/>
  <c r="I34" i="1" s="1"/>
  <c r="F5" i="2" l="1"/>
  <c r="G5" i="2" l="1"/>
  <c r="I5" i="2" s="1"/>
  <c r="I10" i="2" s="1"/>
  <c r="H5" i="2"/>
  <c r="F10" i="2" l="1"/>
  <c r="F18" i="1"/>
  <c r="B4" i="6" l="1"/>
  <c r="I18" i="1"/>
  <c r="B5" i="6" s="1"/>
  <c r="B2" i="6"/>
</calcChain>
</file>

<file path=xl/sharedStrings.xml><?xml version="1.0" encoding="utf-8"?>
<sst xmlns="http://schemas.openxmlformats.org/spreadsheetml/2006/main" count="135" uniqueCount="118">
  <si>
    <t>ICR Summary Information</t>
  </si>
  <si>
    <t>Hours per Respondent</t>
  </si>
  <si>
    <t>Number of Respondents</t>
  </si>
  <si>
    <t>Total Estimated Burden Hours</t>
  </si>
  <si>
    <t>Total Estimated Costs</t>
  </si>
  <si>
    <t>Annualized Capital O&amp;M</t>
  </si>
  <si>
    <t>Form Number</t>
  </si>
  <si>
    <t>Not Applicable</t>
  </si>
  <si>
    <t>Burden Item</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</si>
  <si>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</si>
  <si>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</si>
  <si>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</si>
  <si>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</si>
  <si>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</si>
  <si>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</si>
  <si>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</si>
  <si>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</si>
  <si>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</si>
  <si>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</si>
  <si>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</si>
  <si>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</si>
  <si>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</si>
  <si>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</si>
  <si>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</si>
  <si>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</si>
  <si>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</si>
  <si>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</si>
  <si>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</si>
  <si>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</si>
  <si>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</si>
  <si>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</si>
  <si>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</si>
  <si>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t>(A)</t>
  </si>
  <si>
    <t>(B)</t>
  </si>
  <si>
    <t>(C)</t>
  </si>
  <si>
    <t>(D)</t>
  </si>
  <si>
    <t>(E)</t>
  </si>
  <si>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</si>
  <si>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</si>
  <si>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</si>
  <si>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</si>
  <si>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</si>
  <si>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</si>
  <si>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</si>
  <si>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</si>
  <si>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</si>
  <si>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</si>
  <si>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</si>
  <si>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</si>
  <si>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Are Also New Respondents</t>
  </si>
  <si>
    <t>Average</t>
  </si>
  <si>
    <t>Notification of construction/ reconstruction</t>
  </si>
  <si>
    <t>Notification of actual startup</t>
  </si>
  <si>
    <t>Notification of date of CMS performance evaluation</t>
  </si>
  <si>
    <t>Notification of planned date of performance test</t>
  </si>
  <si>
    <t>Semiannual Periodic Report</t>
  </si>
  <si>
    <r>
      <t>Notification of compliance status report</t>
    </r>
    <r>
      <rPr>
        <vertAlign val="superscript"/>
        <sz val="10"/>
        <color rgb="FF000000"/>
        <rFont val="Times New Roman"/>
        <family val="1"/>
      </rPr>
      <t>a</t>
    </r>
  </si>
  <si>
    <r>
      <rPr>
        <vertAlign val="superscript"/>
        <sz val="10"/>
        <color rgb="FF000000"/>
        <rFont val="Times New Roman"/>
        <family val="1"/>
      </rPr>
      <t>a</t>
    </r>
    <r>
      <rPr>
        <sz val="10"/>
        <color rgb="FF000000"/>
        <rFont val="Times New Roman"/>
        <family val="1"/>
      </rPr>
      <t xml:space="preserve">  Performance test reports are submitted with the Notification of Compliance Status and must be developed using EPA’s Electronic Reporting Tool (ERT) and submitted through the EPA’s Compliance and Emissions Data Reporting Interface (CEDRI).</t>
    </r>
  </si>
  <si>
    <t xml:space="preserve">The only type of industry costs associated with the information collection activity in the regulations are labor costs. There are no capital/startup or operation and maintenance costs.
	</t>
  </si>
  <si>
    <t>1.  Applications</t>
  </si>
  <si>
    <t>2.  Survey and Studies</t>
  </si>
  <si>
    <t>3.  Reporting requirements</t>
  </si>
  <si>
    <r>
      <t>A.  Familiarize with regulatory requirements</t>
    </r>
    <r>
      <rPr>
        <vertAlign val="superscript"/>
        <sz val="10"/>
        <rFont val="Times New Roman"/>
        <family val="1"/>
      </rPr>
      <t>c</t>
    </r>
  </si>
  <si>
    <t xml:space="preserve">     B.  Required activities</t>
  </si>
  <si>
    <t xml:space="preserve">     C.  Create information</t>
  </si>
  <si>
    <t xml:space="preserve">     D.  Gather existing information</t>
  </si>
  <si>
    <t xml:space="preserve">     E.  Write Report</t>
  </si>
  <si>
    <r>
      <t>i. Notification of construction/ reconstruction</t>
    </r>
    <r>
      <rPr>
        <vertAlign val="superscript"/>
        <sz val="10"/>
        <rFont val="Times New Roman"/>
        <family val="1"/>
      </rPr>
      <t>d</t>
    </r>
  </si>
  <si>
    <r>
      <t>ii. Notification of actual startup</t>
    </r>
    <r>
      <rPr>
        <vertAlign val="superscript"/>
        <sz val="10"/>
        <rFont val="Times New Roman"/>
        <family val="1"/>
      </rPr>
      <t>d</t>
    </r>
  </si>
  <si>
    <r>
      <t>iii. Notification of date of CMS performance evaluation</t>
    </r>
    <r>
      <rPr>
        <vertAlign val="superscript"/>
        <sz val="10"/>
        <rFont val="Times New Roman"/>
        <family val="1"/>
      </rPr>
      <t>d</t>
    </r>
  </si>
  <si>
    <r>
      <t>iv. Notification of planned date of performance test</t>
    </r>
    <r>
      <rPr>
        <vertAlign val="superscript"/>
        <sz val="10"/>
        <rFont val="Times New Roman"/>
        <family val="1"/>
      </rPr>
      <t>d</t>
    </r>
  </si>
  <si>
    <r>
      <t>v. Notification of compliance status report</t>
    </r>
    <r>
      <rPr>
        <vertAlign val="superscript"/>
        <sz val="10"/>
        <rFont val="Times New Roman"/>
        <family val="1"/>
      </rPr>
      <t>d</t>
    </r>
  </si>
  <si>
    <t>vi. Semiannual Periodic Report</t>
  </si>
  <si>
    <t>4.  Recordkeeping requirements</t>
  </si>
  <si>
    <t xml:space="preserve">     A.  Familiarize with regulatory requirements</t>
  </si>
  <si>
    <r>
      <t xml:space="preserve">     B.  Plan activities</t>
    </r>
    <r>
      <rPr>
        <vertAlign val="superscript"/>
        <sz val="10"/>
        <rFont val="Times New Roman"/>
        <family val="1"/>
      </rPr>
      <t>d</t>
    </r>
  </si>
  <si>
    <t xml:space="preserve">     C.  Implement activities</t>
  </si>
  <si>
    <t xml:space="preserve">     D.  Develop record system</t>
  </si>
  <si>
    <r>
      <t>i. Control equipment</t>
    </r>
    <r>
      <rPr>
        <vertAlign val="superscript"/>
        <sz val="10"/>
        <rFont val="Times New Roman"/>
        <family val="1"/>
      </rPr>
      <t>d</t>
    </r>
  </si>
  <si>
    <t xml:space="preserve">     E.  Time to enter information</t>
  </si>
  <si>
    <r>
      <t>i. Control device design</t>
    </r>
    <r>
      <rPr>
        <vertAlign val="superscript"/>
        <sz val="10"/>
        <rFont val="Times New Roman"/>
        <family val="1"/>
      </rPr>
      <t>d</t>
    </r>
  </si>
  <si>
    <r>
      <t>ii. Control equipment testing</t>
    </r>
    <r>
      <rPr>
        <vertAlign val="superscript"/>
        <sz val="10"/>
        <rFont val="Times New Roman"/>
        <family val="1"/>
      </rPr>
      <t>d</t>
    </r>
  </si>
  <si>
    <t>iii. Control equipment inspection</t>
  </si>
  <si>
    <t>iv. Control equipment monitoring</t>
  </si>
  <si>
    <t>v. Control device CMS</t>
  </si>
  <si>
    <t xml:space="preserve">     F.  Time to train personnel</t>
  </si>
  <si>
    <t xml:space="preserve">     G.  Perform Audits</t>
  </si>
  <si>
    <t>N/A</t>
  </si>
  <si>
    <t>See 3A</t>
  </si>
  <si>
    <t xml:space="preserve">Review reports </t>
  </si>
  <si>
    <t>a. Initial notification</t>
  </si>
  <si>
    <t>b. Preconstruction review application</t>
  </si>
  <si>
    <t>c. Performance test notification</t>
  </si>
  <si>
    <t>d. Compliance status notification</t>
  </si>
  <si>
    <t>e. Semiannual periodic reports</t>
  </si>
  <si>
    <r>
      <t>a</t>
    </r>
    <r>
      <rPr>
        <sz val="10"/>
        <rFont val="Times New Roman"/>
        <family val="1"/>
      </rPr>
      <t xml:space="preserve">  We have assumed that there are approximately 85 respondents subject to the rule, on average over the three year period. It is estimated that 6 additional new or reconstructed sources becoming subject to the rule annually over the next three years, for a total of 91 respondents.  </t>
    </r>
  </si>
  <si>
    <r>
      <t>a</t>
    </r>
    <r>
      <rPr>
        <sz val="10"/>
        <rFont val="Times New Roman"/>
        <family val="1"/>
      </rPr>
      <t xml:space="preserve">  We  assume that an average of 91 respondents (85 existing, 6 new) will be subject to this rule, and that one new source will become subject to the rule each year over the three-year period of the ICR.</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</si>
  <si>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</si>
  <si>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t>Table 1: Annual Respondent Burden and Cost – NESHAP for Natural Gas Transmission and Storage (40 CFR Part 63, Subpart HHH) (Renewal)</t>
  </si>
  <si>
    <t>Table 2: Average Annual EPA Burden and Cost – NESHAP for Natural Gas Transmission and Storage (40 CFR Part 63, Subpart HHH) (Renewal)</t>
  </si>
  <si>
    <r>
      <t xml:space="preserve">Number of Existing Respondents that keep records but do not submit reports </t>
    </r>
    <r>
      <rPr>
        <b/>
        <vertAlign val="superscript"/>
        <sz val="10"/>
        <color rgb="FF000000"/>
        <rFont val="Times New Roman"/>
        <family val="1"/>
      </rPr>
      <t>b</t>
    </r>
  </si>
  <si>
    <r>
      <t xml:space="preserve">Number of Respondents (E=A+B+C-D) </t>
    </r>
    <r>
      <rPr>
        <b/>
        <vertAlign val="superscript"/>
        <sz val="10"/>
        <color rgb="FF000000"/>
        <rFont val="Times New Roman"/>
        <family val="1"/>
      </rPr>
      <t>c</t>
    </r>
  </si>
  <si>
    <r>
      <t xml:space="preserve">a </t>
    </r>
    <r>
      <rPr>
        <sz val="10"/>
        <color rgb="FF000000"/>
        <rFont val="Times New Roman"/>
        <family val="1"/>
      </rPr>
      <t xml:space="preserve">  New respondents include sources with constructed, reconstructed, and modified affected facilities.</t>
    </r>
  </si>
  <si>
    <r>
      <rPr>
        <vertAlign val="superscript"/>
        <sz val="11"/>
        <color theme="1"/>
        <rFont val="Times New Roman"/>
        <family val="1"/>
      </rPr>
      <t>b</t>
    </r>
    <r>
      <rPr>
        <sz val="11"/>
        <color theme="1"/>
        <rFont val="Times New Roman"/>
        <family val="1"/>
      </rPr>
      <t xml:space="preserve"> Column C does not apply as there are no existing respondents that are required to keep records only on an annual basis since major source determination is a one-time activity to determine rule applicability.</t>
    </r>
  </si>
  <si>
    <r>
      <rPr>
        <vertAlign val="superscript"/>
        <sz val="11"/>
        <color theme="1"/>
        <rFont val="Times New Roman"/>
        <family val="1"/>
      </rPr>
      <t>c</t>
    </r>
    <r>
      <rPr>
        <sz val="11"/>
        <color theme="1"/>
        <rFont val="Times New Roman"/>
        <family val="1"/>
      </rPr>
      <t xml:space="preserve"> The previous (currently approved) ICR expires on 2/28/2025. Therefore, Year 1 of this ICR renewal corresponds to March 2025 through February 2026.</t>
    </r>
  </si>
  <si>
    <r>
      <t xml:space="preserve">TOTAL (rounded) </t>
    </r>
    <r>
      <rPr>
        <b/>
        <vertAlign val="superscript"/>
        <sz val="10"/>
        <rFont val="Times New Roman"/>
        <family val="1"/>
      </rPr>
      <t>c</t>
    </r>
  </si>
  <si>
    <r>
      <t xml:space="preserve">(D)
Respondents per year </t>
    </r>
    <r>
      <rPr>
        <vertAlign val="superscript"/>
        <sz val="10"/>
        <rFont val="Times New Roman"/>
        <family val="1"/>
      </rPr>
      <t>a</t>
    </r>
  </si>
  <si>
    <r>
      <t xml:space="preserve">(H)
Cost, $ </t>
    </r>
    <r>
      <rPr>
        <vertAlign val="superscript"/>
        <sz val="10"/>
        <rFont val="Times New Roman"/>
        <family val="1"/>
      </rPr>
      <t>b</t>
    </r>
  </si>
  <si>
    <r>
      <t xml:space="preserve">        H.  Retain records of actual throughput (facilities exempt under 63.1270(f)</t>
    </r>
    <r>
      <rPr>
        <vertAlign val="superscript"/>
        <sz val="10"/>
        <rFont val="Times New Roman"/>
        <family val="1"/>
      </rPr>
      <t>e</t>
    </r>
  </si>
  <si>
    <r>
      <t xml:space="preserve">Total Labor Burden and Costs (rounded) </t>
    </r>
    <r>
      <rPr>
        <b/>
        <vertAlign val="superscript"/>
        <sz val="10"/>
        <rFont val="Times New Roman"/>
        <family val="1"/>
      </rPr>
      <t>f</t>
    </r>
  </si>
  <si>
    <r>
      <t>Total Capital and O&amp;M Cost (rounded)</t>
    </r>
    <r>
      <rPr>
        <b/>
        <vertAlign val="superscript"/>
        <sz val="10"/>
        <rFont val="Times New Roman"/>
        <family val="1"/>
      </rPr>
      <t xml:space="preserve"> f</t>
    </r>
  </si>
  <si>
    <r>
      <t xml:space="preserve">GRAND TOTAL (rounded) </t>
    </r>
    <r>
      <rPr>
        <b/>
        <vertAlign val="superscript"/>
        <sz val="10"/>
        <rFont val="Times New Roman"/>
        <family val="1"/>
      </rPr>
      <t>f</t>
    </r>
  </si>
  <si>
    <r>
      <t>b</t>
    </r>
    <r>
      <rPr>
        <sz val="10"/>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the benefit packages available to those employed by private industry.</t>
    </r>
  </si>
  <si>
    <r>
      <t xml:space="preserve">c </t>
    </r>
    <r>
      <rPr>
        <sz val="10"/>
        <rFont val="Times New Roman"/>
        <family val="1"/>
      </rPr>
      <t xml:space="preserve">It is estimated that each source will familiarize themselves with the rule requirements each year. </t>
    </r>
  </si>
  <si>
    <r>
      <t xml:space="preserve">d </t>
    </r>
    <r>
      <rPr>
        <sz val="10"/>
        <rFont val="Times New Roman"/>
        <family val="1"/>
      </rPr>
      <t>One-time requirement for the 6 new or reconstructed sources. Performance test reports are submitted with the Notification of Compliance Status and must be developed using EPA’s Electronic Reporting Tool (ERT) and submitted through the EPA’s Compliance and Emissions Data Reporting Interface (CEDRI).</t>
    </r>
  </si>
  <si>
    <r>
      <t>e</t>
    </r>
    <r>
      <rPr>
        <sz val="10"/>
        <rFont val="Times New Roman"/>
        <family val="1"/>
      </rPr>
      <t xml:space="preserve">  Respondents are expected to maintain records of actual annual throughput as a standard business practice; therefore, there is no additional burden associated with these records under this rule.</t>
    </r>
  </si>
  <si>
    <r>
      <t xml:space="preserve">f   </t>
    </r>
    <r>
      <rPr>
        <sz val="10"/>
        <rFont val="Times New Roman"/>
        <family val="1"/>
      </rPr>
      <t xml:space="preserve">Totals have been rounded to 3 significant figures. Figures may not add exactly due to rounding. </t>
    </r>
  </si>
  <si>
    <r>
      <t xml:space="preserve">c   </t>
    </r>
    <r>
      <rPr>
        <sz val="10"/>
        <rFont val="Times New Roman"/>
        <family val="1"/>
      </rPr>
      <t xml:space="preserve">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</si>
</sst>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9"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name val="Times New Roman"/>
      <family val="1"/>
    </font>
    <font>
      <vertAlign val="superscript"/>
      <sz val="12"/>
      <name val="Times New Roman"/>
      <family val="1"/>
    </font>
    <font>
      <sz val="11"/>
      <color theme="1"/>
      <name val="Times New Roman"/>
      <family val="1"/>
    </font>
    <font>
      <vertAlign val="superscript"/>
      <sz val="11"/>
      <color theme="1"/>
      <name val="Times New Roman"/>
      <family val="1"/>
    </font>
    <font>
      <b/>
      <sz val="12"/>
      <name val="Times New Roman"/>
      <family val="1"/>
    </font>
    <font>
      <b/>
      <sz val="16"/>
      <name val="Times New Roman"/>
      <family val="1"/>
    </font>
    <font>
      <sz val="11"/>
      <name val="Calibri"/>
      <family val="2"/>
      <scheme val="minor"/>
    </font>
    <font>
      <i/>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6" fillId="0" borderId="0"/>
  </cellStyleXfs>
  <cellXfs count="111">
    <xf numFmtId="0" fontId="0" fillId="0" borderId="0" xfId="0"/>
    <xf numFmtId="0" fontId="2" fillId="0" borderId="0" xfId="0" applyFont="1"/>
    <xf numFmtId="0" fontId="4" fillId="0" borderId="0" xfId="0" applyFont="1"/>
    <xf numFmtId="164" fontId="8" fillId="0" borderId="0" xfId="1" applyFont="1" applyAlignment="1">
      <alignment horizontal="center" vertical="center" wrapText="1"/>
    </xf>
    <xf numFmtId="164" fontId="5" fillId="0" borderId="0" xfId="1" applyFont="1" applyAlignment="1">
      <alignment horizontal="center" vertical="center" wrapText="1"/>
    </xf>
    <xf numFmtId="165" fontId="5" fillId="0" borderId="0" xfId="1" applyNumberFormat="1" applyFont="1" applyAlignment="1">
      <alignment horizontal="right" wrapText="1"/>
    </xf>
    <xf numFmtId="0" fontId="5" fillId="0" borderId="0" xfId="0" applyFont="1"/>
    <xf numFmtId="0" fontId="5" fillId="0" borderId="1" xfId="0" applyFont="1" applyBorder="1" applyAlignment="1">
      <alignment horizontal="center" wrapText="1"/>
    </xf>
    <xf numFmtId="8" fontId="5" fillId="0" borderId="1" xfId="0" applyNumberFormat="1" applyFont="1" applyBorder="1" applyAlignment="1">
      <alignment horizontal="right" wrapText="1"/>
    </xf>
    <xf numFmtId="6" fontId="16" fillId="0" borderId="2" xfId="0" applyNumberFormat="1" applyFont="1" applyBorder="1" applyAlignment="1">
      <alignment horizontal="right" wrapText="1"/>
    </xf>
    <xf numFmtId="0" fontId="13" fillId="0" borderId="0" xfId="0" applyFont="1"/>
    <xf numFmtId="0" fontId="10" fillId="0" borderId="1" xfId="0" applyFont="1" applyBorder="1"/>
    <xf numFmtId="164" fontId="8" fillId="0" borderId="0" xfId="1" applyFont="1" applyAlignment="1">
      <alignment wrapText="1"/>
    </xf>
    <xf numFmtId="0" fontId="18"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5" fillId="0" borderId="1" xfId="0" applyNumberFormat="1" applyFont="1" applyBorder="1"/>
    <xf numFmtId="0" fontId="5"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left" vertical="center" wrapText="1" indent="1"/>
    </xf>
    <xf numFmtId="1" fontId="2" fillId="0" borderId="1" xfId="0" applyNumberFormat="1" applyFont="1" applyBorder="1" applyAlignment="1">
      <alignment horizontal="center" vertical="center" wrapText="1"/>
    </xf>
    <xf numFmtId="0" fontId="5" fillId="0" borderId="1" xfId="0" applyFont="1" applyBorder="1" applyAlignment="1">
      <alignment horizontal="right" wrapText="1"/>
    </xf>
    <xf numFmtId="0" fontId="19" fillId="0" borderId="0" xfId="0" applyFont="1" applyAlignment="1">
      <alignment vertical="top" wrapText="1"/>
    </xf>
    <xf numFmtId="41" fontId="5" fillId="0" borderId="0" xfId="0" applyNumberFormat="1" applyFont="1"/>
    <xf numFmtId="6" fontId="5" fillId="0" borderId="1" xfId="0" applyNumberFormat="1" applyFont="1" applyBorder="1" applyAlignment="1">
      <alignment horizontal="right" wrapText="1"/>
    </xf>
    <xf numFmtId="0" fontId="7" fillId="0" borderId="1" xfId="0" applyFont="1" applyBorder="1" applyAlignment="1">
      <alignment wrapText="1"/>
    </xf>
    <xf numFmtId="0" fontId="16" fillId="0" borderId="1" xfId="0" applyFont="1" applyBorder="1" applyAlignment="1">
      <alignment vertical="top" wrapText="1"/>
    </xf>
    <xf numFmtId="3" fontId="5" fillId="0" borderId="1" xfId="0" applyNumberFormat="1" applyFont="1" applyBorder="1" applyAlignment="1">
      <alignment horizontal="center" wrapText="1"/>
    </xf>
    <xf numFmtId="1" fontId="3"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5" fillId="0" borderId="1" xfId="0" applyFont="1" applyBorder="1" applyAlignment="1">
      <alignment horizontal="center" vertical="top" wrapText="1"/>
    </xf>
    <xf numFmtId="6" fontId="16" fillId="0" borderId="1" xfId="0" applyNumberFormat="1" applyFont="1" applyBorder="1" applyAlignment="1">
      <alignment horizontal="right" wrapText="1"/>
    </xf>
    <xf numFmtId="6" fontId="7"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10" fillId="0" borderId="1" xfId="0" applyFont="1" applyBorder="1" applyAlignment="1">
      <alignment vertical="center" wrapText="1"/>
    </xf>
    <xf numFmtId="164" fontId="21" fillId="0" borderId="0" xfId="1" applyFont="1" applyAlignment="1">
      <alignment horizontal="left"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wrapText="1" indent="3"/>
    </xf>
    <xf numFmtId="0" fontId="5" fillId="0" borderId="1" xfId="0" applyFont="1" applyBorder="1" applyAlignment="1">
      <alignment horizontal="left" vertical="center" wrapText="1" indent="4"/>
    </xf>
    <xf numFmtId="0" fontId="10" fillId="0" borderId="1" xfId="0" applyFont="1" applyBorder="1" applyAlignment="1">
      <alignment horizontal="left" vertical="center" wrapText="1" indent="1"/>
    </xf>
    <xf numFmtId="0" fontId="25" fillId="0" borderId="0" xfId="0" applyFont="1"/>
    <xf numFmtId="0" fontId="5" fillId="0" borderId="0" xfId="0" applyFont="1" applyAlignment="1">
      <alignment horizontal="right"/>
    </xf>
    <xf numFmtId="0" fontId="26" fillId="0" borderId="0" xfId="0" applyFont="1"/>
    <xf numFmtId="0" fontId="7" fillId="0" borderId="0" xfId="0" applyFont="1"/>
    <xf numFmtId="0" fontId="27" fillId="0" borderId="0" xfId="0" applyFont="1"/>
    <xf numFmtId="0" fontId="7"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right" wrapText="1"/>
    </xf>
    <xf numFmtId="3"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8" fontId="5" fillId="0" borderId="1" xfId="0" applyNumberFormat="1" applyFont="1" applyBorder="1" applyAlignment="1">
      <alignment horizontal="right" vertical="center" wrapText="1"/>
    </xf>
    <xf numFmtId="0" fontId="5" fillId="0" borderId="0" xfId="0" applyFont="1" applyAlignment="1">
      <alignment wrapText="1"/>
    </xf>
    <xf numFmtId="0" fontId="5" fillId="0" borderId="1" xfId="0" applyFont="1" applyBorder="1"/>
    <xf numFmtId="0" fontId="5" fillId="0" borderId="0" xfId="0" applyFont="1" applyAlignment="1">
      <alignment horizontal="left" vertical="top" wrapText="1" indent="1"/>
    </xf>
    <xf numFmtId="3" fontId="5" fillId="0" borderId="0" xfId="0" applyNumberFormat="1" applyFont="1" applyAlignment="1">
      <alignment horizontal="center" wrapText="1"/>
    </xf>
    <xf numFmtId="166" fontId="5" fillId="0" borderId="0" xfId="0" applyNumberFormat="1" applyFont="1" applyAlignment="1">
      <alignment horizontal="right" wrapText="1"/>
    </xf>
    <xf numFmtId="164" fontId="5" fillId="0" borderId="0" xfId="1" applyFont="1"/>
    <xf numFmtId="1" fontId="5" fillId="0" borderId="0" xfId="0" applyNumberFormat="1" applyFont="1" applyAlignment="1">
      <alignment horizontal="center" wrapText="1"/>
    </xf>
    <xf numFmtId="164" fontId="5" fillId="0" borderId="0" xfId="1" applyFont="1" applyAlignment="1">
      <alignment horizontal="left" vertical="center"/>
    </xf>
    <xf numFmtId="167" fontId="5" fillId="0" borderId="0" xfId="0" applyNumberFormat="1" applyFont="1" applyAlignment="1">
      <alignment horizontal="center" wrapText="1"/>
    </xf>
    <xf numFmtId="164" fontId="5" fillId="0" borderId="0" xfId="1" applyFont="1" applyAlignment="1">
      <alignment vertical="center"/>
    </xf>
    <xf numFmtId="167" fontId="5" fillId="0" borderId="1" xfId="0" applyNumberFormat="1" applyFont="1" applyBorder="1" applyAlignment="1">
      <alignment horizontal="center" vertical="center" wrapText="1"/>
    </xf>
    <xf numFmtId="0" fontId="28" fillId="0" borderId="0" xfId="0" applyFont="1" applyAlignment="1">
      <alignment vertical="top" wrapText="1"/>
    </xf>
    <xf numFmtId="3" fontId="16" fillId="0" borderId="0" xfId="0" applyNumberFormat="1" applyFont="1" applyAlignment="1">
      <alignment wrapText="1"/>
    </xf>
    <xf numFmtId="6" fontId="16" fillId="0" borderId="0" xfId="0" applyNumberFormat="1" applyFont="1" applyAlignment="1">
      <alignment horizontal="right" wrapText="1"/>
    </xf>
    <xf numFmtId="1" fontId="5" fillId="0" borderId="1" xfId="0" applyNumberFormat="1" applyFont="1" applyBorder="1" applyAlignment="1">
      <alignment horizontal="center" wrapText="1"/>
    </xf>
    <xf numFmtId="0" fontId="5" fillId="0" borderId="1" xfId="0" applyFont="1" applyBorder="1" applyAlignment="1">
      <alignment horizontal="left" vertical="center" wrapText="1"/>
    </xf>
    <xf numFmtId="41" fontId="7" fillId="0" borderId="5" xfId="0" applyNumberFormat="1" applyFont="1" applyBorder="1"/>
    <xf numFmtId="41" fontId="7" fillId="0" borderId="0" xfId="0" applyNumberFormat="1" applyFont="1"/>
    <xf numFmtId="0" fontId="7" fillId="0" borderId="0" xfId="0" applyFont="1" applyAlignment="1">
      <alignment wrapText="1"/>
    </xf>
    <xf numFmtId="3" fontId="5" fillId="0" borderId="0" xfId="0" applyNumberFormat="1" applyFont="1"/>
    <xf numFmtId="0" fontId="5" fillId="0" borderId="0" xfId="0" applyFont="1" applyAlignment="1">
      <alignment vertical="top" wrapText="1"/>
    </xf>
    <xf numFmtId="0" fontId="14" fillId="0" borderId="0" xfId="0" applyFont="1" applyAlignment="1">
      <alignment vertical="center"/>
    </xf>
    <xf numFmtId="0" fontId="21" fillId="0" borderId="0" xfId="0" applyFont="1" applyAlignment="1">
      <alignment vertical="center" wrapText="1"/>
    </xf>
    <xf numFmtId="0" fontId="0" fillId="0" borderId="0" xfId="0" applyAlignment="1">
      <alignment horizontal="center"/>
    </xf>
    <xf numFmtId="0" fontId="14" fillId="0" borderId="0" xfId="0" applyFont="1" applyAlignment="1">
      <alignment horizontal="left" vertical="center" wrapText="1"/>
    </xf>
    <xf numFmtId="0" fontId="22" fillId="0" borderId="0" xfId="0" applyFont="1" applyAlignment="1">
      <alignment horizontal="left" vertical="center" wrapText="1"/>
    </xf>
    <xf numFmtId="0" fontId="5" fillId="0" borderId="1" xfId="0" applyFont="1" applyBorder="1" applyAlignment="1">
      <alignment horizontal="center"/>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3" fontId="16" fillId="0" borderId="2" xfId="0" applyNumberFormat="1" applyFont="1" applyBorder="1" applyAlignment="1">
      <alignment horizontal="center" wrapText="1"/>
    </xf>
    <xf numFmtId="3" fontId="16" fillId="0" borderId="3" xfId="0" applyNumberFormat="1" applyFont="1" applyBorder="1" applyAlignment="1">
      <alignment horizontal="center" wrapText="1"/>
    </xf>
    <xf numFmtId="3" fontId="16" fillId="0" borderId="4" xfId="0" applyNumberFormat="1" applyFont="1" applyBorder="1" applyAlignment="1">
      <alignment horizont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10" fillId="0" borderId="1" xfId="0" applyFont="1" applyBorder="1" applyAlignment="1">
      <alignment horizontal="center"/>
    </xf>
    <xf numFmtId="0" fontId="7" fillId="0" borderId="1" xfId="0" applyFont="1" applyBorder="1" applyAlignment="1">
      <alignment horizontal="center" wrapText="1"/>
    </xf>
    <xf numFmtId="3" fontId="7" fillId="0" borderId="1" xfId="0" applyNumberFormat="1" applyFont="1" applyBorder="1" applyAlignment="1">
      <alignment horizontal="center" wrapText="1"/>
    </xf>
    <xf numFmtId="0" fontId="14" fillId="0" borderId="0" xfId="0" applyFont="1" applyAlignment="1">
      <alignment horizontal="left" wrapText="1"/>
    </xf>
    <xf numFmtId="0" fontId="7" fillId="0" borderId="0" xfId="0" applyFont="1" applyAlignment="1">
      <alignment horizontal="left"/>
    </xf>
    <xf numFmtId="0" fontId="5" fillId="0" borderId="6" xfId="0" applyFont="1" applyBorder="1" applyAlignment="1">
      <alignment horizontal="left" vertical="top"/>
    </xf>
    <xf numFmtId="0" fontId="9" fillId="0" borderId="1" xfId="0" applyFont="1" applyBorder="1" applyAlignment="1">
      <alignment horizontal="center" vertical="center" wrapText="1"/>
    </xf>
    <xf numFmtId="0" fontId="10" fillId="0" borderId="0" xfId="0" applyFont="1" applyAlignment="1">
      <alignment horizontal="left" vertical="top" wrapText="1"/>
    </xf>
    <xf numFmtId="0" fontId="23" fillId="0" borderId="0" xfId="0" applyFont="1" applyAlignment="1">
      <alignment horizontal="left" vertical="center" wrapText="1"/>
    </xf>
    <xf numFmtId="0" fontId="11" fillId="0" borderId="1" xfId="0" applyFont="1" applyBorder="1" applyAlignment="1">
      <alignment vertical="center" wrapText="1"/>
    </xf>
    <xf numFmtId="0" fontId="17" fillId="0" borderId="6" xfId="0" applyFont="1" applyBorder="1" applyAlignment="1">
      <alignment horizontal="left" vertical="center"/>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D9" sqref="D9"/>
    </sheetView>
  </sheetViews>
  <sheetFormatPr defaultRowHeight="14.5" x14ac:dyDescent="0.35"/>
  <cols>
    <col min="1" max="1" width="27.81640625" bestFit="1" customWidth="1"/>
    <col min="2" max="2" width="14.26953125" bestFit="1" customWidth="1"/>
  </cols>
  <sheetData>
    <row r="1" spans="1:2" x14ac:dyDescent="0.35">
      <c r="A1" s="84" t="s">
        <v>0</v>
      </c>
      <c r="B1" s="84"/>
    </row>
    <row r="2" spans="1:2" x14ac:dyDescent="0.35">
      <c r="A2" t="s">
        <v>1</v>
      </c>
      <c r="B2" s="40">
        <f>'Table 1'!K34</f>
        <v>21.933962264150942</v>
      </c>
    </row>
    <row r="3" spans="1:2" x14ac:dyDescent="0.35">
      <c r="A3" t="s">
        <v>2</v>
      </c>
      <c r="B3">
        <f>Respondents!F8</f>
        <v>91</v>
      </c>
    </row>
    <row r="4" spans="1:2" x14ac:dyDescent="0.35">
      <c r="A4" t="s">
        <v>3</v>
      </c>
      <c r="B4" s="41">
        <f>'Table 1'!F35</f>
        <v>4650</v>
      </c>
    </row>
    <row r="5" spans="1:2" x14ac:dyDescent="0.35">
      <c r="A5" t="s">
        <v>4</v>
      </c>
      <c r="B5" s="42">
        <f>'Table 1'!I37</f>
        <v>586000</v>
      </c>
    </row>
    <row r="6" spans="1:2" x14ac:dyDescent="0.35">
      <c r="A6" t="s">
        <v>5</v>
      </c>
      <c r="B6" s="42">
        <v>0</v>
      </c>
    </row>
    <row r="7" spans="1:2" x14ac:dyDescent="0.35">
      <c r="A7" t="s">
        <v>6</v>
      </c>
      <c r="B7"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6"/>
  <sheetViews>
    <sheetView topLeftCell="A3" zoomScale="87" zoomScaleNormal="87" workbookViewId="0">
      <selection activeCell="M44" sqref="M44"/>
    </sheetView>
  </sheetViews>
  <sheetFormatPr defaultColWidth="9.1796875" defaultRowHeight="14.5" x14ac:dyDescent="0.35"/>
  <cols>
    <col min="1" max="1" width="44.1796875" style="54" customWidth="1"/>
    <col min="2" max="8" width="11" style="54" customWidth="1"/>
    <col min="9" max="9" width="12.7265625" style="54" customWidth="1"/>
    <col min="10" max="10" width="6.7265625" style="54" customWidth="1"/>
    <col min="11" max="11" width="11.453125" style="54" customWidth="1"/>
    <col min="12" max="12" width="7.7265625" style="54" customWidth="1"/>
    <col min="13" max="13" width="47.81640625" style="54" customWidth="1"/>
    <col min="14" max="14" width="12.1796875" style="54" customWidth="1"/>
    <col min="15" max="20" width="9.1796875" style="54"/>
    <col min="21" max="21" width="11.7265625" style="54" customWidth="1"/>
    <col min="22" max="16384" width="9.1796875" style="54"/>
  </cols>
  <sheetData>
    <row r="1" spans="1:21" ht="20" x14ac:dyDescent="0.4">
      <c r="A1" s="50" t="s">
        <v>98</v>
      </c>
      <c r="B1" s="6"/>
      <c r="C1" s="6"/>
      <c r="D1" s="6"/>
      <c r="E1" s="6"/>
      <c r="F1" s="6"/>
      <c r="G1" s="6"/>
      <c r="H1" s="6"/>
      <c r="I1" s="51"/>
      <c r="J1" s="6"/>
      <c r="K1" s="6"/>
      <c r="L1" s="6"/>
      <c r="M1" s="52"/>
      <c r="N1" s="53"/>
    </row>
    <row r="2" spans="1:21" s="6" customFormat="1" ht="13" x14ac:dyDescent="0.3">
      <c r="I2" s="51"/>
    </row>
    <row r="3" spans="1:21" s="6" customFormat="1" ht="78" x14ac:dyDescent="0.3">
      <c r="A3" s="21" t="s">
        <v>8</v>
      </c>
      <c r="B3" s="37" t="s">
        <v>9</v>
      </c>
      <c r="C3" s="37" t="s">
        <v>10</v>
      </c>
      <c r="D3" s="37" t="s">
        <v>11</v>
      </c>
      <c r="E3" s="37" t="s">
        <v>106</v>
      </c>
      <c r="F3" s="37" t="s">
        <v>12</v>
      </c>
      <c r="G3" s="37" t="s">
        <v>13</v>
      </c>
      <c r="H3" s="37" t="s">
        <v>14</v>
      </c>
      <c r="I3" s="37" t="s">
        <v>107</v>
      </c>
      <c r="M3" s="55"/>
      <c r="N3" s="55"/>
      <c r="O3" s="55"/>
      <c r="P3" s="55"/>
      <c r="Q3" s="55"/>
      <c r="R3" s="55"/>
      <c r="S3" s="55"/>
      <c r="T3" s="55"/>
      <c r="U3" s="55"/>
    </row>
    <row r="4" spans="1:21" s="6" customFormat="1" ht="13" x14ac:dyDescent="0.3">
      <c r="A4" s="46" t="s">
        <v>59</v>
      </c>
      <c r="B4" s="7" t="s">
        <v>87</v>
      </c>
      <c r="C4" s="7"/>
      <c r="D4" s="7"/>
      <c r="E4" s="7"/>
      <c r="F4" s="7"/>
      <c r="G4" s="7"/>
      <c r="H4" s="7"/>
      <c r="I4" s="25"/>
      <c r="K4" s="87" t="s">
        <v>15</v>
      </c>
      <c r="L4" s="87"/>
      <c r="O4" s="56"/>
      <c r="P4" s="56"/>
      <c r="Q4" s="56"/>
      <c r="R4" s="56"/>
      <c r="S4" s="56"/>
      <c r="T4" s="56"/>
      <c r="U4" s="57"/>
    </row>
    <row r="5" spans="1:21" s="6" customFormat="1" ht="13" x14ac:dyDescent="0.3">
      <c r="A5" s="46" t="s">
        <v>60</v>
      </c>
      <c r="B5" s="21" t="s">
        <v>87</v>
      </c>
      <c r="C5" s="21"/>
      <c r="D5" s="21"/>
      <c r="E5" s="21"/>
      <c r="F5" s="58"/>
      <c r="G5" s="59"/>
      <c r="H5" s="59"/>
      <c r="I5" s="60"/>
      <c r="J5" s="61"/>
      <c r="K5" s="62" t="s">
        <v>16</v>
      </c>
      <c r="L5" s="20">
        <v>163.16999999999999</v>
      </c>
      <c r="M5" s="63"/>
      <c r="N5" s="56"/>
      <c r="O5" s="56"/>
      <c r="P5" s="56"/>
      <c r="Q5" s="56"/>
      <c r="R5" s="64"/>
      <c r="S5" s="56"/>
      <c r="T5" s="56"/>
      <c r="U5" s="65"/>
    </row>
    <row r="6" spans="1:21" s="6" customFormat="1" ht="13" x14ac:dyDescent="0.3">
      <c r="A6" s="46" t="s">
        <v>61</v>
      </c>
      <c r="B6" s="21"/>
      <c r="C6" s="21"/>
      <c r="D6" s="21"/>
      <c r="E6" s="21"/>
      <c r="F6" s="21"/>
      <c r="G6" s="21"/>
      <c r="H6" s="21"/>
      <c r="I6" s="60"/>
      <c r="K6" s="62" t="s">
        <v>17</v>
      </c>
      <c r="L6" s="20">
        <v>130.28</v>
      </c>
      <c r="M6" s="63"/>
      <c r="N6" s="56"/>
      <c r="O6" s="56"/>
      <c r="P6" s="56"/>
      <c r="Q6" s="56"/>
      <c r="R6" s="56"/>
      <c r="S6" s="56"/>
      <c r="T6" s="56"/>
      <c r="U6" s="65"/>
    </row>
    <row r="7" spans="1:21" s="6" customFormat="1" ht="15.5" x14ac:dyDescent="0.3">
      <c r="A7" s="47" t="s">
        <v>62</v>
      </c>
      <c r="B7" s="21">
        <v>2</v>
      </c>
      <c r="C7" s="21">
        <v>1</v>
      </c>
      <c r="D7" s="21">
        <v>2</v>
      </c>
      <c r="E7" s="21">
        <v>91</v>
      </c>
      <c r="F7" s="21">
        <f>D7*E7</f>
        <v>182</v>
      </c>
      <c r="G7" s="21">
        <f>F7*0.05</f>
        <v>9.1</v>
      </c>
      <c r="H7" s="21">
        <f>F7*0.1</f>
        <v>18.2</v>
      </c>
      <c r="I7" s="60">
        <f>F7*$L$6+G7*$L$5+H7*$L$7</f>
        <v>26391.728999999999</v>
      </c>
      <c r="K7" s="62" t="s">
        <v>18</v>
      </c>
      <c r="L7" s="20">
        <v>65.709999999999994</v>
      </c>
      <c r="M7" s="63"/>
      <c r="N7" s="56"/>
      <c r="O7" s="56"/>
      <c r="P7" s="56"/>
      <c r="Q7" s="56"/>
      <c r="R7" s="56"/>
      <c r="S7" s="56"/>
      <c r="T7" s="56"/>
      <c r="U7" s="65"/>
    </row>
    <row r="8" spans="1:21" s="6" customFormat="1" ht="13" x14ac:dyDescent="0.3">
      <c r="A8" s="46" t="s">
        <v>63</v>
      </c>
      <c r="B8" s="21" t="s">
        <v>87</v>
      </c>
      <c r="C8" s="21"/>
      <c r="D8" s="21"/>
      <c r="E8" s="21"/>
      <c r="F8" s="21"/>
      <c r="G8" s="21"/>
      <c r="H8" s="21"/>
      <c r="I8" s="60"/>
      <c r="K8" s="66"/>
      <c r="L8" s="12"/>
      <c r="M8" s="63"/>
      <c r="N8" s="56"/>
      <c r="O8" s="56"/>
      <c r="P8" s="56"/>
      <c r="Q8" s="67"/>
      <c r="R8" s="67"/>
      <c r="S8" s="67"/>
      <c r="T8" s="67"/>
      <c r="U8" s="65"/>
    </row>
    <row r="9" spans="1:21" s="6" customFormat="1" ht="13" x14ac:dyDescent="0.3">
      <c r="A9" s="46" t="s">
        <v>64</v>
      </c>
      <c r="B9" s="21" t="s">
        <v>87</v>
      </c>
      <c r="C9" s="21"/>
      <c r="D9" s="21"/>
      <c r="E9" s="21"/>
      <c r="F9" s="21"/>
      <c r="G9" s="21"/>
      <c r="H9" s="21"/>
      <c r="I9" s="60"/>
      <c r="K9" s="68"/>
      <c r="L9" s="3"/>
      <c r="M9" s="63"/>
      <c r="N9" s="56"/>
      <c r="O9" s="56"/>
      <c r="P9" s="56"/>
      <c r="Q9" s="67"/>
      <c r="R9" s="67"/>
      <c r="S9" s="67"/>
      <c r="T9" s="67"/>
      <c r="U9" s="65"/>
    </row>
    <row r="10" spans="1:21" s="6" customFormat="1" ht="13" x14ac:dyDescent="0.3">
      <c r="A10" s="46" t="s">
        <v>65</v>
      </c>
      <c r="B10" s="21">
        <v>4</v>
      </c>
      <c r="C10" s="21">
        <v>1</v>
      </c>
      <c r="D10" s="21">
        <f>B10*C10</f>
        <v>4</v>
      </c>
      <c r="E10" s="21">
        <v>91</v>
      </c>
      <c r="F10" s="21">
        <f>D10*E10</f>
        <v>364</v>
      </c>
      <c r="G10" s="21">
        <f>F10*0.05</f>
        <v>18.2</v>
      </c>
      <c r="H10" s="21">
        <f>F10*0.1</f>
        <v>36.4</v>
      </c>
      <c r="I10" s="60">
        <f>F10*$L$6+G10*$L$5+H10*$L$7</f>
        <v>52783.457999999999</v>
      </c>
      <c r="K10" s="3"/>
      <c r="L10" s="3"/>
      <c r="M10" s="63"/>
      <c r="N10" s="56"/>
      <c r="O10" s="56"/>
      <c r="P10" s="56"/>
      <c r="Q10" s="67"/>
      <c r="R10" s="67"/>
      <c r="S10" s="67"/>
      <c r="T10" s="67"/>
      <c r="U10" s="65"/>
    </row>
    <row r="11" spans="1:21" s="6" customFormat="1" ht="13" x14ac:dyDescent="0.3">
      <c r="A11" s="46" t="s">
        <v>66</v>
      </c>
      <c r="B11" s="21"/>
      <c r="C11" s="21"/>
      <c r="D11" s="21"/>
      <c r="E11" s="21"/>
      <c r="F11" s="21"/>
      <c r="G11" s="21"/>
      <c r="H11" s="21"/>
      <c r="I11" s="60"/>
      <c r="K11" s="4"/>
      <c r="L11" s="5"/>
      <c r="M11" s="63"/>
      <c r="N11" s="56"/>
      <c r="O11" s="56"/>
      <c r="P11" s="56"/>
      <c r="Q11" s="67"/>
      <c r="R11" s="67"/>
      <c r="S11" s="69"/>
      <c r="T11" s="69"/>
      <c r="U11" s="65"/>
    </row>
    <row r="12" spans="1:21" s="6" customFormat="1" ht="15.5" x14ac:dyDescent="0.3">
      <c r="A12" s="48" t="s">
        <v>67</v>
      </c>
      <c r="B12" s="21">
        <v>2</v>
      </c>
      <c r="C12" s="21">
        <v>1</v>
      </c>
      <c r="D12" s="21">
        <f>B12*C12</f>
        <v>2</v>
      </c>
      <c r="E12" s="21">
        <f>Responses!B8</f>
        <v>6</v>
      </c>
      <c r="F12" s="21">
        <f>D12*E12</f>
        <v>12</v>
      </c>
      <c r="G12" s="21">
        <f>F12*0.05</f>
        <v>0.60000000000000009</v>
      </c>
      <c r="H12" s="21">
        <f>F12*0.1</f>
        <v>1.2000000000000002</v>
      </c>
      <c r="I12" s="60">
        <f>F12*$L$6+G12*$L$5+H12*$L$7</f>
        <v>1740.1140000000003</v>
      </c>
      <c r="K12" s="4"/>
      <c r="L12" s="5"/>
      <c r="M12" s="63"/>
      <c r="N12" s="56"/>
      <c r="O12" s="56"/>
      <c r="P12" s="56"/>
      <c r="Q12" s="67"/>
      <c r="R12" s="67"/>
      <c r="S12" s="69"/>
      <c r="T12" s="69"/>
      <c r="U12" s="65"/>
    </row>
    <row r="13" spans="1:21" s="6" customFormat="1" ht="15.5" x14ac:dyDescent="0.3">
      <c r="A13" s="48" t="s">
        <v>68</v>
      </c>
      <c r="B13" s="21">
        <v>2</v>
      </c>
      <c r="C13" s="21">
        <v>1</v>
      </c>
      <c r="D13" s="21">
        <f>B13*C13</f>
        <v>2</v>
      </c>
      <c r="E13" s="21">
        <v>6</v>
      </c>
      <c r="F13" s="21">
        <f>D13*E13</f>
        <v>12</v>
      </c>
      <c r="G13" s="21">
        <f>F13*0.05</f>
        <v>0.60000000000000009</v>
      </c>
      <c r="H13" s="21">
        <f>F13*0.1</f>
        <v>1.2000000000000002</v>
      </c>
      <c r="I13" s="60">
        <f>F13*$L$6+G13*$L$5+H13*$L$7</f>
        <v>1740.1140000000003</v>
      </c>
      <c r="K13" s="4"/>
      <c r="L13" s="5"/>
      <c r="M13" s="63"/>
      <c r="N13" s="56"/>
      <c r="O13" s="56"/>
      <c r="P13" s="56"/>
      <c r="Q13" s="56"/>
      <c r="R13" s="56"/>
      <c r="S13" s="56"/>
      <c r="T13" s="56"/>
      <c r="U13" s="65"/>
    </row>
    <row r="14" spans="1:21" s="6" customFormat="1" ht="28.5" x14ac:dyDescent="0.3">
      <c r="A14" s="48" t="s">
        <v>69</v>
      </c>
      <c r="B14" s="21">
        <v>2</v>
      </c>
      <c r="C14" s="21">
        <v>1</v>
      </c>
      <c r="D14" s="21">
        <f t="shared" ref="D14:D17" si="0">B14*C14</f>
        <v>2</v>
      </c>
      <c r="E14" s="59">
        <v>6</v>
      </c>
      <c r="F14" s="59">
        <f t="shared" ref="F14:F17" si="1">D14*E14</f>
        <v>12</v>
      </c>
      <c r="G14" s="59">
        <f t="shared" ref="G14:G17" si="2">F14*0.05</f>
        <v>0.60000000000000009</v>
      </c>
      <c r="H14" s="59">
        <f t="shared" ref="H14:H17" si="3">F14*0.1</f>
        <v>1.2000000000000002</v>
      </c>
      <c r="I14" s="60">
        <f t="shared" ref="I14:I17" si="4">F14*$L$6+G14*$L$5+H14*$L$7</f>
        <v>1740.1140000000003</v>
      </c>
      <c r="J14" s="61"/>
      <c r="K14" s="70"/>
      <c r="L14" s="5"/>
      <c r="M14" s="63"/>
      <c r="N14" s="56"/>
      <c r="O14" s="56"/>
      <c r="P14" s="56"/>
      <c r="Q14" s="56"/>
      <c r="R14" s="56"/>
      <c r="S14" s="56"/>
      <c r="T14" s="56"/>
      <c r="U14" s="65"/>
    </row>
    <row r="15" spans="1:21" s="6" customFormat="1" ht="28.5" x14ac:dyDescent="0.3">
      <c r="A15" s="48" t="s">
        <v>70</v>
      </c>
      <c r="B15" s="21">
        <v>2</v>
      </c>
      <c r="C15" s="21">
        <v>1</v>
      </c>
      <c r="D15" s="21">
        <f t="shared" si="0"/>
        <v>2</v>
      </c>
      <c r="E15" s="59">
        <v>6</v>
      </c>
      <c r="F15" s="21">
        <f t="shared" si="1"/>
        <v>12</v>
      </c>
      <c r="G15" s="21">
        <f t="shared" si="2"/>
        <v>0.60000000000000009</v>
      </c>
      <c r="H15" s="21">
        <f t="shared" si="3"/>
        <v>1.2000000000000002</v>
      </c>
      <c r="I15" s="60">
        <f t="shared" si="4"/>
        <v>1740.1140000000003</v>
      </c>
      <c r="K15" s="70"/>
      <c r="M15" s="63"/>
      <c r="N15" s="56"/>
      <c r="O15" s="56"/>
      <c r="P15" s="56"/>
      <c r="Q15" s="56"/>
      <c r="R15" s="56"/>
      <c r="S15" s="56"/>
      <c r="T15" s="56"/>
      <c r="U15" s="65"/>
    </row>
    <row r="16" spans="1:21" s="6" customFormat="1" ht="27.75" customHeight="1" x14ac:dyDescent="0.3">
      <c r="A16" s="48" t="s">
        <v>71</v>
      </c>
      <c r="B16" s="21">
        <v>4</v>
      </c>
      <c r="C16" s="21">
        <v>1</v>
      </c>
      <c r="D16" s="21">
        <f t="shared" ref="D16" si="5">B16*C16</f>
        <v>4</v>
      </c>
      <c r="E16" s="59">
        <v>6</v>
      </c>
      <c r="F16" s="59">
        <f t="shared" si="1"/>
        <v>24</v>
      </c>
      <c r="G16" s="21">
        <f t="shared" si="2"/>
        <v>1.2000000000000002</v>
      </c>
      <c r="H16" s="71">
        <f t="shared" si="3"/>
        <v>2.4000000000000004</v>
      </c>
      <c r="I16" s="60">
        <f t="shared" si="4"/>
        <v>3480.2280000000005</v>
      </c>
      <c r="K16" s="70"/>
      <c r="M16" s="63"/>
      <c r="N16" s="56"/>
      <c r="O16" s="56"/>
      <c r="P16" s="56"/>
      <c r="Q16" s="56"/>
      <c r="R16" s="56"/>
      <c r="S16" s="56"/>
      <c r="T16" s="56"/>
      <c r="U16" s="65"/>
    </row>
    <row r="17" spans="1:21" s="6" customFormat="1" ht="13" x14ac:dyDescent="0.3">
      <c r="A17" s="48" t="s">
        <v>72</v>
      </c>
      <c r="B17" s="21">
        <v>4</v>
      </c>
      <c r="C17" s="21">
        <v>2</v>
      </c>
      <c r="D17" s="21">
        <f t="shared" si="0"/>
        <v>8</v>
      </c>
      <c r="E17" s="59">
        <v>91</v>
      </c>
      <c r="F17" s="21">
        <f t="shared" si="1"/>
        <v>728</v>
      </c>
      <c r="G17" s="21">
        <f t="shared" si="2"/>
        <v>36.4</v>
      </c>
      <c r="H17" s="21">
        <f t="shared" si="3"/>
        <v>72.8</v>
      </c>
      <c r="I17" s="60">
        <f t="shared" si="4"/>
        <v>105566.916</v>
      </c>
      <c r="K17" s="70"/>
      <c r="M17" s="63"/>
      <c r="N17" s="56"/>
      <c r="O17" s="56"/>
      <c r="P17" s="56"/>
      <c r="Q17" s="56"/>
      <c r="R17" s="56"/>
      <c r="S17" s="56"/>
      <c r="T17" s="56"/>
      <c r="U17" s="65"/>
    </row>
    <row r="18" spans="1:21" s="6" customFormat="1" ht="13.5" x14ac:dyDescent="0.35">
      <c r="A18" s="88" t="s">
        <v>19</v>
      </c>
      <c r="B18" s="89"/>
      <c r="C18" s="89"/>
      <c r="D18" s="89"/>
      <c r="E18" s="90"/>
      <c r="F18" s="91">
        <f>SUM(F5:H17)</f>
        <v>1547.9000000000003</v>
      </c>
      <c r="G18" s="92"/>
      <c r="H18" s="93"/>
      <c r="I18" s="38">
        <f>SUM(I5:I17)</f>
        <v>195182.78700000001</v>
      </c>
      <c r="M18" s="63"/>
      <c r="N18" s="56"/>
      <c r="O18" s="56"/>
      <c r="P18" s="56"/>
      <c r="Q18" s="56"/>
      <c r="R18" s="56"/>
      <c r="S18" s="56"/>
      <c r="T18" s="56"/>
      <c r="U18" s="65"/>
    </row>
    <row r="19" spans="1:21" s="6" customFormat="1" ht="13" x14ac:dyDescent="0.3">
      <c r="A19" s="46" t="s">
        <v>73</v>
      </c>
      <c r="B19" s="7"/>
      <c r="C19" s="7"/>
      <c r="D19" s="7"/>
      <c r="E19" s="7"/>
      <c r="F19" s="7"/>
      <c r="G19" s="7"/>
      <c r="H19" s="7"/>
      <c r="I19" s="25"/>
      <c r="M19" s="63"/>
      <c r="N19" s="56"/>
      <c r="O19" s="56"/>
      <c r="P19" s="56"/>
      <c r="Q19" s="56"/>
      <c r="R19" s="64"/>
      <c r="S19" s="56"/>
      <c r="T19" s="56"/>
      <c r="U19" s="65"/>
    </row>
    <row r="20" spans="1:21" s="6" customFormat="1" ht="13.5" x14ac:dyDescent="0.35">
      <c r="A20" s="46" t="s">
        <v>74</v>
      </c>
      <c r="B20" s="7" t="s">
        <v>88</v>
      </c>
      <c r="C20" s="7"/>
      <c r="D20" s="7"/>
      <c r="E20" s="7"/>
      <c r="F20" s="7"/>
      <c r="G20" s="7"/>
      <c r="H20" s="7"/>
      <c r="I20" s="8"/>
      <c r="M20" s="72"/>
      <c r="N20" s="72"/>
      <c r="O20" s="72"/>
      <c r="P20" s="72"/>
      <c r="Q20" s="72"/>
      <c r="R20" s="73"/>
      <c r="S20" s="73"/>
      <c r="T20" s="73"/>
      <c r="U20" s="74"/>
    </row>
    <row r="21" spans="1:21" s="6" customFormat="1" ht="15.5" x14ac:dyDescent="0.3">
      <c r="A21" s="46" t="s">
        <v>75</v>
      </c>
      <c r="B21" s="7">
        <v>16</v>
      </c>
      <c r="C21" s="7">
        <v>1</v>
      </c>
      <c r="D21" s="7">
        <f t="shared" ref="D21" si="6">B21*C21</f>
        <v>16</v>
      </c>
      <c r="E21" s="7">
        <f>Respondents!B$8</f>
        <v>6</v>
      </c>
      <c r="F21" s="7">
        <f t="shared" ref="F21" si="7">D21*E21</f>
        <v>96</v>
      </c>
      <c r="G21" s="7">
        <f t="shared" ref="G21" si="8">F21*0.05</f>
        <v>4.8000000000000007</v>
      </c>
      <c r="H21" s="7">
        <f t="shared" ref="H21" si="9">F21*0.1</f>
        <v>9.6000000000000014</v>
      </c>
      <c r="I21" s="8">
        <f>F21*$L$6+G21*$L$5+H21*$L$7</f>
        <v>13920.912000000002</v>
      </c>
      <c r="M21" s="63"/>
      <c r="N21" s="56"/>
      <c r="O21" s="56"/>
      <c r="P21" s="56"/>
      <c r="Q21" s="56"/>
      <c r="R21" s="56"/>
      <c r="S21" s="56"/>
      <c r="T21" s="56"/>
      <c r="U21" s="57"/>
    </row>
    <row r="22" spans="1:21" s="6" customFormat="1" ht="13" x14ac:dyDescent="0.3">
      <c r="A22" s="46" t="s">
        <v>76</v>
      </c>
      <c r="B22" s="7" t="s">
        <v>87</v>
      </c>
      <c r="C22" s="7"/>
      <c r="D22" s="7"/>
      <c r="E22" s="7"/>
      <c r="F22" s="31"/>
      <c r="G22" s="7"/>
      <c r="H22" s="7"/>
      <c r="I22" s="8"/>
      <c r="M22" s="63"/>
      <c r="N22" s="56"/>
      <c r="O22" s="56"/>
      <c r="P22" s="56"/>
      <c r="Q22" s="56"/>
      <c r="R22" s="56"/>
      <c r="S22" s="56"/>
      <c r="T22" s="56"/>
      <c r="U22" s="65"/>
    </row>
    <row r="23" spans="1:21" s="6" customFormat="1" ht="13" x14ac:dyDescent="0.3">
      <c r="A23" s="46" t="s">
        <v>77</v>
      </c>
      <c r="B23" s="7"/>
      <c r="C23" s="7"/>
      <c r="D23" s="7"/>
      <c r="E23" s="7"/>
      <c r="F23" s="7"/>
      <c r="G23" s="7"/>
      <c r="H23" s="7"/>
      <c r="I23" s="25"/>
      <c r="M23" s="63"/>
      <c r="N23" s="56"/>
      <c r="O23" s="56"/>
      <c r="P23" s="56"/>
      <c r="Q23" s="56"/>
      <c r="R23" s="56"/>
      <c r="S23" s="56"/>
      <c r="T23" s="56"/>
      <c r="U23" s="65"/>
    </row>
    <row r="24" spans="1:21" s="6" customFormat="1" ht="15.5" x14ac:dyDescent="0.3">
      <c r="A24" s="48" t="s">
        <v>78</v>
      </c>
      <c r="B24" s="7">
        <v>4</v>
      </c>
      <c r="C24" s="7">
        <v>1</v>
      </c>
      <c r="D24" s="7">
        <f t="shared" ref="D24" si="10">B24*C24</f>
        <v>4</v>
      </c>
      <c r="E24" s="7">
        <f>Respondents!B$8</f>
        <v>6</v>
      </c>
      <c r="F24" s="7">
        <f t="shared" ref="F24" si="11">D24*E24</f>
        <v>24</v>
      </c>
      <c r="G24" s="7">
        <f t="shared" ref="G24" si="12">F24*0.05</f>
        <v>1.2000000000000002</v>
      </c>
      <c r="H24" s="7">
        <f t="shared" ref="H24" si="13">F24*0.1</f>
        <v>2.4000000000000004</v>
      </c>
      <c r="I24" s="8">
        <f>F24*$L$6+G24*$L$5+H24*$L$7</f>
        <v>3480.2280000000005</v>
      </c>
      <c r="M24" s="63"/>
      <c r="N24" s="56"/>
      <c r="O24" s="56"/>
      <c r="P24" s="56"/>
      <c r="Q24" s="56"/>
      <c r="R24" s="64"/>
      <c r="S24" s="56"/>
      <c r="T24" s="56"/>
      <c r="U24" s="65"/>
    </row>
    <row r="25" spans="1:21" s="6" customFormat="1" ht="18" customHeight="1" x14ac:dyDescent="0.3">
      <c r="A25" s="46" t="s">
        <v>79</v>
      </c>
      <c r="B25" s="7"/>
      <c r="C25" s="7"/>
      <c r="D25" s="7"/>
      <c r="E25" s="7"/>
      <c r="F25" s="7"/>
      <c r="G25" s="7"/>
      <c r="H25" s="7"/>
      <c r="I25" s="8"/>
      <c r="M25" s="63"/>
      <c r="N25" s="56"/>
      <c r="O25" s="56"/>
      <c r="P25" s="56"/>
      <c r="Q25" s="56"/>
      <c r="R25" s="56"/>
      <c r="S25" s="56"/>
      <c r="T25" s="56"/>
      <c r="U25" s="65"/>
    </row>
    <row r="26" spans="1:21" s="6" customFormat="1" ht="15.5" x14ac:dyDescent="0.3">
      <c r="A26" s="48" t="s">
        <v>80</v>
      </c>
      <c r="B26" s="7">
        <v>4</v>
      </c>
      <c r="C26" s="7">
        <v>1</v>
      </c>
      <c r="D26" s="7">
        <f t="shared" ref="D26" si="14">B26*C26</f>
        <v>4</v>
      </c>
      <c r="E26" s="7">
        <v>6</v>
      </c>
      <c r="F26" s="7">
        <f t="shared" ref="F26" si="15">D26*E26</f>
        <v>24</v>
      </c>
      <c r="G26" s="7">
        <f t="shared" ref="G26" si="16">F26*0.05</f>
        <v>1.2000000000000002</v>
      </c>
      <c r="H26" s="7">
        <f t="shared" ref="H26" si="17">F26*0.1</f>
        <v>2.4000000000000004</v>
      </c>
      <c r="I26" s="8">
        <f t="shared" ref="I26:I31" si="18">F26*$L$6+G26*$L$5+H26*$L$7</f>
        <v>3480.2280000000005</v>
      </c>
      <c r="M26" s="63"/>
      <c r="N26" s="56"/>
      <c r="O26" s="56"/>
      <c r="P26" s="56"/>
      <c r="Q26" s="56"/>
      <c r="R26" s="56"/>
      <c r="S26" s="56"/>
      <c r="T26" s="56"/>
      <c r="U26" s="65"/>
    </row>
    <row r="27" spans="1:21" s="6" customFormat="1" ht="15.5" x14ac:dyDescent="0.3">
      <c r="A27" s="48" t="s">
        <v>81</v>
      </c>
      <c r="B27" s="7">
        <v>1</v>
      </c>
      <c r="C27" s="7">
        <v>1</v>
      </c>
      <c r="D27" s="7">
        <f t="shared" ref="D27:D28" si="19">B27*C27</f>
        <v>1</v>
      </c>
      <c r="E27" s="7">
        <v>6</v>
      </c>
      <c r="F27" s="7">
        <f t="shared" ref="F27:F28" si="20">D27*E27</f>
        <v>6</v>
      </c>
      <c r="G27" s="7">
        <f t="shared" ref="G27:G28" si="21">F27*0.05</f>
        <v>0.30000000000000004</v>
      </c>
      <c r="H27" s="7">
        <f t="shared" ref="H27:H28" si="22">F27*0.1</f>
        <v>0.60000000000000009</v>
      </c>
      <c r="I27" s="8">
        <f t="shared" si="18"/>
        <v>870.05700000000013</v>
      </c>
      <c r="M27" s="63"/>
      <c r="N27" s="56"/>
      <c r="O27" s="56"/>
      <c r="P27" s="56"/>
      <c r="Q27" s="56"/>
      <c r="R27" s="56"/>
      <c r="S27" s="56"/>
      <c r="T27" s="56"/>
      <c r="U27" s="65"/>
    </row>
    <row r="28" spans="1:21" s="6" customFormat="1" ht="13" x14ac:dyDescent="0.3">
      <c r="A28" s="48" t="s">
        <v>82</v>
      </c>
      <c r="B28" s="7">
        <v>8</v>
      </c>
      <c r="C28" s="7">
        <v>2</v>
      </c>
      <c r="D28" s="7">
        <f t="shared" si="19"/>
        <v>16</v>
      </c>
      <c r="E28" s="7">
        <v>91</v>
      </c>
      <c r="F28" s="7">
        <f t="shared" si="20"/>
        <v>1456</v>
      </c>
      <c r="G28" s="7">
        <f t="shared" si="21"/>
        <v>72.8</v>
      </c>
      <c r="H28" s="7">
        <f t="shared" si="22"/>
        <v>145.6</v>
      </c>
      <c r="I28" s="8">
        <f t="shared" si="18"/>
        <v>211133.83199999999</v>
      </c>
      <c r="M28" s="63"/>
      <c r="N28" s="56"/>
      <c r="O28" s="56"/>
      <c r="P28" s="56"/>
      <c r="Q28" s="56"/>
      <c r="R28" s="56"/>
      <c r="S28" s="56"/>
      <c r="T28" s="56"/>
      <c r="U28" s="65"/>
    </row>
    <row r="29" spans="1:21" s="6" customFormat="1" ht="13" x14ac:dyDescent="0.3">
      <c r="A29" s="48" t="s">
        <v>83</v>
      </c>
      <c r="B29" s="7">
        <v>1</v>
      </c>
      <c r="C29" s="7">
        <v>2</v>
      </c>
      <c r="D29" s="7">
        <f t="shared" ref="D29" si="23">B29*C29</f>
        <v>2</v>
      </c>
      <c r="E29" s="7">
        <v>91</v>
      </c>
      <c r="F29" s="7">
        <f t="shared" ref="F29" si="24">D29*E29</f>
        <v>182</v>
      </c>
      <c r="G29" s="7">
        <f t="shared" ref="G29" si="25">F29*0.05</f>
        <v>9.1</v>
      </c>
      <c r="H29" s="7">
        <f t="shared" ref="H29" si="26">F29*0.1</f>
        <v>18.2</v>
      </c>
      <c r="I29" s="8">
        <f t="shared" si="18"/>
        <v>26391.728999999999</v>
      </c>
      <c r="M29" s="63"/>
      <c r="N29" s="56"/>
      <c r="O29" s="56"/>
      <c r="P29" s="56"/>
      <c r="Q29" s="56"/>
      <c r="R29" s="56"/>
      <c r="S29" s="56"/>
      <c r="T29" s="56"/>
      <c r="U29" s="65"/>
    </row>
    <row r="30" spans="1:21" s="6" customFormat="1" ht="13" x14ac:dyDescent="0.3">
      <c r="A30" s="48" t="s">
        <v>84</v>
      </c>
      <c r="B30" s="7">
        <v>1</v>
      </c>
      <c r="C30" s="7">
        <v>6</v>
      </c>
      <c r="D30" s="7">
        <f t="shared" ref="D30:D31" si="27">B30*C30</f>
        <v>6</v>
      </c>
      <c r="E30" s="7">
        <v>91</v>
      </c>
      <c r="F30" s="31">
        <f t="shared" ref="F30:F31" si="28">D30*E30</f>
        <v>546</v>
      </c>
      <c r="G30" s="7">
        <f t="shared" ref="G30:G31" si="29">F30*0.05</f>
        <v>27.3</v>
      </c>
      <c r="H30" s="7">
        <f t="shared" ref="H30:H31" si="30">F30*0.1</f>
        <v>54.6</v>
      </c>
      <c r="I30" s="8">
        <f t="shared" si="18"/>
        <v>79175.187000000005</v>
      </c>
      <c r="M30" s="63"/>
      <c r="N30" s="56"/>
      <c r="O30" s="56"/>
      <c r="P30" s="56"/>
      <c r="Q30" s="56"/>
      <c r="R30" s="56"/>
      <c r="S30" s="56"/>
      <c r="T30" s="56"/>
      <c r="U30" s="65"/>
    </row>
    <row r="31" spans="1:21" s="6" customFormat="1" ht="19.5" customHeight="1" x14ac:dyDescent="0.3">
      <c r="A31" s="46" t="s">
        <v>85</v>
      </c>
      <c r="B31" s="7">
        <v>4</v>
      </c>
      <c r="C31" s="7">
        <v>1</v>
      </c>
      <c r="D31" s="7">
        <f t="shared" si="27"/>
        <v>4</v>
      </c>
      <c r="E31" s="7">
        <v>91</v>
      </c>
      <c r="F31" s="7">
        <f t="shared" si="28"/>
        <v>364</v>
      </c>
      <c r="G31" s="7">
        <f t="shared" si="29"/>
        <v>18.2</v>
      </c>
      <c r="H31" s="7">
        <f t="shared" si="30"/>
        <v>36.4</v>
      </c>
      <c r="I31" s="8">
        <f t="shared" si="18"/>
        <v>52783.457999999999</v>
      </c>
      <c r="M31" s="63"/>
      <c r="N31" s="56"/>
      <c r="O31" s="56"/>
      <c r="P31" s="56"/>
      <c r="Q31" s="56"/>
      <c r="R31" s="56"/>
      <c r="S31" s="56"/>
      <c r="T31" s="56"/>
      <c r="U31" s="65"/>
    </row>
    <row r="32" spans="1:21" s="6" customFormat="1" ht="31.5" customHeight="1" x14ac:dyDescent="0.3">
      <c r="A32" s="46" t="s">
        <v>86</v>
      </c>
      <c r="B32" s="7" t="s">
        <v>87</v>
      </c>
      <c r="C32" s="7"/>
      <c r="D32" s="7"/>
      <c r="E32" s="75"/>
      <c r="F32" s="7"/>
      <c r="G32" s="7"/>
      <c r="H32" s="7"/>
      <c r="I32" s="8"/>
      <c r="M32" s="63"/>
      <c r="N32" s="56"/>
      <c r="O32" s="56"/>
      <c r="P32" s="56"/>
      <c r="Q32" s="56"/>
      <c r="R32" s="64"/>
      <c r="S32" s="56"/>
      <c r="T32" s="56"/>
      <c r="U32" s="65"/>
    </row>
    <row r="33" spans="1:21" s="6" customFormat="1" ht="28.5" x14ac:dyDescent="0.3">
      <c r="A33" s="76" t="s">
        <v>108</v>
      </c>
      <c r="B33" s="7" t="s">
        <v>87</v>
      </c>
      <c r="C33" s="7"/>
      <c r="D33" s="7"/>
      <c r="E33" s="7"/>
      <c r="F33" s="7"/>
      <c r="G33" s="7"/>
      <c r="H33" s="7"/>
      <c r="I33" s="25"/>
      <c r="M33" s="63"/>
      <c r="N33" s="56"/>
      <c r="O33" s="56"/>
      <c r="P33" s="56"/>
      <c r="Q33" s="56"/>
      <c r="R33" s="56"/>
      <c r="S33" s="56"/>
      <c r="T33" s="56"/>
      <c r="U33" s="65"/>
    </row>
    <row r="34" spans="1:21" s="6" customFormat="1" ht="13.5" x14ac:dyDescent="0.35">
      <c r="A34" s="30" t="s">
        <v>20</v>
      </c>
      <c r="B34" s="94"/>
      <c r="C34" s="95"/>
      <c r="D34" s="95"/>
      <c r="E34" s="96"/>
      <c r="F34" s="91">
        <f>SUM(F20:H33)</f>
        <v>3102.7</v>
      </c>
      <c r="G34" s="92"/>
      <c r="H34" s="93"/>
      <c r="I34" s="9">
        <f>SUM(I20:I33)</f>
        <v>391235.63099999994</v>
      </c>
      <c r="J34" s="77"/>
      <c r="K34" s="27">
        <f>F35/Responses!E10</f>
        <v>21.933962264150942</v>
      </c>
      <c r="L34" s="27" t="s">
        <v>21</v>
      </c>
      <c r="M34" s="63"/>
      <c r="N34" s="56"/>
      <c r="O34" s="56"/>
      <c r="P34" s="56"/>
      <c r="Q34" s="56"/>
      <c r="R34" s="56"/>
      <c r="S34" s="56"/>
      <c r="T34" s="56"/>
      <c r="U34" s="65"/>
    </row>
    <row r="35" spans="1:21" s="6" customFormat="1" ht="18" customHeight="1" x14ac:dyDescent="0.35">
      <c r="A35" s="29" t="s">
        <v>109</v>
      </c>
      <c r="B35" s="97"/>
      <c r="C35" s="98"/>
      <c r="D35" s="98"/>
      <c r="E35" s="99"/>
      <c r="F35" s="91">
        <f>ROUND(SUM(F18,F34), -1)</f>
        <v>4650</v>
      </c>
      <c r="G35" s="92"/>
      <c r="H35" s="93"/>
      <c r="I35" s="9">
        <f>ROUND(SUM(I34,I18), -3)</f>
        <v>586000</v>
      </c>
      <c r="J35" s="77"/>
      <c r="K35" s="78"/>
      <c r="M35" s="63"/>
      <c r="N35" s="56"/>
      <c r="O35" s="56"/>
      <c r="P35" s="56"/>
      <c r="Q35" s="56"/>
      <c r="R35" s="56"/>
      <c r="S35" s="56"/>
      <c r="T35" s="56"/>
      <c r="U35" s="65"/>
    </row>
    <row r="36" spans="1:21" s="6" customFormat="1" ht="18" customHeight="1" x14ac:dyDescent="0.35">
      <c r="A36" s="29" t="s">
        <v>110</v>
      </c>
      <c r="B36" s="97"/>
      <c r="C36" s="98"/>
      <c r="D36" s="98"/>
      <c r="E36" s="98"/>
      <c r="F36" s="98"/>
      <c r="G36" s="98"/>
      <c r="H36" s="99"/>
      <c r="I36" s="38">
        <v>0</v>
      </c>
      <c r="M36" s="72"/>
      <c r="N36" s="72"/>
      <c r="O36" s="72"/>
      <c r="P36" s="72"/>
      <c r="Q36" s="72"/>
      <c r="R36" s="73"/>
      <c r="S36" s="73"/>
      <c r="T36" s="73"/>
      <c r="U36" s="74"/>
    </row>
    <row r="37" spans="1:21" s="6" customFormat="1" ht="16.149999999999999" customHeight="1" x14ac:dyDescent="0.35">
      <c r="A37" s="29" t="s">
        <v>111</v>
      </c>
      <c r="B37" s="97"/>
      <c r="C37" s="98"/>
      <c r="D37" s="98"/>
      <c r="E37" s="98"/>
      <c r="F37" s="98"/>
      <c r="G37" s="98"/>
      <c r="H37" s="99"/>
      <c r="I37" s="38">
        <f>ROUND(SUM(I35:I36), -3)</f>
        <v>586000</v>
      </c>
      <c r="M37" s="79"/>
      <c r="N37" s="79"/>
      <c r="O37" s="79"/>
      <c r="P37" s="79"/>
      <c r="Q37" s="79"/>
      <c r="R37" s="73"/>
      <c r="S37" s="73"/>
      <c r="T37" s="73"/>
      <c r="U37" s="74"/>
    </row>
    <row r="38" spans="1:21" s="6" customFormat="1" ht="13.5" x14ac:dyDescent="0.35">
      <c r="G38" s="80"/>
      <c r="I38" s="51"/>
      <c r="M38" s="79"/>
      <c r="N38" s="79"/>
      <c r="O38" s="79"/>
      <c r="P38" s="79"/>
      <c r="Q38" s="79"/>
      <c r="R38" s="79"/>
      <c r="S38" s="79"/>
      <c r="T38" s="79"/>
      <c r="U38" s="74"/>
    </row>
    <row r="39" spans="1:21" s="6" customFormat="1" ht="13.5" x14ac:dyDescent="0.35">
      <c r="A39" s="53" t="s">
        <v>22</v>
      </c>
      <c r="I39" s="51"/>
      <c r="M39" s="79"/>
      <c r="N39" s="79"/>
      <c r="O39" s="79"/>
      <c r="P39" s="79"/>
      <c r="Q39" s="79"/>
      <c r="R39" s="79"/>
      <c r="S39" s="79"/>
      <c r="T39" s="79"/>
      <c r="U39" s="74"/>
    </row>
    <row r="40" spans="1:21" s="6" customFormat="1" ht="34.5" customHeight="1" x14ac:dyDescent="0.3">
      <c r="A40" s="85" t="s">
        <v>95</v>
      </c>
      <c r="B40" s="86"/>
      <c r="C40" s="86"/>
      <c r="D40" s="86"/>
      <c r="E40" s="86"/>
      <c r="F40" s="86"/>
      <c r="G40" s="86"/>
      <c r="H40" s="86"/>
      <c r="I40" s="86"/>
      <c r="M40" s="81"/>
      <c r="N40" s="81"/>
      <c r="O40" s="81"/>
      <c r="P40" s="81"/>
      <c r="Q40" s="81"/>
      <c r="R40" s="81"/>
      <c r="S40" s="81"/>
      <c r="T40" s="81"/>
      <c r="U40" s="81"/>
    </row>
    <row r="41" spans="1:21" s="6" customFormat="1" ht="59.25" customHeight="1" x14ac:dyDescent="0.3">
      <c r="A41" s="85" t="s">
        <v>112</v>
      </c>
      <c r="B41" s="86"/>
      <c r="C41" s="86"/>
      <c r="D41" s="86"/>
      <c r="E41" s="86"/>
      <c r="F41" s="86"/>
      <c r="G41" s="86"/>
      <c r="H41" s="86"/>
      <c r="I41" s="86"/>
      <c r="M41" s="81"/>
      <c r="N41" s="81"/>
      <c r="O41" s="81"/>
      <c r="P41" s="81"/>
      <c r="Q41" s="81"/>
      <c r="R41" s="81"/>
      <c r="S41" s="81"/>
      <c r="T41" s="81"/>
      <c r="U41" s="81"/>
    </row>
    <row r="42" spans="1:21" s="6" customFormat="1" ht="22.15" customHeight="1" x14ac:dyDescent="0.3">
      <c r="A42" s="85" t="s">
        <v>113</v>
      </c>
      <c r="B42" s="85"/>
      <c r="C42" s="85"/>
      <c r="D42" s="85"/>
      <c r="E42" s="85"/>
      <c r="F42" s="85"/>
      <c r="G42" s="85"/>
      <c r="H42" s="85"/>
      <c r="I42" s="85"/>
      <c r="J42" s="61"/>
      <c r="M42" s="81"/>
      <c r="N42" s="81"/>
      <c r="O42" s="81"/>
      <c r="P42" s="81"/>
      <c r="Q42" s="81"/>
      <c r="R42" s="81"/>
      <c r="S42" s="81"/>
      <c r="T42" s="81"/>
      <c r="U42" s="81"/>
    </row>
    <row r="43" spans="1:21" s="6" customFormat="1" ht="38.5" customHeight="1" x14ac:dyDescent="0.3">
      <c r="A43" s="85" t="s">
        <v>114</v>
      </c>
      <c r="B43" s="85"/>
      <c r="C43" s="85"/>
      <c r="D43" s="85"/>
      <c r="E43" s="85"/>
      <c r="F43" s="85"/>
      <c r="G43" s="85"/>
      <c r="H43" s="85"/>
      <c r="I43" s="85"/>
      <c r="M43" s="81"/>
      <c r="N43" s="81"/>
      <c r="O43" s="81"/>
      <c r="P43" s="81"/>
      <c r="Q43" s="81"/>
      <c r="R43" s="81"/>
      <c r="S43" s="81"/>
      <c r="T43" s="81"/>
      <c r="U43" s="81"/>
    </row>
    <row r="44" spans="1:21" s="6" customFormat="1" ht="33" customHeight="1" x14ac:dyDescent="0.3">
      <c r="A44" s="85" t="s">
        <v>115</v>
      </c>
      <c r="B44" s="85"/>
      <c r="C44" s="85"/>
      <c r="D44" s="85"/>
      <c r="E44" s="85"/>
      <c r="F44" s="85"/>
      <c r="G44" s="85"/>
      <c r="H44" s="85"/>
      <c r="I44" s="85"/>
      <c r="M44" s="81"/>
      <c r="N44" s="81"/>
      <c r="O44" s="81"/>
      <c r="P44" s="81"/>
      <c r="Q44" s="81"/>
      <c r="R44" s="81"/>
      <c r="S44" s="81"/>
      <c r="T44" s="81"/>
      <c r="U44" s="81"/>
    </row>
    <row r="45" spans="1:21" s="6" customFormat="1" ht="29.25" customHeight="1" x14ac:dyDescent="0.35">
      <c r="A45" s="82" t="s">
        <v>116</v>
      </c>
      <c r="B45" s="54"/>
      <c r="C45" s="54"/>
      <c r="D45" s="54"/>
      <c r="E45" s="54"/>
      <c r="F45" s="54"/>
      <c r="G45" s="54"/>
      <c r="H45" s="54"/>
      <c r="I45" s="54"/>
      <c r="M45" s="81"/>
      <c r="N45" s="81"/>
      <c r="O45" s="81"/>
      <c r="P45" s="81"/>
      <c r="Q45" s="81"/>
      <c r="R45" s="81"/>
      <c r="S45" s="81"/>
      <c r="T45" s="81"/>
      <c r="U45" s="81"/>
    </row>
    <row r="46" spans="1:21" s="6" customFormat="1" ht="30" customHeight="1" x14ac:dyDescent="0.3">
      <c r="A46" s="81"/>
      <c r="B46" s="81"/>
      <c r="C46" s="81"/>
      <c r="D46" s="81"/>
      <c r="E46" s="81"/>
      <c r="F46" s="81"/>
      <c r="G46" s="81"/>
      <c r="H46" s="81"/>
      <c r="I46" s="81"/>
      <c r="M46" s="81"/>
      <c r="N46" s="81"/>
      <c r="O46" s="81"/>
      <c r="P46" s="81"/>
      <c r="Q46" s="81"/>
      <c r="R46" s="81"/>
      <c r="S46" s="81"/>
      <c r="T46" s="81"/>
      <c r="U46" s="81"/>
    </row>
    <row r="52" spans="1:3" ht="15.5" x14ac:dyDescent="0.35">
      <c r="A52" s="83"/>
      <c r="B52" s="83"/>
      <c r="C52" s="83"/>
    </row>
    <row r="53" spans="1:3" ht="15.5" x14ac:dyDescent="0.35">
      <c r="A53" s="83"/>
      <c r="B53" s="83"/>
      <c r="C53" s="83"/>
    </row>
    <row r="54" spans="1:3" ht="15.5" x14ac:dyDescent="0.35">
      <c r="A54" s="83"/>
      <c r="B54" s="83"/>
      <c r="C54" s="83"/>
    </row>
    <row r="55" spans="1:3" ht="15.5" x14ac:dyDescent="0.35">
      <c r="A55" s="83"/>
      <c r="B55" s="83"/>
      <c r="C55" s="83"/>
    </row>
    <row r="56" spans="1:3" ht="15.5" x14ac:dyDescent="0.35">
      <c r="A56" s="83"/>
      <c r="B56" s="83"/>
      <c r="C56" s="83"/>
    </row>
    <row r="57" spans="1:3" ht="15.5" x14ac:dyDescent="0.35">
      <c r="A57" s="83"/>
      <c r="B57" s="83"/>
      <c r="C57" s="83"/>
    </row>
    <row r="58" spans="1:3" ht="15.5" x14ac:dyDescent="0.35">
      <c r="A58" s="83"/>
      <c r="B58" s="83"/>
      <c r="C58" s="83"/>
    </row>
    <row r="59" spans="1:3" ht="15.5" x14ac:dyDescent="0.35">
      <c r="A59" s="83"/>
      <c r="B59" s="83"/>
      <c r="C59" s="83"/>
    </row>
    <row r="60" spans="1:3" ht="15.75" customHeight="1" x14ac:dyDescent="0.35">
      <c r="A60" s="83"/>
      <c r="B60" s="83"/>
      <c r="C60" s="83"/>
    </row>
    <row r="61" spans="1:3" ht="15" customHeight="1" x14ac:dyDescent="0.35">
      <c r="A61" s="83"/>
      <c r="B61" s="83"/>
      <c r="C61" s="83"/>
    </row>
    <row r="62" spans="1:3" ht="15.5" x14ac:dyDescent="0.35">
      <c r="A62" s="83"/>
      <c r="B62" s="83"/>
      <c r="C62" s="83"/>
    </row>
    <row r="63" spans="1:3" ht="15.5" x14ac:dyDescent="0.35">
      <c r="A63" s="83"/>
      <c r="B63" s="83"/>
      <c r="C63" s="83"/>
    </row>
    <row r="64" spans="1:3" ht="15.5" x14ac:dyDescent="0.35">
      <c r="A64" s="83"/>
      <c r="B64" s="83"/>
      <c r="C64" s="83"/>
    </row>
    <row r="65" spans="1:3" ht="15.5" x14ac:dyDescent="0.35">
      <c r="A65" s="83"/>
      <c r="B65" s="83"/>
      <c r="C65" s="83"/>
    </row>
    <row r="66" spans="1:3" ht="15.5" x14ac:dyDescent="0.35">
      <c r="A66" s="83"/>
      <c r="B66" s="83"/>
      <c r="C66" s="83"/>
    </row>
  </sheetData>
  <sortState xmlns:xlrd2="http://schemas.microsoft.com/office/spreadsheetml/2017/richdata2" ref="A51:C66">
    <sortCondition ref="C51:C66"/>
  </sortState>
  <mergeCells count="14">
    <mergeCell ref="A42:I42"/>
    <mergeCell ref="A43:I43"/>
    <mergeCell ref="A44:I44"/>
    <mergeCell ref="A40:I40"/>
    <mergeCell ref="K4:L4"/>
    <mergeCell ref="A41:I41"/>
    <mergeCell ref="A18:E18"/>
    <mergeCell ref="F18:H18"/>
    <mergeCell ref="B34:E34"/>
    <mergeCell ref="B35:E35"/>
    <mergeCell ref="B36:H36"/>
    <mergeCell ref="B37:H37"/>
    <mergeCell ref="F34:H34"/>
    <mergeCell ref="F35:H35"/>
  </mergeCells>
  <phoneticPr fontId="20"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5"/>
  <sheetViews>
    <sheetView workbookViewId="0">
      <selection activeCell="A22" sqref="A22"/>
    </sheetView>
  </sheetViews>
  <sheetFormatPr defaultRowHeight="14.5" x14ac:dyDescent="0.35"/>
  <cols>
    <col min="1" max="1" width="37.54296875" customWidth="1"/>
    <col min="2" max="9" width="11.7265625" customWidth="1"/>
    <col min="10" max="10" width="8.1796875" customWidth="1"/>
    <col min="11" max="11" width="11.81640625" customWidth="1"/>
  </cols>
  <sheetData>
    <row r="1" spans="1:12" ht="15.5" x14ac:dyDescent="0.35">
      <c r="A1" s="22" t="s">
        <v>99</v>
      </c>
      <c r="B1" s="1"/>
      <c r="C1" s="1"/>
      <c r="D1" s="1"/>
      <c r="E1" s="1"/>
      <c r="F1" s="1"/>
      <c r="G1" s="1"/>
      <c r="H1" s="1"/>
      <c r="I1" s="1"/>
    </row>
    <row r="2" spans="1:12" x14ac:dyDescent="0.35">
      <c r="A2" s="1"/>
      <c r="B2" s="1"/>
      <c r="C2" s="1"/>
      <c r="D2" s="1"/>
      <c r="E2" s="1"/>
      <c r="F2" s="6"/>
      <c r="G2" s="6"/>
      <c r="H2" s="6"/>
      <c r="I2" s="6"/>
    </row>
    <row r="3" spans="1:12" ht="65" x14ac:dyDescent="0.35">
      <c r="A3" s="21" t="s">
        <v>23</v>
      </c>
      <c r="B3" s="37" t="s">
        <v>24</v>
      </c>
      <c r="C3" s="37" t="s">
        <v>25</v>
      </c>
      <c r="D3" s="37" t="s">
        <v>26</v>
      </c>
      <c r="E3" s="37" t="s">
        <v>27</v>
      </c>
      <c r="F3" s="37" t="s">
        <v>12</v>
      </c>
      <c r="G3" s="37" t="s">
        <v>28</v>
      </c>
      <c r="H3" s="37" t="s">
        <v>29</v>
      </c>
      <c r="I3" s="37" t="s">
        <v>30</v>
      </c>
      <c r="J3" s="1"/>
      <c r="K3" s="1"/>
      <c r="L3" s="1"/>
    </row>
    <row r="4" spans="1:12" x14ac:dyDescent="0.35">
      <c r="A4" s="23" t="s">
        <v>89</v>
      </c>
      <c r="B4" s="7"/>
      <c r="C4" s="7"/>
      <c r="D4" s="7"/>
      <c r="E4" s="7"/>
      <c r="F4" s="7"/>
      <c r="G4" s="7"/>
      <c r="H4" s="7"/>
      <c r="I4" s="8"/>
      <c r="J4" s="1"/>
      <c r="K4" s="100" t="s">
        <v>15</v>
      </c>
      <c r="L4" s="100"/>
    </row>
    <row r="5" spans="1:12" x14ac:dyDescent="0.35">
      <c r="A5" s="49" t="s">
        <v>90</v>
      </c>
      <c r="B5" s="7">
        <v>2</v>
      </c>
      <c r="C5" s="7">
        <v>1</v>
      </c>
      <c r="D5" s="7">
        <f t="shared" ref="D5:D8" si="0">B5*C5</f>
        <v>2</v>
      </c>
      <c r="E5" s="7">
        <v>6</v>
      </c>
      <c r="F5" s="7">
        <f t="shared" ref="F5:F7" si="1">D5*E5</f>
        <v>12</v>
      </c>
      <c r="G5" s="7">
        <f t="shared" ref="G5:G7" si="2">F5*0.05</f>
        <v>0.60000000000000009</v>
      </c>
      <c r="H5" s="7">
        <f t="shared" ref="H5:H7" si="3">F5*0.1</f>
        <v>1.2000000000000002</v>
      </c>
      <c r="I5" s="8">
        <f>F5*$L$6+G5*$L$5+H5*$L$7</f>
        <v>733.596</v>
      </c>
      <c r="J5" s="1"/>
      <c r="K5" s="11" t="s">
        <v>16</v>
      </c>
      <c r="L5" s="20">
        <v>73.459999999999994</v>
      </c>
    </row>
    <row r="6" spans="1:12" x14ac:dyDescent="0.35">
      <c r="A6" s="49" t="s">
        <v>91</v>
      </c>
      <c r="B6" s="7">
        <v>4</v>
      </c>
      <c r="C6" s="7">
        <v>1</v>
      </c>
      <c r="D6" s="7">
        <f t="shared" si="0"/>
        <v>4</v>
      </c>
      <c r="E6" s="7">
        <v>6</v>
      </c>
      <c r="F6" s="7">
        <f t="shared" si="1"/>
        <v>24</v>
      </c>
      <c r="G6" s="7">
        <f t="shared" si="2"/>
        <v>1.2000000000000002</v>
      </c>
      <c r="H6" s="7">
        <f t="shared" si="3"/>
        <v>2.4000000000000004</v>
      </c>
      <c r="I6" s="28">
        <f>F6*$L$6+G6*$L$5+H6*$L$7</f>
        <v>1467.192</v>
      </c>
      <c r="J6" s="1"/>
      <c r="K6" s="11" t="s">
        <v>31</v>
      </c>
      <c r="L6" s="20">
        <v>54.51</v>
      </c>
    </row>
    <row r="7" spans="1:12" x14ac:dyDescent="0.35">
      <c r="A7" s="49" t="s">
        <v>92</v>
      </c>
      <c r="B7" s="7">
        <v>2</v>
      </c>
      <c r="C7" s="7">
        <v>1</v>
      </c>
      <c r="D7" s="7">
        <f t="shared" si="0"/>
        <v>2</v>
      </c>
      <c r="E7" s="7">
        <v>6</v>
      </c>
      <c r="F7" s="7">
        <f t="shared" si="1"/>
        <v>12</v>
      </c>
      <c r="G7" s="7">
        <f t="shared" si="2"/>
        <v>0.60000000000000009</v>
      </c>
      <c r="H7" s="7">
        <f t="shared" si="3"/>
        <v>1.2000000000000002</v>
      </c>
      <c r="I7" s="8">
        <f>F7*$L$6+G7*$L$5+H7*$L$7</f>
        <v>733.596</v>
      </c>
      <c r="J7" s="1"/>
      <c r="K7" s="11" t="s">
        <v>18</v>
      </c>
      <c r="L7" s="20">
        <v>29.5</v>
      </c>
    </row>
    <row r="8" spans="1:12" x14ac:dyDescent="0.35">
      <c r="A8" s="49" t="s">
        <v>93</v>
      </c>
      <c r="B8" s="7">
        <v>4</v>
      </c>
      <c r="C8" s="7">
        <v>1</v>
      </c>
      <c r="D8" s="7">
        <f t="shared" si="0"/>
        <v>4</v>
      </c>
      <c r="E8" s="7">
        <v>6</v>
      </c>
      <c r="F8" s="7">
        <f t="shared" ref="F8:F9" si="4">D8*E8</f>
        <v>24</v>
      </c>
      <c r="G8" s="7">
        <f t="shared" ref="G8:G9" si="5">F8*0.05</f>
        <v>1.2000000000000002</v>
      </c>
      <c r="H8" s="7">
        <f t="shared" ref="H8:H9" si="6">F8*0.1</f>
        <v>2.4000000000000004</v>
      </c>
      <c r="I8" s="8">
        <f>F8*$L$6+G8*$L$5+H8*$L$7</f>
        <v>1467.192</v>
      </c>
      <c r="J8" s="10"/>
      <c r="K8" s="10"/>
      <c r="L8" s="1"/>
    </row>
    <row r="9" spans="1:12" ht="19.5" customHeight="1" x14ac:dyDescent="0.35">
      <c r="A9" s="49" t="s">
        <v>94</v>
      </c>
      <c r="B9" s="7">
        <v>2</v>
      </c>
      <c r="C9" s="7">
        <v>2</v>
      </c>
      <c r="D9" s="7">
        <f t="shared" ref="D9" si="7">B9*C9</f>
        <v>4</v>
      </c>
      <c r="E9" s="7">
        <v>91</v>
      </c>
      <c r="F9" s="7">
        <f t="shared" si="4"/>
        <v>364</v>
      </c>
      <c r="G9" s="7">
        <f t="shared" si="5"/>
        <v>18.2</v>
      </c>
      <c r="H9" s="7">
        <f t="shared" si="6"/>
        <v>36.4</v>
      </c>
      <c r="I9" s="8">
        <f>F9*$L$6+G9*$L$5+H9*$L$7</f>
        <v>22252.412</v>
      </c>
      <c r="J9" s="10"/>
      <c r="K9" s="10"/>
      <c r="L9" s="2"/>
    </row>
    <row r="10" spans="1:12" ht="15" customHeight="1" x14ac:dyDescent="0.35">
      <c r="A10" s="29" t="s">
        <v>105</v>
      </c>
      <c r="B10" s="101"/>
      <c r="C10" s="101"/>
      <c r="D10" s="101"/>
      <c r="E10" s="101"/>
      <c r="F10" s="102">
        <f>ROUND(SUM(F4:H9), 0)</f>
        <v>501</v>
      </c>
      <c r="G10" s="102"/>
      <c r="H10" s="102"/>
      <c r="I10" s="39">
        <f>ROUND(SUM(I4:I9), -2)</f>
        <v>26700</v>
      </c>
      <c r="J10" s="1"/>
      <c r="K10" s="1"/>
      <c r="L10" s="1"/>
    </row>
    <row r="11" spans="1:12" ht="9.75" customHeight="1" x14ac:dyDescent="0.35">
      <c r="A11" s="105"/>
      <c r="B11" s="105"/>
      <c r="C11" s="105"/>
      <c r="D11" s="105"/>
      <c r="E11" s="105"/>
      <c r="F11" s="105"/>
      <c r="G11" s="105"/>
      <c r="H11" s="105"/>
      <c r="I11" s="105"/>
      <c r="J11" s="1"/>
      <c r="K11" s="1"/>
      <c r="L11" s="1"/>
    </row>
    <row r="12" spans="1:12" ht="18.75" customHeight="1" x14ac:dyDescent="0.35">
      <c r="A12" s="104" t="s">
        <v>22</v>
      </c>
      <c r="B12" s="104"/>
      <c r="C12" s="104"/>
      <c r="D12" s="104"/>
      <c r="E12" s="104"/>
      <c r="F12" s="104"/>
      <c r="G12" s="104"/>
      <c r="H12" s="104"/>
      <c r="I12" s="104"/>
      <c r="J12" s="1"/>
      <c r="K12" s="1"/>
      <c r="L12" s="1"/>
    </row>
    <row r="13" spans="1:12" ht="32.25" customHeight="1" x14ac:dyDescent="0.35">
      <c r="A13" s="103" t="s">
        <v>96</v>
      </c>
      <c r="B13" s="103"/>
      <c r="C13" s="103"/>
      <c r="D13" s="103"/>
      <c r="E13" s="103"/>
      <c r="F13" s="103"/>
      <c r="G13" s="103"/>
      <c r="H13" s="103"/>
      <c r="I13" s="103"/>
      <c r="J13" s="1"/>
      <c r="K13" s="1"/>
      <c r="L13" s="1"/>
    </row>
    <row r="14" spans="1:12" ht="60.75" customHeight="1" x14ac:dyDescent="0.35">
      <c r="A14" s="103" t="s">
        <v>97</v>
      </c>
      <c r="B14" s="103"/>
      <c r="C14" s="103"/>
      <c r="D14" s="103"/>
      <c r="E14" s="103"/>
      <c r="F14" s="103"/>
      <c r="G14" s="103"/>
      <c r="H14" s="103"/>
      <c r="I14" s="103"/>
      <c r="J14" s="1"/>
      <c r="K14" s="1"/>
      <c r="L14" s="1"/>
    </row>
    <row r="15" spans="1:12" ht="14.5" customHeight="1" x14ac:dyDescent="0.35">
      <c r="A15" s="82" t="s">
        <v>117</v>
      </c>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43"/>
      <c r="C19" s="43"/>
      <c r="D19" s="1"/>
      <c r="E19" s="1"/>
      <c r="F19" s="1"/>
      <c r="G19" s="1"/>
      <c r="H19" s="1"/>
      <c r="I19" s="1"/>
      <c r="J19" s="1"/>
      <c r="K19" s="1"/>
      <c r="L19" s="1"/>
    </row>
    <row r="20" spans="1:12" x14ac:dyDescent="0.35">
      <c r="A20" s="1"/>
      <c r="B20" s="43"/>
      <c r="C20" s="43"/>
      <c r="D20" s="1"/>
      <c r="E20" s="1"/>
      <c r="F20" s="1"/>
      <c r="G20" s="1"/>
      <c r="H20" s="1"/>
      <c r="I20" s="1"/>
      <c r="J20" s="1"/>
      <c r="K20" s="1"/>
      <c r="L20" s="1"/>
    </row>
    <row r="21" spans="1:12" x14ac:dyDescent="0.35">
      <c r="A21" s="1"/>
      <c r="B21" s="43"/>
      <c r="C21" s="43"/>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sheetData>
  <mergeCells count="7">
    <mergeCell ref="K4:L4"/>
    <mergeCell ref="B10:E10"/>
    <mergeCell ref="F10:H10"/>
    <mergeCell ref="A13:I13"/>
    <mergeCell ref="A14:I14"/>
    <mergeCell ref="A12:I12"/>
    <mergeCell ref="A11:I11"/>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G2"/>
  <sheetViews>
    <sheetView zoomScale="90" zoomScaleNormal="90" workbookViewId="0">
      <selection activeCell="D12" sqref="D12"/>
    </sheetView>
  </sheetViews>
  <sheetFormatPr defaultColWidth="22" defaultRowHeight="13" x14ac:dyDescent="0.3"/>
  <cols>
    <col min="1" max="1" width="22" style="13"/>
    <col min="2" max="2" width="17.54296875" style="13" customWidth="1"/>
    <col min="3" max="3" width="17.26953125" style="13" customWidth="1"/>
    <col min="4" max="4" width="22" style="13"/>
    <col min="5" max="5" width="19.81640625" style="13" customWidth="1"/>
    <col min="6" max="7" width="16.81640625" style="13" customWidth="1"/>
    <col min="8" max="8" width="6" style="13" customWidth="1"/>
    <col min="9" max="16384" width="22" style="13"/>
  </cols>
  <sheetData>
    <row r="1" spans="1:7" ht="45.65" customHeight="1" x14ac:dyDescent="0.3">
      <c r="A1" s="45" t="s">
        <v>58</v>
      </c>
      <c r="B1" s="5"/>
      <c r="C1" s="5"/>
    </row>
    <row r="2" spans="1:7" x14ac:dyDescent="0.3">
      <c r="A2" s="26"/>
      <c r="B2" s="26"/>
      <c r="C2" s="26"/>
      <c r="D2" s="26"/>
      <c r="E2" s="26"/>
      <c r="F2" s="26"/>
      <c r="G2" s="26"/>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3"/>
  <sheetViews>
    <sheetView topLeftCell="A3" zoomScaleNormal="100" workbookViewId="0">
      <selection activeCell="E4" sqref="E4"/>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13" customFormat="1" ht="15" x14ac:dyDescent="0.3">
      <c r="A1" s="106" t="s">
        <v>37</v>
      </c>
      <c r="B1" s="106"/>
      <c r="C1" s="106"/>
      <c r="D1" s="106"/>
      <c r="E1" s="106"/>
    </row>
    <row r="2" spans="1:6" s="13" customFormat="1" ht="13" x14ac:dyDescent="0.3">
      <c r="A2" s="14" t="s">
        <v>32</v>
      </c>
      <c r="B2" s="14" t="s">
        <v>33</v>
      </c>
      <c r="C2" s="14" t="s">
        <v>34</v>
      </c>
      <c r="D2" s="14" t="s">
        <v>35</v>
      </c>
      <c r="E2" s="14" t="s">
        <v>36</v>
      </c>
    </row>
    <row r="3" spans="1:6" s="13" customFormat="1" ht="104" x14ac:dyDescent="0.3">
      <c r="A3" s="14" t="s">
        <v>38</v>
      </c>
      <c r="B3" s="14" t="s">
        <v>39</v>
      </c>
      <c r="C3" s="14" t="s">
        <v>40</v>
      </c>
      <c r="D3" s="14" t="s">
        <v>41</v>
      </c>
      <c r="E3" s="14" t="s">
        <v>42</v>
      </c>
    </row>
    <row r="4" spans="1:6" s="13" customFormat="1" ht="26" x14ac:dyDescent="0.3">
      <c r="A4" s="44" t="s">
        <v>51</v>
      </c>
      <c r="B4" s="15">
        <v>6</v>
      </c>
      <c r="C4" s="15">
        <v>1</v>
      </c>
      <c r="D4" s="15">
        <v>0</v>
      </c>
      <c r="E4" s="15">
        <f t="shared" ref="E4:E9" si="0">(B4*C4)+D4</f>
        <v>6</v>
      </c>
    </row>
    <row r="5" spans="1:6" s="13" customFormat="1" ht="13" x14ac:dyDescent="0.3">
      <c r="A5" s="44" t="s">
        <v>52</v>
      </c>
      <c r="B5" s="15">
        <v>6</v>
      </c>
      <c r="C5" s="15">
        <v>1</v>
      </c>
      <c r="D5" s="15">
        <v>0</v>
      </c>
      <c r="E5" s="15">
        <f t="shared" si="0"/>
        <v>6</v>
      </c>
    </row>
    <row r="6" spans="1:6" s="13" customFormat="1" ht="26" x14ac:dyDescent="0.3">
      <c r="A6" s="44" t="s">
        <v>53</v>
      </c>
      <c r="B6" s="15">
        <v>6</v>
      </c>
      <c r="C6" s="15">
        <f>'Table 1'!C10</f>
        <v>1</v>
      </c>
      <c r="D6" s="15">
        <v>0</v>
      </c>
      <c r="E6" s="15">
        <f t="shared" si="0"/>
        <v>6</v>
      </c>
    </row>
    <row r="7" spans="1:6" s="13" customFormat="1" ht="26" x14ac:dyDescent="0.3">
      <c r="A7" s="44" t="s">
        <v>54</v>
      </c>
      <c r="B7" s="15">
        <v>6</v>
      </c>
      <c r="C7" s="15">
        <v>1</v>
      </c>
      <c r="D7" s="15">
        <v>0</v>
      </c>
      <c r="E7" s="15">
        <f t="shared" si="0"/>
        <v>6</v>
      </c>
    </row>
    <row r="8" spans="1:6" s="13" customFormat="1" ht="28.5" x14ac:dyDescent="0.3">
      <c r="A8" s="44" t="s">
        <v>56</v>
      </c>
      <c r="B8" s="15">
        <v>6</v>
      </c>
      <c r="C8" s="15">
        <v>1</v>
      </c>
      <c r="D8" s="15">
        <v>0</v>
      </c>
      <c r="E8" s="15">
        <f t="shared" si="0"/>
        <v>6</v>
      </c>
      <c r="F8" s="2"/>
    </row>
    <row r="9" spans="1:6" s="13" customFormat="1" ht="28.5" customHeight="1" x14ac:dyDescent="0.3">
      <c r="A9" s="44" t="s">
        <v>55</v>
      </c>
      <c r="B9" s="24">
        <v>91</v>
      </c>
      <c r="C9" s="15">
        <v>2</v>
      </c>
      <c r="D9" s="15">
        <v>0</v>
      </c>
      <c r="E9" s="15">
        <f t="shared" si="0"/>
        <v>182</v>
      </c>
    </row>
    <row r="10" spans="1:6" s="13" customFormat="1" ht="13" x14ac:dyDescent="0.3">
      <c r="A10" s="16"/>
      <c r="B10" s="15"/>
      <c r="C10" s="15"/>
      <c r="D10" s="17" t="s">
        <v>43</v>
      </c>
      <c r="E10" s="32">
        <f>SUM(E4:E9)</f>
        <v>212</v>
      </c>
    </row>
    <row r="11" spans="1:6" s="13" customFormat="1" ht="9.75" customHeight="1" x14ac:dyDescent="0.3">
      <c r="A11" s="33"/>
      <c r="B11" s="34"/>
      <c r="C11" s="34"/>
      <c r="D11" s="35"/>
      <c r="E11" s="36"/>
    </row>
    <row r="12" spans="1:6" s="13" customFormat="1" ht="18" customHeight="1" x14ac:dyDescent="0.3">
      <c r="A12" s="107" t="s">
        <v>57</v>
      </c>
      <c r="B12" s="107"/>
      <c r="C12" s="107"/>
      <c r="D12" s="107"/>
      <c r="E12" s="107"/>
    </row>
    <row r="13" spans="1:6" s="13" customFormat="1" ht="27" customHeight="1" x14ac:dyDescent="0.3">
      <c r="A13" s="107"/>
      <c r="B13" s="107"/>
      <c r="C13" s="107"/>
      <c r="D13" s="107"/>
      <c r="E13" s="107"/>
    </row>
  </sheetData>
  <mergeCells count="2">
    <mergeCell ref="A1:E1"/>
    <mergeCell ref="A12: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1"/>
  <sheetViews>
    <sheetView zoomScale="90" zoomScaleNormal="90" workbookViewId="0">
      <selection activeCell="F5" sqref="F5"/>
    </sheetView>
  </sheetViews>
  <sheetFormatPr defaultColWidth="17.7265625" defaultRowHeight="31.9" customHeight="1" x14ac:dyDescent="0.35"/>
  <sheetData>
    <row r="1" spans="1:6" s="13" customFormat="1" ht="31.9" customHeight="1" x14ac:dyDescent="0.3">
      <c r="A1" s="106" t="s">
        <v>2</v>
      </c>
      <c r="B1" s="106"/>
      <c r="C1" s="106"/>
      <c r="D1" s="106"/>
      <c r="E1" s="106"/>
      <c r="F1" s="106"/>
    </row>
    <row r="2" spans="1:6" s="13" customFormat="1" ht="31.9" customHeight="1" x14ac:dyDescent="0.3">
      <c r="A2" s="18"/>
      <c r="B2" s="109" t="s">
        <v>44</v>
      </c>
      <c r="C2" s="109"/>
      <c r="D2" s="18" t="s">
        <v>45</v>
      </c>
      <c r="E2" s="109"/>
      <c r="F2" s="109"/>
    </row>
    <row r="3" spans="1:6" s="13" customFormat="1" ht="31.9" customHeight="1" x14ac:dyDescent="0.3">
      <c r="A3" s="18"/>
      <c r="B3" s="19" t="s">
        <v>32</v>
      </c>
      <c r="C3" s="19" t="s">
        <v>33</v>
      </c>
      <c r="D3" s="19" t="s">
        <v>34</v>
      </c>
      <c r="E3" s="19" t="s">
        <v>35</v>
      </c>
      <c r="F3" s="19" t="s">
        <v>36</v>
      </c>
    </row>
    <row r="4" spans="1:6" s="13" customFormat="1" ht="70.900000000000006" customHeight="1" x14ac:dyDescent="0.3">
      <c r="A4" s="19" t="s">
        <v>46</v>
      </c>
      <c r="B4" s="18" t="s">
        <v>47</v>
      </c>
      <c r="C4" s="18" t="s">
        <v>48</v>
      </c>
      <c r="D4" s="18" t="s">
        <v>100</v>
      </c>
      <c r="E4" s="18" t="s">
        <v>49</v>
      </c>
      <c r="F4" s="18" t="s">
        <v>101</v>
      </c>
    </row>
    <row r="5" spans="1:6" s="13" customFormat="1" ht="31.9" customHeight="1" x14ac:dyDescent="0.3">
      <c r="A5" s="14">
        <v>1</v>
      </c>
      <c r="B5" s="15">
        <v>6</v>
      </c>
      <c r="C5" s="15">
        <v>79</v>
      </c>
      <c r="D5" s="15">
        <v>0</v>
      </c>
      <c r="E5" s="15">
        <v>0</v>
      </c>
      <c r="F5" s="15">
        <f>B5+C5+D5-E5</f>
        <v>85</v>
      </c>
    </row>
    <row r="6" spans="1:6" s="13" customFormat="1" ht="31.9" customHeight="1" x14ac:dyDescent="0.3">
      <c r="A6" s="14">
        <v>2</v>
      </c>
      <c r="B6" s="15">
        <v>6</v>
      </c>
      <c r="C6" s="15">
        <v>85</v>
      </c>
      <c r="D6" s="15">
        <v>0</v>
      </c>
      <c r="E6" s="15">
        <v>0</v>
      </c>
      <c r="F6" s="15">
        <f>B6+C6+D6-E6</f>
        <v>91</v>
      </c>
    </row>
    <row r="7" spans="1:6" s="13" customFormat="1" ht="31.9" customHeight="1" x14ac:dyDescent="0.3">
      <c r="A7" s="14">
        <v>3</v>
      </c>
      <c r="B7" s="15">
        <v>6</v>
      </c>
      <c r="C7" s="15">
        <v>91</v>
      </c>
      <c r="D7" s="15">
        <v>0</v>
      </c>
      <c r="E7" s="15">
        <v>0</v>
      </c>
      <c r="F7" s="15">
        <f>B7+C7+D7-E7</f>
        <v>97</v>
      </c>
    </row>
    <row r="8" spans="1:6" s="13" customFormat="1" ht="31.9" customHeight="1" x14ac:dyDescent="0.3">
      <c r="A8" s="14" t="s">
        <v>50</v>
      </c>
      <c r="B8" s="15">
        <f>AVERAGE(B5:B7)</f>
        <v>6</v>
      </c>
      <c r="C8" s="15">
        <f>AVERAGE(C5:C7)</f>
        <v>85</v>
      </c>
      <c r="D8" s="15">
        <v>0</v>
      </c>
      <c r="E8" s="15">
        <v>0</v>
      </c>
      <c r="F8" s="17">
        <f>AVERAGE(F5:F7)</f>
        <v>91</v>
      </c>
    </row>
    <row r="9" spans="1:6" s="13" customFormat="1" ht="20.5" customHeight="1" x14ac:dyDescent="0.3">
      <c r="A9" s="110" t="s">
        <v>102</v>
      </c>
      <c r="B9" s="110"/>
      <c r="C9" s="110"/>
      <c r="D9" s="110"/>
      <c r="E9" s="110"/>
      <c r="F9" s="110"/>
    </row>
    <row r="10" spans="1:6" ht="31.9" customHeight="1" x14ac:dyDescent="0.35">
      <c r="A10" s="108" t="s">
        <v>103</v>
      </c>
      <c r="B10" s="108"/>
      <c r="C10" s="108"/>
      <c r="D10" s="108"/>
      <c r="E10" s="108"/>
      <c r="F10" s="108"/>
    </row>
    <row r="11" spans="1:6" ht="31.9" customHeight="1" x14ac:dyDescent="0.35">
      <c r="A11" s="108" t="s">
        <v>104</v>
      </c>
      <c r="B11" s="108"/>
      <c r="C11" s="108"/>
      <c r="D11" s="108"/>
      <c r="E11" s="108"/>
      <c r="F11" s="108"/>
    </row>
  </sheetData>
  <mergeCells count="6">
    <mergeCell ref="A11:F11"/>
    <mergeCell ref="A1:F1"/>
    <mergeCell ref="B2:C2"/>
    <mergeCell ref="E2:F2"/>
    <mergeCell ref="A9:F9"/>
    <mergeCell ref="A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2024-10-27T22:15:35+00:00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9D4FB-026A-4C5B-9C36-B6F79B394665}">
  <ds:schemaRefs>
    <ds:schemaRef ds:uri="Microsoft.SharePoint.Taxonomy.ContentTypeSync"/>
  </ds:schemaRefs>
</ds:datastoreItem>
</file>

<file path=customXml/itemProps2.xml><?xml version="1.0" encoding="utf-8"?>
<ds:datastoreItem xmlns:ds="http://schemas.openxmlformats.org/officeDocument/2006/customXml" ds:itemID="{1008DC74-8F49-4888-A53E-7E011E7D6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2025-02-06T00:59:58Z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