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F180620B-5F8F-44DC-A321-A7CB40D01DD9}"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1" sheetId="7" r:id="rId2"/>
    <sheet name="Table2" sheetId="8" r:id="rId3"/>
    <sheet name="Capital O&amp;M" sheetId="9" r:id="rId4"/>
    <sheet name="Responses" sheetId="5" r:id="rId5"/>
    <sheet name="Respondents" sheetId="4" r:id="rId6"/>
  </sheets>
  <definedNames>
    <definedName name="OLE_LINK3">Table2!$A$20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5" l="1"/>
  <c r="K36" i="7" s="1"/>
  <c r="I15" i="8"/>
  <c r="F15" i="8"/>
  <c r="I5" i="8"/>
  <c r="H5" i="8"/>
  <c r="G5" i="8"/>
  <c r="F5" i="8"/>
  <c r="I37" i="7"/>
  <c r="F36" i="7"/>
  <c r="F27" i="7"/>
  <c r="B7" i="6" l="1"/>
  <c r="B6" i="6"/>
  <c r="E9" i="5"/>
  <c r="E10" i="5"/>
  <c r="E5" i="5"/>
  <c r="E6" i="5"/>
  <c r="E7" i="5"/>
  <c r="E8" i="5"/>
  <c r="E4" i="5"/>
  <c r="C8" i="4"/>
  <c r="D8" i="4"/>
  <c r="E8" i="4"/>
  <c r="B8" i="4"/>
  <c r="F8" i="4"/>
  <c r="F6" i="4"/>
  <c r="F7" i="4"/>
  <c r="F5" i="4"/>
  <c r="D13" i="8"/>
  <c r="F13" i="8" s="1"/>
  <c r="D12" i="8"/>
  <c r="F12" i="8" s="1"/>
  <c r="H12" i="8" s="1"/>
  <c r="F11" i="8"/>
  <c r="D10" i="8"/>
  <c r="F10" i="8" s="1"/>
  <c r="D9" i="8"/>
  <c r="F9" i="8" s="1"/>
  <c r="F8" i="8"/>
  <c r="G8" i="8" s="1"/>
  <c r="D8" i="8"/>
  <c r="D7" i="8"/>
  <c r="F7" i="8" s="1"/>
  <c r="D5" i="8"/>
  <c r="D33" i="7"/>
  <c r="F33" i="7" s="1"/>
  <c r="D26" i="7"/>
  <c r="F26" i="7" s="1"/>
  <c r="D25" i="7"/>
  <c r="F25" i="7" s="1"/>
  <c r="D24" i="7"/>
  <c r="F24" i="7" s="1"/>
  <c r="D23" i="7"/>
  <c r="F23" i="7" s="1"/>
  <c r="D22" i="7"/>
  <c r="F22" i="7" s="1"/>
  <c r="D21" i="7"/>
  <c r="F21" i="7" s="1"/>
  <c r="D19" i="7"/>
  <c r="F19" i="7" s="1"/>
  <c r="D18" i="7"/>
  <c r="F18" i="7" s="1"/>
  <c r="D17" i="7"/>
  <c r="F17" i="7" s="1"/>
  <c r="D16" i="7"/>
  <c r="F16" i="7" s="1"/>
  <c r="D15" i="7"/>
  <c r="F15" i="7" s="1"/>
  <c r="D13" i="7"/>
  <c r="F13" i="7" s="1"/>
  <c r="D10" i="7"/>
  <c r="F10" i="7" s="1"/>
  <c r="D9" i="7"/>
  <c r="F9" i="7" s="1"/>
  <c r="F8" i="7"/>
  <c r="F7" i="7"/>
  <c r="H7" i="7" s="1"/>
  <c r="F6" i="7"/>
  <c r="D5" i="7"/>
  <c r="F5" i="7" s="1"/>
  <c r="G7" i="7" l="1"/>
  <c r="I7" i="7" s="1"/>
  <c r="H8" i="8"/>
  <c r="I8" i="8" s="1"/>
  <c r="H17" i="7"/>
  <c r="G17" i="7"/>
  <c r="I17" i="7" s="1"/>
  <c r="G26" i="7"/>
  <c r="H26" i="7"/>
  <c r="G18" i="7"/>
  <c r="H18" i="7"/>
  <c r="H33" i="7"/>
  <c r="G33" i="7"/>
  <c r="G24" i="7"/>
  <c r="H24" i="7"/>
  <c r="H13" i="8"/>
  <c r="G13" i="8"/>
  <c r="H19" i="7"/>
  <c r="G19" i="7"/>
  <c r="I19" i="7" s="1"/>
  <c r="H9" i="8"/>
  <c r="G9" i="8"/>
  <c r="I9" i="8" s="1"/>
  <c r="I10" i="8"/>
  <c r="H10" i="8"/>
  <c r="G10" i="8"/>
  <c r="H5" i="7"/>
  <c r="G5" i="7"/>
  <c r="I5" i="7" s="1"/>
  <c r="H10" i="7"/>
  <c r="G10" i="7"/>
  <c r="H22" i="7"/>
  <c r="G22" i="7"/>
  <c r="I22" i="7" s="1"/>
  <c r="H15" i="7"/>
  <c r="G15" i="7"/>
  <c r="H25" i="7"/>
  <c r="G25" i="7"/>
  <c r="H21" i="7"/>
  <c r="G21" i="7"/>
  <c r="I21" i="7" s="1"/>
  <c r="H13" i="7"/>
  <c r="G13" i="7"/>
  <c r="I13" i="7" s="1"/>
  <c r="H23" i="7"/>
  <c r="G23" i="7"/>
  <c r="I23" i="7" s="1"/>
  <c r="H16" i="7"/>
  <c r="G16" i="7"/>
  <c r="I16" i="7" s="1"/>
  <c r="I12" i="8"/>
  <c r="G9" i="7"/>
  <c r="H9" i="7"/>
  <c r="I9" i="7" s="1"/>
  <c r="G6" i="7"/>
  <c r="G8" i="7"/>
  <c r="G7" i="8"/>
  <c r="G12" i="8"/>
  <c r="H6" i="7"/>
  <c r="H8" i="7"/>
  <c r="H7" i="8"/>
  <c r="G11" i="8"/>
  <c r="I11" i="8" s="1"/>
  <c r="H11" i="8"/>
  <c r="I15" i="7" l="1"/>
  <c r="I8" i="7"/>
  <c r="F37" i="7"/>
  <c r="I6" i="7"/>
  <c r="I27" i="7" s="1"/>
  <c r="I10" i="7"/>
  <c r="I13" i="8"/>
  <c r="I7" i="8"/>
  <c r="I33" i="7"/>
  <c r="I36" i="7" s="1"/>
  <c r="B2" i="6" l="1"/>
  <c r="B4" i="6"/>
  <c r="B3" i="6"/>
  <c r="I39" i="7" l="1"/>
  <c r="B5" i="6" s="1"/>
</calcChain>
</file>

<file path=xl/sharedStrings.xml><?xml version="1.0" encoding="utf-8"?>
<sst xmlns="http://schemas.openxmlformats.org/spreadsheetml/2006/main" count="161" uniqueCount="121">
  <si>
    <t>ICR Summary Information</t>
  </si>
  <si>
    <t>Hours per Response</t>
  </si>
  <si>
    <t>Number of Respondents</t>
  </si>
  <si>
    <t>Total Estimated Burden Hours</t>
  </si>
  <si>
    <t>Total Estimated Costs</t>
  </si>
  <si>
    <t>Annualized Capital O&amp;M</t>
  </si>
  <si>
    <t>Total Annual Responses</t>
  </si>
  <si>
    <t>Form Number</t>
  </si>
  <si>
    <t>Burden Item</t>
  </si>
  <si>
    <t>Labor Rates</t>
  </si>
  <si>
    <t>Management</t>
  </si>
  <si>
    <t>Technical</t>
  </si>
  <si>
    <t>Clerical</t>
  </si>
  <si>
    <t>Assumptions:</t>
  </si>
  <si>
    <t xml:space="preserve">Technical </t>
  </si>
  <si>
    <t>(A)</t>
  </si>
  <si>
    <t>(B)</t>
  </si>
  <si>
    <t>(C)</t>
  </si>
  <si>
    <t>(D)</t>
  </si>
  <si>
    <t>(E)</t>
  </si>
  <si>
    <t>(F)</t>
  </si>
  <si>
    <t>(G)</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</si>
  <si>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</si>
  <si>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</si>
  <si>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</si>
  <si>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</si>
  <si>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</si>
  <si>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Notification of performance test</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</si>
  <si>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</si>
  <si>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</si>
  <si>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</si>
  <si>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</si>
  <si>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</si>
  <si>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</si>
  <si>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</si>
  <si>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</si>
  <si>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</si>
  <si>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(H)</t>
  </si>
  <si>
    <t>Person-hours per occurrence</t>
  </si>
  <si>
    <t>No. of occurrences per respondent per year</t>
  </si>
  <si>
    <t>Person- hours per respondent per year 
(C = A x B)</t>
  </si>
  <si>
    <r>
      <t xml:space="preserve">Respondents per year </t>
    </r>
    <r>
      <rPr>
        <vertAlign val="superscript"/>
        <sz val="8"/>
        <color theme="1"/>
        <rFont val="Times New Roman"/>
        <family val="1"/>
      </rPr>
      <t>a</t>
    </r>
  </si>
  <si>
    <t>Technical person- hours per year 
(E = C x D)</t>
  </si>
  <si>
    <t>Management person-hours per year 
(E x 0.05)</t>
  </si>
  <si>
    <t>Clerical person-hours per year 
(E x 0.1)</t>
  </si>
  <si>
    <r>
      <t xml:space="preserve">Cost </t>
    </r>
    <r>
      <rPr>
        <vertAlign val="superscript"/>
        <sz val="8"/>
        <color theme="1"/>
        <rFont val="Times New Roman"/>
        <family val="1"/>
      </rPr>
      <t>b</t>
    </r>
    <r>
      <rPr>
        <sz val="8"/>
        <color theme="1"/>
        <rFont val="Times New Roman"/>
        <family val="1"/>
      </rPr>
      <t xml:space="preserve"> ($)</t>
    </r>
  </si>
  <si>
    <t>1.  Applications</t>
  </si>
  <si>
    <t>A.  Application for approval of construction/modification</t>
  </si>
  <si>
    <t>Notification of anticipated startup</t>
  </si>
  <si>
    <t>Notification of actual startup</t>
  </si>
  <si>
    <t>Notification of physical or operational change</t>
  </si>
  <si>
    <t>B.  Source information report/application</t>
  </si>
  <si>
    <t>C.  Request for ambient air monitoring alternative</t>
  </si>
  <si>
    <t>2.  Survey and Studies</t>
  </si>
  <si>
    <t>N/A</t>
  </si>
  <si>
    <t>3.  Reporting requirements</t>
  </si>
  <si>
    <t xml:space="preserve">  </t>
  </si>
  <si>
    <t>A.  Familiarization with rule requirement</t>
  </si>
  <si>
    <t>B.  Required activities</t>
  </si>
  <si>
    <r>
      <t xml:space="preserve">Emissions test </t>
    </r>
    <r>
      <rPr>
        <vertAlign val="superscript"/>
        <sz val="8"/>
        <color theme="1"/>
        <rFont val="Times New Roman"/>
        <family val="1"/>
      </rPr>
      <t>c</t>
    </r>
  </si>
  <si>
    <t>Calculation of emission estimates</t>
  </si>
  <si>
    <t>Monitoring ambient beryllium concentrations</t>
  </si>
  <si>
    <t>C.  Create Information</t>
  </si>
  <si>
    <t xml:space="preserve">D.  Gather existing information </t>
  </si>
  <si>
    <t xml:space="preserve">E.  Write report  </t>
  </si>
  <si>
    <r>
      <t xml:space="preserve">Notification of anticipated firing </t>
    </r>
    <r>
      <rPr>
        <vertAlign val="superscript"/>
        <sz val="8"/>
        <color theme="1"/>
        <rFont val="Times New Roman"/>
        <family val="1"/>
      </rPr>
      <t>d</t>
    </r>
  </si>
  <si>
    <r>
      <t xml:space="preserve">Emission test report </t>
    </r>
    <r>
      <rPr>
        <vertAlign val="superscript"/>
        <sz val="8"/>
        <color theme="1"/>
        <rFont val="Times New Roman"/>
        <family val="1"/>
      </rPr>
      <t>e</t>
    </r>
  </si>
  <si>
    <t>Report of calculated emission levels</t>
  </si>
  <si>
    <t xml:space="preserve">Plans for location monitors </t>
  </si>
  <si>
    <t>Report monthly ambient concentrations</t>
  </si>
  <si>
    <t>Reporting Subtotal</t>
  </si>
  <si>
    <t>4.  Recordkeeping requirements</t>
  </si>
  <si>
    <t>B.  Plan activities</t>
  </si>
  <si>
    <t>C.  Implement activities</t>
  </si>
  <si>
    <t xml:space="preserve">D.  Develop record system </t>
  </si>
  <si>
    <r>
      <t>E.  Enter information</t>
    </r>
    <r>
      <rPr>
        <vertAlign val="superscript"/>
        <sz val="8"/>
        <color theme="1"/>
        <rFont val="Times New Roman"/>
        <family val="1"/>
      </rPr>
      <t>f</t>
    </r>
  </si>
  <si>
    <t>F.  Train personnel</t>
  </si>
  <si>
    <t>G.  Audits</t>
  </si>
  <si>
    <t>Recordkeeping Subtotal</t>
  </si>
  <si>
    <r>
      <t>TOTAL ANNUAL BURDEN AND COST (rounded)</t>
    </r>
    <r>
      <rPr>
        <b/>
        <vertAlign val="superscript"/>
        <sz val="8"/>
        <color theme="1"/>
        <rFont val="Times New Roman"/>
        <family val="1"/>
      </rPr>
      <t>g</t>
    </r>
  </si>
  <si>
    <r>
      <t>TOTAL CAPITAL AND O&amp;M COST (rounded)</t>
    </r>
    <r>
      <rPr>
        <b/>
        <vertAlign val="superscript"/>
        <sz val="8"/>
        <color rgb="FF000000"/>
        <rFont val="Times New Roman"/>
        <family val="1"/>
      </rPr>
      <t>g</t>
    </r>
  </si>
  <si>
    <r>
      <t>GRAND TOTAL (rounded)</t>
    </r>
    <r>
      <rPr>
        <b/>
        <vertAlign val="superscript"/>
        <sz val="8"/>
        <color rgb="FF000000"/>
        <rFont val="Times New Roman"/>
        <family val="1"/>
      </rPr>
      <t>g</t>
    </r>
  </si>
  <si>
    <r>
      <t>a</t>
    </r>
    <r>
      <rPr>
        <sz val="10"/>
        <rFont val="Times New Roman"/>
        <family val="1"/>
      </rPr>
      <t xml:space="preserve">  We have assumed that there will be one existing source subject to the rule, with no additional new sources per year that will become subject to the rule over the three-year period of this ICR. We assume that each respondent will have to familiarize with the regulatory requirements each year when the test is performed.</t>
    </r>
  </si>
  <si>
    <r>
      <t>c</t>
    </r>
    <r>
      <rPr>
        <sz val="10"/>
        <color theme="1"/>
        <rFont val="Times New Roman"/>
        <family val="1"/>
      </rPr>
      <t xml:space="preserve">  We have assumed that it will take 6 hours to complete the emission test.</t>
    </r>
  </si>
  <si>
    <r>
      <t>d</t>
    </r>
    <r>
      <rPr>
        <sz val="10"/>
        <color theme="1"/>
        <rFont val="Times New Roman"/>
        <family val="1"/>
      </rPr>
      <t xml:space="preserve">  We have assumed that it will take one hour to write the test report notification.</t>
    </r>
  </si>
  <si>
    <r>
      <t>e</t>
    </r>
    <r>
      <rPr>
        <sz val="10"/>
        <color theme="1"/>
        <rFont val="Times New Roman"/>
        <family val="1"/>
      </rPr>
      <t xml:space="preserve">  We have assumed that it will take three hours to write the test report.</t>
    </r>
  </si>
  <si>
    <r>
      <t>f</t>
    </r>
    <r>
      <rPr>
        <sz val="10"/>
        <color theme="1"/>
        <rFont val="Times New Roman"/>
        <family val="1"/>
      </rPr>
      <t xml:space="preserve">  We have assumed that it will take three hours to enter information.</t>
    </r>
  </si>
  <si>
    <r>
      <rPr>
        <vertAlign val="superscript"/>
        <sz val="10"/>
        <color theme="1"/>
        <rFont val="Times New Roman"/>
        <family val="1"/>
      </rPr>
      <t xml:space="preserve">g  </t>
    </r>
    <r>
      <rPr>
        <sz val="10"/>
        <color theme="1"/>
        <rFont val="Times New Roman"/>
        <family val="1"/>
      </rPr>
      <t>Totals have been rounded to 3 significant figures. Figures may not add exactly due to rounding.</t>
    </r>
  </si>
  <si>
    <t>(I)</t>
  </si>
  <si>
    <t>Activity</t>
  </si>
  <si>
    <t>EPA person- hours per occurrence</t>
  </si>
  <si>
    <t>No. of occurrences per plant per year</t>
  </si>
  <si>
    <t>EPA person- hours per plant per year 
(C = A x B)</t>
  </si>
  <si>
    <r>
      <t xml:space="preserve">Plants per year </t>
    </r>
    <r>
      <rPr>
        <vertAlign val="superscript"/>
        <sz val="8"/>
        <color theme="1"/>
        <rFont val="Times New Roman"/>
        <family val="1"/>
      </rPr>
      <t>a</t>
    </r>
  </si>
  <si>
    <t>Management person-hours per year
(E x 0.05)</t>
  </si>
  <si>
    <t>Clerical person-hours per year
(E x 0.1)</t>
  </si>
  <si>
    <t>Performance test</t>
  </si>
  <si>
    <r>
      <t>Rocket motor firing</t>
    </r>
    <r>
      <rPr>
        <vertAlign val="superscript"/>
        <sz val="8"/>
        <color theme="1"/>
        <rFont val="Times New Roman"/>
        <family val="1"/>
      </rPr>
      <t>c</t>
    </r>
  </si>
  <si>
    <t>Report review</t>
  </si>
  <si>
    <t>Application of construction</t>
  </si>
  <si>
    <r>
      <t>Review report of test results</t>
    </r>
    <r>
      <rPr>
        <vertAlign val="superscript"/>
        <sz val="8"/>
        <color theme="1"/>
        <rFont val="Times New Roman"/>
        <family val="1"/>
      </rPr>
      <t>e</t>
    </r>
  </si>
  <si>
    <r>
      <t>TOTAL ANNUAL BURDEN (rounded)</t>
    </r>
    <r>
      <rPr>
        <b/>
        <vertAlign val="superscript"/>
        <sz val="8"/>
        <color theme="1"/>
        <rFont val="Times New Roman"/>
        <family val="1"/>
      </rPr>
      <t>f</t>
    </r>
  </si>
  <si>
    <r>
      <t>a</t>
    </r>
    <r>
      <rPr>
        <sz val="10"/>
        <color theme="1"/>
        <rFont val="Times New Roman"/>
        <family val="1"/>
      </rPr>
      <t xml:space="preserve">  We have assumed that there will be one existing source subject to the rule, with no additional new sources per year that will become subject to the rule over the three-year period of this ICR.</t>
    </r>
  </si>
  <si>
    <r>
      <t>c</t>
    </r>
    <r>
      <rPr>
        <sz val="10"/>
        <color theme="1"/>
        <rFont val="Times New Roman"/>
        <family val="1"/>
      </rPr>
      <t xml:space="preserve">  We have assumed that it will take six hours to observe the rocket motor firing test.</t>
    </r>
  </si>
  <si>
    <r>
      <t>d</t>
    </r>
    <r>
      <rPr>
        <sz val="10"/>
        <color theme="1"/>
        <rFont val="Times New Roman"/>
        <family val="1"/>
      </rPr>
      <t xml:space="preserve">  We have assumed that it will take three hours to review the notification of anticipated firing of rocket motor report.</t>
    </r>
  </si>
  <si>
    <r>
      <t>e</t>
    </r>
    <r>
      <rPr>
        <sz val="10"/>
        <color theme="1"/>
        <rFont val="Times New Roman"/>
        <family val="1"/>
      </rPr>
      <t xml:space="preserve">  We have assumed that it will take one hour to review the test results report.</t>
    </r>
  </si>
  <si>
    <r>
      <rPr>
        <vertAlign val="superscript"/>
        <sz val="10"/>
        <color theme="1"/>
        <rFont val="Times New Roman"/>
        <family val="1"/>
      </rPr>
      <t xml:space="preserve">f  </t>
    </r>
    <r>
      <rPr>
        <sz val="10"/>
        <color theme="1"/>
        <rFont val="Times New Roman"/>
        <family val="1"/>
      </rPr>
      <t>Totals have been rounded to 3 significant figures. Figures may not add exactly due to rounding.</t>
    </r>
  </si>
  <si>
    <r>
      <t xml:space="preserve">a </t>
    </r>
    <r>
      <rPr>
        <sz val="10"/>
        <color rgb="FF000000"/>
        <rFont val="Times New Roman"/>
        <family val="1"/>
      </rPr>
      <t xml:space="preserve">  New respondents include sources with constructed, reconstructed, and modified affected facilities.</t>
    </r>
  </si>
  <si>
    <t>Notification of construction or modification</t>
  </si>
  <si>
    <t>Notification of anticipated firing</t>
  </si>
  <si>
    <t>Emission test report</t>
  </si>
  <si>
    <r>
      <t xml:space="preserve">Total </t>
    </r>
    <r>
      <rPr>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</si>
  <si>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Totals may not add exactly due to rounding</t>
    </r>
  </si>
  <si>
    <t>Not Applicable</t>
  </si>
  <si>
    <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</si>
  <si>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Notification of anticipated firing of rocket motor </t>
    </r>
    <r>
      <rPr>
        <vertAlign val="superscript"/>
        <sz val="8"/>
        <rFont val="Times New Roman"/>
        <family val="1"/>
      </rPr>
      <t>d</t>
    </r>
  </si>
  <si>
    <t>hrs/response</t>
  </si>
  <si>
    <r>
      <t xml:space="preserve">Table 2: Annual Respondent Burden and Cost – </t>
    </r>
    <r>
      <rPr>
        <b/>
        <sz val="11"/>
        <color theme="1"/>
        <rFont val="Times New Roman"/>
        <family val="1"/>
      </rPr>
      <t>NESHAP for Beryllium Rocket Motor Fuel Firing (40 CFR Part 61, Subpart D) (Renewal)</t>
    </r>
  </si>
  <si>
    <r>
      <t xml:space="preserve">Table 1: Annual Respondent Burden and Cost – </t>
    </r>
    <r>
      <rPr>
        <b/>
        <sz val="11"/>
        <color theme="1"/>
        <rFont val="Times New Roman"/>
        <family val="1"/>
      </rPr>
      <t>NESHAP for Beryllium Rocket Motor Fuel Firing (40 CFR Part 61, Subpart D) (Renewal)</t>
    </r>
  </si>
  <si>
    <r>
      <t>b</t>
    </r>
    <r>
      <rPr>
        <sz val="10"/>
        <color theme="1"/>
        <rFont val="Times New Roman"/>
        <family val="1"/>
      </rPr>
      <t xml:space="preserve">  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</si>
  <si>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The only type of industry costs associated with the information collection activity in the regulations are labor costs. There are no capital/startup or operation and/or maintenance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</si>
</sst>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General_)"/>
    <numFmt numFmtId="165" formatCode="&quot;$&quot;#,##0.00"/>
    <numFmt numFmtId="166" formatCode="0.0"/>
  </numFmts>
  <fonts count="30" x14ac:knownFonts="1">
    <font>
      <sz val="11"/>
      <color theme="1"/>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sz val="10"/>
      <color rgb="FFFF0000"/>
      <name val="Times New Roman"/>
      <family val="1"/>
    </font>
    <font>
      <sz val="10"/>
      <name val="Times New Roman"/>
      <family val="1"/>
    </font>
    <font>
      <sz val="8"/>
      <name val="Helv"/>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name val="Times New Roman"/>
      <family val="1"/>
    </font>
    <font>
      <vertAlign val="superscript"/>
      <sz val="10"/>
      <color rgb="FF000000"/>
      <name val="Times New Roman"/>
      <family val="1"/>
    </font>
    <font>
      <sz val="10"/>
      <color theme="1"/>
      <name val="Calibri"/>
      <family val="2"/>
      <scheme val="minor"/>
    </font>
    <font>
      <sz val="8"/>
      <color theme="1"/>
      <name val="Times New Roman"/>
      <family val="1"/>
    </font>
    <font>
      <sz val="8"/>
      <color theme="1"/>
      <name val="Calibri"/>
      <family val="2"/>
      <scheme val="minor"/>
    </font>
    <font>
      <vertAlign val="superscript"/>
      <sz val="8"/>
      <color theme="1"/>
      <name val="Times New Roman"/>
      <family val="1"/>
    </font>
    <font>
      <sz val="8"/>
      <name val="Times New Roman"/>
      <family val="1"/>
    </font>
    <font>
      <b/>
      <i/>
      <sz val="8"/>
      <color theme="1"/>
      <name val="Times New Roman"/>
      <family val="1"/>
    </font>
    <font>
      <b/>
      <sz val="8"/>
      <color theme="1"/>
      <name val="Times New Roman"/>
      <family val="1"/>
    </font>
    <font>
      <b/>
      <sz val="8"/>
      <color theme="1"/>
      <name val="Calibri"/>
      <family val="2"/>
      <scheme val="minor"/>
    </font>
    <font>
      <b/>
      <vertAlign val="superscript"/>
      <sz val="8"/>
      <color theme="1"/>
      <name val="Times New Roman"/>
      <family val="1"/>
    </font>
    <font>
      <sz val="8"/>
      <color rgb="FFFF0000"/>
      <name val="Calibri"/>
      <family val="2"/>
      <scheme val="minor"/>
    </font>
    <font>
      <b/>
      <sz val="8"/>
      <color rgb="FF000000"/>
      <name val="Times New Roman"/>
      <family val="1"/>
    </font>
    <font>
      <b/>
      <vertAlign val="superscript"/>
      <sz val="8"/>
      <color rgb="FF000000"/>
      <name val="Times New Roman"/>
      <family val="1"/>
    </font>
    <font>
      <sz val="8"/>
      <color rgb="FF000000"/>
      <name val="Times New Roman"/>
      <family val="1"/>
    </font>
    <font>
      <vertAlign val="superscript"/>
      <sz val="8"/>
      <name val="Times New Roman"/>
      <family val="1"/>
    </font>
    <font>
      <b/>
      <sz val="11"/>
      <color rgb="FF000000"/>
      <name val="Times New Roman"/>
      <family val="1"/>
    </font>
    <font>
      <b/>
      <sz val="11"/>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6" fillId="0" borderId="0"/>
  </cellStyleXfs>
  <cellXfs count="75">
    <xf numFmtId="0" fontId="0" fillId="0" borderId="0" xfId="0"/>
    <xf numFmtId="0" fontId="1" fillId="0" borderId="0" xfId="0" applyFont="1"/>
    <xf numFmtId="0" fontId="4" fillId="0" borderId="0" xfId="0" applyFont="1"/>
    <xf numFmtId="0" fontId="13" fillId="0" borderId="0" xfId="0" applyFont="1"/>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applyAlignment="1">
      <alignment vertical="center"/>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center" vertical="center" wrapText="1"/>
    </xf>
    <xf numFmtId="0" fontId="2" fillId="0" borderId="0" xfId="0" applyFont="1" applyAlignment="1">
      <alignment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8" fillId="0" borderId="0" xfId="0" applyFont="1" applyAlignment="1">
      <alignment horizontal="left" vertical="top" wrapText="1"/>
    </xf>
    <xf numFmtId="164" fontId="5" fillId="0" borderId="0" xfId="1" applyFont="1" applyAlignment="1">
      <alignment horizontal="left" vertical="top" wrapText="1"/>
    </xf>
    <xf numFmtId="0" fontId="14" fillId="0" borderId="1" xfId="0" applyFont="1" applyBorder="1" applyAlignment="1">
      <alignment horizontal="center" vertical="top" wrapText="1"/>
    </xf>
    <xf numFmtId="0" fontId="15" fillId="0" borderId="0" xfId="0" applyFont="1"/>
    <xf numFmtId="0" fontId="14" fillId="0" borderId="1" xfId="0" applyFont="1" applyBorder="1" applyAlignment="1">
      <alignment horizontal="center" vertical="center" wrapText="1"/>
    </xf>
    <xf numFmtId="0" fontId="15" fillId="0" borderId="0" xfId="0" applyFont="1" applyAlignment="1">
      <alignment horizontal="center" vertical="center"/>
    </xf>
    <xf numFmtId="0" fontId="14" fillId="0" borderId="1" xfId="0" applyFont="1" applyBorder="1" applyAlignment="1">
      <alignment vertical="top" wrapText="1"/>
    </xf>
    <xf numFmtId="0" fontId="14" fillId="0" borderId="1" xfId="0" applyFont="1" applyBorder="1" applyAlignment="1">
      <alignment horizontal="left" vertical="top" wrapText="1" indent="1"/>
    </xf>
    <xf numFmtId="1" fontId="14" fillId="0" borderId="1" xfId="0" applyNumberFormat="1" applyFont="1" applyBorder="1" applyAlignment="1">
      <alignment horizontal="center" vertical="top" wrapText="1"/>
    </xf>
    <xf numFmtId="6" fontId="14" fillId="0" borderId="1" xfId="0" applyNumberFormat="1" applyFont="1" applyBorder="1" applyAlignment="1">
      <alignment horizontal="right" vertical="top" wrapText="1"/>
    </xf>
    <xf numFmtId="0" fontId="17" fillId="0" borderId="1" xfId="0" applyFont="1" applyBorder="1" applyAlignment="1">
      <alignment horizontal="left" vertical="top" wrapText="1" indent="3"/>
    </xf>
    <xf numFmtId="2" fontId="14" fillId="0" borderId="1" xfId="0" applyNumberFormat="1" applyFont="1" applyBorder="1" applyAlignment="1">
      <alignment horizontal="center" vertical="top" wrapText="1"/>
    </xf>
    <xf numFmtId="8" fontId="14" fillId="0" borderId="1" xfId="0" applyNumberFormat="1" applyFont="1" applyBorder="1" applyAlignment="1">
      <alignment horizontal="right" vertical="top" wrapText="1"/>
    </xf>
    <xf numFmtId="0" fontId="14" fillId="0" borderId="1" xfId="0" applyFont="1" applyBorder="1" applyAlignment="1">
      <alignment horizontal="left" vertical="top" wrapText="1" indent="3"/>
    </xf>
    <xf numFmtId="166" fontId="14" fillId="0" borderId="1" xfId="0" applyNumberFormat="1" applyFont="1" applyBorder="1" applyAlignment="1">
      <alignment horizontal="center" vertical="top" wrapText="1"/>
    </xf>
    <xf numFmtId="0" fontId="18" fillId="0" borderId="1" xfId="0" applyFont="1" applyBorder="1" applyAlignment="1">
      <alignment vertical="top" wrapText="1"/>
    </xf>
    <xf numFmtId="0" fontId="19" fillId="0" borderId="1" xfId="0" applyFont="1" applyBorder="1" applyAlignment="1">
      <alignment horizontal="center" vertical="top" wrapText="1"/>
    </xf>
    <xf numFmtId="8" fontId="19" fillId="0" borderId="1" xfId="0" applyNumberFormat="1" applyFont="1" applyBorder="1" applyAlignment="1">
      <alignment horizontal="right" vertical="top" wrapText="1"/>
    </xf>
    <xf numFmtId="0" fontId="20" fillId="0" borderId="0" xfId="0" applyFont="1"/>
    <xf numFmtId="0" fontId="18" fillId="0" borderId="1" xfId="0" applyFont="1" applyBorder="1" applyAlignment="1">
      <alignment horizontal="center" vertical="top" wrapText="1"/>
    </xf>
    <xf numFmtId="0" fontId="19" fillId="0" borderId="1" xfId="0" applyFont="1" applyBorder="1" applyAlignment="1">
      <alignment vertical="top" wrapText="1"/>
    </xf>
    <xf numFmtId="6" fontId="19" fillId="0" borderId="1" xfId="0" applyNumberFormat="1" applyFont="1" applyBorder="1" applyAlignment="1">
      <alignment horizontal="right" vertical="top" wrapText="1"/>
    </xf>
    <xf numFmtId="0" fontId="22" fillId="0" borderId="0" xfId="0" applyFont="1"/>
    <xf numFmtId="0" fontId="23" fillId="0" borderId="1" xfId="0" applyFont="1" applyBorder="1" applyAlignment="1">
      <alignment horizontal="left"/>
    </xf>
    <xf numFmtId="1" fontId="19" fillId="0" borderId="1" xfId="0" applyNumberFormat="1" applyFont="1" applyBorder="1" applyAlignment="1">
      <alignment horizontal="center" vertical="top" wrapText="1"/>
    </xf>
    <xf numFmtId="6" fontId="15" fillId="0" borderId="0" xfId="0" applyNumberFormat="1" applyFont="1"/>
    <xf numFmtId="0" fontId="14" fillId="0" borderId="0" xfId="0" applyFont="1" applyAlignment="1">
      <alignment vertical="top" wrapText="1"/>
    </xf>
    <xf numFmtId="0" fontId="14" fillId="0" borderId="0" xfId="0" applyFont="1" applyAlignment="1">
      <alignment horizontal="center" vertical="top" wrapText="1"/>
    </xf>
    <xf numFmtId="1" fontId="19" fillId="0" borderId="0" xfId="0" applyNumberFormat="1" applyFont="1" applyAlignment="1">
      <alignment horizontal="center" vertical="top" wrapText="1"/>
    </xf>
    <xf numFmtId="0" fontId="19" fillId="0" borderId="0" xfId="0" applyFont="1" applyAlignment="1">
      <alignment horizontal="center" vertical="top" wrapText="1"/>
    </xf>
    <xf numFmtId="6" fontId="19" fillId="0" borderId="0" xfId="0" applyNumberFormat="1" applyFont="1" applyAlignment="1">
      <alignment horizontal="right" vertical="top" wrapText="1"/>
    </xf>
    <xf numFmtId="0" fontId="3" fillId="0" borderId="0" xfId="0" applyFont="1"/>
    <xf numFmtId="0" fontId="1" fillId="0" borderId="0" xfId="0" applyFont="1" applyAlignment="1">
      <alignment vertical="top"/>
    </xf>
    <xf numFmtId="0" fontId="17" fillId="0" borderId="1" xfId="0" applyFont="1" applyBorder="1" applyAlignment="1">
      <alignment vertical="top" wrapText="1"/>
    </xf>
    <xf numFmtId="0" fontId="17" fillId="0" borderId="1" xfId="0" applyFont="1" applyBorder="1" applyAlignment="1">
      <alignment horizontal="left" vertical="top" wrapText="1" indent="1"/>
    </xf>
    <xf numFmtId="0" fontId="25" fillId="0" borderId="1" xfId="0" applyFont="1" applyBorder="1"/>
    <xf numFmtId="165" fontId="14" fillId="0" borderId="1" xfId="0" applyNumberFormat="1" applyFont="1" applyBorder="1"/>
    <xf numFmtId="0" fontId="27" fillId="0" borderId="0" xfId="0" applyFont="1" applyAlignment="1">
      <alignment vertical="center"/>
    </xf>
    <xf numFmtId="0" fontId="29" fillId="0" borderId="0" xfId="0" applyFont="1" applyAlignment="1">
      <alignment vertical="center"/>
    </xf>
    <xf numFmtId="0" fontId="0" fillId="0" borderId="0" xfId="0" applyAlignment="1">
      <alignment horizontal="center"/>
    </xf>
    <xf numFmtId="0" fontId="14" fillId="0" borderId="1" xfId="0" applyFont="1" applyBorder="1" applyAlignment="1">
      <alignment horizontal="left" vertical="top" wrapText="1" indent="2"/>
    </xf>
    <xf numFmtId="0" fontId="14" fillId="0" borderId="1" xfId="0" applyFont="1" applyBorder="1" applyAlignment="1">
      <alignment horizontal="center" vertical="top" wrapText="1"/>
    </xf>
    <xf numFmtId="0" fontId="14" fillId="0" borderId="1" xfId="0" applyFont="1" applyBorder="1" applyAlignment="1">
      <alignment vertical="top" wrapText="1"/>
    </xf>
    <xf numFmtId="1" fontId="19" fillId="0" borderId="2" xfId="0" applyNumberFormat="1" applyFont="1" applyBorder="1" applyAlignment="1">
      <alignment horizontal="center" vertical="top" wrapText="1"/>
    </xf>
    <xf numFmtId="1" fontId="19" fillId="0" borderId="3" xfId="0" applyNumberFormat="1" applyFont="1" applyBorder="1" applyAlignment="1">
      <alignment horizontal="center" vertical="top" wrapText="1"/>
    </xf>
    <xf numFmtId="1" fontId="19" fillId="0" borderId="4" xfId="0" applyNumberFormat="1" applyFont="1" applyBorder="1" applyAlignment="1">
      <alignment horizontal="center" vertical="top" wrapText="1"/>
    </xf>
    <xf numFmtId="0" fontId="25" fillId="0" borderId="2" xfId="0" applyFont="1" applyBorder="1" applyAlignment="1">
      <alignment horizontal="center"/>
    </xf>
    <xf numFmtId="0" fontId="25" fillId="0" borderId="4" xfId="0" applyFont="1" applyBorder="1" applyAlignment="1">
      <alignment horizontal="center"/>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0" fontId="11" fillId="0" borderId="0" xfId="0" applyFont="1" applyAlignment="1">
      <alignment horizontal="left" wrapText="1"/>
    </xf>
    <xf numFmtId="0" fontId="3" fillId="0" borderId="0" xfId="0" applyFont="1" applyAlignment="1">
      <alignment horizontal="left" wrapText="1"/>
    </xf>
    <xf numFmtId="0" fontId="25" fillId="0" borderId="1" xfId="0" applyFont="1" applyBorder="1" applyAlignment="1">
      <alignment horizontal="center"/>
    </xf>
    <xf numFmtId="1" fontId="19" fillId="0" borderId="1" xfId="0" applyNumberFormat="1" applyFont="1" applyBorder="1" applyAlignment="1">
      <alignment horizontal="center" vertical="top" wrapText="1"/>
    </xf>
    <xf numFmtId="0" fontId="7" fillId="0" borderId="1" xfId="0" applyFont="1" applyBorder="1" applyAlignment="1">
      <alignment horizontal="center" vertical="center" wrapText="1"/>
    </xf>
    <xf numFmtId="0" fontId="9"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sqref="A1:B1"/>
    </sheetView>
  </sheetViews>
  <sheetFormatPr defaultRowHeight="14.5" x14ac:dyDescent="0.35"/>
  <cols>
    <col min="1" max="1" width="27.81640625" bestFit="1" customWidth="1"/>
    <col min="2" max="2" width="14.26953125" bestFit="1" customWidth="1"/>
  </cols>
  <sheetData>
    <row r="1" spans="1:2" x14ac:dyDescent="0.35">
      <c r="A1" s="58" t="s">
        <v>0</v>
      </c>
      <c r="B1" s="58"/>
    </row>
    <row r="2" spans="1:2" x14ac:dyDescent="0.35">
      <c r="A2" t="s">
        <v>1</v>
      </c>
      <c r="B2" s="15">
        <f>Table1!K36</f>
        <v>9.4875000000000025</v>
      </c>
    </row>
    <row r="3" spans="1:2" x14ac:dyDescent="0.35">
      <c r="A3" t="s">
        <v>2</v>
      </c>
      <c r="B3">
        <f>Respondents!F8</f>
        <v>1</v>
      </c>
    </row>
    <row r="4" spans="1:2" x14ac:dyDescent="0.35">
      <c r="A4" t="s">
        <v>3</v>
      </c>
      <c r="B4" s="16">
        <f>Table1!F37</f>
        <v>9.4875000000000025</v>
      </c>
    </row>
    <row r="5" spans="1:2" x14ac:dyDescent="0.35">
      <c r="A5" t="s">
        <v>4</v>
      </c>
      <c r="B5" s="17">
        <f>Table1!I39</f>
        <v>1450</v>
      </c>
    </row>
    <row r="6" spans="1:2" x14ac:dyDescent="0.35">
      <c r="A6" t="s">
        <v>5</v>
      </c>
      <c r="B6" s="17">
        <f>Table1!I38</f>
        <v>0</v>
      </c>
    </row>
    <row r="7" spans="1:2" x14ac:dyDescent="0.35">
      <c r="A7" t="s">
        <v>6</v>
      </c>
      <c r="B7" s="18">
        <f>Responses!E11</f>
        <v>1</v>
      </c>
    </row>
    <row r="8" spans="1:2" x14ac:dyDescent="0.35">
      <c r="A8" t="s">
        <v>7</v>
      </c>
      <c r="B8" t="s">
        <v>113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ED3B-93BF-4171-9B1C-39F4F11F1DCD}">
  <dimension ref="A1:N48"/>
  <sheetViews>
    <sheetView zoomScale="115" zoomScaleNormal="115" workbookViewId="0">
      <selection activeCell="K37" sqref="K37"/>
    </sheetView>
  </sheetViews>
  <sheetFormatPr defaultColWidth="8.7265625" defaultRowHeight="10.5" x14ac:dyDescent="0.25"/>
  <cols>
    <col min="1" max="1" width="34.7265625" style="22" customWidth="1"/>
    <col min="2" max="2" width="11.7265625" style="22" customWidth="1"/>
    <col min="3" max="3" width="13.7265625" style="22" customWidth="1"/>
    <col min="4" max="4" width="14.26953125" style="22" customWidth="1"/>
    <col min="5" max="5" width="12.7265625" style="22" customWidth="1"/>
    <col min="6" max="6" width="11.7265625" style="22" customWidth="1"/>
    <col min="7" max="7" width="14" style="22" customWidth="1"/>
    <col min="8" max="16384" width="8.7265625" style="22"/>
  </cols>
  <sheetData>
    <row r="1" spans="1:12" ht="14" x14ac:dyDescent="0.25">
      <c r="A1" s="56" t="s">
        <v>118</v>
      </c>
    </row>
    <row r="2" spans="1:12" x14ac:dyDescent="0.25">
      <c r="A2" s="21"/>
      <c r="B2" s="21" t="s">
        <v>15</v>
      </c>
      <c r="C2" s="21" t="s">
        <v>16</v>
      </c>
      <c r="D2" s="21" t="s">
        <v>17</v>
      </c>
      <c r="E2" s="21" t="s">
        <v>18</v>
      </c>
      <c r="F2" s="21" t="s">
        <v>19</v>
      </c>
      <c r="G2" s="21" t="s">
        <v>20</v>
      </c>
      <c r="H2" s="21" t="s">
        <v>21</v>
      </c>
      <c r="I2" s="21" t="s">
        <v>37</v>
      </c>
    </row>
    <row r="3" spans="1:12" s="24" customFormat="1" ht="42" x14ac:dyDescent="0.35">
      <c r="A3" s="23" t="s">
        <v>8</v>
      </c>
      <c r="B3" s="23" t="s">
        <v>38</v>
      </c>
      <c r="C3" s="23" t="s">
        <v>39</v>
      </c>
      <c r="D3" s="23" t="s">
        <v>40</v>
      </c>
      <c r="E3" s="23" t="s">
        <v>41</v>
      </c>
      <c r="F3" s="23" t="s">
        <v>42</v>
      </c>
      <c r="G3" s="23" t="s">
        <v>43</v>
      </c>
      <c r="H3" s="23" t="s">
        <v>44</v>
      </c>
      <c r="I3" s="23" t="s">
        <v>45</v>
      </c>
    </row>
    <row r="4" spans="1:12" x14ac:dyDescent="0.25">
      <c r="A4" s="25" t="s">
        <v>46</v>
      </c>
      <c r="B4" s="59"/>
      <c r="C4" s="59"/>
      <c r="D4" s="59"/>
      <c r="E4" s="59"/>
      <c r="F4" s="59"/>
      <c r="G4" s="59"/>
      <c r="H4" s="59"/>
      <c r="I4" s="59"/>
      <c r="K4" s="65" t="s">
        <v>9</v>
      </c>
      <c r="L4" s="66"/>
    </row>
    <row r="5" spans="1:12" x14ac:dyDescent="0.25">
      <c r="A5" s="26" t="s">
        <v>47</v>
      </c>
      <c r="B5" s="21">
        <v>12</v>
      </c>
      <c r="C5" s="21">
        <v>0.33</v>
      </c>
      <c r="D5" s="21">
        <f>B5*C5</f>
        <v>3.96</v>
      </c>
      <c r="E5" s="21">
        <v>0</v>
      </c>
      <c r="F5" s="21">
        <f t="shared" ref="F5:F10" si="0">D5*E5</f>
        <v>0</v>
      </c>
      <c r="G5" s="27">
        <f t="shared" ref="G5:G10" si="1">F5*0.05</f>
        <v>0</v>
      </c>
      <c r="H5" s="27">
        <f t="shared" ref="H5:H10" si="2">F5*0.1</f>
        <v>0</v>
      </c>
      <c r="I5" s="28">
        <f t="shared" ref="I5:I10" si="3">F5*$L$5+G5*$L$6+H5*$L$7</f>
        <v>0</v>
      </c>
      <c r="K5" s="54" t="s">
        <v>10</v>
      </c>
      <c r="L5" s="55">
        <v>163.16999999999999</v>
      </c>
    </row>
    <row r="6" spans="1:12" x14ac:dyDescent="0.25">
      <c r="A6" s="29" t="s">
        <v>48</v>
      </c>
      <c r="B6" s="21">
        <v>1</v>
      </c>
      <c r="C6" s="21">
        <v>0</v>
      </c>
      <c r="D6" s="21">
        <v>0</v>
      </c>
      <c r="E6" s="21">
        <v>0</v>
      </c>
      <c r="F6" s="21">
        <f t="shared" si="0"/>
        <v>0</v>
      </c>
      <c r="G6" s="27">
        <f t="shared" si="1"/>
        <v>0</v>
      </c>
      <c r="H6" s="27">
        <f t="shared" si="2"/>
        <v>0</v>
      </c>
      <c r="I6" s="28">
        <f t="shared" si="3"/>
        <v>0</v>
      </c>
      <c r="K6" s="54" t="s">
        <v>11</v>
      </c>
      <c r="L6" s="55">
        <v>130.28</v>
      </c>
    </row>
    <row r="7" spans="1:12" x14ac:dyDescent="0.25">
      <c r="A7" s="29" t="s">
        <v>49</v>
      </c>
      <c r="B7" s="21">
        <v>1</v>
      </c>
      <c r="C7" s="21">
        <v>0</v>
      </c>
      <c r="D7" s="21">
        <v>0</v>
      </c>
      <c r="E7" s="21">
        <v>0</v>
      </c>
      <c r="F7" s="21">
        <f t="shared" si="0"/>
        <v>0</v>
      </c>
      <c r="G7" s="27">
        <f t="shared" si="1"/>
        <v>0</v>
      </c>
      <c r="H7" s="27">
        <f t="shared" si="2"/>
        <v>0</v>
      </c>
      <c r="I7" s="28">
        <f t="shared" si="3"/>
        <v>0</v>
      </c>
      <c r="K7" s="54" t="s">
        <v>12</v>
      </c>
      <c r="L7" s="55">
        <v>65.709999999999994</v>
      </c>
    </row>
    <row r="8" spans="1:12" x14ac:dyDescent="0.25">
      <c r="A8" s="29" t="s">
        <v>50</v>
      </c>
      <c r="B8" s="21">
        <v>1</v>
      </c>
      <c r="C8" s="21">
        <v>0</v>
      </c>
      <c r="D8" s="21">
        <v>0</v>
      </c>
      <c r="E8" s="21">
        <v>0</v>
      </c>
      <c r="F8" s="21">
        <f t="shared" si="0"/>
        <v>0</v>
      </c>
      <c r="G8" s="27">
        <f t="shared" si="1"/>
        <v>0</v>
      </c>
      <c r="H8" s="27">
        <f t="shared" si="2"/>
        <v>0</v>
      </c>
      <c r="I8" s="28">
        <f t="shared" si="3"/>
        <v>0</v>
      </c>
    </row>
    <row r="9" spans="1:12" x14ac:dyDescent="0.25">
      <c r="A9" s="26" t="s">
        <v>51</v>
      </c>
      <c r="B9" s="21">
        <v>6</v>
      </c>
      <c r="C9" s="21">
        <v>0</v>
      </c>
      <c r="D9" s="21">
        <f t="shared" ref="D9:D10" si="4">B9*C9</f>
        <v>0</v>
      </c>
      <c r="E9" s="21">
        <v>0</v>
      </c>
      <c r="F9" s="21">
        <f t="shared" si="0"/>
        <v>0</v>
      </c>
      <c r="G9" s="27">
        <f t="shared" si="1"/>
        <v>0</v>
      </c>
      <c r="H9" s="27">
        <f t="shared" si="2"/>
        <v>0</v>
      </c>
      <c r="I9" s="28">
        <f t="shared" si="3"/>
        <v>0</v>
      </c>
    </row>
    <row r="10" spans="1:12" x14ac:dyDescent="0.25">
      <c r="A10" s="26" t="s">
        <v>52</v>
      </c>
      <c r="B10" s="21">
        <v>18</v>
      </c>
      <c r="C10" s="21">
        <v>0</v>
      </c>
      <c r="D10" s="21">
        <f t="shared" si="4"/>
        <v>0</v>
      </c>
      <c r="E10" s="21">
        <v>0</v>
      </c>
      <c r="F10" s="21">
        <f t="shared" si="0"/>
        <v>0</v>
      </c>
      <c r="G10" s="27">
        <f t="shared" si="1"/>
        <v>0</v>
      </c>
      <c r="H10" s="27">
        <f t="shared" si="2"/>
        <v>0</v>
      </c>
      <c r="I10" s="28">
        <f t="shared" si="3"/>
        <v>0</v>
      </c>
    </row>
    <row r="11" spans="1:12" x14ac:dyDescent="0.25">
      <c r="A11" s="25" t="s">
        <v>53</v>
      </c>
      <c r="B11" s="59" t="s">
        <v>54</v>
      </c>
      <c r="C11" s="59"/>
      <c r="D11" s="59"/>
      <c r="E11" s="59"/>
      <c r="F11" s="59"/>
      <c r="G11" s="59"/>
      <c r="H11" s="59"/>
      <c r="I11" s="59"/>
    </row>
    <row r="12" spans="1:12" x14ac:dyDescent="0.25">
      <c r="A12" s="25" t="s">
        <v>55</v>
      </c>
      <c r="B12" s="60" t="s">
        <v>56</v>
      </c>
      <c r="C12" s="60"/>
      <c r="D12" s="60"/>
      <c r="E12" s="60"/>
      <c r="F12" s="60"/>
      <c r="G12" s="60"/>
      <c r="H12" s="60"/>
      <c r="I12" s="60"/>
    </row>
    <row r="13" spans="1:12" x14ac:dyDescent="0.25">
      <c r="A13" s="26" t="s">
        <v>57</v>
      </c>
      <c r="B13" s="21">
        <v>3</v>
      </c>
      <c r="C13" s="21">
        <v>0.33</v>
      </c>
      <c r="D13" s="21">
        <f t="shared" ref="D13" si="5">B13*C13</f>
        <v>0.99</v>
      </c>
      <c r="E13" s="21">
        <v>1</v>
      </c>
      <c r="F13" s="21">
        <f>D13*E13</f>
        <v>0.99</v>
      </c>
      <c r="G13" s="30">
        <f t="shared" ref="G13" si="6">F13*0.05</f>
        <v>4.9500000000000002E-2</v>
      </c>
      <c r="H13" s="30">
        <f t="shared" ref="H13" si="7">F13*0.1</f>
        <v>9.9000000000000005E-2</v>
      </c>
      <c r="I13" s="31">
        <f>F13*$L$5+G13*$L$6+H13*$L$7</f>
        <v>174.49244999999999</v>
      </c>
    </row>
    <row r="14" spans="1:12" x14ac:dyDescent="0.25">
      <c r="A14" s="26" t="s">
        <v>58</v>
      </c>
      <c r="B14" s="60"/>
      <c r="C14" s="60"/>
      <c r="D14" s="60"/>
      <c r="E14" s="60"/>
      <c r="F14" s="60"/>
      <c r="G14" s="60"/>
      <c r="H14" s="60"/>
      <c r="I14" s="60"/>
    </row>
    <row r="15" spans="1:12" ht="12.5" x14ac:dyDescent="0.25">
      <c r="A15" s="32" t="s">
        <v>59</v>
      </c>
      <c r="B15" s="21">
        <v>6</v>
      </c>
      <c r="C15" s="21">
        <v>0.33</v>
      </c>
      <c r="D15" s="21">
        <f t="shared" ref="D15:D26" si="8">B15*C15</f>
        <v>1.98</v>
      </c>
      <c r="E15" s="21">
        <v>1</v>
      </c>
      <c r="F15" s="21">
        <f>D15*E15</f>
        <v>1.98</v>
      </c>
      <c r="G15" s="30">
        <f t="shared" ref="G15:G26" si="9">F15*0.05</f>
        <v>9.9000000000000005E-2</v>
      </c>
      <c r="H15" s="33">
        <f t="shared" ref="H15:H19" si="10">F15*0.1</f>
        <v>0.19800000000000001</v>
      </c>
      <c r="I15" s="31">
        <f>F15*$L$5+G15*$L$6+H15*$L$7</f>
        <v>348.98489999999998</v>
      </c>
    </row>
    <row r="16" spans="1:12" x14ac:dyDescent="0.25">
      <c r="A16" s="32" t="s">
        <v>60</v>
      </c>
      <c r="B16" s="21">
        <v>3</v>
      </c>
      <c r="C16" s="21">
        <v>0.33</v>
      </c>
      <c r="D16" s="21">
        <f t="shared" si="8"/>
        <v>0.99</v>
      </c>
      <c r="E16" s="21">
        <v>1</v>
      </c>
      <c r="F16" s="21">
        <f t="shared" ref="F16:F26" si="11">D16*E16</f>
        <v>0.99</v>
      </c>
      <c r="G16" s="30">
        <f t="shared" si="9"/>
        <v>4.9500000000000002E-2</v>
      </c>
      <c r="H16" s="33">
        <f t="shared" si="10"/>
        <v>9.9000000000000005E-2</v>
      </c>
      <c r="I16" s="31">
        <f>F16*$L$5+G16*$L$6+H16*$L$7</f>
        <v>174.49244999999999</v>
      </c>
    </row>
    <row r="17" spans="1:9" x14ac:dyDescent="0.25">
      <c r="A17" s="32" t="s">
        <v>61</v>
      </c>
      <c r="B17" s="21">
        <v>3</v>
      </c>
      <c r="C17" s="21">
        <v>0.33</v>
      </c>
      <c r="D17" s="21">
        <f t="shared" si="8"/>
        <v>0.99</v>
      </c>
      <c r="E17" s="21">
        <v>1</v>
      </c>
      <c r="F17" s="21">
        <f t="shared" si="11"/>
        <v>0.99</v>
      </c>
      <c r="G17" s="30">
        <f t="shared" si="9"/>
        <v>4.9500000000000002E-2</v>
      </c>
      <c r="H17" s="33">
        <f t="shared" si="10"/>
        <v>9.9000000000000005E-2</v>
      </c>
      <c r="I17" s="31">
        <f>F17*$L$5+G17*$L$6+H17*$L$7</f>
        <v>174.49244999999999</v>
      </c>
    </row>
    <row r="18" spans="1:9" x14ac:dyDescent="0.25">
      <c r="A18" s="26" t="s">
        <v>62</v>
      </c>
      <c r="B18" s="21">
        <v>2</v>
      </c>
      <c r="C18" s="21">
        <v>1</v>
      </c>
      <c r="D18" s="21">
        <f t="shared" si="8"/>
        <v>2</v>
      </c>
      <c r="E18" s="21">
        <v>0</v>
      </c>
      <c r="F18" s="21">
        <f t="shared" si="11"/>
        <v>0</v>
      </c>
      <c r="G18" s="27">
        <f t="shared" si="9"/>
        <v>0</v>
      </c>
      <c r="H18" s="27">
        <f t="shared" si="10"/>
        <v>0</v>
      </c>
      <c r="I18" s="28">
        <v>0</v>
      </c>
    </row>
    <row r="19" spans="1:9" x14ac:dyDescent="0.25">
      <c r="A19" s="26" t="s">
        <v>63</v>
      </c>
      <c r="B19" s="21">
        <v>3</v>
      </c>
      <c r="C19" s="21">
        <v>0.33</v>
      </c>
      <c r="D19" s="21">
        <f t="shared" si="8"/>
        <v>0.99</v>
      </c>
      <c r="E19" s="21">
        <v>1</v>
      </c>
      <c r="F19" s="21">
        <f t="shared" si="11"/>
        <v>0.99</v>
      </c>
      <c r="G19" s="30">
        <f t="shared" si="9"/>
        <v>4.9500000000000002E-2</v>
      </c>
      <c r="H19" s="33">
        <f t="shared" si="10"/>
        <v>9.9000000000000005E-2</v>
      </c>
      <c r="I19" s="31">
        <f>F19*$L$5+G19*$L$6+H19*$L$7</f>
        <v>174.49244999999999</v>
      </c>
    </row>
    <row r="20" spans="1:9" ht="10.15" customHeight="1" x14ac:dyDescent="0.25">
      <c r="A20" s="26" t="s">
        <v>64</v>
      </c>
      <c r="B20" s="61"/>
      <c r="C20" s="61"/>
      <c r="D20" s="61"/>
      <c r="E20" s="61"/>
      <c r="F20" s="61"/>
      <c r="G20" s="61"/>
      <c r="H20" s="61"/>
      <c r="I20" s="61"/>
    </row>
    <row r="21" spans="1:9" ht="10.15" customHeight="1" x14ac:dyDescent="0.25">
      <c r="A21" s="29" t="s">
        <v>27</v>
      </c>
      <c r="B21" s="21">
        <v>1</v>
      </c>
      <c r="C21" s="21">
        <v>0.33</v>
      </c>
      <c r="D21" s="21">
        <f t="shared" ref="D21" si="12">B21*C21</f>
        <v>0.33</v>
      </c>
      <c r="E21" s="21">
        <v>0</v>
      </c>
      <c r="F21" s="21">
        <f t="shared" ref="F21" si="13">D21*E21</f>
        <v>0</v>
      </c>
      <c r="G21" s="27">
        <f t="shared" ref="G21" si="14">F21*0.05</f>
        <v>0</v>
      </c>
      <c r="H21" s="27">
        <f t="shared" ref="H21:H26" si="15">F21*0.1</f>
        <v>0</v>
      </c>
      <c r="I21" s="28">
        <f>F21*$L$5+G21*$L$6+H21*$L$7</f>
        <v>0</v>
      </c>
    </row>
    <row r="22" spans="1:9" ht="12.5" x14ac:dyDescent="0.25">
      <c r="A22" s="32" t="s">
        <v>65</v>
      </c>
      <c r="B22" s="21">
        <v>1</v>
      </c>
      <c r="C22" s="21">
        <v>0.33</v>
      </c>
      <c r="D22" s="21">
        <f t="shared" si="8"/>
        <v>0.33</v>
      </c>
      <c r="E22" s="21">
        <v>1</v>
      </c>
      <c r="F22" s="21">
        <f t="shared" si="11"/>
        <v>0.33</v>
      </c>
      <c r="G22" s="30">
        <f t="shared" si="9"/>
        <v>1.6500000000000001E-2</v>
      </c>
      <c r="H22" s="30">
        <f t="shared" si="15"/>
        <v>3.3000000000000002E-2</v>
      </c>
      <c r="I22" s="31">
        <f>F22*$L$5+G22*$L$6+H22*$L$7</f>
        <v>58.164149999999999</v>
      </c>
    </row>
    <row r="23" spans="1:9" ht="12.5" x14ac:dyDescent="0.25">
      <c r="A23" s="32" t="s">
        <v>66</v>
      </c>
      <c r="B23" s="21">
        <v>3</v>
      </c>
      <c r="C23" s="21">
        <v>0.33</v>
      </c>
      <c r="D23" s="21">
        <f t="shared" si="8"/>
        <v>0.99</v>
      </c>
      <c r="E23" s="21">
        <v>1</v>
      </c>
      <c r="F23" s="21">
        <f t="shared" si="11"/>
        <v>0.99</v>
      </c>
      <c r="G23" s="30">
        <f t="shared" si="9"/>
        <v>4.9500000000000002E-2</v>
      </c>
      <c r="H23" s="33">
        <f t="shared" si="15"/>
        <v>9.9000000000000005E-2</v>
      </c>
      <c r="I23" s="31">
        <f>F23*$L$5+G23*$L$6+H23*$L$7</f>
        <v>174.49244999999999</v>
      </c>
    </row>
    <row r="24" spans="1:9" x14ac:dyDescent="0.25">
      <c r="A24" s="32" t="s">
        <v>67</v>
      </c>
      <c r="B24" s="21">
        <v>3</v>
      </c>
      <c r="C24" s="21">
        <v>0</v>
      </c>
      <c r="D24" s="21">
        <f t="shared" si="8"/>
        <v>0</v>
      </c>
      <c r="E24" s="21">
        <v>0</v>
      </c>
      <c r="F24" s="21">
        <f t="shared" si="11"/>
        <v>0</v>
      </c>
      <c r="G24" s="27">
        <f t="shared" si="9"/>
        <v>0</v>
      </c>
      <c r="H24" s="27">
        <f t="shared" si="15"/>
        <v>0</v>
      </c>
      <c r="I24" s="28">
        <v>0</v>
      </c>
    </row>
    <row r="25" spans="1:9" x14ac:dyDescent="0.25">
      <c r="A25" s="32" t="s">
        <v>68</v>
      </c>
      <c r="B25" s="21">
        <v>1</v>
      </c>
      <c r="C25" s="21">
        <v>0</v>
      </c>
      <c r="D25" s="21">
        <f t="shared" si="8"/>
        <v>0</v>
      </c>
      <c r="E25" s="21">
        <v>0</v>
      </c>
      <c r="F25" s="21">
        <f t="shared" si="11"/>
        <v>0</v>
      </c>
      <c r="G25" s="27">
        <f t="shared" si="9"/>
        <v>0</v>
      </c>
      <c r="H25" s="27">
        <f t="shared" si="15"/>
        <v>0</v>
      </c>
      <c r="I25" s="28">
        <v>0</v>
      </c>
    </row>
    <row r="26" spans="1:9" x14ac:dyDescent="0.25">
      <c r="A26" s="32" t="s">
        <v>69</v>
      </c>
      <c r="B26" s="21">
        <v>1</v>
      </c>
      <c r="C26" s="21">
        <v>12</v>
      </c>
      <c r="D26" s="21">
        <f t="shared" si="8"/>
        <v>12</v>
      </c>
      <c r="E26" s="21">
        <v>0</v>
      </c>
      <c r="F26" s="21">
        <f t="shared" si="11"/>
        <v>0</v>
      </c>
      <c r="G26" s="27">
        <f t="shared" si="9"/>
        <v>0</v>
      </c>
      <c r="H26" s="27">
        <f t="shared" si="15"/>
        <v>0</v>
      </c>
      <c r="I26" s="28">
        <v>0</v>
      </c>
    </row>
    <row r="27" spans="1:9" s="37" customFormat="1" x14ac:dyDescent="0.25">
      <c r="A27" s="34" t="s">
        <v>70</v>
      </c>
      <c r="B27" s="35"/>
      <c r="C27" s="35"/>
      <c r="D27" s="35"/>
      <c r="E27" s="35"/>
      <c r="F27" s="62">
        <f>SUM(F5:H10,F13:H13,F15:H19,F21:H26)</f>
        <v>8.349000000000002</v>
      </c>
      <c r="G27" s="63"/>
      <c r="H27" s="64"/>
      <c r="I27" s="36">
        <f>SUM(I5:I10,I13,I15:I19,I22:I26)</f>
        <v>1279.6113</v>
      </c>
    </row>
    <row r="28" spans="1:9" x14ac:dyDescent="0.25">
      <c r="A28" s="25" t="s">
        <v>71</v>
      </c>
      <c r="B28" s="60"/>
      <c r="C28" s="60"/>
      <c r="D28" s="60"/>
      <c r="E28" s="60"/>
      <c r="F28" s="60"/>
      <c r="G28" s="60"/>
      <c r="H28" s="60"/>
      <c r="I28" s="60"/>
    </row>
    <row r="29" spans="1:9" x14ac:dyDescent="0.25">
      <c r="A29" s="26" t="s">
        <v>57</v>
      </c>
      <c r="B29" s="59" t="s">
        <v>54</v>
      </c>
      <c r="C29" s="59"/>
      <c r="D29" s="59"/>
      <c r="E29" s="59"/>
      <c r="F29" s="59"/>
      <c r="G29" s="59"/>
      <c r="H29" s="59"/>
      <c r="I29" s="59"/>
    </row>
    <row r="30" spans="1:9" x14ac:dyDescent="0.25">
      <c r="A30" s="26" t="s">
        <v>72</v>
      </c>
      <c r="B30" s="59" t="s">
        <v>54</v>
      </c>
      <c r="C30" s="59"/>
      <c r="D30" s="59"/>
      <c r="E30" s="59"/>
      <c r="F30" s="59"/>
      <c r="G30" s="59"/>
      <c r="H30" s="59"/>
      <c r="I30" s="59"/>
    </row>
    <row r="31" spans="1:9" x14ac:dyDescent="0.25">
      <c r="A31" s="26" t="s">
        <v>73</v>
      </c>
      <c r="B31" s="59" t="s">
        <v>54</v>
      </c>
      <c r="C31" s="59"/>
      <c r="D31" s="59"/>
      <c r="E31" s="59"/>
      <c r="F31" s="59"/>
      <c r="G31" s="59"/>
      <c r="H31" s="59"/>
      <c r="I31" s="59"/>
    </row>
    <row r="32" spans="1:9" x14ac:dyDescent="0.25">
      <c r="A32" s="26" t="s">
        <v>74</v>
      </c>
      <c r="B32" s="59" t="s">
        <v>54</v>
      </c>
      <c r="C32" s="59"/>
      <c r="D32" s="59"/>
      <c r="E32" s="59"/>
      <c r="F32" s="59"/>
      <c r="G32" s="59"/>
      <c r="H32" s="59"/>
      <c r="I32" s="59"/>
    </row>
    <row r="33" spans="1:14" ht="12.5" x14ac:dyDescent="0.25">
      <c r="A33" s="26" t="s">
        <v>75</v>
      </c>
      <c r="B33" s="21">
        <v>3</v>
      </c>
      <c r="C33" s="21">
        <v>0.33</v>
      </c>
      <c r="D33" s="21">
        <f t="shared" ref="D33" si="16">B33*C33</f>
        <v>0.99</v>
      </c>
      <c r="E33" s="21">
        <v>1</v>
      </c>
      <c r="F33" s="21">
        <f t="shared" ref="F33" si="17">D33*E33</f>
        <v>0.99</v>
      </c>
      <c r="G33" s="30">
        <f t="shared" ref="G33" si="18">F33*0.05</f>
        <v>4.9500000000000002E-2</v>
      </c>
      <c r="H33" s="33">
        <f t="shared" ref="H33" si="19">F33*0.1</f>
        <v>9.9000000000000005E-2</v>
      </c>
      <c r="I33" s="31">
        <f>F33*$L$5+G33*$L$6+H33*$L$7</f>
        <v>174.49244999999999</v>
      </c>
    </row>
    <row r="34" spans="1:14" x14ac:dyDescent="0.25">
      <c r="A34" s="26" t="s">
        <v>76</v>
      </c>
      <c r="B34" s="59" t="s">
        <v>54</v>
      </c>
      <c r="C34" s="59"/>
      <c r="D34" s="59"/>
      <c r="E34" s="59"/>
      <c r="F34" s="59"/>
      <c r="G34" s="59"/>
      <c r="H34" s="59"/>
      <c r="I34" s="59"/>
    </row>
    <row r="35" spans="1:14" x14ac:dyDescent="0.25">
      <c r="A35" s="26" t="s">
        <v>77</v>
      </c>
      <c r="B35" s="59" t="s">
        <v>54</v>
      </c>
      <c r="C35" s="59"/>
      <c r="D35" s="59"/>
      <c r="E35" s="59"/>
      <c r="F35" s="59"/>
      <c r="G35" s="59"/>
      <c r="H35" s="59"/>
      <c r="I35" s="59"/>
    </row>
    <row r="36" spans="1:14" s="37" customFormat="1" x14ac:dyDescent="0.25">
      <c r="A36" s="34" t="s">
        <v>78</v>
      </c>
      <c r="B36" s="38"/>
      <c r="C36" s="38"/>
      <c r="D36" s="38"/>
      <c r="E36" s="38"/>
      <c r="F36" s="62">
        <f>SUM(F33:H33)</f>
        <v>1.1385000000000001</v>
      </c>
      <c r="G36" s="63"/>
      <c r="H36" s="64"/>
      <c r="I36" s="36">
        <f>I33</f>
        <v>174.49244999999999</v>
      </c>
      <c r="J36" s="22" t="s">
        <v>116</v>
      </c>
      <c r="K36" s="22">
        <f>F37/Responses!E11</f>
        <v>9.4875000000000025</v>
      </c>
    </row>
    <row r="37" spans="1:14" ht="12.75" customHeight="1" x14ac:dyDescent="0.25">
      <c r="A37" s="39" t="s">
        <v>79</v>
      </c>
      <c r="B37" s="21"/>
      <c r="C37" s="21"/>
      <c r="D37" s="21"/>
      <c r="E37" s="21"/>
      <c r="F37" s="62">
        <f>F27+F36</f>
        <v>9.4875000000000025</v>
      </c>
      <c r="G37" s="67"/>
      <c r="H37" s="68"/>
      <c r="I37" s="40">
        <f>ROUND((I27+I36),-1)</f>
        <v>1450</v>
      </c>
      <c r="J37" s="41"/>
    </row>
    <row r="38" spans="1:14" ht="12.5" x14ac:dyDescent="0.25">
      <c r="A38" s="42" t="s">
        <v>80</v>
      </c>
      <c r="B38" s="21"/>
      <c r="C38" s="21"/>
      <c r="D38" s="21"/>
      <c r="E38" s="21"/>
      <c r="F38" s="43"/>
      <c r="G38" s="35"/>
      <c r="H38" s="35"/>
      <c r="I38" s="40">
        <v>0</v>
      </c>
      <c r="N38" s="44"/>
    </row>
    <row r="39" spans="1:14" ht="12.5" x14ac:dyDescent="0.25">
      <c r="A39" s="42" t="s">
        <v>81</v>
      </c>
      <c r="B39" s="21"/>
      <c r="C39" s="21"/>
      <c r="D39" s="21"/>
      <c r="E39" s="21"/>
      <c r="F39" s="43"/>
      <c r="G39" s="35"/>
      <c r="H39" s="35"/>
      <c r="I39" s="40">
        <f>ROUND(I37+I38,-1)</f>
        <v>1450</v>
      </c>
      <c r="J39" s="41"/>
    </row>
    <row r="40" spans="1:14" x14ac:dyDescent="0.25">
      <c r="A40" s="45"/>
      <c r="B40" s="46"/>
      <c r="C40" s="46"/>
      <c r="D40" s="46"/>
      <c r="E40" s="46"/>
      <c r="F40" s="47"/>
      <c r="G40" s="48"/>
      <c r="H40" s="48"/>
      <c r="I40" s="49"/>
    </row>
    <row r="41" spans="1:14" ht="13" x14ac:dyDescent="0.3">
      <c r="A41" s="14" t="s">
        <v>13</v>
      </c>
      <c r="B41" s="46"/>
      <c r="C41" s="46"/>
      <c r="D41" s="46"/>
      <c r="E41" s="46"/>
      <c r="F41" s="47"/>
      <c r="G41" s="48"/>
      <c r="H41" s="48"/>
      <c r="I41" s="49"/>
    </row>
    <row r="42" spans="1:14" ht="29.25" customHeight="1" x14ac:dyDescent="0.3">
      <c r="A42" s="69" t="s">
        <v>82</v>
      </c>
      <c r="B42" s="69"/>
      <c r="C42" s="69"/>
      <c r="D42" s="69"/>
      <c r="E42" s="69"/>
      <c r="F42" s="69"/>
      <c r="G42" s="69"/>
      <c r="H42" s="69"/>
      <c r="I42" s="69"/>
    </row>
    <row r="43" spans="1:14" ht="66" customHeight="1" x14ac:dyDescent="0.3">
      <c r="A43" s="70" t="s">
        <v>114</v>
      </c>
      <c r="B43" s="70"/>
      <c r="C43" s="70"/>
      <c r="D43" s="70"/>
      <c r="E43" s="70"/>
      <c r="F43" s="70"/>
      <c r="G43" s="70"/>
      <c r="H43" s="70"/>
      <c r="I43" s="70"/>
    </row>
    <row r="44" spans="1:14" ht="15.5" x14ac:dyDescent="0.3">
      <c r="A44" s="50" t="s">
        <v>83</v>
      </c>
    </row>
    <row r="45" spans="1:14" ht="15.5" x14ac:dyDescent="0.3">
      <c r="A45" s="50" t="s">
        <v>84</v>
      </c>
    </row>
    <row r="46" spans="1:14" ht="15.5" x14ac:dyDescent="0.3">
      <c r="A46" s="50" t="s">
        <v>85</v>
      </c>
    </row>
    <row r="47" spans="1:14" ht="15.5" x14ac:dyDescent="0.3">
      <c r="A47" s="50" t="s">
        <v>86</v>
      </c>
    </row>
    <row r="48" spans="1:14" ht="15.5" x14ac:dyDescent="0.25">
      <c r="A48" s="51" t="s">
        <v>87</v>
      </c>
    </row>
  </sheetData>
  <mergeCells count="18">
    <mergeCell ref="B35:I35"/>
    <mergeCell ref="F36:H36"/>
    <mergeCell ref="F37:H37"/>
    <mergeCell ref="A42:I42"/>
    <mergeCell ref="A43:I43"/>
    <mergeCell ref="K4:L4"/>
    <mergeCell ref="B28:I28"/>
    <mergeCell ref="B29:I29"/>
    <mergeCell ref="B30:I30"/>
    <mergeCell ref="B31:I31"/>
    <mergeCell ref="B32:I32"/>
    <mergeCell ref="B34:I34"/>
    <mergeCell ref="B4:I4"/>
    <mergeCell ref="B11:I11"/>
    <mergeCell ref="B12:I12"/>
    <mergeCell ref="B14:I14"/>
    <mergeCell ref="B20:I20"/>
    <mergeCell ref="F27:H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EDA62-6294-4F57-AAF5-8E91A476ADAF}">
  <dimension ref="A1:N24"/>
  <sheetViews>
    <sheetView zoomScale="115" zoomScaleNormal="115" workbookViewId="0"/>
  </sheetViews>
  <sheetFormatPr defaultColWidth="8.7265625" defaultRowHeight="10.5" x14ac:dyDescent="0.25"/>
  <cols>
    <col min="1" max="1" width="35.453125" style="22" customWidth="1"/>
    <col min="2" max="2" width="13.7265625" style="22" customWidth="1"/>
    <col min="3" max="3" width="16.26953125" style="22" customWidth="1"/>
    <col min="4" max="4" width="12" style="22" customWidth="1"/>
    <col min="5" max="5" width="8.7265625" style="22"/>
    <col min="6" max="6" width="13.54296875" style="22" customWidth="1"/>
    <col min="7" max="7" width="13.7265625" style="22" customWidth="1"/>
    <col min="8" max="8" width="12.7265625" style="22" customWidth="1"/>
    <col min="9" max="9" width="8.7265625" style="22"/>
    <col min="10" max="10" width="5" style="22" customWidth="1"/>
    <col min="11" max="16384" width="8.7265625" style="22"/>
  </cols>
  <sheetData>
    <row r="1" spans="1:14" ht="14" x14ac:dyDescent="0.25">
      <c r="A1" s="56" t="s">
        <v>117</v>
      </c>
    </row>
    <row r="2" spans="1:14" x14ac:dyDescent="0.25">
      <c r="A2" s="21"/>
      <c r="B2" s="21" t="s">
        <v>15</v>
      </c>
      <c r="C2" s="21" t="s">
        <v>16</v>
      </c>
      <c r="D2" s="21" t="s">
        <v>17</v>
      </c>
      <c r="E2" s="21" t="s">
        <v>18</v>
      </c>
      <c r="F2" s="21" t="s">
        <v>19</v>
      </c>
      <c r="G2" s="21" t="s">
        <v>20</v>
      </c>
      <c r="H2" s="21" t="s">
        <v>21</v>
      </c>
      <c r="I2" s="21" t="s">
        <v>88</v>
      </c>
    </row>
    <row r="3" spans="1:14" s="24" customFormat="1" ht="31.5" x14ac:dyDescent="0.35">
      <c r="A3" s="23" t="s">
        <v>89</v>
      </c>
      <c r="B3" s="23" t="s">
        <v>90</v>
      </c>
      <c r="C3" s="23" t="s">
        <v>91</v>
      </c>
      <c r="D3" s="23" t="s">
        <v>92</v>
      </c>
      <c r="E3" s="23" t="s">
        <v>93</v>
      </c>
      <c r="F3" s="23" t="s">
        <v>42</v>
      </c>
      <c r="G3" s="23" t="s">
        <v>94</v>
      </c>
      <c r="H3" s="23" t="s">
        <v>95</v>
      </c>
      <c r="I3" s="23" t="s">
        <v>45</v>
      </c>
    </row>
    <row r="4" spans="1:14" x14ac:dyDescent="0.25">
      <c r="A4" s="25" t="s">
        <v>96</v>
      </c>
      <c r="B4" s="60"/>
      <c r="C4" s="60"/>
      <c r="D4" s="60"/>
      <c r="E4" s="60"/>
      <c r="F4" s="60"/>
      <c r="G4" s="60"/>
      <c r="H4" s="60"/>
      <c r="I4" s="60"/>
    </row>
    <row r="5" spans="1:14" ht="12.5" x14ac:dyDescent="0.25">
      <c r="A5" s="26" t="s">
        <v>97</v>
      </c>
      <c r="B5" s="21">
        <v>6</v>
      </c>
      <c r="C5" s="21">
        <v>0.33</v>
      </c>
      <c r="D5" s="21">
        <f>B5*C5</f>
        <v>1.98</v>
      </c>
      <c r="E5" s="21">
        <v>1</v>
      </c>
      <c r="F5" s="21">
        <f>D5*E5</f>
        <v>1.98</v>
      </c>
      <c r="G5" s="30">
        <f>F5*0.05</f>
        <v>9.9000000000000005E-2</v>
      </c>
      <c r="H5" s="30">
        <f>F5*0.1</f>
        <v>0.19800000000000001</v>
      </c>
      <c r="I5" s="31">
        <f>F5*$L$13+G5*$L$14+H5*$L$15</f>
        <v>156.68828999999999</v>
      </c>
    </row>
    <row r="6" spans="1:14" x14ac:dyDescent="0.25">
      <c r="A6" s="52" t="s">
        <v>98</v>
      </c>
      <c r="B6" s="60"/>
      <c r="C6" s="60"/>
      <c r="D6" s="60"/>
      <c r="E6" s="60"/>
      <c r="F6" s="60"/>
      <c r="G6" s="60"/>
      <c r="H6" s="60"/>
      <c r="I6" s="60"/>
    </row>
    <row r="7" spans="1:14" x14ac:dyDescent="0.25">
      <c r="A7" s="53" t="s">
        <v>99</v>
      </c>
      <c r="B7" s="21">
        <v>2</v>
      </c>
      <c r="C7" s="21">
        <v>0.33</v>
      </c>
      <c r="D7" s="21">
        <f t="shared" ref="D7:D13" si="0">B7*C7</f>
        <v>0.66</v>
      </c>
      <c r="E7" s="21">
        <v>0</v>
      </c>
      <c r="F7" s="21">
        <f>D7*E7</f>
        <v>0</v>
      </c>
      <c r="G7" s="27">
        <f t="shared" ref="G7:G13" si="1">F7*0.05</f>
        <v>0</v>
      </c>
      <c r="H7" s="27">
        <f t="shared" ref="H7:H13" si="2">F7*0.1</f>
        <v>0</v>
      </c>
      <c r="I7" s="28">
        <f t="shared" ref="I7:I13" si="3">F7*$L$13+G7*$L$14+H7*$L$15</f>
        <v>0</v>
      </c>
    </row>
    <row r="8" spans="1:14" x14ac:dyDescent="0.25">
      <c r="A8" s="29" t="s">
        <v>48</v>
      </c>
      <c r="B8" s="21">
        <v>1</v>
      </c>
      <c r="C8" s="21">
        <v>0</v>
      </c>
      <c r="D8" s="21">
        <f t="shared" si="0"/>
        <v>0</v>
      </c>
      <c r="E8" s="21">
        <v>0</v>
      </c>
      <c r="F8" s="21">
        <f t="shared" ref="F8:F11" si="4">D8*E8</f>
        <v>0</v>
      </c>
      <c r="G8" s="27">
        <f t="shared" si="1"/>
        <v>0</v>
      </c>
      <c r="H8" s="27">
        <f t="shared" si="2"/>
        <v>0</v>
      </c>
      <c r="I8" s="28">
        <f t="shared" si="3"/>
        <v>0</v>
      </c>
    </row>
    <row r="9" spans="1:14" x14ac:dyDescent="0.25">
      <c r="A9" s="29" t="s">
        <v>49</v>
      </c>
      <c r="B9" s="21">
        <v>1</v>
      </c>
      <c r="C9" s="21">
        <v>0</v>
      </c>
      <c r="D9" s="21">
        <f t="shared" si="0"/>
        <v>0</v>
      </c>
      <c r="E9" s="21">
        <v>0</v>
      </c>
      <c r="F9" s="21">
        <f t="shared" si="4"/>
        <v>0</v>
      </c>
      <c r="G9" s="27">
        <f t="shared" si="1"/>
        <v>0</v>
      </c>
      <c r="H9" s="27">
        <f t="shared" si="2"/>
        <v>0</v>
      </c>
      <c r="I9" s="28">
        <f t="shared" si="3"/>
        <v>0</v>
      </c>
    </row>
    <row r="10" spans="1:14" x14ac:dyDescent="0.25">
      <c r="A10" s="29" t="s">
        <v>50</v>
      </c>
      <c r="B10" s="21">
        <v>1</v>
      </c>
      <c r="C10" s="21">
        <v>0</v>
      </c>
      <c r="D10" s="21">
        <f t="shared" si="0"/>
        <v>0</v>
      </c>
      <c r="E10" s="21">
        <v>0</v>
      </c>
      <c r="F10" s="21">
        <f t="shared" si="4"/>
        <v>0</v>
      </c>
      <c r="G10" s="27">
        <f t="shared" si="1"/>
        <v>0</v>
      </c>
      <c r="H10" s="27">
        <f t="shared" si="2"/>
        <v>0</v>
      </c>
      <c r="I10" s="28">
        <f t="shared" si="3"/>
        <v>0</v>
      </c>
    </row>
    <row r="11" spans="1:14" x14ac:dyDescent="0.25">
      <c r="A11" s="53" t="s">
        <v>27</v>
      </c>
      <c r="B11" s="21">
        <v>1</v>
      </c>
      <c r="C11" s="21">
        <v>0</v>
      </c>
      <c r="D11" s="21">
        <v>0</v>
      </c>
      <c r="E11" s="21">
        <v>0</v>
      </c>
      <c r="F11" s="21">
        <f t="shared" si="4"/>
        <v>0</v>
      </c>
      <c r="G11" s="27">
        <f t="shared" si="1"/>
        <v>0</v>
      </c>
      <c r="H11" s="27">
        <f t="shared" si="2"/>
        <v>0</v>
      </c>
      <c r="I11" s="28">
        <f t="shared" si="3"/>
        <v>0</v>
      </c>
    </row>
    <row r="12" spans="1:14" ht="12.5" x14ac:dyDescent="0.25">
      <c r="A12" s="53" t="s">
        <v>115</v>
      </c>
      <c r="B12" s="21">
        <v>3</v>
      </c>
      <c r="C12" s="21">
        <v>0.33</v>
      </c>
      <c r="D12" s="21">
        <f t="shared" si="0"/>
        <v>0.99</v>
      </c>
      <c r="E12" s="21">
        <v>1</v>
      </c>
      <c r="F12" s="21">
        <f>D12*E12</f>
        <v>0.99</v>
      </c>
      <c r="G12" s="30">
        <f t="shared" si="1"/>
        <v>4.9500000000000002E-2</v>
      </c>
      <c r="H12" s="30">
        <f t="shared" si="2"/>
        <v>9.9000000000000005E-2</v>
      </c>
      <c r="I12" s="31">
        <f t="shared" si="3"/>
        <v>78.344144999999997</v>
      </c>
      <c r="K12" s="71" t="s">
        <v>9</v>
      </c>
      <c r="L12" s="71"/>
    </row>
    <row r="13" spans="1:14" ht="12.5" x14ac:dyDescent="0.25">
      <c r="A13" s="26" t="s">
        <v>100</v>
      </c>
      <c r="B13" s="21">
        <v>1</v>
      </c>
      <c r="C13" s="21">
        <v>0.33</v>
      </c>
      <c r="D13" s="21">
        <f t="shared" si="0"/>
        <v>0.33</v>
      </c>
      <c r="E13" s="21">
        <v>1</v>
      </c>
      <c r="F13" s="21">
        <f>D13*E13</f>
        <v>0.33</v>
      </c>
      <c r="G13" s="30">
        <f t="shared" si="1"/>
        <v>1.6500000000000001E-2</v>
      </c>
      <c r="H13" s="30">
        <f t="shared" si="2"/>
        <v>3.3000000000000002E-2</v>
      </c>
      <c r="I13" s="31">
        <f t="shared" si="3"/>
        <v>26.114715</v>
      </c>
      <c r="K13" s="54" t="s">
        <v>10</v>
      </c>
      <c r="L13" s="55">
        <v>73.459999999999994</v>
      </c>
    </row>
    <row r="14" spans="1:14" x14ac:dyDescent="0.25">
      <c r="A14" s="25"/>
      <c r="B14" s="21"/>
      <c r="C14" s="21"/>
      <c r="D14" s="21"/>
      <c r="E14" s="21"/>
      <c r="F14" s="21"/>
      <c r="G14" s="21"/>
      <c r="H14" s="21"/>
      <c r="I14" s="28"/>
      <c r="K14" s="54" t="s">
        <v>14</v>
      </c>
      <c r="L14" s="55">
        <v>54.51</v>
      </c>
    </row>
    <row r="15" spans="1:14" s="37" customFormat="1" ht="13.5" customHeight="1" x14ac:dyDescent="0.25">
      <c r="A15" s="39" t="s">
        <v>101</v>
      </c>
      <c r="B15" s="35"/>
      <c r="C15" s="35"/>
      <c r="D15" s="35"/>
      <c r="E15" s="35"/>
      <c r="F15" s="72">
        <f>SUM(F5:H5,F7:H13)</f>
        <v>3.7950000000000008</v>
      </c>
      <c r="G15" s="72"/>
      <c r="H15" s="72"/>
      <c r="I15" s="40">
        <f>ROUND(SUM(I5,I7:I13), 0)</f>
        <v>261</v>
      </c>
      <c r="K15" s="54" t="s">
        <v>12</v>
      </c>
      <c r="L15" s="55">
        <v>29.5</v>
      </c>
    </row>
    <row r="16" spans="1:14" x14ac:dyDescent="0.25">
      <c r="N16" s="44"/>
    </row>
    <row r="18" spans="1:9" ht="13" x14ac:dyDescent="0.3">
      <c r="A18" s="14" t="s">
        <v>13</v>
      </c>
    </row>
    <row r="19" spans="1:9" ht="29.25" customHeight="1" x14ac:dyDescent="0.3">
      <c r="A19" s="70" t="s">
        <v>102</v>
      </c>
      <c r="B19" s="70"/>
      <c r="C19" s="70"/>
      <c r="D19" s="70"/>
      <c r="E19" s="70"/>
      <c r="F19" s="70"/>
      <c r="G19" s="70"/>
      <c r="H19" s="70"/>
      <c r="I19" s="70"/>
    </row>
    <row r="20" spans="1:9" ht="53.25" customHeight="1" x14ac:dyDescent="0.3">
      <c r="A20" s="70" t="s">
        <v>119</v>
      </c>
      <c r="B20" s="70"/>
      <c r="C20" s="70"/>
      <c r="D20" s="70"/>
      <c r="E20" s="70"/>
      <c r="F20" s="70"/>
      <c r="G20" s="70"/>
      <c r="H20" s="70"/>
      <c r="I20" s="70"/>
    </row>
    <row r="21" spans="1:9" ht="15.5" x14ac:dyDescent="0.3">
      <c r="A21" s="50" t="s">
        <v>103</v>
      </c>
    </row>
    <row r="22" spans="1:9" ht="15.5" x14ac:dyDescent="0.3">
      <c r="A22" s="50" t="s">
        <v>104</v>
      </c>
    </row>
    <row r="23" spans="1:9" ht="15.5" x14ac:dyDescent="0.3">
      <c r="A23" s="50" t="s">
        <v>105</v>
      </c>
    </row>
    <row r="24" spans="1:9" ht="15.5" x14ac:dyDescent="0.25">
      <c r="A24" s="51" t="s">
        <v>106</v>
      </c>
    </row>
  </sheetData>
  <mergeCells count="6">
    <mergeCell ref="A20:I20"/>
    <mergeCell ref="K12:L12"/>
    <mergeCell ref="B4:I4"/>
    <mergeCell ref="B6:I6"/>
    <mergeCell ref="F15:H15"/>
    <mergeCell ref="A19:I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AA39-4323-4EB7-A183-E4B3E8FAF572}">
  <dimension ref="A1"/>
  <sheetViews>
    <sheetView workbookViewId="0">
      <selection activeCell="D6" sqref="D6"/>
    </sheetView>
  </sheetViews>
  <sheetFormatPr defaultRowHeight="14.5" x14ac:dyDescent="0.35"/>
  <sheetData>
    <row r="1" spans="1:1" ht="15.5" x14ac:dyDescent="0.35">
      <c r="A1" s="57" t="s">
        <v>120</v>
      </c>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4"/>
  <sheetViews>
    <sheetView topLeftCell="A3" zoomScaleNormal="100" workbookViewId="0">
      <selection activeCell="G10" sqref="G10"/>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6" s="3" customFormat="1" ht="15" x14ac:dyDescent="0.3">
      <c r="A1" s="73" t="s">
        <v>6</v>
      </c>
      <c r="B1" s="73"/>
      <c r="C1" s="73"/>
      <c r="D1" s="73"/>
      <c r="E1" s="73"/>
    </row>
    <row r="2" spans="1:6" s="3" customFormat="1" ht="13" x14ac:dyDescent="0.3">
      <c r="A2" s="4" t="s">
        <v>15</v>
      </c>
      <c r="B2" s="4" t="s">
        <v>16</v>
      </c>
      <c r="C2" s="4" t="s">
        <v>17</v>
      </c>
      <c r="D2" s="4" t="s">
        <v>18</v>
      </c>
      <c r="E2" s="4" t="s">
        <v>19</v>
      </c>
    </row>
    <row r="3" spans="1:6" s="3" customFormat="1" ht="104" x14ac:dyDescent="0.3">
      <c r="A3" s="4" t="s">
        <v>22</v>
      </c>
      <c r="B3" s="4" t="s">
        <v>23</v>
      </c>
      <c r="C3" s="4" t="s">
        <v>24</v>
      </c>
      <c r="D3" s="4" t="s">
        <v>25</v>
      </c>
      <c r="E3" s="4" t="s">
        <v>26</v>
      </c>
    </row>
    <row r="4" spans="1:6" s="3" customFormat="1" ht="26" x14ac:dyDescent="0.3">
      <c r="A4" s="12" t="s">
        <v>108</v>
      </c>
      <c r="B4" s="5">
        <v>0</v>
      </c>
      <c r="C4" s="5">
        <v>1</v>
      </c>
      <c r="D4" s="5">
        <v>0</v>
      </c>
      <c r="E4" s="5">
        <f>(B4*C4)+D4</f>
        <v>0</v>
      </c>
    </row>
    <row r="5" spans="1:6" s="3" customFormat="1" ht="26" x14ac:dyDescent="0.3">
      <c r="A5" s="12" t="s">
        <v>48</v>
      </c>
      <c r="B5" s="5">
        <v>0</v>
      </c>
      <c r="C5" s="5">
        <v>1</v>
      </c>
      <c r="D5" s="5">
        <v>0</v>
      </c>
      <c r="E5" s="5">
        <f t="shared" ref="E5:E10" si="0">(B5*C5)+D5</f>
        <v>0</v>
      </c>
    </row>
    <row r="6" spans="1:6" s="3" customFormat="1" ht="13" x14ac:dyDescent="0.3">
      <c r="A6" s="11" t="s">
        <v>49</v>
      </c>
      <c r="B6" s="5">
        <v>0</v>
      </c>
      <c r="C6" s="5">
        <v>1</v>
      </c>
      <c r="D6" s="5">
        <v>0</v>
      </c>
      <c r="E6" s="5">
        <f t="shared" si="0"/>
        <v>0</v>
      </c>
      <c r="F6" s="2"/>
    </row>
    <row r="7" spans="1:6" s="3" customFormat="1" ht="28.5" customHeight="1" x14ac:dyDescent="0.3">
      <c r="A7" s="11" t="s">
        <v>50</v>
      </c>
      <c r="B7" s="13">
        <v>0</v>
      </c>
      <c r="C7" s="5">
        <v>1</v>
      </c>
      <c r="D7" s="5">
        <v>0</v>
      </c>
      <c r="E7" s="5">
        <f t="shared" si="0"/>
        <v>0</v>
      </c>
    </row>
    <row r="8" spans="1:6" s="3" customFormat="1" ht="28.5" customHeight="1" x14ac:dyDescent="0.3">
      <c r="A8" s="7" t="s">
        <v>27</v>
      </c>
      <c r="B8" s="5">
        <v>0</v>
      </c>
      <c r="C8" s="5">
        <v>1</v>
      </c>
      <c r="D8" s="5">
        <v>0</v>
      </c>
      <c r="E8" s="5">
        <f t="shared" si="0"/>
        <v>0</v>
      </c>
    </row>
    <row r="9" spans="1:6" s="3" customFormat="1" ht="29.25" customHeight="1" x14ac:dyDescent="0.3">
      <c r="A9" s="7" t="s">
        <v>109</v>
      </c>
      <c r="B9" s="5">
        <v>1</v>
      </c>
      <c r="C9" s="5">
        <v>0.33</v>
      </c>
      <c r="D9" s="5">
        <v>0</v>
      </c>
      <c r="E9" s="5">
        <f>(B9*C9)+D9</f>
        <v>0.33</v>
      </c>
    </row>
    <row r="10" spans="1:6" s="3" customFormat="1" ht="13" x14ac:dyDescent="0.3">
      <c r="A10" s="7" t="s">
        <v>110</v>
      </c>
      <c r="B10" s="5">
        <v>1</v>
      </c>
      <c r="C10" s="5">
        <v>0.33</v>
      </c>
      <c r="D10" s="5">
        <v>0</v>
      </c>
      <c r="E10" s="5">
        <f t="shared" si="0"/>
        <v>0.33</v>
      </c>
    </row>
    <row r="11" spans="1:6" s="3" customFormat="1" ht="15.5" x14ac:dyDescent="0.3">
      <c r="A11" s="7"/>
      <c r="B11" s="5"/>
      <c r="C11" s="5"/>
      <c r="D11" s="5" t="s">
        <v>111</v>
      </c>
      <c r="E11" s="5">
        <f>ROUND(SUM(E4:E10),0)</f>
        <v>1</v>
      </c>
    </row>
    <row r="12" spans="1:6" s="3" customFormat="1" ht="18" customHeight="1" x14ac:dyDescent="0.3">
      <c r="A12" s="1" t="s">
        <v>112</v>
      </c>
      <c r="B12" s="19"/>
      <c r="C12" s="19"/>
      <c r="D12" s="19"/>
      <c r="E12" s="19"/>
    </row>
    <row r="13" spans="1:6" s="3" customFormat="1" ht="13" x14ac:dyDescent="0.3"/>
    <row r="14" spans="1:6" s="3" customFormat="1" ht="13" x14ac:dyDescent="0.3">
      <c r="B14" s="20"/>
      <c r="C14" s="20"/>
      <c r="D14" s="20"/>
      <c r="E14" s="20"/>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A10" sqref="A10"/>
    </sheetView>
  </sheetViews>
  <sheetFormatPr defaultColWidth="17.7265625" defaultRowHeight="31.9" customHeight="1" x14ac:dyDescent="0.35"/>
  <sheetData>
    <row r="1" spans="1:6" s="3" customFormat="1" ht="31.9" customHeight="1" x14ac:dyDescent="0.3">
      <c r="A1" s="73" t="s">
        <v>2</v>
      </c>
      <c r="B1" s="73"/>
      <c r="C1" s="73"/>
      <c r="D1" s="73"/>
      <c r="E1" s="73"/>
      <c r="F1" s="73"/>
    </row>
    <row r="2" spans="1:6" s="3" customFormat="1" ht="31.9" customHeight="1" x14ac:dyDescent="0.3">
      <c r="A2" s="9"/>
      <c r="B2" s="74" t="s">
        <v>28</v>
      </c>
      <c r="C2" s="74"/>
      <c r="D2" s="9" t="s">
        <v>29</v>
      </c>
      <c r="E2" s="74"/>
      <c r="F2" s="74"/>
    </row>
    <row r="3" spans="1:6" s="3" customFormat="1" ht="31.9" customHeight="1" x14ac:dyDescent="0.3">
      <c r="A3" s="9"/>
      <c r="B3" s="10" t="s">
        <v>15</v>
      </c>
      <c r="C3" s="10" t="s">
        <v>16</v>
      </c>
      <c r="D3" s="10" t="s">
        <v>17</v>
      </c>
      <c r="E3" s="10" t="s">
        <v>18</v>
      </c>
      <c r="F3" s="10" t="s">
        <v>19</v>
      </c>
    </row>
    <row r="4" spans="1:6" s="3" customFormat="1" ht="70.900000000000006" customHeight="1" x14ac:dyDescent="0.3">
      <c r="A4" s="10" t="s">
        <v>30</v>
      </c>
      <c r="B4" s="9" t="s">
        <v>31</v>
      </c>
      <c r="C4" s="9" t="s">
        <v>32</v>
      </c>
      <c r="D4" s="9" t="s">
        <v>33</v>
      </c>
      <c r="E4" s="9" t="s">
        <v>34</v>
      </c>
      <c r="F4" s="9" t="s">
        <v>35</v>
      </c>
    </row>
    <row r="5" spans="1:6" s="3" customFormat="1" ht="31.9" customHeight="1" x14ac:dyDescent="0.3">
      <c r="A5" s="4">
        <v>1</v>
      </c>
      <c r="B5" s="5">
        <v>0</v>
      </c>
      <c r="C5" s="5">
        <v>1</v>
      </c>
      <c r="D5" s="5">
        <v>0</v>
      </c>
      <c r="E5" s="5">
        <v>0</v>
      </c>
      <c r="F5" s="5">
        <f>B5+C5+D5+-E5</f>
        <v>1</v>
      </c>
    </row>
    <row r="6" spans="1:6" s="3" customFormat="1" ht="31.9" customHeight="1" x14ac:dyDescent="0.3">
      <c r="A6" s="4">
        <v>2</v>
      </c>
      <c r="B6" s="5">
        <v>0</v>
      </c>
      <c r="C6" s="5">
        <v>1</v>
      </c>
      <c r="D6" s="5">
        <v>0</v>
      </c>
      <c r="E6" s="5">
        <v>0</v>
      </c>
      <c r="F6" s="5">
        <f t="shared" ref="F6:F7" si="0">B6+C6+D6+-E6</f>
        <v>1</v>
      </c>
    </row>
    <row r="7" spans="1:6" s="3" customFormat="1" ht="31.9" customHeight="1" x14ac:dyDescent="0.3">
      <c r="A7" s="4">
        <v>3</v>
      </c>
      <c r="B7" s="5">
        <v>0</v>
      </c>
      <c r="C7" s="5">
        <v>1</v>
      </c>
      <c r="D7" s="5">
        <v>0</v>
      </c>
      <c r="E7" s="5">
        <v>0</v>
      </c>
      <c r="F7" s="5">
        <f t="shared" si="0"/>
        <v>1</v>
      </c>
    </row>
    <row r="8" spans="1:6" s="3" customFormat="1" ht="31.9" customHeight="1" x14ac:dyDescent="0.3">
      <c r="A8" s="4" t="s">
        <v>36</v>
      </c>
      <c r="B8" s="5">
        <f>AVERAGE(B5:B7)</f>
        <v>0</v>
      </c>
      <c r="C8" s="5">
        <f t="shared" ref="C8:E8" si="1">AVERAGE(C5:C7)</f>
        <v>1</v>
      </c>
      <c r="D8" s="5">
        <f t="shared" si="1"/>
        <v>0</v>
      </c>
      <c r="E8" s="5">
        <f t="shared" si="1"/>
        <v>0</v>
      </c>
      <c r="F8" s="8">
        <f>AVERAGE(F5:F7)</f>
        <v>1</v>
      </c>
    </row>
    <row r="9" spans="1:6" s="3" customFormat="1" ht="20.5" customHeight="1" x14ac:dyDescent="0.3">
      <c r="A9" s="6" t="s">
        <v>107</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2024-10-24T21:14:25+00:00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Props1.xml><?xml version="1.0" encoding="utf-8"?>
<ds:datastoreItem xmlns:ds="http://schemas.openxmlformats.org/officeDocument/2006/customXml" ds:itemID="{89F3E420-4108-4932-9F39-153E754BF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38B0E-52C9-4377-8AAF-51A491591127}">
  <ds:schemaRefs>
    <ds:schemaRef ds:uri="Microsoft.SharePoint.Taxonomy.ContentTypeSync"/>
  </ds:schemaRefs>
</ds:datastoreItem>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4.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Table1</vt:lpstr>
      <vt:lpstr>Table2</vt:lpstr>
      <vt:lpstr>Capital O&amp;M</vt:lpstr>
      <vt:lpstr>Responses</vt:lpstr>
      <vt:lpstr>Respondents</vt:lpstr>
      <vt:lpstr>OLE_LINK3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Salahuddin, Diane</cp:lastModifiedBy>
  <cp:revision/>
  <dcterms:created xsi:type="dcterms:W3CDTF">2018-07-19T14:57:42Z</dcterms:created>
  <dcterms:modified xsi:type="dcterms:W3CDTF">2025-02-05T23:55:11Z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