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D\Innovation_Center\Regulations\Paperwork Reduction Act\RUS - 0572\Burden\0572-0136 HECG\2024 Renewal\For Rocis\"/>
    </mc:Choice>
  </mc:AlternateContent>
  <xr:revisionPtr revIDLastSave="0" documentId="8_{F0DE9700-8316-4FEA-BF97-188BA95A0FAF}" xr6:coauthVersionLast="47" xr6:coauthVersionMax="47" xr10:uidLastSave="{00000000-0000-0000-0000-000000000000}"/>
  <bookViews>
    <workbookView xWindow="34980" yWindow="3180" windowWidth="19425" windowHeight="10425" xr2:uid="{00000000-000D-0000-FFFF-FFFF00000000}"/>
  </bookViews>
  <sheets>
    <sheet name="Burden" sheetId="3" r:id="rId1"/>
    <sheet name="Prof. Wage" sheetId="5" r:id="rId2"/>
    <sheet name="Federal" sheetId="6" r:id="rId3"/>
    <sheet name="Not in Burden" sheetId="4" r:id="rId4"/>
  </sheets>
  <calcPr calcId="191029"/>
  <customWorkbookViews>
    <customWorkbookView name="Solano, Alexis - RD, MD - Personal View" guid="{A2F5F949-EDF6-4F18-A45D-F28D48CF9216}" mergeInterval="0" personalView="1" maximized="1" xWindow="-8" yWindow="-8" windowWidth="1936" windowHeight="1056" activeSheetId="1"/>
    <customWorkbookView name="Gilbert, Lynn - RD, Washington, DC - Personal View" guid="{5C6A5B93-93B7-43B1-A373-A289E18FF6F7}" mergeInterval="0" personalView="1" maximized="1" xWindow="-9" yWindow="-9" windowWidth="1938" windowHeight="1048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D7" i="6" s="1"/>
  <c r="B29" i="6" s="1"/>
  <c r="D29" i="6" s="1"/>
  <c r="C6" i="6"/>
  <c r="D6" i="6" s="1"/>
  <c r="C5" i="6"/>
  <c r="D5" i="6" s="1"/>
  <c r="B36" i="6" l="1"/>
  <c r="D36" i="6" s="1"/>
  <c r="B27" i="6"/>
  <c r="D27" i="6" s="1"/>
  <c r="B20" i="6"/>
  <c r="D20" i="6" s="1"/>
  <c r="B46" i="6" s="1"/>
  <c r="D46" i="6" s="1"/>
  <c r="B28" i="6"/>
  <c r="D28" i="6" s="1"/>
  <c r="B37" i="6"/>
  <c r="D37" i="6" s="1"/>
  <c r="D33" i="6" l="1"/>
  <c r="B47" i="6" s="1"/>
  <c r="D47" i="6" s="1"/>
  <c r="D40" i="6"/>
  <c r="B48" i="6" s="1"/>
  <c r="D48" i="6" s="1"/>
  <c r="D50" i="6" l="1"/>
  <c r="C4" i="5"/>
  <c r="D4" i="5" s="1"/>
  <c r="F14" i="4" l="1"/>
  <c r="F13" i="4"/>
  <c r="F12" i="4"/>
  <c r="F10" i="4"/>
  <c r="F9" i="4"/>
  <c r="F6" i="4"/>
  <c r="F5" i="4"/>
  <c r="F12" i="3" l="1"/>
  <c r="H12" i="3" s="1"/>
  <c r="J12" i="3" s="1"/>
  <c r="F10" i="3"/>
  <c r="H10" i="3" s="1"/>
  <c r="F8" i="3"/>
  <c r="H8" i="3" s="1"/>
  <c r="F26" i="3" l="1"/>
  <c r="H26" i="3" s="1"/>
  <c r="J26" i="3" s="1"/>
  <c r="H24" i="3"/>
  <c r="J24" i="3" s="1"/>
  <c r="F22" i="3"/>
  <c r="H22" i="3" s="1"/>
  <c r="J22" i="3" s="1"/>
  <c r="F20" i="3"/>
  <c r="H20" i="3" s="1"/>
  <c r="J20" i="3" s="1"/>
  <c r="F29" i="3" l="1"/>
  <c r="F31" i="3" s="1"/>
  <c r="J10" i="3"/>
  <c r="J8" i="3"/>
  <c r="J29" i="3" l="1"/>
  <c r="J33" i="3" s="1"/>
  <c r="H29" i="3"/>
  <c r="H32" i="3" s="1"/>
  <c r="G34" i="3" s="1"/>
</calcChain>
</file>

<file path=xl/sharedStrings.xml><?xml version="1.0" encoding="utf-8"?>
<sst xmlns="http://schemas.openxmlformats.org/spreadsheetml/2006/main" count="134" uniqueCount="99">
  <si>
    <t>Wage Category</t>
  </si>
  <si>
    <t>Hours Required</t>
  </si>
  <si>
    <t>Table 2:  Estimated Wages for Employee Time</t>
  </si>
  <si>
    <t>Staff Position</t>
  </si>
  <si>
    <t>Wage Rate[1]</t>
  </si>
  <si>
    <t>Hourly Rate</t>
  </si>
  <si>
    <t>Total Hourly Wage</t>
  </si>
  <si>
    <t>Cost</t>
  </si>
  <si>
    <t>Cost Each</t>
  </si>
  <si>
    <t>Stage</t>
  </si>
  <si>
    <t>Cost of Each</t>
  </si>
  <si>
    <t>Number of Entities</t>
  </si>
  <si>
    <t>Total Cost</t>
  </si>
  <si>
    <t>Total Cost to Federal Government</t>
  </si>
  <si>
    <t>SAM Registration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</si>
  <si>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</si>
  <si>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</si>
  <si>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</si>
  <si>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</si>
  <si>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</si>
  <si>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</si>
  <si>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</si>
  <si>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</si>
  <si>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</si>
  <si>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</si>
  <si>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</si>
  <si>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</si>
  <si>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</si>
  <si>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</si>
  <si>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</si>
  <si>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</si>
  <si>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</si>
  <si>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</si>
  <si>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</si>
  <si>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</si>
  <si>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Award Closing, Servicing and Reporting</t>
  </si>
  <si>
    <t>Total Estimated Annual Responses</t>
  </si>
  <si>
    <t>Total Estimated Annual Burden Hours</t>
  </si>
  <si>
    <t>Total Annual Burden Cost</t>
  </si>
  <si>
    <t>Mean Wage*</t>
  </si>
  <si>
    <t>RURAL ENERGY SAVINGS PROGRAM</t>
  </si>
  <si>
    <t>Rural Utilities Service, USDA</t>
  </si>
  <si>
    <t>OMB # 0572-0151</t>
  </si>
  <si>
    <t>*</t>
  </si>
  <si>
    <t>**</t>
  </si>
  <si>
    <t>Benefit</t>
  </si>
  <si>
    <t>http://www.bls.gov/oes/current/oes_stru.htm</t>
  </si>
  <si>
    <t>https://www.bls.gov/news.release/pdf/ecec.pdf</t>
  </si>
  <si>
    <t>Table 4:  Wage Rates for Staff Positions:</t>
  </si>
  <si>
    <t>Application</t>
  </si>
  <si>
    <t>Narrative Grant Proposal and Application</t>
  </si>
  <si>
    <t>Sam.gov</t>
  </si>
  <si>
    <t>Written</t>
  </si>
  <si>
    <t>Number of Respondents</t>
  </si>
  <si>
    <t>Total Estimated Burden Hours per response</t>
  </si>
  <si>
    <t>Grant Agreement</t>
  </si>
  <si>
    <t>Performance Reports</t>
  </si>
  <si>
    <t>Final Performance Report</t>
  </si>
  <si>
    <t>SAM Maintenance</t>
  </si>
  <si>
    <t>Application for Federal Assistance  (4040-0004)</t>
  </si>
  <si>
    <t xml:space="preserve"> SF-424</t>
  </si>
  <si>
    <t>Budget Information Non-Construction Programs (4040-0006)</t>
  </si>
  <si>
    <t>SF-424A</t>
  </si>
  <si>
    <r>
      <rPr>
        <b/>
        <sz val="10"/>
        <color rgb="FFFF0000"/>
        <rFont val="Times New Roman"/>
        <family val="1"/>
      </rPr>
      <t>OR</t>
    </r>
    <r>
      <rPr>
        <sz val="10"/>
        <color indexed="8"/>
        <rFont val="Times New Roman"/>
        <family val="1"/>
      </rPr>
      <t xml:space="preserve"> Budget Information Construction Programs (4040-0008)</t>
    </r>
  </si>
  <si>
    <t>SF-424C</t>
  </si>
  <si>
    <t>SF-424D</t>
  </si>
  <si>
    <t>RD 1942-46</t>
  </si>
  <si>
    <t>Disclosure of Lobbying Activities (4040-0013)</t>
  </si>
  <si>
    <t>SF-LLL</t>
  </si>
  <si>
    <t>Post Award:</t>
  </si>
  <si>
    <t>Federal Financial Report (4040-0014)</t>
  </si>
  <si>
    <t>SF-425</t>
  </si>
  <si>
    <t>Request for Reimbursement or Advance of Funds (4040-0012)</t>
  </si>
  <si>
    <t>SF-270</t>
  </si>
  <si>
    <t>Outlay Report and Request for Reimbursement (Const.)        (4040-0011)</t>
  </si>
  <si>
    <t>SF-271</t>
  </si>
  <si>
    <t>Letter of Intent (common form pkg pending in OIRA )</t>
  </si>
  <si>
    <t>RUS Environmental Questionnaire/Profile</t>
  </si>
  <si>
    <t xml:space="preserve">Notes:  </t>
  </si>
  <si>
    <t>Burden has not been included for record keeping because there is no requirement to maintain the records past three years.</t>
  </si>
  <si>
    <t>29.6% Benefits**</t>
  </si>
  <si>
    <t>General and Operatons Manager (11-021)</t>
  </si>
  <si>
    <t>EMPLOYER COSTS FOR EMPLOYEE COMPENSATION – DECEMBER 2023</t>
  </si>
  <si>
    <t>Occupational Employment and Wages, May 2022</t>
  </si>
  <si>
    <t>Assurances Construction Programs (4040-0009)</t>
  </si>
  <si>
    <t>GS 12, Step 5</t>
  </si>
  <si>
    <t>GS 5, Step 5</t>
  </si>
  <si>
    <t>GS 13, Step 5</t>
  </si>
  <si>
    <t xml:space="preserve">https://www.opm.gov/policy-data-oversight/pay-leave/salaries-wages/2023/general-schedule  </t>
  </si>
  <si>
    <t>Executive Senior Level (opm.gov)</t>
  </si>
  <si>
    <t xml:space="preserve">https://www.whitehouse.gov/wp-content/uploads/legacy_drupal_files/omb/memoranda/2008/m08-13.pdf </t>
  </si>
  <si>
    <t>Benefits (36.25%)</t>
  </si>
  <si>
    <t>Application Receipt, Review, Evaluate and Rank</t>
  </si>
  <si>
    <t>Grant Award and Administraton</t>
  </si>
  <si>
    <t>Post Award Monitoring</t>
  </si>
  <si>
    <t xml:space="preserve">Cost each </t>
  </si>
  <si>
    <t>Grant Award and Administration</t>
  </si>
  <si>
    <t>https://www.opm.gov/policy-data-oversight/pay-leave/salaries-wages/salary-tables/24Tables/html/DCB_h.aspx</t>
  </si>
  <si>
    <t>Table 5:  Total Cost to the Federal Government: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</si>
</sst>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"/>
  </numFmts>
  <fonts count="1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b/>
      <i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sz val="13"/>
      <color rgb="FF183061"/>
      <name val="Tahoma"/>
      <family val="2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top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8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8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7" xfId="1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164" fontId="10" fillId="0" borderId="7" xfId="0" applyNumberFormat="1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65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6" fontId="1" fillId="2" borderId="15" xfId="2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37" fontId="1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67" fontId="1" fillId="0" borderId="14" xfId="2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166" fontId="1" fillId="0" borderId="15" xfId="2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/>
    <xf numFmtId="167" fontId="1" fillId="0" borderId="0" xfId="2" applyNumberFormat="1" applyFont="1" applyAlignment="1">
      <alignment horizontal="right" vertical="center"/>
    </xf>
    <xf numFmtId="0" fontId="1" fillId="0" borderId="16" xfId="0" applyFont="1" applyBorder="1"/>
    <xf numFmtId="0" fontId="1" fillId="2" borderId="15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/>
    </xf>
    <xf numFmtId="37" fontId="1" fillId="2" borderId="14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/>
    </xf>
    <xf numFmtId="167" fontId="1" fillId="2" borderId="14" xfId="2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167" fontId="1" fillId="0" borderId="0" xfId="2" applyNumberFormat="1" applyFont="1" applyAlignment="1">
      <alignment horizontal="center" vertical="center"/>
    </xf>
    <xf numFmtId="166" fontId="1" fillId="0" borderId="0" xfId="0" applyNumberFormat="1" applyFont="1"/>
    <xf numFmtId="0" fontId="2" fillId="2" borderId="0" xfId="0" applyFont="1" applyFill="1"/>
    <xf numFmtId="37" fontId="2" fillId="2" borderId="0" xfId="0" applyNumberFormat="1" applyFont="1" applyFill="1" applyAlignment="1">
      <alignment vertical="center"/>
    </xf>
    <xf numFmtId="167" fontId="2" fillId="2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/>
    <xf numFmtId="168" fontId="2" fillId="4" borderId="0" xfId="0" applyNumberFormat="1" applyFont="1" applyFill="1"/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3" fontId="2" fillId="2" borderId="17" xfId="2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/>
    </xf>
    <xf numFmtId="37" fontId="1" fillId="0" borderId="18" xfId="0" applyNumberFormat="1" applyFont="1" applyBorder="1" applyAlignment="1">
      <alignment horizontal="center" vertical="center"/>
    </xf>
    <xf numFmtId="37" fontId="3" fillId="0" borderId="19" xfId="0" applyNumberFormat="1" applyFont="1" applyBorder="1" applyAlignment="1">
      <alignment horizontal="center"/>
    </xf>
    <xf numFmtId="167" fontId="1" fillId="0" borderId="19" xfId="2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166" fontId="1" fillId="0" borderId="19" xfId="2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37" fontId="1" fillId="0" borderId="19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2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37" fontId="1" fillId="0" borderId="19" xfId="0" applyNumberFormat="1" applyFont="1" applyBorder="1" applyAlignment="1">
      <alignment horizontal="center"/>
    </xf>
    <xf numFmtId="0" fontId="1" fillId="0" borderId="19" xfId="0" applyFont="1" applyBorder="1"/>
    <xf numFmtId="2" fontId="1" fillId="0" borderId="19" xfId="0" applyNumberFormat="1" applyFont="1" applyBorder="1" applyAlignment="1">
      <alignment horizontal="center"/>
    </xf>
    <xf numFmtId="166" fontId="1" fillId="2" borderId="17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3" fontId="2" fillId="0" borderId="20" xfId="2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166" fontId="1" fillId="0" borderId="20" xfId="2" applyNumberFormat="1" applyFont="1" applyFill="1" applyBorder="1" applyAlignment="1">
      <alignment horizontal="center" vertical="center"/>
    </xf>
    <xf numFmtId="0" fontId="0" fillId="0" borderId="14" xfId="0" applyBorder="1"/>
    <xf numFmtId="166" fontId="1" fillId="0" borderId="14" xfId="2" applyNumberFormat="1" applyFont="1" applyFill="1" applyBorder="1" applyAlignment="1">
      <alignment horizontal="center" vertical="center"/>
    </xf>
    <xf numFmtId="0" fontId="6" fillId="0" borderId="14" xfId="0" applyFont="1" applyBorder="1"/>
    <xf numFmtId="0" fontId="1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37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37" fontId="11" fillId="0" borderId="19" xfId="0" applyNumberFormat="1" applyFont="1" applyBorder="1" applyAlignment="1">
      <alignment horizontal="left"/>
    </xf>
    <xf numFmtId="39" fontId="1" fillId="0" borderId="19" xfId="0" applyNumberFormat="1" applyFont="1" applyBorder="1" applyAlignment="1">
      <alignment horizontal="center"/>
    </xf>
    <xf numFmtId="39" fontId="1" fillId="0" borderId="19" xfId="0" applyNumberFormat="1" applyFont="1" applyBorder="1" applyAlignment="1">
      <alignment horizontal="center" vertical="center"/>
    </xf>
    <xf numFmtId="0" fontId="12" fillId="0" borderId="14" xfId="0" applyFont="1" applyBorder="1"/>
    <xf numFmtId="0" fontId="1" fillId="0" borderId="14" xfId="0" applyFont="1" applyBorder="1" applyAlignment="1">
      <alignment horizontal="left"/>
    </xf>
    <xf numFmtId="0" fontId="13" fillId="0" borderId="0" xfId="0" applyFont="1"/>
    <xf numFmtId="8" fontId="7" fillId="0" borderId="0" xfId="0" applyNumberFormat="1" applyFont="1" applyAlignment="1">
      <alignment horizontal="right" vertical="center"/>
    </xf>
    <xf numFmtId="2" fontId="2" fillId="0" borderId="20" xfId="0" applyNumberFormat="1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5" fillId="0" borderId="0" xfId="0" applyFont="1"/>
    <xf numFmtId="0" fontId="13" fillId="0" borderId="4" xfId="0" applyFont="1" applyBorder="1" applyAlignment="1">
      <alignment horizontal="center" wrapText="1"/>
    </xf>
    <xf numFmtId="0" fontId="13" fillId="0" borderId="14" xfId="0" applyFont="1" applyBorder="1" applyAlignment="1">
      <alignment wrapText="1"/>
    </xf>
    <xf numFmtId="0" fontId="13" fillId="0" borderId="14" xfId="0" applyFont="1" applyBorder="1"/>
    <xf numFmtId="2" fontId="13" fillId="0" borderId="14" xfId="0" applyNumberFormat="1" applyFont="1" applyBorder="1"/>
    <xf numFmtId="0" fontId="12" fillId="0" borderId="0" xfId="0" applyFont="1"/>
    <xf numFmtId="0" fontId="14" fillId="0" borderId="0" xfId="3"/>
    <xf numFmtId="164" fontId="8" fillId="0" borderId="7" xfId="1" applyNumberFormat="1" applyFont="1" applyBorder="1" applyAlignment="1">
      <alignment vertical="center" wrapText="1"/>
    </xf>
    <xf numFmtId="0" fontId="11" fillId="2" borderId="17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169" fontId="2" fillId="6" borderId="0" xfId="0" applyNumberFormat="1" applyFont="1" applyFill="1"/>
    <xf numFmtId="0" fontId="2" fillId="5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2" fillId="0" borderId="14" xfId="2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7" fontId="15" fillId="0" borderId="14" xfId="0" applyNumberFormat="1" applyFont="1" applyBorder="1" applyAlignment="1">
      <alignment vertical="center"/>
    </xf>
    <xf numFmtId="37" fontId="15" fillId="0" borderId="14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vertical="center"/>
    </xf>
    <xf numFmtId="37" fontId="15" fillId="0" borderId="14" xfId="0" applyNumberFormat="1" applyFont="1" applyBorder="1" applyAlignment="1">
      <alignment vertical="center" wrapText="1"/>
    </xf>
    <xf numFmtId="37" fontId="2" fillId="5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3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37" fontId="1" fillId="0" borderId="14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39" fontId="1" fillId="0" borderId="14" xfId="0" applyNumberFormat="1" applyFont="1" applyBorder="1" applyAlignment="1">
      <alignment vertical="center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://www.bls.gov/oes/current/oes_stru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3/general-schedul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tabSelected="1" topLeftCell="A19" workbookViewId="0">
      <selection activeCell="G12" sqref="G12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1" spans="1:10" ht="13" x14ac:dyDescent="0.3">
      <c r="A1" s="159" t="s">
        <v>40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13" x14ac:dyDescent="0.3">
      <c r="A2" s="159" t="s">
        <v>41</v>
      </c>
      <c r="B2" s="159"/>
      <c r="C2" s="159"/>
      <c r="D2" s="159"/>
      <c r="E2" s="159"/>
      <c r="F2" s="159"/>
      <c r="G2" s="159"/>
      <c r="H2" s="159"/>
      <c r="I2" s="159"/>
      <c r="J2" s="159"/>
    </row>
    <row r="3" spans="1:10" ht="13" x14ac:dyDescent="0.3">
      <c r="A3" s="160" t="s">
        <v>42</v>
      </c>
      <c r="B3" s="160"/>
      <c r="C3" s="160"/>
      <c r="D3" s="160"/>
      <c r="E3" s="160"/>
      <c r="F3" s="160"/>
      <c r="G3" s="160"/>
      <c r="H3" s="160"/>
      <c r="I3" s="160"/>
      <c r="J3" s="160"/>
    </row>
    <row r="4" spans="1:10" ht="52" x14ac:dyDescent="0.25">
      <c r="A4" s="23" t="s">
        <v>15</v>
      </c>
      <c r="B4" s="24" t="s">
        <v>16</v>
      </c>
      <c r="C4" s="25" t="s">
        <v>17</v>
      </c>
      <c r="D4" s="25" t="s">
        <v>18</v>
      </c>
      <c r="E4" s="25" t="s">
        <v>19</v>
      </c>
      <c r="F4" s="25" t="s">
        <v>20</v>
      </c>
      <c r="G4" s="26" t="s">
        <v>21</v>
      </c>
      <c r="H4" s="25" t="s">
        <v>22</v>
      </c>
      <c r="I4" s="25" t="s">
        <v>23</v>
      </c>
      <c r="J4" s="27" t="s">
        <v>24</v>
      </c>
    </row>
    <row r="5" spans="1:10" ht="13" x14ac:dyDescent="0.25">
      <c r="A5" s="28" t="s">
        <v>25</v>
      </c>
      <c r="B5" s="29" t="s">
        <v>26</v>
      </c>
      <c r="C5" s="29" t="s">
        <v>27</v>
      </c>
      <c r="D5" s="29" t="s">
        <v>28</v>
      </c>
      <c r="E5" s="29" t="s">
        <v>29</v>
      </c>
      <c r="F5" s="29" t="s">
        <v>30</v>
      </c>
      <c r="G5" s="30" t="s">
        <v>31</v>
      </c>
      <c r="H5" s="29" t="s">
        <v>32</v>
      </c>
      <c r="I5" s="31" t="s">
        <v>33</v>
      </c>
      <c r="J5" s="32" t="s">
        <v>34</v>
      </c>
    </row>
    <row r="6" spans="1:10" ht="13.5" x14ac:dyDescent="0.25">
      <c r="A6" s="61"/>
      <c r="B6" s="122" t="s">
        <v>49</v>
      </c>
      <c r="C6" s="62"/>
      <c r="D6" s="63"/>
      <c r="E6" s="64"/>
      <c r="F6" s="63"/>
      <c r="G6" s="65"/>
      <c r="H6" s="63"/>
      <c r="I6" s="64"/>
      <c r="J6" s="83"/>
    </row>
    <row r="7" spans="1:10" ht="13" x14ac:dyDescent="0.25">
      <c r="A7" s="84"/>
      <c r="B7" s="85"/>
      <c r="C7" s="85"/>
      <c r="D7" s="86"/>
      <c r="E7" s="87"/>
      <c r="F7" s="86"/>
      <c r="G7" s="88"/>
      <c r="H7" s="86"/>
      <c r="I7" s="107"/>
      <c r="J7" s="89"/>
    </row>
    <row r="8" spans="1:10" ht="13.5" x14ac:dyDescent="0.35">
      <c r="A8" s="69"/>
      <c r="B8" s="100" t="s">
        <v>14</v>
      </c>
      <c r="C8" s="101" t="s">
        <v>51</v>
      </c>
      <c r="D8" s="80">
        <v>25</v>
      </c>
      <c r="E8" s="80">
        <v>1</v>
      </c>
      <c r="F8" s="74">
        <f>D8*E8</f>
        <v>25</v>
      </c>
      <c r="G8" s="101">
        <v>2</v>
      </c>
      <c r="H8" s="70">
        <f>G8*F8</f>
        <v>50</v>
      </c>
      <c r="I8" s="76">
        <v>76.55</v>
      </c>
      <c r="J8" s="72">
        <f>H8*I8</f>
        <v>3827.5</v>
      </c>
    </row>
    <row r="9" spans="1:10" ht="13.5" x14ac:dyDescent="0.35">
      <c r="A9" s="69"/>
      <c r="B9" s="100"/>
      <c r="C9" s="101"/>
      <c r="D9" s="101"/>
      <c r="E9" s="101"/>
      <c r="F9" s="102"/>
      <c r="G9" s="101"/>
      <c r="H9" s="70"/>
      <c r="I9" s="76"/>
      <c r="J9" s="72"/>
    </row>
    <row r="10" spans="1:10" ht="13" x14ac:dyDescent="0.3">
      <c r="A10" s="77"/>
      <c r="B10" s="73" t="s">
        <v>50</v>
      </c>
      <c r="C10" s="71" t="s">
        <v>52</v>
      </c>
      <c r="D10" s="74">
        <v>25</v>
      </c>
      <c r="E10" s="74">
        <v>1</v>
      </c>
      <c r="F10" s="74">
        <f>D10*E10</f>
        <v>25</v>
      </c>
      <c r="G10" s="76">
        <v>10</v>
      </c>
      <c r="H10" s="70">
        <f>F10*G10</f>
        <v>250</v>
      </c>
      <c r="I10" s="76">
        <v>76.55</v>
      </c>
      <c r="J10" s="72">
        <f>H10*I10</f>
        <v>19137.5</v>
      </c>
    </row>
    <row r="11" spans="1:10" ht="13" x14ac:dyDescent="0.3">
      <c r="A11" s="77"/>
      <c r="B11" s="73"/>
      <c r="C11" s="71"/>
      <c r="D11" s="74"/>
      <c r="E11" s="74"/>
      <c r="F11" s="75"/>
      <c r="G11" s="76"/>
      <c r="H11" s="70"/>
      <c r="I11" s="76"/>
      <c r="J11" s="72"/>
    </row>
    <row r="12" spans="1:10" ht="13" x14ac:dyDescent="0.3">
      <c r="A12" s="77"/>
      <c r="B12" s="73" t="s">
        <v>77</v>
      </c>
      <c r="C12" s="71" t="s">
        <v>52</v>
      </c>
      <c r="D12" s="74">
        <v>25</v>
      </c>
      <c r="E12" s="74">
        <v>1</v>
      </c>
      <c r="F12" s="74">
        <f>D12*E12</f>
        <v>25</v>
      </c>
      <c r="G12" s="76">
        <v>6</v>
      </c>
      <c r="H12" s="70">
        <f>G12*F12</f>
        <v>150</v>
      </c>
      <c r="I12" s="76">
        <v>76.55</v>
      </c>
      <c r="J12" s="72">
        <f>I12*H12</f>
        <v>11482.5</v>
      </c>
    </row>
    <row r="13" spans="1:10" ht="13" x14ac:dyDescent="0.3">
      <c r="A13" s="77"/>
      <c r="B13" s="78"/>
      <c r="C13" s="71"/>
      <c r="D13" s="74"/>
      <c r="E13" s="74"/>
      <c r="F13" s="75"/>
      <c r="G13" s="76"/>
      <c r="H13" s="70"/>
      <c r="I13" s="76"/>
      <c r="J13" s="72"/>
    </row>
    <row r="14" spans="1:10" ht="13" x14ac:dyDescent="0.3">
      <c r="A14" s="81"/>
      <c r="B14" s="73"/>
      <c r="C14" s="79"/>
      <c r="D14" s="74"/>
      <c r="E14" s="74"/>
      <c r="F14" s="75"/>
      <c r="G14" s="76"/>
      <c r="H14" s="70"/>
      <c r="I14" s="76"/>
      <c r="J14" s="72"/>
    </row>
    <row r="15" spans="1:10" ht="13" x14ac:dyDescent="0.3">
      <c r="A15" s="81"/>
      <c r="B15" s="73"/>
      <c r="C15" s="79"/>
      <c r="D15" s="74"/>
      <c r="E15" s="74"/>
      <c r="F15" s="75"/>
      <c r="G15" s="76"/>
      <c r="H15" s="70"/>
      <c r="I15" s="76"/>
      <c r="J15" s="72"/>
    </row>
    <row r="16" spans="1:10" ht="13" x14ac:dyDescent="0.3">
      <c r="A16" s="66"/>
      <c r="B16" s="34"/>
      <c r="C16" s="67"/>
      <c r="D16" s="68"/>
      <c r="E16" s="68"/>
      <c r="F16" s="75"/>
      <c r="G16" s="82"/>
      <c r="H16" s="70"/>
      <c r="I16" s="76"/>
      <c r="J16" s="72"/>
    </row>
    <row r="17" spans="1:10" ht="13" x14ac:dyDescent="0.3">
      <c r="A17" s="34"/>
      <c r="B17" s="46"/>
      <c r="C17" s="36"/>
      <c r="D17" s="37"/>
      <c r="E17" s="37"/>
      <c r="F17" s="38"/>
      <c r="G17" s="39"/>
      <c r="H17" s="40"/>
      <c r="I17" s="39"/>
      <c r="J17" s="42"/>
    </row>
    <row r="18" spans="1:10" ht="16" customHeight="1" x14ac:dyDescent="0.3">
      <c r="A18" s="47"/>
      <c r="B18" s="123" t="s">
        <v>35</v>
      </c>
      <c r="C18" s="48"/>
      <c r="D18" s="49"/>
      <c r="E18" s="49"/>
      <c r="F18" s="50"/>
      <c r="G18" s="51"/>
      <c r="H18" s="52"/>
      <c r="I18" s="51"/>
      <c r="J18" s="33"/>
    </row>
    <row r="19" spans="1:10" ht="13" x14ac:dyDescent="0.25">
      <c r="A19" s="103"/>
      <c r="B19" s="103"/>
      <c r="C19" s="103"/>
      <c r="D19" s="103"/>
      <c r="E19" s="103"/>
      <c r="F19" s="103"/>
      <c r="G19" s="103"/>
      <c r="H19" s="40"/>
      <c r="I19" s="39"/>
      <c r="J19" s="91"/>
    </row>
    <row r="20" spans="1:10" ht="13" x14ac:dyDescent="0.3">
      <c r="A20" s="104"/>
      <c r="B20" s="34" t="s">
        <v>55</v>
      </c>
      <c r="C20" s="36" t="s">
        <v>52</v>
      </c>
      <c r="D20" s="37">
        <v>8</v>
      </c>
      <c r="E20" s="41">
        <v>1</v>
      </c>
      <c r="F20" s="38">
        <f t="shared" ref="F20:F22" si="0">SUM(D20*E20)</f>
        <v>8</v>
      </c>
      <c r="G20" s="39">
        <v>1</v>
      </c>
      <c r="H20" s="40">
        <f t="shared" ref="H20" si="1">F20*G20</f>
        <v>8</v>
      </c>
      <c r="I20" s="39">
        <v>76.55</v>
      </c>
      <c r="J20" s="91">
        <f>I20*H20</f>
        <v>612.4</v>
      </c>
    </row>
    <row r="21" spans="1:10" ht="13" x14ac:dyDescent="0.3">
      <c r="A21" s="104"/>
      <c r="B21" s="34"/>
      <c r="C21" s="36"/>
      <c r="D21" s="41"/>
      <c r="E21" s="41"/>
      <c r="F21" s="38"/>
      <c r="G21" s="39"/>
      <c r="H21" s="40"/>
      <c r="I21" s="39"/>
      <c r="J21" s="91"/>
    </row>
    <row r="22" spans="1:10" ht="13" x14ac:dyDescent="0.3">
      <c r="A22" s="44"/>
      <c r="B22" s="93" t="s">
        <v>56</v>
      </c>
      <c r="C22" s="36" t="s">
        <v>52</v>
      </c>
      <c r="D22" s="37">
        <v>40</v>
      </c>
      <c r="E22" s="41">
        <v>4</v>
      </c>
      <c r="F22" s="38">
        <f t="shared" si="0"/>
        <v>160</v>
      </c>
      <c r="G22" s="39">
        <v>2</v>
      </c>
      <c r="H22" s="40">
        <f t="shared" ref="H22" si="2">F22*G22</f>
        <v>320</v>
      </c>
      <c r="I22" s="39">
        <v>76.55</v>
      </c>
      <c r="J22" s="91">
        <f>I22*H22</f>
        <v>24496</v>
      </c>
    </row>
    <row r="23" spans="1:10" ht="13" x14ac:dyDescent="0.3">
      <c r="A23" s="44"/>
      <c r="B23" s="93"/>
      <c r="C23" s="36"/>
      <c r="D23" s="37"/>
      <c r="E23" s="41"/>
      <c r="F23" s="38"/>
      <c r="G23" s="39"/>
      <c r="H23" s="40"/>
      <c r="I23" s="39"/>
      <c r="J23" s="91"/>
    </row>
    <row r="24" spans="1:10" ht="13" x14ac:dyDescent="0.3">
      <c r="A24" s="44"/>
      <c r="B24" s="93" t="s">
        <v>57</v>
      </c>
      <c r="C24" s="36" t="s">
        <v>52</v>
      </c>
      <c r="D24" s="37">
        <v>8</v>
      </c>
      <c r="E24" s="41">
        <v>1</v>
      </c>
      <c r="F24" s="38">
        <v>8</v>
      </c>
      <c r="G24" s="39">
        <v>1</v>
      </c>
      <c r="H24" s="40">
        <f t="shared" ref="H24" si="3">F24*G24</f>
        <v>8</v>
      </c>
      <c r="I24" s="39">
        <v>76.55</v>
      </c>
      <c r="J24" s="91">
        <f>I24*H24</f>
        <v>612.4</v>
      </c>
    </row>
    <row r="25" spans="1:10" ht="13" x14ac:dyDescent="0.3">
      <c r="A25" s="44"/>
      <c r="B25" s="93"/>
      <c r="C25" s="36"/>
      <c r="D25" s="37"/>
      <c r="E25" s="41"/>
      <c r="F25" s="38"/>
      <c r="G25" s="39"/>
      <c r="H25" s="40"/>
      <c r="I25" s="39"/>
      <c r="J25" s="91"/>
    </row>
    <row r="26" spans="1:10" ht="13" x14ac:dyDescent="0.3">
      <c r="A26" s="104"/>
      <c r="B26" s="93" t="s">
        <v>58</v>
      </c>
      <c r="C26" s="36" t="s">
        <v>51</v>
      </c>
      <c r="D26" s="41">
        <v>40</v>
      </c>
      <c r="E26" s="41">
        <v>1</v>
      </c>
      <c r="F26" s="38">
        <f t="shared" ref="F26" si="4">SUM(D26*E26)</f>
        <v>40</v>
      </c>
      <c r="G26" s="39">
        <v>1</v>
      </c>
      <c r="H26" s="43">
        <f t="shared" ref="H26" si="5">SUM(F26*G26)</f>
        <v>40</v>
      </c>
      <c r="I26" s="39">
        <v>76.55</v>
      </c>
      <c r="J26" s="91">
        <f>I26*H26</f>
        <v>3062</v>
      </c>
    </row>
    <row r="27" spans="1:10" ht="13" x14ac:dyDescent="0.3">
      <c r="A27" s="92"/>
      <c r="B27" s="94"/>
      <c r="C27" s="95"/>
      <c r="D27" s="96"/>
      <c r="E27" s="97"/>
      <c r="F27" s="98"/>
      <c r="G27" s="99"/>
      <c r="H27" s="40"/>
      <c r="I27" s="39"/>
      <c r="J27" s="91"/>
    </row>
    <row r="28" spans="1:10" ht="13" x14ac:dyDescent="0.3">
      <c r="A28" s="44"/>
      <c r="B28" s="35"/>
      <c r="C28" s="36"/>
      <c r="D28" s="37"/>
      <c r="E28" s="37"/>
      <c r="F28" s="38"/>
      <c r="G28" s="39"/>
      <c r="H28" s="40"/>
      <c r="I28" s="39"/>
      <c r="J28" s="42"/>
    </row>
    <row r="29" spans="1:10" ht="13" x14ac:dyDescent="0.3">
      <c r="B29" s="53"/>
      <c r="C29" s="4"/>
      <c r="D29" s="3"/>
      <c r="E29" s="3"/>
      <c r="F29" s="54">
        <f>SUM(F8:F28)</f>
        <v>291</v>
      </c>
      <c r="G29" s="1"/>
      <c r="H29" s="45">
        <f>SUM(H8:H28)</f>
        <v>826</v>
      </c>
      <c r="I29" s="6"/>
      <c r="J29" s="55">
        <f>SUM(J8:J28)</f>
        <v>63230.3</v>
      </c>
    </row>
    <row r="30" spans="1:10" ht="13" x14ac:dyDescent="0.3">
      <c r="B30" s="128" t="s">
        <v>53</v>
      </c>
      <c r="C30" s="124"/>
      <c r="D30" s="139">
        <v>40</v>
      </c>
      <c r="E30" s="3"/>
      <c r="F30" s="2"/>
      <c r="G30" s="1"/>
      <c r="H30" s="7"/>
      <c r="I30" s="6"/>
      <c r="J30" s="6"/>
    </row>
    <row r="31" spans="1:10" ht="13" x14ac:dyDescent="0.3">
      <c r="B31" s="129" t="s">
        <v>36</v>
      </c>
      <c r="C31" s="56"/>
      <c r="D31" s="57"/>
      <c r="E31" s="57"/>
      <c r="F31" s="58">
        <f>F29</f>
        <v>291</v>
      </c>
      <c r="G31" s="1"/>
      <c r="H31" s="7"/>
      <c r="I31" s="6"/>
      <c r="J31" s="6"/>
    </row>
    <row r="32" spans="1:10" ht="13" x14ac:dyDescent="0.3">
      <c r="B32" s="125" t="s">
        <v>37</v>
      </c>
      <c r="C32" s="125"/>
      <c r="D32" s="156"/>
      <c r="E32" s="156"/>
      <c r="F32" s="156"/>
      <c r="G32" s="156"/>
      <c r="H32" s="59">
        <f>H29</f>
        <v>826</v>
      </c>
      <c r="I32" s="6"/>
      <c r="J32" s="6"/>
    </row>
    <row r="33" spans="1:10" ht="13" x14ac:dyDescent="0.3">
      <c r="B33" s="130" t="s">
        <v>38</v>
      </c>
      <c r="C33" s="126"/>
      <c r="D33" s="126"/>
      <c r="E33" s="126"/>
      <c r="F33" s="126"/>
      <c r="G33" s="157"/>
      <c r="H33" s="157"/>
      <c r="I33" s="157"/>
      <c r="J33" s="60">
        <f>J29</f>
        <v>63230.3</v>
      </c>
    </row>
    <row r="34" spans="1:10" ht="13" x14ac:dyDescent="0.3">
      <c r="B34" s="131" t="s">
        <v>54</v>
      </c>
      <c r="C34" s="158"/>
      <c r="D34" s="158"/>
      <c r="E34" s="158"/>
      <c r="F34" s="158"/>
      <c r="G34" s="127">
        <f>H32/F31</f>
        <v>2.8384879725085912</v>
      </c>
      <c r="H34" s="6"/>
      <c r="I34" s="6"/>
      <c r="J34" s="6"/>
    </row>
    <row r="36" spans="1:10" x14ac:dyDescent="0.25">
      <c r="A36" t="s">
        <v>78</v>
      </c>
      <c r="B36" t="s">
        <v>79</v>
      </c>
    </row>
  </sheetData>
  <customSheetViews>
    <customSheetView guid="{A2F5F949-EDF6-4F18-A45D-F28D48CF9216}">
      <pageMargins left="0.75" right="0.75" top="1" bottom="1" header="0.5" footer="0.5"/>
      <headerFooter alignWithMargins="0"/>
    </customSheetView>
    <customSheetView guid="{5C6A5B93-93B7-43B1-A373-A289E18FF6F7}">
      <pageMargins left="0.75" right="0.75" top="1" bottom="1" header="0.5" footer="0.5"/>
      <headerFooter alignWithMargins="0"/>
    </customSheetView>
    <customSheetView guid="{6D91BC3E-AAD1-45FF-B665-9358F89A956A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9C915AD1-207C-4784-8563-74210CE5FEE1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  <customSheetView guid="{6D408708-B60D-4677-A8AE-FDB2202DA023}">
      <pageMargins left="0.75" right="0.75" top="1" bottom="1" header="0.5" footer="0.5"/>
      <headerFooter alignWithMargins="0"/>
    </customSheetView>
  </customSheetViews>
  <mergeCells count="6">
    <mergeCell ref="D32:G32"/>
    <mergeCell ref="G33:I33"/>
    <mergeCell ref="C34:F34"/>
    <mergeCell ref="A1:J1"/>
    <mergeCell ref="A2:J2"/>
    <mergeCell ref="A3:J3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D89F-F798-4768-ADAC-B1496FB1B962}">
  <dimension ref="A1:L16"/>
  <sheetViews>
    <sheetView workbookViewId="0">
      <selection activeCell="J15" sqref="J15"/>
    </sheetView>
  </sheetViews>
  <sheetFormatPr defaultRowHeight="12.5" x14ac:dyDescent="0.25"/>
  <cols>
    <col min="1" max="1" width="30.1796875" customWidth="1"/>
    <col min="3" max="3" width="9.54296875" bestFit="1" customWidth="1"/>
  </cols>
  <sheetData>
    <row r="1" spans="1:12" ht="15" x14ac:dyDescent="0.3">
      <c r="A1" s="114" t="s">
        <v>2</v>
      </c>
      <c r="B1" s="105"/>
      <c r="C1" s="105"/>
      <c r="D1" s="105"/>
    </row>
    <row r="2" spans="1:12" ht="13.5" thickBot="1" x14ac:dyDescent="0.35">
      <c r="A2" s="105"/>
      <c r="B2" s="105"/>
      <c r="C2" s="105"/>
      <c r="D2" s="105"/>
    </row>
    <row r="3" spans="1:12" ht="39.5" thickBot="1" x14ac:dyDescent="0.35">
      <c r="A3" s="115" t="s">
        <v>0</v>
      </c>
      <c r="B3" s="116" t="s">
        <v>39</v>
      </c>
      <c r="C3" s="116" t="s">
        <v>80</v>
      </c>
      <c r="D3" s="116" t="s">
        <v>6</v>
      </c>
      <c r="F3" s="111" t="s">
        <v>43</v>
      </c>
      <c r="G3" s="120" t="s">
        <v>46</v>
      </c>
      <c r="L3" s="140" t="s">
        <v>83</v>
      </c>
    </row>
    <row r="4" spans="1:12" ht="26" x14ac:dyDescent="0.3">
      <c r="A4" s="116" t="s">
        <v>81</v>
      </c>
      <c r="B4" s="118">
        <v>59.07</v>
      </c>
      <c r="C4" s="118">
        <f>B4*A12</f>
        <v>17.484719999999999</v>
      </c>
      <c r="D4" s="118">
        <f>B4+C4</f>
        <v>76.554720000000003</v>
      </c>
      <c r="F4" s="112"/>
    </row>
    <row r="5" spans="1:12" ht="13" x14ac:dyDescent="0.3">
      <c r="A5" s="117"/>
      <c r="B5" s="118"/>
      <c r="C5" s="118"/>
      <c r="D5" s="118"/>
      <c r="F5" s="113" t="s">
        <v>44</v>
      </c>
      <c r="G5" s="120" t="s">
        <v>47</v>
      </c>
      <c r="L5" t="s">
        <v>82</v>
      </c>
    </row>
    <row r="6" spans="1:12" ht="13" x14ac:dyDescent="0.3">
      <c r="A6" s="117"/>
      <c r="B6" s="118"/>
      <c r="C6" s="118"/>
      <c r="D6" s="118"/>
    </row>
    <row r="7" spans="1:12" ht="13" x14ac:dyDescent="0.3">
      <c r="A7" s="117"/>
      <c r="B7" s="118"/>
      <c r="C7" s="118"/>
      <c r="D7" s="118"/>
    </row>
    <row r="8" spans="1:12" ht="25.5" customHeight="1" x14ac:dyDescent="0.3">
      <c r="A8" s="116"/>
      <c r="B8" s="118"/>
      <c r="C8" s="118"/>
      <c r="D8" s="118"/>
    </row>
    <row r="9" spans="1:12" ht="13" x14ac:dyDescent="0.3">
      <c r="A9" s="117"/>
      <c r="B9" s="117"/>
      <c r="C9" s="117"/>
      <c r="D9" s="117"/>
    </row>
    <row r="11" spans="1:12" ht="13" x14ac:dyDescent="0.25">
      <c r="I11" s="110"/>
    </row>
    <row r="12" spans="1:12" ht="13" x14ac:dyDescent="0.25">
      <c r="A12">
        <v>0.29599999999999999</v>
      </c>
      <c r="B12" s="119" t="s">
        <v>45</v>
      </c>
      <c r="C12" s="106"/>
      <c r="D12" s="106"/>
      <c r="I12" s="110"/>
    </row>
    <row r="13" spans="1:12" ht="13" x14ac:dyDescent="0.25">
      <c r="C13" s="106"/>
      <c r="D13" s="106"/>
      <c r="I13" s="110"/>
    </row>
    <row r="14" spans="1:12" ht="13" x14ac:dyDescent="0.25">
      <c r="C14" s="106"/>
      <c r="D14" s="106"/>
      <c r="I14" s="110"/>
    </row>
    <row r="15" spans="1:12" ht="13" x14ac:dyDescent="0.25">
      <c r="C15" s="106"/>
      <c r="D15" s="106"/>
      <c r="I15" s="110"/>
    </row>
    <row r="16" spans="1:12" ht="13" x14ac:dyDescent="0.25">
      <c r="C16" s="106"/>
      <c r="D16" s="106"/>
    </row>
  </sheetData>
  <hyperlinks>
    <hyperlink ref="G3" r:id="rId1" xr:uid="{66C94926-8C4B-4E7A-BD68-DD25DD3864D8}"/>
    <hyperlink ref="G5" r:id="rId2" xr:uid="{F05CECA7-0177-485D-B1D1-E11F30B8E6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E813-3292-475F-9D3A-D7976D500DD3}">
  <dimension ref="A3:G53"/>
  <sheetViews>
    <sheetView workbookViewId="0">
      <selection activeCell="A16" sqref="A16"/>
    </sheetView>
  </sheetViews>
  <sheetFormatPr defaultRowHeight="12.5" x14ac:dyDescent="0.25"/>
  <cols>
    <col min="1" max="1" width="44.54296875" bestFit="1" customWidth="1"/>
    <col min="2" max="2" width="17.453125" bestFit="1" customWidth="1"/>
    <col min="3" max="3" width="16.36328125" customWidth="1"/>
    <col min="4" max="4" width="11.54296875" bestFit="1" customWidth="1"/>
    <col min="5" max="5" width="9.453125" bestFit="1" customWidth="1"/>
    <col min="7" max="7" width="10.453125" bestFit="1" customWidth="1"/>
  </cols>
  <sheetData>
    <row r="3" spans="1:7" ht="15.5" thickBot="1" x14ac:dyDescent="0.35">
      <c r="A3" s="114" t="s">
        <v>48</v>
      </c>
    </row>
    <row r="4" spans="1:7" ht="15" thickBot="1" x14ac:dyDescent="0.3">
      <c r="A4" s="141" t="s">
        <v>3</v>
      </c>
      <c r="B4" s="142" t="s">
        <v>4</v>
      </c>
      <c r="C4" s="142" t="s">
        <v>91</v>
      </c>
      <c r="D4" s="142" t="s">
        <v>5</v>
      </c>
    </row>
    <row r="5" spans="1:7" ht="15" thickBot="1" x14ac:dyDescent="0.3">
      <c r="A5" s="10" t="s">
        <v>86</v>
      </c>
      <c r="B5" s="20">
        <v>24.52</v>
      </c>
      <c r="C5" s="18">
        <f>B5*0.3625</f>
        <v>8.8884999999999987</v>
      </c>
      <c r="D5" s="14">
        <f>B5+C5</f>
        <v>33.408499999999997</v>
      </c>
      <c r="G5" t="s">
        <v>97</v>
      </c>
    </row>
    <row r="6" spans="1:7" ht="15" thickBot="1" x14ac:dyDescent="0.3">
      <c r="A6" s="10" t="s">
        <v>85</v>
      </c>
      <c r="B6" s="20">
        <v>53.87</v>
      </c>
      <c r="C6" s="18">
        <f>B6*0.3625</f>
        <v>19.527874999999998</v>
      </c>
      <c r="D6" s="14">
        <f>B6+C6</f>
        <v>73.397874999999999</v>
      </c>
      <c r="F6" s="143"/>
      <c r="G6" s="143"/>
    </row>
    <row r="7" spans="1:7" ht="15" thickBot="1" x14ac:dyDescent="0.3">
      <c r="A7" s="10" t="s">
        <v>87</v>
      </c>
      <c r="B7" s="20">
        <v>64.06</v>
      </c>
      <c r="C7" s="18">
        <f>B7*0.3625</f>
        <v>23.22175</v>
      </c>
      <c r="D7" s="14">
        <f>B7+C7</f>
        <v>87.281750000000002</v>
      </c>
      <c r="F7" s="144"/>
      <c r="G7" s="144" t="s">
        <v>88</v>
      </c>
    </row>
    <row r="8" spans="1:7" ht="15" thickBot="1" x14ac:dyDescent="0.3">
      <c r="A8" s="10"/>
      <c r="B8" s="20"/>
      <c r="C8" s="18"/>
      <c r="D8" s="14"/>
      <c r="F8" s="144"/>
      <c r="G8" s="120" t="s">
        <v>89</v>
      </c>
    </row>
    <row r="9" spans="1:7" ht="15" thickBot="1" x14ac:dyDescent="0.3">
      <c r="A9" s="10"/>
      <c r="B9" s="20"/>
      <c r="C9" s="18"/>
      <c r="D9" s="14"/>
      <c r="F9" s="144" t="s">
        <v>90</v>
      </c>
      <c r="G9" s="144"/>
    </row>
    <row r="10" spans="1:7" ht="15" thickBot="1" x14ac:dyDescent="0.3">
      <c r="A10" s="10"/>
      <c r="B10" s="20"/>
      <c r="C10" s="18"/>
      <c r="D10" s="14"/>
    </row>
    <row r="11" spans="1:7" ht="15" thickBot="1" x14ac:dyDescent="0.3">
      <c r="A11" s="10"/>
      <c r="B11" s="20"/>
      <c r="C11" s="18"/>
      <c r="D11" s="14"/>
    </row>
    <row r="12" spans="1:7" ht="15" thickBot="1" x14ac:dyDescent="0.3">
      <c r="A12" s="10"/>
      <c r="B12" s="19"/>
      <c r="C12" s="18"/>
      <c r="D12" s="14"/>
    </row>
    <row r="13" spans="1:7" ht="15" thickBot="1" x14ac:dyDescent="0.3">
      <c r="A13" s="10"/>
      <c r="B13" s="19"/>
      <c r="C13" s="18"/>
      <c r="D13" s="14"/>
    </row>
    <row r="16" spans="1:7" ht="16" thickBot="1" x14ac:dyDescent="0.4">
      <c r="A16" s="5"/>
    </row>
    <row r="17" spans="1:4" ht="15" thickBot="1" x14ac:dyDescent="0.3">
      <c r="A17" s="9"/>
      <c r="B17" s="12"/>
      <c r="C17" s="12"/>
      <c r="D17" s="12"/>
    </row>
    <row r="18" spans="1:4" ht="15" thickBot="1" x14ac:dyDescent="0.3">
      <c r="A18" s="145" t="s">
        <v>3</v>
      </c>
      <c r="B18" s="146" t="s">
        <v>6</v>
      </c>
      <c r="C18" s="146" t="s">
        <v>1</v>
      </c>
      <c r="D18" s="146" t="s">
        <v>7</v>
      </c>
    </row>
    <row r="19" spans="1:4" ht="15" thickBot="1" x14ac:dyDescent="0.3">
      <c r="A19" s="147" t="s">
        <v>92</v>
      </c>
      <c r="B19" s="18"/>
      <c r="C19" s="11"/>
      <c r="D19" s="18"/>
    </row>
    <row r="20" spans="1:4" ht="15" thickBot="1" x14ac:dyDescent="0.3">
      <c r="A20" s="10" t="s">
        <v>85</v>
      </c>
      <c r="B20" s="18">
        <f>D6</f>
        <v>73.397874999999999</v>
      </c>
      <c r="C20" s="11">
        <v>10</v>
      </c>
      <c r="D20" s="18">
        <f>B20*C20</f>
        <v>733.97874999999999</v>
      </c>
    </row>
    <row r="21" spans="1:4" ht="15" thickBot="1" x14ac:dyDescent="0.3">
      <c r="A21" s="10"/>
      <c r="B21" s="14"/>
      <c r="C21" s="11"/>
      <c r="D21" s="18"/>
    </row>
    <row r="22" spans="1:4" ht="15" thickBot="1" x14ac:dyDescent="0.3">
      <c r="A22" s="10"/>
      <c r="B22" s="14"/>
      <c r="C22" s="11"/>
      <c r="D22" s="18"/>
    </row>
    <row r="23" spans="1:4" ht="15" thickBot="1" x14ac:dyDescent="0.3">
      <c r="A23" s="10"/>
      <c r="B23" s="19"/>
      <c r="C23" s="11"/>
      <c r="D23" s="18"/>
    </row>
    <row r="24" spans="1:4" ht="15" thickBot="1" x14ac:dyDescent="0.3">
      <c r="A24" s="10"/>
      <c r="B24" s="8"/>
      <c r="C24" s="8"/>
      <c r="D24" s="18"/>
    </row>
    <row r="25" spans="1:4" ht="13.5" thickBot="1" x14ac:dyDescent="0.3">
      <c r="A25" s="13"/>
      <c r="B25" s="8"/>
      <c r="C25" s="8"/>
      <c r="D25" s="8"/>
    </row>
    <row r="26" spans="1:4" ht="15" thickBot="1" x14ac:dyDescent="0.3">
      <c r="A26" s="147" t="s">
        <v>93</v>
      </c>
      <c r="B26" s="8"/>
      <c r="C26" s="8"/>
      <c r="D26" s="8"/>
    </row>
    <row r="27" spans="1:4" ht="15" thickBot="1" x14ac:dyDescent="0.3">
      <c r="A27" s="10" t="s">
        <v>86</v>
      </c>
      <c r="B27" s="18">
        <f>D5</f>
        <v>33.408499999999997</v>
      </c>
      <c r="C27" s="11">
        <v>6</v>
      </c>
      <c r="D27" s="18">
        <f>B27*C27</f>
        <v>200.45099999999996</v>
      </c>
    </row>
    <row r="28" spans="1:4" ht="15" thickBot="1" x14ac:dyDescent="0.3">
      <c r="A28" s="10" t="s">
        <v>85</v>
      </c>
      <c r="B28" s="18">
        <f>D6</f>
        <v>73.397874999999999</v>
      </c>
      <c r="C28" s="11">
        <v>8</v>
      </c>
      <c r="D28" s="18">
        <f>B28*C28</f>
        <v>587.18299999999999</v>
      </c>
    </row>
    <row r="29" spans="1:4" ht="15" thickBot="1" x14ac:dyDescent="0.3">
      <c r="A29" s="10" t="s">
        <v>87</v>
      </c>
      <c r="B29" s="14">
        <f>D7</f>
        <v>87.281750000000002</v>
      </c>
      <c r="C29" s="11">
        <v>1</v>
      </c>
      <c r="D29" s="18">
        <f>B29*C29</f>
        <v>87.281750000000002</v>
      </c>
    </row>
    <row r="30" spans="1:4" ht="15" thickBot="1" x14ac:dyDescent="0.3">
      <c r="A30" s="10"/>
      <c r="B30" s="14"/>
      <c r="C30" s="11"/>
      <c r="D30" s="18"/>
    </row>
    <row r="31" spans="1:4" ht="15" thickBot="1" x14ac:dyDescent="0.3">
      <c r="A31" s="10"/>
      <c r="B31" s="18"/>
      <c r="C31" s="11"/>
      <c r="D31" s="18"/>
    </row>
    <row r="32" spans="1:4" ht="15" thickBot="1" x14ac:dyDescent="0.3">
      <c r="A32" s="10"/>
      <c r="B32" s="19"/>
      <c r="C32" s="11"/>
      <c r="D32" s="18"/>
    </row>
    <row r="33" spans="1:4" ht="15" thickBot="1" x14ac:dyDescent="0.3">
      <c r="A33" s="10" t="s">
        <v>8</v>
      </c>
      <c r="B33" s="8"/>
      <c r="C33" s="8"/>
      <c r="D33" s="14">
        <f>D27+D28+D29</f>
        <v>874.91575</v>
      </c>
    </row>
    <row r="34" spans="1:4" ht="13.5" thickBot="1" x14ac:dyDescent="0.3">
      <c r="A34" s="13"/>
      <c r="B34" s="8"/>
      <c r="C34" s="8"/>
      <c r="D34" s="8"/>
    </row>
    <row r="35" spans="1:4" ht="15" thickBot="1" x14ac:dyDescent="0.3">
      <c r="A35" s="148" t="s">
        <v>94</v>
      </c>
      <c r="B35" s="8"/>
      <c r="C35" s="8"/>
      <c r="D35" s="8"/>
    </row>
    <row r="36" spans="1:4" ht="15" thickBot="1" x14ac:dyDescent="0.3">
      <c r="A36" s="10" t="s">
        <v>86</v>
      </c>
      <c r="B36" s="18">
        <f>D5</f>
        <v>33.408499999999997</v>
      </c>
      <c r="C36" s="11">
        <v>10</v>
      </c>
      <c r="D36" s="18">
        <f>B36*C36</f>
        <v>334.08499999999998</v>
      </c>
    </row>
    <row r="37" spans="1:4" ht="15" thickBot="1" x14ac:dyDescent="0.3">
      <c r="A37" s="10" t="s">
        <v>85</v>
      </c>
      <c r="B37" s="18">
        <f>D6</f>
        <v>73.397874999999999</v>
      </c>
      <c r="C37" s="11">
        <v>20</v>
      </c>
      <c r="D37" s="18">
        <f>B37*C37</f>
        <v>1467.9575</v>
      </c>
    </row>
    <row r="38" spans="1:4" ht="15" thickBot="1" x14ac:dyDescent="0.3">
      <c r="A38" s="10"/>
      <c r="B38" s="14"/>
      <c r="C38" s="11"/>
      <c r="D38" s="18"/>
    </row>
    <row r="39" spans="1:4" ht="15" thickBot="1" x14ac:dyDescent="0.3">
      <c r="A39" s="10"/>
      <c r="B39" s="18"/>
      <c r="C39" s="11"/>
      <c r="D39" s="18"/>
    </row>
    <row r="40" spans="1:4" ht="15" thickBot="1" x14ac:dyDescent="0.3">
      <c r="A40" s="10" t="s">
        <v>95</v>
      </c>
      <c r="B40" s="19"/>
      <c r="C40" s="11"/>
      <c r="D40" s="18">
        <f>D36+D37</f>
        <v>1802.0425</v>
      </c>
    </row>
    <row r="41" spans="1:4" ht="15" thickBot="1" x14ac:dyDescent="0.3">
      <c r="A41" s="10"/>
      <c r="B41" s="21"/>
      <c r="C41" s="22"/>
      <c r="D41" s="18"/>
    </row>
    <row r="44" spans="1:4" ht="16" thickBot="1" x14ac:dyDescent="0.4">
      <c r="A44" s="5" t="s">
        <v>98</v>
      </c>
    </row>
    <row r="45" spans="1:4" ht="29.5" thickBot="1" x14ac:dyDescent="0.3">
      <c r="A45" s="149" t="s">
        <v>9</v>
      </c>
      <c r="B45" s="150" t="s">
        <v>10</v>
      </c>
      <c r="C45" s="150" t="s">
        <v>11</v>
      </c>
      <c r="D45" s="150" t="s">
        <v>12</v>
      </c>
    </row>
    <row r="46" spans="1:4" ht="15" thickBot="1" x14ac:dyDescent="0.3">
      <c r="A46" s="15" t="s">
        <v>92</v>
      </c>
      <c r="B46" s="16">
        <f>D20</f>
        <v>733.97874999999999</v>
      </c>
      <c r="C46" s="17">
        <v>25</v>
      </c>
      <c r="D46" s="16">
        <f>B46*C46</f>
        <v>18349.46875</v>
      </c>
    </row>
    <row r="47" spans="1:4" ht="15" thickBot="1" x14ac:dyDescent="0.3">
      <c r="A47" s="15" t="s">
        <v>96</v>
      </c>
      <c r="B47" s="16">
        <f>D33</f>
        <v>874.91575</v>
      </c>
      <c r="C47" s="17">
        <v>8</v>
      </c>
      <c r="D47" s="16">
        <f>B47*C47</f>
        <v>6999.326</v>
      </c>
    </row>
    <row r="48" spans="1:4" ht="15" thickBot="1" x14ac:dyDescent="0.3">
      <c r="A48" s="15" t="s">
        <v>94</v>
      </c>
      <c r="B48" s="121">
        <f>D40</f>
        <v>1802.0425</v>
      </c>
      <c r="C48" s="17">
        <v>40</v>
      </c>
      <c r="D48" s="16">
        <f>B48*C48</f>
        <v>72081.7</v>
      </c>
    </row>
    <row r="49" spans="1:5" ht="15" thickBot="1" x14ac:dyDescent="0.3">
      <c r="A49" s="15"/>
      <c r="B49" s="16"/>
      <c r="C49" s="17"/>
      <c r="D49" s="16"/>
    </row>
    <row r="50" spans="1:5" ht="15" thickBot="1" x14ac:dyDescent="0.3">
      <c r="A50" s="15" t="s">
        <v>13</v>
      </c>
      <c r="B50" s="16"/>
      <c r="C50" s="17"/>
      <c r="D50" s="16">
        <f>D46+D47+D48</f>
        <v>97430.494749999998</v>
      </c>
    </row>
    <row r="52" spans="1:5" ht="14.5" x14ac:dyDescent="0.25">
      <c r="A52" s="152"/>
    </row>
    <row r="53" spans="1:5" x14ac:dyDescent="0.25">
      <c r="A53" s="119"/>
      <c r="B53" s="151"/>
      <c r="C53" s="151"/>
      <c r="D53" s="151"/>
      <c r="E53" s="151"/>
    </row>
  </sheetData>
  <hyperlinks>
    <hyperlink ref="G7" r:id="rId1" xr:uid="{029D7509-EADA-49BE-9E00-8565ADBB5956}"/>
    <hyperlink ref="G8" r:id="rId2" display="https://www.opm.gov/policy-data-oversight/pay-leave/salaries-wages/2023/executive-senior-level" xr:uid="{E3055609-5899-481F-9939-583A2A99D39E}"/>
    <hyperlink ref="F9" r:id="rId3" xr:uid="{462FDA32-4C1B-4425-B026-C46FC747876B}"/>
  </hyperlinks>
  <pageMargins left="0.75" right="0.75" top="1" bottom="1" header="0.5" footer="0.5"/>
  <pageSetup orientation="portrait" horizontalDpi="1200" verticalDpi="1200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A446-F1DE-4104-AF81-CFAAF5E326BA}">
  <dimension ref="A3:J14"/>
  <sheetViews>
    <sheetView workbookViewId="0">
      <selection activeCell="B25" sqref="B25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</cols>
  <sheetData>
    <row r="3" spans="1:10" ht="52" x14ac:dyDescent="0.25">
      <c r="A3" s="23" t="s">
        <v>15</v>
      </c>
      <c r="B3" s="24" t="s">
        <v>16</v>
      </c>
      <c r="C3" s="25" t="s">
        <v>17</v>
      </c>
      <c r="D3" s="25" t="s">
        <v>18</v>
      </c>
      <c r="E3" s="25" t="s">
        <v>19</v>
      </c>
      <c r="F3" s="25" t="s">
        <v>20</v>
      </c>
      <c r="G3" s="26" t="s">
        <v>21</v>
      </c>
      <c r="H3" s="25" t="s">
        <v>22</v>
      </c>
      <c r="I3" s="25" t="s">
        <v>23</v>
      </c>
      <c r="J3" s="27" t="s">
        <v>24</v>
      </c>
    </row>
    <row r="4" spans="1:10" ht="13" x14ac:dyDescent="0.25">
      <c r="A4" s="28" t="s">
        <v>25</v>
      </c>
      <c r="B4" s="29" t="s">
        <v>26</v>
      </c>
      <c r="C4" s="29" t="s">
        <v>27</v>
      </c>
      <c r="D4" s="29" t="s">
        <v>28</v>
      </c>
      <c r="E4" s="29" t="s">
        <v>29</v>
      </c>
      <c r="F4" s="29" t="s">
        <v>30</v>
      </c>
      <c r="G4" s="30" t="s">
        <v>31</v>
      </c>
      <c r="H4" s="29" t="s">
        <v>32</v>
      </c>
      <c r="I4" s="31" t="s">
        <v>33</v>
      </c>
      <c r="J4" s="108" t="s">
        <v>34</v>
      </c>
    </row>
    <row r="5" spans="1:10" ht="18" customHeight="1" x14ac:dyDescent="0.25">
      <c r="A5" s="132"/>
      <c r="B5" s="138" t="s">
        <v>59</v>
      </c>
      <c r="C5" s="136" t="s">
        <v>60</v>
      </c>
      <c r="D5" s="135">
        <v>25</v>
      </c>
      <c r="E5" s="137">
        <v>1</v>
      </c>
      <c r="F5" s="153">
        <f>SUM(D5*E5)</f>
        <v>25</v>
      </c>
      <c r="G5" s="154">
        <v>1.1000000000000001</v>
      </c>
      <c r="H5" s="133"/>
      <c r="I5" s="134"/>
      <c r="J5" s="91"/>
    </row>
    <row r="6" spans="1:10" ht="31.5" customHeight="1" x14ac:dyDescent="0.25">
      <c r="A6" s="132"/>
      <c r="B6" s="138" t="s">
        <v>61</v>
      </c>
      <c r="C6" s="136" t="s">
        <v>62</v>
      </c>
      <c r="D6" s="135">
        <v>25</v>
      </c>
      <c r="E6" s="137">
        <v>1</v>
      </c>
      <c r="F6" s="153">
        <f>SUM(D6*E6)</f>
        <v>25</v>
      </c>
      <c r="G6" s="155">
        <v>1.8</v>
      </c>
      <c r="H6" s="133"/>
      <c r="I6" s="134"/>
      <c r="J6" s="91"/>
    </row>
    <row r="7" spans="1:10" ht="30.5" customHeight="1" x14ac:dyDescent="0.25">
      <c r="A7" s="132"/>
      <c r="B7" s="138" t="s">
        <v>63</v>
      </c>
      <c r="C7" s="136" t="s">
        <v>64</v>
      </c>
      <c r="D7" s="135"/>
      <c r="E7" s="137"/>
      <c r="F7" s="153"/>
      <c r="G7" s="153"/>
      <c r="H7" s="133"/>
      <c r="I7" s="134"/>
      <c r="J7" s="91"/>
    </row>
    <row r="8" spans="1:10" ht="18" customHeight="1" x14ac:dyDescent="0.25">
      <c r="A8" s="132"/>
      <c r="B8" s="138" t="s">
        <v>84</v>
      </c>
      <c r="C8" s="136" t="s">
        <v>65</v>
      </c>
      <c r="D8" s="135">
        <v>25</v>
      </c>
      <c r="E8" s="137">
        <v>1</v>
      </c>
      <c r="F8" s="153">
        <v>40</v>
      </c>
      <c r="G8" s="154"/>
      <c r="H8" s="133"/>
      <c r="I8" s="134"/>
      <c r="J8" s="91"/>
    </row>
    <row r="9" spans="1:10" ht="18" customHeight="1" x14ac:dyDescent="0.3">
      <c r="A9" s="35"/>
      <c r="B9" s="138" t="s">
        <v>76</v>
      </c>
      <c r="C9" s="136" t="s">
        <v>66</v>
      </c>
      <c r="D9" s="135">
        <v>8</v>
      </c>
      <c r="E9" s="137">
        <v>1</v>
      </c>
      <c r="F9" s="153">
        <f>SUM(D9*E9)</f>
        <v>8</v>
      </c>
      <c r="G9" s="154">
        <v>1</v>
      </c>
      <c r="H9" s="39"/>
      <c r="I9" s="41"/>
      <c r="J9" s="91"/>
    </row>
    <row r="10" spans="1:10" ht="18" customHeight="1" x14ac:dyDescent="0.3">
      <c r="A10" s="35"/>
      <c r="B10" s="138" t="s">
        <v>67</v>
      </c>
      <c r="C10" s="136" t="s">
        <v>68</v>
      </c>
      <c r="D10" s="135">
        <v>25</v>
      </c>
      <c r="E10" s="137">
        <v>1</v>
      </c>
      <c r="F10" s="153">
        <f>SUM(D10*E10)</f>
        <v>25</v>
      </c>
      <c r="G10" s="154">
        <v>0.1</v>
      </c>
      <c r="H10" s="39"/>
      <c r="I10" s="41"/>
      <c r="J10" s="91"/>
    </row>
    <row r="11" spans="1:10" ht="18" customHeight="1" x14ac:dyDescent="0.3">
      <c r="A11" s="35"/>
      <c r="B11" s="138" t="s">
        <v>69</v>
      </c>
      <c r="C11" s="136"/>
      <c r="D11" s="135"/>
      <c r="E11" s="137"/>
      <c r="F11" s="153"/>
      <c r="G11" s="154"/>
      <c r="H11" s="39"/>
      <c r="I11" s="41"/>
      <c r="J11" s="91"/>
    </row>
    <row r="12" spans="1:10" ht="18" customHeight="1" x14ac:dyDescent="0.3">
      <c r="A12" s="44"/>
      <c r="B12" s="138" t="s">
        <v>70</v>
      </c>
      <c r="C12" s="136" t="s">
        <v>71</v>
      </c>
      <c r="D12" s="135">
        <v>40</v>
      </c>
      <c r="E12" s="137">
        <v>4</v>
      </c>
      <c r="F12" s="153">
        <f>SUM(D12*E12)</f>
        <v>160</v>
      </c>
      <c r="G12" s="154">
        <v>1</v>
      </c>
      <c r="H12" s="39"/>
      <c r="I12" s="109"/>
      <c r="J12" s="91"/>
    </row>
    <row r="13" spans="1:10" ht="29.5" customHeight="1" x14ac:dyDescent="0.3">
      <c r="A13" s="44"/>
      <c r="B13" s="138" t="s">
        <v>72</v>
      </c>
      <c r="C13" s="136" t="s">
        <v>73</v>
      </c>
      <c r="D13" s="135">
        <v>2</v>
      </c>
      <c r="E13" s="137">
        <v>4</v>
      </c>
      <c r="F13" s="153">
        <f>D13*E13</f>
        <v>8</v>
      </c>
      <c r="G13" s="154">
        <v>1</v>
      </c>
      <c r="H13" s="39"/>
      <c r="I13" s="90"/>
      <c r="J13" s="90"/>
    </row>
    <row r="14" spans="1:10" ht="30.5" customHeight="1" x14ac:dyDescent="0.25">
      <c r="A14" s="90"/>
      <c r="B14" s="138" t="s">
        <v>74</v>
      </c>
      <c r="C14" s="136" t="s">
        <v>75</v>
      </c>
      <c r="D14" s="135">
        <v>38</v>
      </c>
      <c r="E14" s="137">
        <v>4</v>
      </c>
      <c r="F14" s="153">
        <f>SUM(D14*E14)</f>
        <v>152</v>
      </c>
      <c r="G14" s="153">
        <v>1</v>
      </c>
      <c r="H14" s="103"/>
      <c r="I14" s="90"/>
      <c r="J1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Burden</vt:lpstr>
      <vt:lpstr>Prof. Wage</vt:lpstr>
      <vt:lpstr>Federal</vt:lpstr>
      <vt:lpstr>Not in Burden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Bennett, Pamela - RD, Washington, DC</cp:lastModifiedBy>
  <cp:lastPrinted>2016-09-20T19:17:10Z</cp:lastPrinted>
  <dcterms:created xsi:type="dcterms:W3CDTF">1999-05-21T13:07:41Z</dcterms:created>
  <dcterms:modified xsi:type="dcterms:W3CDTF">2024-05-14T10:18:23Z</dcterms:modified>
</cp:coreProperties>
</file>