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C:\Users\horvathe\Downloads\PY25 - UAT\"/>
    </mc:Choice>
  </mc:AlternateContent>
  <xr:revisionPtr revIDLastSave="0" documentId="13_ncr:1_{C33F18A9-F050-4F02-8AE6-B0170B8CA6E1}" xr6:coauthVersionLast="47" xr6:coauthVersionMax="47" xr10:uidLastSave="{00000000-0000-0000-0000-000000000000}"/>
  <workbookProtection workbookAlgorithmName="SHA-512" workbookHashValue="vJNoJebsEH17KZLE9hbATrWbXOFg0K5gd+qn66Mqs1B2CJdlk7+GMgM9u5Vhhh5dSVvDDUlEvy8D2u67v5mqFw==" workbookSaltValue="Jm3NUx8SJ/ZOC+TSbXq4ew==" workbookSpinCount="100000" lockStructure="1"/>
  <bookViews>
    <workbookView xWindow="-110" yWindow="-110" windowWidth="19420" windowHeight="10420" tabRatio="880" xr2:uid="{00000000-000D-0000-FFFF-FFFF00000000}"/>
  </bookViews>
  <sheets>
    <sheet name="Introduction" sheetId="1" r:id="rId1"/>
    <sheet name="missing data parameters" sheetId="48" state="hidden" r:id="rId2"/>
    <sheet name="(aa)(1) Onshore Production" sheetId="22" r:id="rId3"/>
    <sheet name="(aa)(2-11) Facility Overview" sheetId="51" r:id="rId4"/>
    <sheet name="(b) NG Pneumatic Devices" sheetId="53" r:id="rId5"/>
    <sheet name="(c) NG Driven Pneumatic Pumps" sheetId="27" r:id="rId6"/>
    <sheet name="(d) Acid Gas Removal Units" sheetId="29" r:id="rId7"/>
    <sheet name="(e) Dehydrators" sheetId="31" r:id="rId8"/>
    <sheet name="(f) Liquids Unloading" sheetId="32" r:id="rId9"/>
    <sheet name="(g) Wells with Fracturing" sheetId="33" r:id="rId10"/>
    <sheet name="(h) Wells without Fracturing" sheetId="49" r:id="rId11"/>
    <sheet name="(i) Blowdown Vent Stacks" sheetId="34" r:id="rId12"/>
    <sheet name="(j) Atmospheric Storage Tanks" sheetId="35" r:id="rId13"/>
    <sheet name="(k) Transmission Storage Tanks" sheetId="9" r:id="rId14"/>
    <sheet name="(l) Well Testing" sheetId="38" r:id="rId15"/>
    <sheet name="(m) Associated NG" sheetId="37" r:id="rId16"/>
    <sheet name="(n) Flare Stacks" sheetId="39" r:id="rId17"/>
    <sheet name="(o) Centrifugal Compressors" sheetId="40" r:id="rId18"/>
    <sheet name="(p) Reciprocating Compressors" sheetId="41" r:id="rId19"/>
    <sheet name="(q,r) Equipment Leaks" sheetId="43" r:id="rId20"/>
    <sheet name="(s) Offshore Emissions" sheetId="44" r:id="rId21"/>
    <sheet name="(w) EOR Injection Pumps" sheetId="45" r:id="rId22"/>
    <sheet name="(x) EOR Hydrocarbon Liquids" sheetId="46" r:id="rId23"/>
    <sheet name="(z) Combustion Equipment" sheetId="47" r:id="rId24"/>
  </sheets>
  <definedNames>
    <definedName name="_100">'(aa)(1) Onshore Production'!$BB$21:$BB$92</definedName>
    <definedName name="_110">'(aa)(1) Onshore Production'!$BC$21:$BC$28</definedName>
    <definedName name="_120">'(aa)(1) Onshore Production'!$BD$21:$BD$162</definedName>
    <definedName name="_130">'(aa)(1) Onshore Production'!$BE$21:$BE$126</definedName>
    <definedName name="_140">'(aa)(1) Onshore Production'!$BF$21:$BF$71</definedName>
    <definedName name="_150">'(aa)(1) Onshore Production'!$BG$21:$BG$252</definedName>
    <definedName name="_160">'(aa)(1) Onshore Production'!$BH$21:$BH$165</definedName>
    <definedName name="_160A">'(aa)(1) Onshore Production'!$BI$21:$BI$227</definedName>
    <definedName name="_200">'(aa)(1) Onshore Production'!$BJ$21:$BJ$57</definedName>
    <definedName name="_210">'(aa)(1) Onshore Production'!$BK$21:$BK$97</definedName>
    <definedName name="_220">'(aa)(1) Onshore Production'!$BL$21:$BL$124</definedName>
    <definedName name="_221">'(aa)(1) Onshore Production'!$BL$21:$BL$57</definedName>
    <definedName name="_222">'(aa)(1) Onshore Production'!$BL$58:$BL$124</definedName>
    <definedName name="_230">'(aa)(1) Onshore Production'!$BM$21:$BM$58</definedName>
    <definedName name="_240">'(aa)(1) Onshore Production'!$BN$21:$BN$29</definedName>
    <definedName name="_250">'(aa)(1) Onshore Production'!$BO$21:$BO$74</definedName>
    <definedName name="_260">'(aa)(1) Onshore Production'!$BP$21:$BP$56</definedName>
    <definedName name="_300">'(aa)(1) Onshore Production'!$BQ$21:$BQ$191</definedName>
    <definedName name="_305">'(aa)(1) Onshore Production'!$BR$21:$BR$122</definedName>
    <definedName name="_310">'(aa)(1) Onshore Production'!$BS$21:$BS$111</definedName>
    <definedName name="_315">'(aa)(1) Onshore Production'!$BT$21:$BT$161</definedName>
    <definedName name="_320">'(aa)(1) Onshore Production'!$BU$21:$BU$137</definedName>
    <definedName name="_325">'(aa)(1) Onshore Production'!$BV$21:$BV$122</definedName>
    <definedName name="_330">'(aa)(1) Onshore Production'!$BW$21:$BW$35</definedName>
    <definedName name="_335">'(aa)(1) Onshore Production'!$BX$21:$BX$79</definedName>
    <definedName name="_340">'(aa)(1) Onshore Production'!$BY$21:$BY$89</definedName>
    <definedName name="_345">'(aa)(1) Onshore Production'!$BZ$21:$BZ$48</definedName>
    <definedName name="_350">'(aa)(1) Onshore Production'!$CA$21:$CA$34</definedName>
    <definedName name="_355">'(aa)(1) Onshore Production'!$CB$21:$CB$48</definedName>
    <definedName name="_360">'(aa)(1) Onshore Production'!$CC$21:$CC$79</definedName>
    <definedName name="_365">'(aa)(1) Onshore Production'!$CD$21:$CD$36</definedName>
    <definedName name="_370">'(aa)(1) Onshore Production'!$CE$21:$CE$36</definedName>
    <definedName name="_375">'(aa)(1) Onshore Production'!$CF$21:$CF$29</definedName>
    <definedName name="_380">'(aa)(1) Onshore Production'!$CG$21:$CG$86</definedName>
    <definedName name="_385">'(aa)(1) Onshore Production'!$CH$21:$CH$36</definedName>
    <definedName name="_390">'(aa)(1) Onshore Production'!$CI$21:$CI$43</definedName>
    <definedName name="_395">'(aa)(1) Onshore Production'!$CJ$21:$CJ$104</definedName>
    <definedName name="_400">'(aa)(1) Onshore Production'!$CK$21:$CK$55</definedName>
    <definedName name="_405">'(aa)(1) Onshore Production'!$CL$21:$CL$24</definedName>
    <definedName name="_410">'(aa)(1) Onshore Production'!$CM$21:$CM$27</definedName>
    <definedName name="_415">'(aa)(1) Onshore Production'!$CN$21:$CN$28</definedName>
    <definedName name="_420">'(aa)(1) Onshore Production'!$CO$21:$CO$26</definedName>
    <definedName name="_425">'(aa)(1) Onshore Production'!$CP$21:$CP$34</definedName>
    <definedName name="_430">'(aa)(1) Onshore Production'!$CQ$21:$CQ$86</definedName>
    <definedName name="_435">'(aa)(1) Onshore Production'!$CR$21:$CR$47</definedName>
    <definedName name="_445">'(aa)(1) Onshore Production'!$CS$21:$CS$22</definedName>
    <definedName name="_450">'(aa)(1) Onshore Production'!$CT$21:$CT$29</definedName>
    <definedName name="_455">'(aa)(1) Onshore Production'!$CU$21:$CU$25</definedName>
    <definedName name="_460">'(aa)(1) Onshore Production'!$CV$21:$CV$23</definedName>
    <definedName name="_465">'(aa)(1) Onshore Production'!$CW$21:$CW$26</definedName>
    <definedName name="_470">'(aa)(1) Onshore Production'!$CX$21:$CX$22</definedName>
    <definedName name="_475">'(aa)(1) Onshore Production'!$CY$21:$CY$33</definedName>
    <definedName name="_500">'(aa)(1) Onshore Production'!$CZ$21:$CZ$29</definedName>
    <definedName name="_503">'(aa)(1) Onshore Production'!$DA$21:$DA$22</definedName>
    <definedName name="_505">'(aa)(1) Onshore Production'!$DB$21:$DB$37</definedName>
    <definedName name="_507">'(aa)(1) Onshore Production'!$DC$21:$DC$33</definedName>
    <definedName name="_509">'(aa)(1) Onshore Production'!$DD$21:$DD$28</definedName>
    <definedName name="_510">'(aa)(1) Onshore Production'!$DE$21:$DE$31</definedName>
    <definedName name="_515">'(aa)(1) Onshore Production'!$DF$21:$DF$33</definedName>
    <definedName name="_520">'(aa)(1) Onshore Production'!$DG$21:$DG$25</definedName>
    <definedName name="_525">'(aa)(1) Onshore Production'!$DH$21:$DH$21</definedName>
    <definedName name="_530">'(aa)(1) Onshore Production'!$DI$21:$DI$22</definedName>
    <definedName name="_535">'(aa)(1) Onshore Production'!$DJ$21:$DJ$26</definedName>
    <definedName name="_540">'(aa)(1) Onshore Production'!$DK$21:$DK$54</definedName>
    <definedName name="_545">'(aa)(1) Onshore Production'!$DL$21:$DL$22</definedName>
    <definedName name="_550">'(aa)(1) Onshore Production'!$DM$21</definedName>
    <definedName name="_555">'(aa)(1) Onshore Production'!$DN$21:$DN$25</definedName>
    <definedName name="_560">'(aa)(1) Onshore Production'!$DO$21:$DO$26</definedName>
    <definedName name="_565">'(aa)(1) Onshore Production'!$DP$21:$DP$24</definedName>
    <definedName name="_575">'(aa)(1) Onshore Production'!$DQ$21:$DQ$25</definedName>
    <definedName name="_580">'(aa)(1) Onshore Production'!$DR$21:$DR$29</definedName>
    <definedName name="_585">'(aa)(1) Onshore Production'!$DS$21:$DS$29</definedName>
    <definedName name="_590">'(aa)(1) Onshore Production'!$DT$21:$DT$22</definedName>
    <definedName name="_595">'(aa)(1) Onshore Production'!$DU$21:$DU$26</definedName>
    <definedName name="_600">'(aa)(1) Onshore Production'!$DV$21:$DV$27</definedName>
    <definedName name="_605">'(aa)(1) Onshore Production'!$DW$21:$DW$50</definedName>
    <definedName name="_610">'(aa)(1) Onshore Production'!$DX$21:$DX$31</definedName>
    <definedName name="_615">'(aa)(1) Onshore Production'!$DY$21:$DY$42</definedName>
    <definedName name="_620">'(aa)(1) Onshore Production'!$DZ$21:$DZ$27</definedName>
    <definedName name="_625">'(aa)(1) Onshore Production'!$EA$21:$EA$41</definedName>
    <definedName name="_630">'(aa)(1) Onshore Production'!$EB$21:$EB$27</definedName>
    <definedName name="_635">'(aa)(1) Onshore Production'!$EC$21:$EC$23</definedName>
    <definedName name="_640">'(aa)(1) Onshore Production'!$ED$21</definedName>
    <definedName name="_645">'(aa)(1) Onshore Production'!$EE$21:$EE$22</definedName>
    <definedName name="_650">'(aa)(1) Onshore Production'!$EF$21:$EF$31</definedName>
    <definedName name="_700">'(aa)(1) Onshore Production'!$EG$21</definedName>
    <definedName name="_705">'(aa)(1) Onshore Production'!$EH$21:$EH$26</definedName>
    <definedName name="_710">'(aa)(1) Onshore Production'!$EI$21:$EI$45</definedName>
    <definedName name="_715">'(aa)(1) Onshore Production'!$EJ$21:$EJ$26</definedName>
    <definedName name="_720">'(aa)(1) Onshore Production'!$EK$21</definedName>
    <definedName name="_725">'(aa)(1) Onshore Production'!$EL$21:$EL$26</definedName>
    <definedName name="_730">'(aa)(1) Onshore Production'!$EM$21:$EM$30</definedName>
    <definedName name="_735">'(aa)(1) Onshore Production'!$EN$21:$EN$24</definedName>
    <definedName name="_740">'(aa)(1) Onshore Production'!$EO$21:$EO$22</definedName>
    <definedName name="_745">'(aa)(1) Onshore Production'!$EP$21:$EP$29</definedName>
    <definedName name="_750">'(aa)(1) Onshore Production'!$EQ$21</definedName>
    <definedName name="_755">'(aa)(1) Onshore Production'!$ER$21</definedName>
    <definedName name="_760">'(aa)(1) Onshore Production'!$ES$21:$ES$22</definedName>
    <definedName name="_765">'(aa)(1) Onshore Production'!$ET$21</definedName>
    <definedName name="_800">'(aa)(1) Onshore Production'!$EU$21:$EU$34</definedName>
    <definedName name="_810">'(aa)(1) Onshore Production'!$EV$21:$EV$25</definedName>
    <definedName name="_815">'(aa)(1) Onshore Production'!$EW$21:$EW$25</definedName>
    <definedName name="_820">'(aa)(1) Onshore Production'!$EX$21:$EX$35</definedName>
    <definedName name="_825">'(aa)(1) Onshore Production'!$EY$21:$EY$26</definedName>
    <definedName name="_830">'(aa)(1) Onshore Production'!$EZ$21:$EZ$28</definedName>
    <definedName name="_840">'(aa)(1) Onshore Production'!$FA$21:$FA$49</definedName>
    <definedName name="_845">'(aa)(1) Onshore Production'!$FB$21:$FB$25</definedName>
    <definedName name="_860">'(aa)(1) Onshore Production'!$FC$21:$FC$23</definedName>
    <definedName name="_880">'(aa)(1) Onshore Production'!$FD$21:$FD$35</definedName>
    <definedName name="_884">'(aa)(1) Onshore Production'!$FE$21:$FE$28</definedName>
    <definedName name="_885">'(aa)(1) Onshore Production'!$FF$21:$FF$27</definedName>
    <definedName name="_886">'(aa)(1) Onshore Production'!$FG$21:$FG$22</definedName>
    <definedName name="_890">'(aa)(1) Onshore Production'!$FH$21:$FH$34</definedName>
    <definedName name="_984">'(aa)(1) Onshore Production'!$FI$21</definedName>
    <definedName name="as_found_centrif">'(o) Centrifugal Compressors'!$X$139:INDEX('(o) Centrifugal Compressors'!$X$139:$X$213,'(o) Centrifugal Compressors'!$Z$144)</definedName>
    <definedName name="as_found_recip">'(p) Reciprocating Compressors'!$X$139:INDEX('(p) Reciprocating Compressors'!$X$139:$X$213,'(p) Reciprocating Compressors'!$Z$143)</definedName>
    <definedName name="CalcMethod_LiqsUnload">'(f) Liquids Unloading'!$AG$22:$AG$26</definedName>
    <definedName name="Component_type">'(q,r) Equipment Leaks'!$AM$15:$AM$95</definedName>
    <definedName name="EquationUsed">'(g) Wells with Fracturing'!$AV$22:$AV$24</definedName>
    <definedName name="EquationUsedAA1iii">'(g) Wells with Fracturing'!$AV$22:$AV$25</definedName>
    <definedName name="G_B_COUNTY">'(aa)(2-11) Facility Overview'!$X$15</definedName>
    <definedName name="GB_100">'(aa)(2-11) Facility Overview'!$Y$15:$Y$86</definedName>
    <definedName name="GB_110">'(aa)(2-11) Facility Overview'!$Z$15:$Z$22</definedName>
    <definedName name="GB_120">'(aa)(2-11) Facility Overview'!$AA$15:$AA$156</definedName>
    <definedName name="GB_130">'(aa)(2-11) Facility Overview'!$AB$15:$AB$120</definedName>
    <definedName name="GB_140">'(aa)(2-11) Facility Overview'!$AC$15:$AC$65</definedName>
    <definedName name="GB_150">'(aa)(2-11) Facility Overview'!$AD$15:$AD$246</definedName>
    <definedName name="GB_160">'(aa)(2-11) Facility Overview'!$AE$15:$AE$159</definedName>
    <definedName name="GB_160A">'(aa)(2-11) Facility Overview'!$AF$15:$AF$221</definedName>
    <definedName name="GB_200">'(aa)(2-11) Facility Overview'!$AG$15:$AG$51</definedName>
    <definedName name="GB_210">'(aa)(2-11) Facility Overview'!$AH$15:$AH$91</definedName>
    <definedName name="GB_220">'(aa)(2-11) Facility Overview'!$AI$15:$AI$118</definedName>
    <definedName name="GB_230">'(aa)(2-11) Facility Overview'!$AJ$15:$AJ$52</definedName>
    <definedName name="GB_240">'(aa)(2-11) Facility Overview'!$AK$15:$AK$23</definedName>
    <definedName name="GB_250">'(aa)(2-11) Facility Overview'!$AL$15:$AL$68</definedName>
    <definedName name="GB_260">'(aa)(2-11) Facility Overview'!$AM$15:$AM$50</definedName>
    <definedName name="GB_300">'(aa)(2-11) Facility Overview'!$AN$15:$AN$185</definedName>
    <definedName name="GB_305">'(aa)(2-11) Facility Overview'!$AO$15:$AO$116</definedName>
    <definedName name="GB_310">'(aa)(2-11) Facility Overview'!$AP$15:$AP$105</definedName>
    <definedName name="GB_315">'(aa)(2-11) Facility Overview'!$AQ$15:$AQ$155</definedName>
    <definedName name="GB_320">'(aa)(2-11) Facility Overview'!$AR$15:$AR$131</definedName>
    <definedName name="GB_325">'(aa)(2-11) Facility Overview'!$AS$15:$AS$116</definedName>
    <definedName name="GB_330">'(aa)(2-11) Facility Overview'!$AT$15:$AT$29</definedName>
    <definedName name="GB_335">'(aa)(2-11) Facility Overview'!$AU$15:$AU$73</definedName>
    <definedName name="GB_340">'(aa)(2-11) Facility Overview'!$AV$15:$AV$83</definedName>
    <definedName name="GB_345">'(aa)(2-11) Facility Overview'!$AW$15:$AW$42</definedName>
    <definedName name="GB_350">'(aa)(2-11) Facility Overview'!$AX$15:$AX$28</definedName>
    <definedName name="GB_355">'(aa)(2-11) Facility Overview'!$AY$15:$AY$42</definedName>
    <definedName name="GB_360">'(aa)(2-11) Facility Overview'!$AZ$15:$AZ$73</definedName>
    <definedName name="GB_365">'(aa)(2-11) Facility Overview'!$BA$15:$BA$30</definedName>
    <definedName name="GB_370">'(aa)(2-11) Facility Overview'!$BB$15:$BB$30</definedName>
    <definedName name="GB_375">'(aa)(2-11) Facility Overview'!$BC$15:$BC$23</definedName>
    <definedName name="GB_380">'(aa)(2-11) Facility Overview'!$BD$15:$BD$80</definedName>
    <definedName name="GB_385">'(aa)(2-11) Facility Overview'!$BE$15:$BE$30</definedName>
    <definedName name="GB_390">'(aa)(2-11) Facility Overview'!$BF$15:$BF$37</definedName>
    <definedName name="GB_395">'(aa)(2-11) Facility Overview'!$BG$15:$BG$98</definedName>
    <definedName name="GB_400">'(aa)(2-11) Facility Overview'!$BH$15:$BH$49</definedName>
    <definedName name="GB_405">'(aa)(2-11) Facility Overview'!$BI$15:$BI$18</definedName>
    <definedName name="GB_410">'(aa)(2-11) Facility Overview'!$BJ$15:$BJ$21</definedName>
    <definedName name="GB_415">'(aa)(2-11) Facility Overview'!$BK$15:$BK$22</definedName>
    <definedName name="GB_420">'(aa)(2-11) Facility Overview'!$BL$15:$BL$20</definedName>
    <definedName name="GB_425">'(aa)(2-11) Facility Overview'!$BM$15:$BM$28</definedName>
    <definedName name="GB_430">'(aa)(2-11) Facility Overview'!$BN$15:$BN$80</definedName>
    <definedName name="GB_435">'(aa)(2-11) Facility Overview'!$BO$15:$BO$41</definedName>
    <definedName name="GB_445">'(aa)(2-11) Facility Overview'!$BP$15:$BP$16</definedName>
    <definedName name="GB_450">'(aa)(2-11) Facility Overview'!$BQ$15:$BQ$23</definedName>
    <definedName name="GB_455">'(aa)(2-11) Facility Overview'!$BR$15:$BR$19</definedName>
    <definedName name="GB_460">'(aa)(2-11) Facility Overview'!$BS$15:$BS$17</definedName>
    <definedName name="GB_465">'(aa)(2-11) Facility Overview'!$BT$15:$BT$20</definedName>
    <definedName name="GB_470">'(aa)(2-11) Facility Overview'!$BU$15:$BU$16</definedName>
    <definedName name="GB_475">'(aa)(2-11) Facility Overview'!$BV$15:$BV$27</definedName>
    <definedName name="GB_500">'(aa)(2-11) Facility Overview'!$BW$15:$BW$23</definedName>
    <definedName name="GB_503">'(aa)(2-11) Facility Overview'!$BX$15:$BX$16</definedName>
    <definedName name="GB_505">'(aa)(2-11) Facility Overview'!$BY$15:$BY$31</definedName>
    <definedName name="GB_507">'(aa)(2-11) Facility Overview'!$BZ$15:$BZ$27</definedName>
    <definedName name="GB_509">'(aa)(2-11) Facility Overview'!$CA$15:$CA$22</definedName>
    <definedName name="GB_510">'(aa)(2-11) Facility Overview'!$CB$15:$CB$25</definedName>
    <definedName name="GB_515">'(aa)(2-11) Facility Overview'!$CC$15:$CC$27</definedName>
    <definedName name="GB_520">'(aa)(2-11) Facility Overview'!$CD$15:$CD$19</definedName>
    <definedName name="GB_525">'(aa)(2-11) Facility Overview'!$CE$15</definedName>
    <definedName name="GB_530">'(aa)(2-11) Facility Overview'!$CF$15:$CF$16</definedName>
    <definedName name="GB_535">'(aa)(2-11) Facility Overview'!$CG$15:$CG$20</definedName>
    <definedName name="GB_540">'(aa)(2-11) Facility Overview'!$CH$15:$CH$48</definedName>
    <definedName name="GB_545">'(aa)(2-11) Facility Overview'!$CI$15:$CI$16</definedName>
    <definedName name="GB_550">'(aa)(2-11) Facility Overview'!$CJ$15</definedName>
    <definedName name="GB_555">'(aa)(2-11) Facility Overview'!$CK$15:$CK$19</definedName>
    <definedName name="GB_560">'(aa)(2-11) Facility Overview'!$CL$15:$CL$20</definedName>
    <definedName name="GB_565">'(aa)(2-11) Facility Overview'!$CM$15:$CM$18</definedName>
    <definedName name="GB_575">'(aa)(2-11) Facility Overview'!$CN$15:$CN$19</definedName>
    <definedName name="GB_580">'(aa)(2-11) Facility Overview'!$CO$15:$CO$23</definedName>
    <definedName name="GB_585">'(aa)(2-11) Facility Overview'!$CP$15:$CP$23</definedName>
    <definedName name="GB_590">'(aa)(2-11) Facility Overview'!$CQ$15:$CQ$16</definedName>
    <definedName name="GB_595">'(aa)(2-11) Facility Overview'!$CR$15:$CR$20</definedName>
    <definedName name="GB_600">'(aa)(2-11) Facility Overview'!$CS$15:$CS$21</definedName>
    <definedName name="GB_605">'(aa)(2-11) Facility Overview'!$CT$15:$CT$44</definedName>
    <definedName name="GB_610">'(aa)(2-11) Facility Overview'!$CU$15:$CU$25</definedName>
    <definedName name="GB_615">'(aa)(2-11) Facility Overview'!$CV$15:$CV$36</definedName>
    <definedName name="GB_620">'(aa)(2-11) Facility Overview'!$CW$15:$CW$21</definedName>
    <definedName name="GB_625">'(aa)(2-11) Facility Overview'!$CX$15:$CX$35</definedName>
    <definedName name="GB_630">'(aa)(2-11) Facility Overview'!$CY$15:$CY$21</definedName>
    <definedName name="GB_635">'(aa)(2-11) Facility Overview'!$CZ$15:$CZ$17</definedName>
    <definedName name="GB_640">'(aa)(2-11) Facility Overview'!$DA$15</definedName>
    <definedName name="GB_645">'(aa)(2-11) Facility Overview'!$DB$15:$DB$16</definedName>
    <definedName name="GB_650">'(aa)(2-11) Facility Overview'!$DC$15:$DC$25</definedName>
    <definedName name="GB_700">'(aa)(2-11) Facility Overview'!$DD$15</definedName>
    <definedName name="GB_705">'(aa)(2-11) Facility Overview'!$DE$15:$DE$20</definedName>
    <definedName name="GB_710">'(aa)(2-11) Facility Overview'!$DF$15:$DF$39</definedName>
    <definedName name="GB_715">'(aa)(2-11) Facility Overview'!$DG$15:$DG$20</definedName>
    <definedName name="GB_720">'(aa)(2-11) Facility Overview'!$DH$15</definedName>
    <definedName name="GB_725">'(aa)(2-11) Facility Overview'!$DI$15:$DI$20</definedName>
    <definedName name="GB_730">'(aa)(2-11) Facility Overview'!$DJ$15:$DJ$24</definedName>
    <definedName name="GB_735">'(aa)(2-11) Facility Overview'!$DK$15:$DK$18</definedName>
    <definedName name="GB_740">'(aa)(2-11) Facility Overview'!$DL$15:$DL$16</definedName>
    <definedName name="GB_745">'(aa)(2-11) Facility Overview'!$DM$15:$DM$22</definedName>
    <definedName name="GB_750">'(aa)(2-11) Facility Overview'!$DN$15</definedName>
    <definedName name="GB_755">'(aa)(2-11) Facility Overview'!$DO$15</definedName>
    <definedName name="GB_760">'(aa)(2-11) Facility Overview'!$DP$15:$DP$16</definedName>
    <definedName name="GB_765">'(aa)(2-11) Facility Overview'!$DQ$15</definedName>
    <definedName name="GB_800">'(aa)(2-11) Facility Overview'!$DR$15:$DR$28</definedName>
    <definedName name="GB_810">'(aa)(2-11) Facility Overview'!$DS$15:$DS$19</definedName>
    <definedName name="GB_815">'(aa)(2-11) Facility Overview'!$DT$15:$DT$19</definedName>
    <definedName name="GB_820">'(aa)(2-11) Facility Overview'!$DU$15:$DU$29</definedName>
    <definedName name="GB_825">'(aa)(2-11) Facility Overview'!$DV$15:$DV$20</definedName>
    <definedName name="GB_830">'(aa)(2-11) Facility Overview'!$DW$15:$DW$22</definedName>
    <definedName name="GB_840">'(aa)(2-11) Facility Overview'!$DX$15:$DX$43</definedName>
    <definedName name="GB_845">'(aa)(2-11) Facility Overview'!$DY$15:$DY$19</definedName>
    <definedName name="GB_860">'(aa)(2-11) Facility Overview'!$DZ$15:$DZ$17</definedName>
    <definedName name="GB_880">'(aa)(2-11) Facility Overview'!$EA$15:$EA$29</definedName>
    <definedName name="GB_884">'(aa)(2-11) Facility Overview'!$EB$15:$EB$22</definedName>
    <definedName name="GB_885">'(aa)(2-11) Facility Overview'!$EC$15:$EC$21</definedName>
    <definedName name="GB_886">'(aa)(2-11) Facility Overview'!$ED$15:$ED$16</definedName>
    <definedName name="GB_890">'(aa)(2-11) Facility Overview'!$EE$15:$EE$28</definedName>
    <definedName name="GB_984">'(aa)(2-11) Facility Overview'!$EF$15</definedName>
    <definedName name="Hours_Collected" localSheetId="4">'missing data parameters'!$A$2:$A$8</definedName>
    <definedName name="Measurement_Frequency">'missing data parameters'!$B$2:$B$12</definedName>
    <definedName name="NA_MEAS_FREQ">'(o) Centrifugal Compressors'!$W$42</definedName>
    <definedName name="PMTRS_B">'missing data parameters'!$C$2:$C$4</definedName>
    <definedName name="PMTRS_B.6_1">'missing data parameters'!$AQ$2:$AQ$4</definedName>
    <definedName name="PMTRS_B.6_2">'missing data parameters'!$AR$2:$AR$5</definedName>
    <definedName name="PMTRS_B.6_3">'missing data parameters'!$AS$2:$AS$7</definedName>
    <definedName name="PMTRS_B.6_4">'missing data parameters'!$AT$2:$AT$4</definedName>
    <definedName name="PMTRS_C">'missing data parameters'!$D$2:$D$4</definedName>
    <definedName name="PMTRS_C.6_1">'missing data parameters'!$AU$2:$AU$5</definedName>
    <definedName name="PMTRS_C.6_2">'missing data parameters'!$AV$2:$AV$5</definedName>
    <definedName name="PMTRS_C.6_3">'missing data parameters'!$AW$2:$AW$4</definedName>
    <definedName name="PMTRS_D.2">'missing data parameters'!$E$2:$E$3</definedName>
    <definedName name="PMTRS_D.3">'missing data parameters'!$F$2:$F$5</definedName>
    <definedName name="PMTRS_D.4">'missing data parameters'!$G$2:$G$7</definedName>
    <definedName name="PMTRS_E">'missing data parameters'!$H$2:$H$11</definedName>
    <definedName name="PMTRS_F.1">'missing data parameters'!$I$2:$I$6</definedName>
    <definedName name="PMTRS_F.2">'missing data parameters'!$K$2:$K$10</definedName>
    <definedName name="PMTRS_F_AA.1.iv">'missing data parameters'!$J$2:$J$7</definedName>
    <definedName name="PMTRS_G.1">'missing data parameters'!$L$2:$L$9</definedName>
    <definedName name="PMTRS_G.2">'missing data parameters'!$M$2:$M$9</definedName>
    <definedName name="PMTRS_G_AA.1.iv">'missing data parameters'!$AP$2:$AP$13</definedName>
    <definedName name="PMTRS_H.1">'missing data parameters'!$O$2:$O$5</definedName>
    <definedName name="PMTRS_H.2">'missing data parameters'!$N$2:$N$5</definedName>
    <definedName name="PMTRS_H.3">'missing data parameters'!$P$2:$P$3</definedName>
    <definedName name="PMTRS_I">'missing data parameters'!$Q$2:$Q$7</definedName>
    <definedName name="PMTRS_J.1">'missing data parameters'!$R$2:$R$4</definedName>
    <definedName name="PMTRS_J.3.i">'missing data parameters'!$S$2</definedName>
    <definedName name="PMTRS_K">'missing data parameters'!$T$2:$T$5</definedName>
    <definedName name="PMTRS_L">'missing data parameters'!$U$2:$U$9</definedName>
    <definedName name="PMTRS_M">'missing data parameters'!$V$2:$V$7</definedName>
    <definedName name="PMTRS_N">'missing data parameters'!$W$2:$W$3</definedName>
    <definedName name="PMTRS_O.1">'missing data parameters'!$X$2:$X$3</definedName>
    <definedName name="PMTRS_O.3.i">'missing data parameters'!$Y$2:$Y$4</definedName>
    <definedName name="PMTRS_O.3.ii">'missing data parameters'!$Z$2</definedName>
    <definedName name="PMTRS_O.4">'missing data parameters'!$AA$2:$AA$4</definedName>
    <definedName name="PMTRS_O.5">'missing data parameters'!$AB$2</definedName>
    <definedName name="PMTRS_P.1">'missing data parameters'!$AC$2:$AC$4</definedName>
    <definedName name="PMTRS_P.3.i">'missing data parameters'!$AD$2:$AD$4</definedName>
    <definedName name="PMTRS_P.3.ii">'missing data parameters'!$AE$2</definedName>
    <definedName name="PMTRS_P.4">'missing data parameters'!$AF$2:$AF$4</definedName>
    <definedName name="PMTRS_P.5">'missing data parameters'!$AG$2</definedName>
    <definedName name="PMTRS_Q.2">'missing data parameters'!$AH$2:$AH$5</definedName>
    <definedName name="PMTRS_R.1">'missing data parameters'!$AI$2:$AI$4</definedName>
    <definedName name="PMTRS_R.2">'missing data parameters'!$AJ$2:$AJ$4</definedName>
    <definedName name="PMTRS_R.3">'missing data parameters'!$AK$2</definedName>
    <definedName name="PMTRS_R.4">'missing data parameters'!$AL$2</definedName>
    <definedName name="PMTRS_W">'missing data parameters'!$AM$2:$AM$5</definedName>
    <definedName name="PMTRS_X">'missing data parameters'!$AN$2:$AN$3</definedName>
    <definedName name="PMTRS_Z">'missing data parameters'!$AO$2:$AO$8</definedName>
    <definedName name="SubBasinID">'(aa)(1) Onshore Production'!$AW$21:$AW$250</definedName>
    <definedName name="SubBasinLength">'(aa)(1) Onshore Production'!$AX$21</definedName>
    <definedName name="testing">'(p) Reciprocating Compressors'!$U$139:INDEX('(p) Reciprocating Compressors'!$U$139:$U$213,'(p) Reciprocating Compressors'!$Z$143)</definedName>
    <definedName name="TubingDiameterPressure">'(f) Liquids Unloading'!$AE$36:$AE$50</definedName>
    <definedName name="UniqueBasin">'(aa)(1) Onshore Production'!$AU$21:$AU$132</definedName>
    <definedName name="US_STATES">'(i) Blowdown Vent Stacks'!$AD$5:$AD$55</definedName>
    <definedName name="well_count">'(aa)(1) Onshore Production'!$AS$36</definedName>
    <definedName name="well_ids">'(aa)(1) Onshore Production'!$B$274:$B$1423</definedName>
    <definedName name="YesNo" localSheetId="4">'(b) NG Pneumatic Devices'!$W$13:$W$14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42" i="53" l="1"/>
  <c r="U24" i="53"/>
  <c r="U25" i="53" s="1" a="1"/>
  <c r="U25" i="53" s="1"/>
  <c r="B182" i="53" s="1"/>
  <c r="D18" i="53"/>
  <c r="C18" i="53"/>
  <c r="H3" i="53"/>
  <c r="C3" i="53"/>
  <c r="F19" i="27"/>
  <c r="B227" i="53" l="1"/>
  <c r="B212" i="53"/>
  <c r="B197" i="53"/>
  <c r="D16" i="27"/>
  <c r="C16" i="27"/>
  <c r="D22" i="43" l="1"/>
  <c r="C22" i="43"/>
  <c r="AB2" i="43"/>
  <c r="AA2" i="43"/>
  <c r="B128" i="41"/>
  <c r="B110" i="41"/>
  <c r="B90" i="40"/>
  <c r="B108" i="40"/>
  <c r="B79" i="41"/>
  <c r="B96" i="41"/>
  <c r="B129" i="40"/>
  <c r="B90" i="41"/>
  <c r="B89" i="40"/>
  <c r="B86" i="41"/>
  <c r="B74" i="41"/>
  <c r="B110" i="40"/>
  <c r="B78" i="41"/>
  <c r="B89" i="41"/>
  <c r="B84" i="40"/>
  <c r="B91" i="41"/>
  <c r="B93" i="40"/>
  <c r="B95" i="41"/>
  <c r="B99" i="41"/>
  <c r="B85" i="40"/>
  <c r="B129" i="41"/>
  <c r="B75" i="41"/>
  <c r="B106" i="40"/>
  <c r="B112" i="41"/>
  <c r="B94" i="40"/>
  <c r="B116" i="41"/>
  <c r="B131" i="41"/>
  <c r="B106" i="41"/>
  <c r="B76" i="40"/>
  <c r="B111" i="40"/>
  <c r="B120" i="41"/>
  <c r="B118" i="40"/>
  <c r="B100" i="40"/>
  <c r="B101" i="40"/>
  <c r="B83" i="41"/>
  <c r="B117" i="41"/>
  <c r="B122" i="41"/>
  <c r="B130" i="40"/>
  <c r="B77" i="40"/>
  <c r="B125" i="41"/>
  <c r="B127" i="41"/>
  <c r="B113" i="40"/>
  <c r="B102" i="41"/>
  <c r="B103" i="40"/>
  <c r="B132" i="41"/>
  <c r="B108" i="41"/>
  <c r="B101" i="41"/>
  <c r="B115" i="41"/>
  <c r="B132" i="40"/>
  <c r="B128" i="40"/>
  <c r="B82" i="41"/>
  <c r="B92" i="40"/>
  <c r="B81" i="41"/>
  <c r="B121" i="41"/>
  <c r="B88" i="40"/>
  <c r="B109" i="40"/>
  <c r="B123" i="40"/>
  <c r="B111" i="41"/>
  <c r="B117" i="40"/>
  <c r="B103" i="41"/>
  <c r="B105" i="41"/>
  <c r="B114" i="40"/>
  <c r="B78" i="40"/>
  <c r="B125" i="40"/>
  <c r="B121" i="40"/>
  <c r="B97" i="41"/>
  <c r="B100" i="41"/>
  <c r="B91" i="40"/>
  <c r="B93" i="41"/>
  <c r="B119" i="41"/>
  <c r="B105" i="40"/>
  <c r="B80" i="40"/>
  <c r="B92" i="41"/>
  <c r="B87" i="41"/>
  <c r="B102" i="40"/>
  <c r="B73" i="40"/>
  <c r="B104" i="40"/>
  <c r="B123" i="41"/>
  <c r="B83" i="40"/>
  <c r="B98" i="40"/>
  <c r="B95" i="40"/>
  <c r="B116" i="40"/>
  <c r="B81" i="40"/>
  <c r="B88" i="41"/>
  <c r="B107" i="41"/>
  <c r="B79" i="40"/>
  <c r="B126" i="40"/>
  <c r="B96" i="40"/>
  <c r="B118" i="41"/>
  <c r="B130" i="41"/>
  <c r="B119" i="40"/>
  <c r="B127" i="40"/>
  <c r="B107" i="40"/>
  <c r="B73" i="41"/>
  <c r="B126" i="41"/>
  <c r="B124" i="40"/>
  <c r="B75" i="40"/>
  <c r="B76" i="41"/>
  <c r="B113" i="41"/>
  <c r="B94" i="41"/>
  <c r="B99" i="40"/>
  <c r="B98" i="41"/>
  <c r="B109" i="41"/>
  <c r="B104" i="41"/>
  <c r="B115" i="40"/>
  <c r="B82" i="40"/>
  <c r="B85" i="41"/>
  <c r="B112" i="40"/>
  <c r="B131" i="40"/>
  <c r="B86" i="40"/>
  <c r="B124" i="41"/>
  <c r="B74" i="40"/>
  <c r="B114" i="41"/>
  <c r="B77" i="41"/>
  <c r="B97" i="40"/>
  <c r="B87" i="40"/>
  <c r="B80" i="41"/>
  <c r="B120" i="40"/>
  <c r="B84" i="41"/>
  <c r="B122" i="40"/>
  <c r="F26" i="39" l="1"/>
  <c r="B26" i="35"/>
  <c r="B27" i="35"/>
  <c r="B24" i="35"/>
  <c r="B25" i="35"/>
  <c r="W8" i="1"/>
  <c r="V8" i="1" s="1"/>
  <c r="U17" i="53" s="1"/>
  <c r="F19" i="47"/>
  <c r="F18" i="47"/>
  <c r="U4" i="47"/>
  <c r="F16" i="46"/>
  <c r="F17" i="46"/>
  <c r="T8" i="46"/>
  <c r="F17" i="45"/>
  <c r="F16" i="45"/>
  <c r="W23" i="45"/>
  <c r="W22" i="45"/>
  <c r="G27" i="41"/>
  <c r="F26" i="41"/>
  <c r="AB17" i="41"/>
  <c r="G27" i="40"/>
  <c r="F26" i="40"/>
  <c r="X5" i="40"/>
  <c r="F25" i="39"/>
  <c r="AH18" i="39"/>
  <c r="F20" i="37"/>
  <c r="F19" i="37"/>
  <c r="W15" i="37"/>
  <c r="H20" i="38"/>
  <c r="F19" i="38"/>
  <c r="AO15" i="38"/>
  <c r="G19" i="9"/>
  <c r="F18" i="9"/>
  <c r="AD5" i="9"/>
  <c r="F27" i="35"/>
  <c r="F26" i="35"/>
  <c r="F25" i="35"/>
  <c r="F24" i="35"/>
  <c r="F21" i="35"/>
  <c r="F20" i="35"/>
  <c r="AU26" i="35"/>
  <c r="AU25" i="35"/>
  <c r="AU24" i="35"/>
  <c r="AU23" i="35"/>
  <c r="AU22" i="35"/>
  <c r="F20" i="49"/>
  <c r="F21" i="49"/>
  <c r="F22" i="34"/>
  <c r="F21" i="34"/>
  <c r="R8" i="34"/>
  <c r="AN17" i="49"/>
  <c r="F20" i="33"/>
  <c r="F21" i="33"/>
  <c r="AN17" i="33"/>
  <c r="G19" i="32"/>
  <c r="G18" i="32"/>
  <c r="AA26" i="32"/>
  <c r="AA25" i="32"/>
  <c r="AA24" i="32"/>
  <c r="AA23" i="32"/>
  <c r="F23" i="31"/>
  <c r="F21" i="31"/>
  <c r="F20" i="31"/>
  <c r="F19" i="31"/>
  <c r="F19" i="29"/>
  <c r="F20" i="29"/>
  <c r="F18" i="27"/>
  <c r="AM22" i="31"/>
  <c r="AM21" i="31"/>
  <c r="AM20" i="31"/>
  <c r="U30" i="29"/>
  <c r="W13" i="27"/>
  <c r="W3" i="27" l="1"/>
  <c r="U3" i="37"/>
  <c r="V29" i="1"/>
  <c r="D297" i="35"/>
  <c r="C297" i="35"/>
  <c r="B293" i="35"/>
  <c r="D114" i="37"/>
  <c r="C114" i="37"/>
  <c r="B113" i="37"/>
  <c r="D28" i="37"/>
  <c r="F61" i="38"/>
  <c r="E61" i="38"/>
  <c r="D61" i="38"/>
  <c r="C61" i="38"/>
  <c r="B59" i="38"/>
  <c r="D28" i="38"/>
  <c r="D239" i="49"/>
  <c r="C239" i="49"/>
  <c r="B238" i="49"/>
  <c r="E32" i="49"/>
  <c r="I341" i="33"/>
  <c r="H341" i="33"/>
  <c r="G341" i="33"/>
  <c r="B336" i="33"/>
  <c r="E31" i="33"/>
  <c r="AD109" i="43"/>
  <c r="AD110" i="43" s="1" a="1"/>
  <c r="AD110" i="43" s="1"/>
  <c r="C268" i="43" s="1"/>
  <c r="AB58" i="39"/>
  <c r="AB60" i="39" s="1" a="1"/>
  <c r="AB60" i="39" s="1"/>
  <c r="B291" i="39" s="1"/>
  <c r="AX35" i="38"/>
  <c r="AX37" i="38" s="1" a="1"/>
  <c r="AX37" i="38" s="1"/>
  <c r="B60" i="38" s="1"/>
  <c r="AE35" i="43"/>
  <c r="AF35" i="43" s="1"/>
  <c r="AE34" i="43"/>
  <c r="H26" i="43" s="1"/>
  <c r="AE33" i="43"/>
  <c r="H25" i="43" s="1"/>
  <c r="V21" i="37"/>
  <c r="V22" i="37" s="1"/>
  <c r="AF22" i="49"/>
  <c r="AF23" i="49" s="1" a="1"/>
  <c r="AF23" i="49" s="1"/>
  <c r="B239" i="49" s="1"/>
  <c r="D19" i="34"/>
  <c r="C19" i="34"/>
  <c r="D17" i="38"/>
  <c r="C17" i="38"/>
  <c r="E17" i="38"/>
  <c r="X141" i="41" a="1"/>
  <c r="X141" i="41" s="1"/>
  <c r="X142" i="41" a="1"/>
  <c r="X142" i="41" s="1"/>
  <c r="X143" i="41" a="1"/>
  <c r="X143" i="41" s="1"/>
  <c r="X144" i="41" a="1"/>
  <c r="X144" i="41" s="1"/>
  <c r="X145" i="41" a="1"/>
  <c r="X145" i="41" s="1"/>
  <c r="X146" i="41" a="1"/>
  <c r="X146" i="41" s="1"/>
  <c r="X147" i="41" a="1"/>
  <c r="X147" i="41" s="1"/>
  <c r="X148" i="41" a="1"/>
  <c r="X148" i="41" s="1"/>
  <c r="X149" i="41" a="1"/>
  <c r="X149" i="41" s="1"/>
  <c r="X150" i="41" a="1"/>
  <c r="X150" i="41" s="1"/>
  <c r="X151" i="41" a="1"/>
  <c r="X151" i="41" s="1"/>
  <c r="X152" i="41" a="1"/>
  <c r="X152" i="41" s="1"/>
  <c r="X153" i="41" a="1"/>
  <c r="X153" i="41" s="1"/>
  <c r="X154" i="41" a="1"/>
  <c r="X154" i="41" s="1"/>
  <c r="X155" i="41" a="1"/>
  <c r="X155" i="41" s="1"/>
  <c r="X156" i="41" a="1"/>
  <c r="X156" i="41" s="1"/>
  <c r="X157" i="41" a="1"/>
  <c r="X157" i="41" s="1"/>
  <c r="X158" i="41" a="1"/>
  <c r="X158" i="41" s="1"/>
  <c r="X159" i="41" a="1"/>
  <c r="X159" i="41" s="1"/>
  <c r="X160" i="41" a="1"/>
  <c r="X160" i="41" s="1"/>
  <c r="X161" i="41" a="1"/>
  <c r="X161" i="41" s="1"/>
  <c r="X162" i="41" a="1"/>
  <c r="X162" i="41" s="1"/>
  <c r="X163" i="41" a="1"/>
  <c r="X163" i="41" s="1"/>
  <c r="X164" i="41" a="1"/>
  <c r="X164" i="41" s="1"/>
  <c r="X165" i="41" a="1"/>
  <c r="X165" i="41" s="1"/>
  <c r="X166" i="41" a="1"/>
  <c r="X166" i="41" s="1"/>
  <c r="X167" i="41" a="1"/>
  <c r="X167" i="41" s="1"/>
  <c r="X168" i="41" a="1"/>
  <c r="X168" i="41" s="1"/>
  <c r="X169" i="41" a="1"/>
  <c r="X169" i="41" s="1"/>
  <c r="X170" i="41" a="1"/>
  <c r="X170" i="41" s="1"/>
  <c r="X171" i="41" a="1"/>
  <c r="X171" i="41" s="1"/>
  <c r="X172" i="41" a="1"/>
  <c r="X172" i="41" s="1"/>
  <c r="X173" i="41" a="1"/>
  <c r="X173" i="41" s="1"/>
  <c r="X174" i="41" a="1"/>
  <c r="X174" i="41" s="1"/>
  <c r="X175" i="41" a="1"/>
  <c r="X175" i="41" s="1"/>
  <c r="X176" i="41" a="1"/>
  <c r="X176" i="41" s="1"/>
  <c r="X177" i="41" a="1"/>
  <c r="X177" i="41" s="1"/>
  <c r="X178" i="41" a="1"/>
  <c r="X178" i="41" s="1"/>
  <c r="X179" i="41" a="1"/>
  <c r="X179" i="41" s="1"/>
  <c r="X180" i="41" a="1"/>
  <c r="X180" i="41" s="1"/>
  <c r="X181" i="41" a="1"/>
  <c r="X181" i="41" s="1"/>
  <c r="X182" i="41" a="1"/>
  <c r="X182" i="41" s="1"/>
  <c r="X183" i="41" a="1"/>
  <c r="X183" i="41" s="1"/>
  <c r="X184" i="41" a="1"/>
  <c r="X184" i="41" s="1"/>
  <c r="X185" i="41" a="1"/>
  <c r="X185" i="41" s="1"/>
  <c r="X186" i="41" a="1"/>
  <c r="X186" i="41" s="1"/>
  <c r="X187" i="41" a="1"/>
  <c r="X187" i="41" s="1"/>
  <c r="X188" i="41" a="1"/>
  <c r="X188" i="41" s="1"/>
  <c r="X189" i="41" a="1"/>
  <c r="X189" i="41" s="1"/>
  <c r="X190" i="41" a="1"/>
  <c r="X190" i="41" s="1"/>
  <c r="X191" i="41" a="1"/>
  <c r="X191" i="41" s="1"/>
  <c r="X192" i="41" a="1"/>
  <c r="X192" i="41" s="1"/>
  <c r="X193" i="41" a="1"/>
  <c r="X193" i="41" s="1"/>
  <c r="X194" i="41" a="1"/>
  <c r="X194" i="41" s="1"/>
  <c r="X195" i="41" a="1"/>
  <c r="X195" i="41" s="1"/>
  <c r="X196" i="41" a="1"/>
  <c r="X196" i="41" s="1"/>
  <c r="X197" i="41" a="1"/>
  <c r="X197" i="41" s="1"/>
  <c r="X198" i="41" a="1"/>
  <c r="X198" i="41" s="1"/>
  <c r="X199" i="41" a="1"/>
  <c r="X199" i="41" s="1"/>
  <c r="X200" i="41" a="1"/>
  <c r="X200" i="41" s="1"/>
  <c r="X201" i="41" a="1"/>
  <c r="X201" i="41" s="1"/>
  <c r="X202" i="41" a="1"/>
  <c r="X202" i="41" s="1"/>
  <c r="X203" i="41" a="1"/>
  <c r="X203" i="41" s="1"/>
  <c r="X204" i="41" a="1"/>
  <c r="X204" i="41" s="1"/>
  <c r="X205" i="41" a="1"/>
  <c r="X205" i="41" s="1"/>
  <c r="X206" i="41" a="1"/>
  <c r="X206" i="41" s="1"/>
  <c r="X207" i="41" a="1"/>
  <c r="X207" i="41" s="1"/>
  <c r="X208" i="41" a="1"/>
  <c r="X208" i="41" s="1"/>
  <c r="X209" i="41" a="1"/>
  <c r="X209" i="41" s="1"/>
  <c r="X210" i="41" a="1"/>
  <c r="X210" i="41" s="1"/>
  <c r="X211" i="41" a="1"/>
  <c r="X211" i="41" s="1"/>
  <c r="X212" i="41" a="1"/>
  <c r="X212" i="41" s="1"/>
  <c r="X213" i="41" a="1"/>
  <c r="X213" i="41" s="1"/>
  <c r="X142" i="40" a="1"/>
  <c r="X142" i="40" s="1"/>
  <c r="X143" i="40" a="1"/>
  <c r="X143" i="40" s="1"/>
  <c r="X144" i="40" a="1"/>
  <c r="X144" i="40" s="1"/>
  <c r="X145" i="40" a="1"/>
  <c r="X145" i="40" s="1"/>
  <c r="X146" i="40" a="1"/>
  <c r="X146" i="40" s="1"/>
  <c r="X147" i="40" a="1"/>
  <c r="X147" i="40" s="1"/>
  <c r="X148" i="40" a="1"/>
  <c r="X148" i="40" s="1"/>
  <c r="X149" i="40" a="1"/>
  <c r="X149" i="40" s="1"/>
  <c r="X150" i="40" a="1"/>
  <c r="X150" i="40" s="1"/>
  <c r="X151" i="40" a="1"/>
  <c r="X151" i="40" s="1"/>
  <c r="X152" i="40" a="1"/>
  <c r="X152" i="40" s="1"/>
  <c r="X153" i="40" a="1"/>
  <c r="X153" i="40" s="1"/>
  <c r="X154" i="40" a="1"/>
  <c r="X154" i="40" s="1"/>
  <c r="X155" i="40" a="1"/>
  <c r="X155" i="40" s="1"/>
  <c r="X156" i="40" a="1"/>
  <c r="X156" i="40" s="1"/>
  <c r="X157" i="40" a="1"/>
  <c r="X157" i="40" s="1"/>
  <c r="X158" i="40" a="1"/>
  <c r="X158" i="40" s="1"/>
  <c r="X159" i="40" a="1"/>
  <c r="X159" i="40" s="1"/>
  <c r="X160" i="40" a="1"/>
  <c r="X160" i="40" s="1"/>
  <c r="X161" i="40" a="1"/>
  <c r="X161" i="40" s="1"/>
  <c r="X162" i="40" a="1"/>
  <c r="X162" i="40" s="1"/>
  <c r="X163" i="40" a="1"/>
  <c r="X163" i="40" s="1"/>
  <c r="X164" i="40" a="1"/>
  <c r="X164" i="40" s="1"/>
  <c r="X165" i="40" a="1"/>
  <c r="X165" i="40" s="1"/>
  <c r="X166" i="40" a="1"/>
  <c r="X166" i="40" s="1"/>
  <c r="X167" i="40" a="1"/>
  <c r="X167" i="40" s="1"/>
  <c r="X168" i="40" a="1"/>
  <c r="X168" i="40" s="1"/>
  <c r="X169" i="40" a="1"/>
  <c r="X169" i="40" s="1"/>
  <c r="X170" i="40" a="1"/>
  <c r="X170" i="40" s="1"/>
  <c r="X171" i="40" a="1"/>
  <c r="X171" i="40" s="1"/>
  <c r="X172" i="40" a="1"/>
  <c r="X172" i="40" s="1"/>
  <c r="X173" i="40" a="1"/>
  <c r="X173" i="40" s="1"/>
  <c r="X174" i="40" a="1"/>
  <c r="X174" i="40" s="1"/>
  <c r="X175" i="40" a="1"/>
  <c r="X175" i="40" s="1"/>
  <c r="X176" i="40" a="1"/>
  <c r="X176" i="40" s="1"/>
  <c r="X177" i="40" a="1"/>
  <c r="X177" i="40" s="1"/>
  <c r="X178" i="40" a="1"/>
  <c r="X178" i="40" s="1"/>
  <c r="X179" i="40" a="1"/>
  <c r="X179" i="40" s="1"/>
  <c r="X180" i="40" a="1"/>
  <c r="X180" i="40" s="1"/>
  <c r="X181" i="40" a="1"/>
  <c r="X181" i="40" s="1"/>
  <c r="X182" i="40" a="1"/>
  <c r="X182" i="40" s="1"/>
  <c r="X183" i="40" a="1"/>
  <c r="X183" i="40" s="1"/>
  <c r="X184" i="40" a="1"/>
  <c r="X184" i="40" s="1"/>
  <c r="X185" i="40" a="1"/>
  <c r="X185" i="40" s="1"/>
  <c r="X186" i="40" a="1"/>
  <c r="X186" i="40" s="1"/>
  <c r="X187" i="40" a="1"/>
  <c r="X187" i="40" s="1"/>
  <c r="X188" i="40" a="1"/>
  <c r="X188" i="40" s="1"/>
  <c r="X189" i="40" a="1"/>
  <c r="X189" i="40" s="1"/>
  <c r="X190" i="40" a="1"/>
  <c r="X190" i="40" s="1"/>
  <c r="X191" i="40" a="1"/>
  <c r="X191" i="40" s="1"/>
  <c r="X192" i="40" a="1"/>
  <c r="X192" i="40" s="1"/>
  <c r="X193" i="40" a="1"/>
  <c r="X193" i="40" s="1"/>
  <c r="X194" i="40" a="1"/>
  <c r="X194" i="40" s="1"/>
  <c r="X195" i="40" a="1"/>
  <c r="X195" i="40" s="1"/>
  <c r="X196" i="40" a="1"/>
  <c r="X196" i="40" s="1"/>
  <c r="X197" i="40" a="1"/>
  <c r="X197" i="40" s="1"/>
  <c r="X198" i="40" a="1"/>
  <c r="X198" i="40" s="1"/>
  <c r="X199" i="40" a="1"/>
  <c r="X199" i="40" s="1"/>
  <c r="X200" i="40" a="1"/>
  <c r="X200" i="40" s="1"/>
  <c r="X201" i="40" a="1"/>
  <c r="X201" i="40" s="1"/>
  <c r="X202" i="40" a="1"/>
  <c r="X202" i="40" s="1"/>
  <c r="X203" i="40" a="1"/>
  <c r="X203" i="40" s="1"/>
  <c r="X204" i="40" a="1"/>
  <c r="X204" i="40" s="1"/>
  <c r="X205" i="40" a="1"/>
  <c r="X205" i="40" s="1"/>
  <c r="X206" i="40" a="1"/>
  <c r="X206" i="40" s="1"/>
  <c r="X207" i="40" a="1"/>
  <c r="X207" i="40" s="1"/>
  <c r="X208" i="40" a="1"/>
  <c r="X208" i="40" s="1"/>
  <c r="X209" i="40" a="1"/>
  <c r="X209" i="40" s="1"/>
  <c r="X210" i="40" a="1"/>
  <c r="X210" i="40" s="1"/>
  <c r="X211" i="40" a="1"/>
  <c r="X211" i="40" s="1"/>
  <c r="X212" i="40" a="1"/>
  <c r="X212" i="40" s="1"/>
  <c r="X213" i="40" a="1"/>
  <c r="X213" i="40" s="1"/>
  <c r="D223" i="35"/>
  <c r="D108" i="35"/>
  <c r="X15" i="51"/>
  <c r="E294" i="32"/>
  <c r="E295" i="32"/>
  <c r="E296" i="32"/>
  <c r="E297" i="32"/>
  <c r="E298" i="32"/>
  <c r="E299" i="32"/>
  <c r="E300" i="32"/>
  <c r="E301" i="32"/>
  <c r="E302" i="32"/>
  <c r="E303" i="32"/>
  <c r="E304" i="32"/>
  <c r="E305" i="32"/>
  <c r="E306" i="32"/>
  <c r="E307" i="32"/>
  <c r="E308" i="32"/>
  <c r="E309" i="32"/>
  <c r="E310" i="32"/>
  <c r="E311" i="32"/>
  <c r="E312" i="32"/>
  <c r="E313" i="32"/>
  <c r="E314" i="32"/>
  <c r="E315" i="32"/>
  <c r="E316" i="32"/>
  <c r="E317" i="32"/>
  <c r="E318" i="32"/>
  <c r="E319" i="32"/>
  <c r="E320" i="32"/>
  <c r="E321" i="32"/>
  <c r="E322" i="32"/>
  <c r="E323" i="32"/>
  <c r="E324" i="32"/>
  <c r="E325" i="32"/>
  <c r="E326" i="32"/>
  <c r="E327" i="32"/>
  <c r="E328" i="32"/>
  <c r="E329" i="32"/>
  <c r="E330" i="32"/>
  <c r="E331" i="32"/>
  <c r="E332" i="32"/>
  <c r="E333" i="32"/>
  <c r="E334" i="32"/>
  <c r="E335" i="32"/>
  <c r="E336" i="32"/>
  <c r="E337" i="32"/>
  <c r="E338" i="32"/>
  <c r="E339" i="32"/>
  <c r="E340" i="32"/>
  <c r="E341" i="32"/>
  <c r="E342" i="32"/>
  <c r="E343" i="32"/>
  <c r="E344" i="32"/>
  <c r="E345" i="32"/>
  <c r="E346" i="32"/>
  <c r="E347" i="32"/>
  <c r="E348" i="32"/>
  <c r="E349" i="32"/>
  <c r="E350" i="32"/>
  <c r="E351" i="32"/>
  <c r="E352" i="32"/>
  <c r="E353" i="32"/>
  <c r="E354" i="32"/>
  <c r="E355" i="32"/>
  <c r="E356" i="32"/>
  <c r="E357" i="32"/>
  <c r="E358" i="32"/>
  <c r="E359" i="32"/>
  <c r="E360" i="32"/>
  <c r="E361" i="32"/>
  <c r="E362" i="32"/>
  <c r="E363" i="32"/>
  <c r="E364" i="32"/>
  <c r="E365" i="32"/>
  <c r="E366" i="32"/>
  <c r="E367" i="32"/>
  <c r="E368" i="32"/>
  <c r="E369" i="32"/>
  <c r="E370" i="32"/>
  <c r="E371" i="32"/>
  <c r="E372" i="32"/>
  <c r="E373" i="32"/>
  <c r="E374" i="32"/>
  <c r="E375" i="32"/>
  <c r="E376" i="32"/>
  <c r="E377" i="32"/>
  <c r="E378" i="32"/>
  <c r="E379" i="32"/>
  <c r="E380" i="32"/>
  <c r="E381" i="32"/>
  <c r="E382" i="32"/>
  <c r="E383" i="32"/>
  <c r="E384" i="32"/>
  <c r="E385" i="32"/>
  <c r="E386" i="32"/>
  <c r="E387" i="32"/>
  <c r="E388" i="32"/>
  <c r="E389" i="32"/>
  <c r="E390" i="32"/>
  <c r="E391" i="32"/>
  <c r="E392" i="32"/>
  <c r="E293" i="32"/>
  <c r="AY13" i="22"/>
  <c r="AS36" i="22"/>
  <c r="V27" i="51"/>
  <c r="F170" i="51" s="1"/>
  <c r="H3" i="51"/>
  <c r="C3" i="51"/>
  <c r="E18" i="49"/>
  <c r="D18" i="49"/>
  <c r="C18" i="49"/>
  <c r="E18" i="33"/>
  <c r="D18" i="33"/>
  <c r="C18" i="33"/>
  <c r="AF19" i="49"/>
  <c r="AF20" i="49" s="1" a="1"/>
  <c r="AF20" i="49" s="1"/>
  <c r="B208" i="49" s="1"/>
  <c r="AF16" i="49"/>
  <c r="AF17" i="49" s="1" a="1"/>
  <c r="AF17" i="49" s="1"/>
  <c r="B153" i="49" s="1"/>
  <c r="AF13" i="49"/>
  <c r="AF14" i="49" a="1"/>
  <c r="AF14" i="49" s="1"/>
  <c r="B96" i="49" s="1"/>
  <c r="AF10" i="49"/>
  <c r="AF11" i="49" s="1" a="1"/>
  <c r="AF11" i="49" s="1"/>
  <c r="B39" i="49" s="1"/>
  <c r="AU6" i="22"/>
  <c r="H3" i="49"/>
  <c r="C3" i="49"/>
  <c r="B93" i="29" a="1"/>
  <c r="B93" i="29" s="1"/>
  <c r="B94" i="29" a="1"/>
  <c r="B94" i="29" s="1"/>
  <c r="B95" i="29" a="1"/>
  <c r="B95" i="29" s="1"/>
  <c r="B96" i="29" a="1"/>
  <c r="B96" i="29" s="1"/>
  <c r="B97" i="29" a="1"/>
  <c r="B97" i="29" s="1"/>
  <c r="B98" i="29" a="1"/>
  <c r="B98" i="29" s="1"/>
  <c r="B99" i="29" a="1"/>
  <c r="B99" i="29" s="1"/>
  <c r="B100" i="29" a="1"/>
  <c r="B100" i="29" s="1"/>
  <c r="B101" i="29" a="1"/>
  <c r="B101" i="29"/>
  <c r="B92" i="29" a="1"/>
  <c r="B92" i="29" s="1"/>
  <c r="U55" i="29" s="1"/>
  <c r="U56" i="29" s="1" a="1"/>
  <c r="U56" i="29" s="1"/>
  <c r="B90" i="29" s="1"/>
  <c r="B79" i="29" a="1"/>
  <c r="B79" i="29" s="1"/>
  <c r="B80" i="29" a="1"/>
  <c r="B80" i="29" s="1"/>
  <c r="B81" i="29" a="1"/>
  <c r="B81" i="29" s="1"/>
  <c r="B82" i="29" a="1"/>
  <c r="B82" i="29" s="1"/>
  <c r="B83" i="29" a="1"/>
  <c r="B83" i="29" s="1"/>
  <c r="B84" i="29" a="1"/>
  <c r="B84" i="29" s="1"/>
  <c r="B85" i="29" a="1"/>
  <c r="B85" i="29" s="1"/>
  <c r="B86" i="29" a="1"/>
  <c r="B86" i="29" s="1"/>
  <c r="B87" i="29" a="1"/>
  <c r="B87" i="29" s="1"/>
  <c r="B78" i="29" a="1"/>
  <c r="B78" i="29" s="1"/>
  <c r="U52" i="29" s="1"/>
  <c r="U53" i="29" s="1" a="1"/>
  <c r="U53" i="29" s="1"/>
  <c r="B76" i="29" s="1"/>
  <c r="B65" i="29" a="1"/>
  <c r="B65" i="29" s="1"/>
  <c r="B66" i="29" a="1"/>
  <c r="B66" i="29"/>
  <c r="B67" i="29" a="1"/>
  <c r="B67" i="29" s="1"/>
  <c r="B68" i="29" a="1"/>
  <c r="B68" i="29" s="1"/>
  <c r="B69" i="29" a="1"/>
  <c r="B69" i="29" s="1"/>
  <c r="B70" i="29" a="1"/>
  <c r="B70" i="29" s="1"/>
  <c r="B71" i="29" a="1"/>
  <c r="B71" i="29" s="1"/>
  <c r="B72" i="29" a="1"/>
  <c r="B72" i="29" s="1"/>
  <c r="B73" i="29" a="1"/>
  <c r="B73" i="29" s="1"/>
  <c r="B64" i="29" a="1"/>
  <c r="B64" i="29" s="1"/>
  <c r="T58" i="29" s="1"/>
  <c r="T59" i="29" s="1" a="1"/>
  <c r="T59" i="29" s="1"/>
  <c r="B62" i="29" s="1"/>
  <c r="B51" i="29" a="1"/>
  <c r="B51" i="29"/>
  <c r="B52" i="29" a="1"/>
  <c r="B52" i="29" s="1"/>
  <c r="B53" i="29" a="1"/>
  <c r="B53" i="29" s="1"/>
  <c r="B54" i="29" a="1"/>
  <c r="B54" i="29" s="1"/>
  <c r="B55" i="29" a="1"/>
  <c r="B55" i="29" s="1"/>
  <c r="B56" i="29" a="1"/>
  <c r="B56" i="29" s="1"/>
  <c r="B57" i="29" a="1"/>
  <c r="B57" i="29" s="1"/>
  <c r="B58" i="29" a="1"/>
  <c r="B58" i="29" s="1"/>
  <c r="B59" i="29" a="1"/>
  <c r="B59" i="29" s="1"/>
  <c r="B50" i="29" a="1"/>
  <c r="B50" i="29" s="1"/>
  <c r="T55" i="29" s="1"/>
  <c r="T56" i="29" s="1" a="1"/>
  <c r="T56" i="29" s="1"/>
  <c r="B48" i="29" s="1"/>
  <c r="B291" i="41" a="1"/>
  <c r="B291" i="41" s="1"/>
  <c r="B292" i="41" a="1"/>
  <c r="B292" i="41" s="1"/>
  <c r="B293" i="41" a="1"/>
  <c r="B293" i="41" s="1"/>
  <c r="B294" i="41" a="1"/>
  <c r="B294" i="41" s="1"/>
  <c r="B295" i="41" a="1"/>
  <c r="B295" i="41" s="1"/>
  <c r="B296" i="41" a="1"/>
  <c r="B296" i="41" s="1"/>
  <c r="B297" i="41" a="1"/>
  <c r="B297" i="41" s="1"/>
  <c r="B298" i="41" a="1"/>
  <c r="B298" i="41" s="1"/>
  <c r="B299" i="41" a="1"/>
  <c r="B299" i="41" s="1"/>
  <c r="B300" i="41" a="1"/>
  <c r="B300" i="41" s="1"/>
  <c r="B301" i="41" a="1"/>
  <c r="B301" i="41" s="1"/>
  <c r="B302" i="41" a="1"/>
  <c r="B302" i="41" s="1"/>
  <c r="B303" i="41" a="1"/>
  <c r="B303" i="41" s="1"/>
  <c r="B304" i="41" a="1"/>
  <c r="B304" i="41" s="1"/>
  <c r="B305" i="41" a="1"/>
  <c r="B305" i="41" s="1"/>
  <c r="B292" i="40" a="1"/>
  <c r="B292" i="40" s="1"/>
  <c r="B293" i="40" a="1"/>
  <c r="B293" i="40" s="1"/>
  <c r="B294" i="40" a="1"/>
  <c r="B294" i="40" s="1"/>
  <c r="B295" i="40" a="1"/>
  <c r="B295" i="40" s="1"/>
  <c r="B296" i="40" a="1"/>
  <c r="B296" i="40" s="1"/>
  <c r="B297" i="40" a="1"/>
  <c r="B297" i="40" s="1"/>
  <c r="B298" i="40" a="1"/>
  <c r="B298" i="40" s="1"/>
  <c r="B299" i="40" a="1"/>
  <c r="B299" i="40" s="1"/>
  <c r="B300" i="40" a="1"/>
  <c r="B300" i="40" s="1"/>
  <c r="B301" i="40" a="1"/>
  <c r="B301" i="40" s="1"/>
  <c r="B302" i="40" a="1"/>
  <c r="B302" i="40" s="1"/>
  <c r="B303" i="40" a="1"/>
  <c r="B303" i="40" s="1"/>
  <c r="B304" i="40" a="1"/>
  <c r="B304" i="40" s="1"/>
  <c r="B305" i="40" a="1"/>
  <c r="B305" i="40" s="1"/>
  <c r="F25" i="33"/>
  <c r="U214" i="41"/>
  <c r="V214" i="41"/>
  <c r="T33" i="47"/>
  <c r="AQ23" i="35"/>
  <c r="Q30" i="34"/>
  <c r="V40" i="1"/>
  <c r="E43" i="1" s="1"/>
  <c r="Y19" i="41"/>
  <c r="Z62" i="41"/>
  <c r="Z64" i="41" s="1" a="1"/>
  <c r="Z64" i="41" s="1"/>
  <c r="B71" i="41" s="1"/>
  <c r="U60" i="40"/>
  <c r="U62" i="40" s="1" a="1"/>
  <c r="U62" i="40" s="1"/>
  <c r="U21" i="37"/>
  <c r="U23" i="37" s="1" a="1"/>
  <c r="U23" i="37" s="1"/>
  <c r="F98" i="37" s="1"/>
  <c r="D24" i="41"/>
  <c r="C24" i="41"/>
  <c r="D24" i="40"/>
  <c r="C24" i="40"/>
  <c r="S59" i="47"/>
  <c r="S60" i="47" s="1" a="1"/>
  <c r="S60" i="47" s="1"/>
  <c r="B130" i="47" s="1"/>
  <c r="Q40" i="46"/>
  <c r="Q41" i="46" s="1" a="1"/>
  <c r="Q41" i="46" s="1"/>
  <c r="B83" i="46" s="1"/>
  <c r="AV35" i="38"/>
  <c r="AV36" i="38" s="1"/>
  <c r="AV37" i="38" a="1"/>
  <c r="AV37" i="38" s="1"/>
  <c r="E45" i="38" s="1"/>
  <c r="AP73" i="35"/>
  <c r="AP75" i="35" s="1" a="1"/>
  <c r="AP75" i="35" s="1"/>
  <c r="B296" i="35" s="1"/>
  <c r="AP68" i="35"/>
  <c r="AP70" i="35" s="1" a="1"/>
  <c r="AP70" i="35" s="1"/>
  <c r="F279" i="35" s="1"/>
  <c r="Q47" i="34"/>
  <c r="Q48" i="34" a="1"/>
  <c r="Q48" i="34" s="1"/>
  <c r="E91" i="34" s="1"/>
  <c r="AM58" i="33"/>
  <c r="AM59" i="33" s="1" a="1"/>
  <c r="AM59" i="33" s="1"/>
  <c r="AM55" i="33"/>
  <c r="AM56" i="33" s="1" a="1"/>
  <c r="AM56" i="33" s="1"/>
  <c r="B340" i="33" s="1"/>
  <c r="AM52" i="33"/>
  <c r="AM53" i="33" s="1" a="1"/>
  <c r="AM53" i="33" s="1"/>
  <c r="B304" i="33" s="1"/>
  <c r="AD55" i="32"/>
  <c r="AD56" i="32" a="1"/>
  <c r="AD56" i="32" s="1"/>
  <c r="C395" i="32" s="1"/>
  <c r="AE16" i="31"/>
  <c r="AE17" i="31" s="1" a="1"/>
  <c r="AE17" i="31" s="1"/>
  <c r="B335" i="31" s="1"/>
  <c r="U8" i="27"/>
  <c r="U9" i="27" s="1" a="1"/>
  <c r="U9" i="27" s="1"/>
  <c r="B159" i="27" s="1"/>
  <c r="E16" i="32"/>
  <c r="C23" i="39"/>
  <c r="Y4" i="37"/>
  <c r="Y6" i="37" s="1" a="1"/>
  <c r="Y6" i="37" s="1"/>
  <c r="B33" i="37" s="1"/>
  <c r="I49" i="1"/>
  <c r="H49" i="1"/>
  <c r="I48" i="1"/>
  <c r="H48" i="1"/>
  <c r="I46" i="1"/>
  <c r="I38" i="1"/>
  <c r="I35" i="1"/>
  <c r="I33" i="1"/>
  <c r="H33" i="1"/>
  <c r="I32" i="1"/>
  <c r="S52" i="47"/>
  <c r="S53" i="47" s="1" a="1"/>
  <c r="S53" i="47" s="1"/>
  <c r="D45" i="47" s="1"/>
  <c r="Q34" i="46"/>
  <c r="Q35" i="46" a="1"/>
  <c r="Q35" i="46" s="1"/>
  <c r="B27" i="46" s="1"/>
  <c r="S36" i="45"/>
  <c r="S37" i="45" s="1" a="1"/>
  <c r="S37" i="45" s="1"/>
  <c r="B29" i="45" s="1"/>
  <c r="Z58" i="41"/>
  <c r="Z60" i="41" s="1" a="1"/>
  <c r="Z60" i="41" s="1"/>
  <c r="G43" i="41" s="1"/>
  <c r="U56" i="40"/>
  <c r="U58" i="40" s="1" a="1"/>
  <c r="U58" i="40" s="1"/>
  <c r="G43" i="40" s="1"/>
  <c r="AB53" i="39"/>
  <c r="AB54" i="39" s="1"/>
  <c r="AB55" i="39" a="1"/>
  <c r="AB55" i="39" s="1"/>
  <c r="B36" i="39" s="1"/>
  <c r="AM35" i="38"/>
  <c r="AM37" i="38" s="1" a="1"/>
  <c r="AM37" i="38" s="1"/>
  <c r="B32" i="38" s="1"/>
  <c r="Y34" i="9"/>
  <c r="Y36" i="9" s="1" a="1"/>
  <c r="Y36" i="9" s="1"/>
  <c r="B30" i="9" s="1"/>
  <c r="AP59" i="35"/>
  <c r="AP60" i="35" s="1"/>
  <c r="AP54" i="35"/>
  <c r="AP55" i="35" s="1"/>
  <c r="AP49" i="35"/>
  <c r="AP51" i="35" s="1" a="1"/>
  <c r="AP51" i="35" s="1"/>
  <c r="AP44" i="35"/>
  <c r="AP45" i="35" s="1"/>
  <c r="Q41" i="34"/>
  <c r="Q42" i="34" s="1" a="1"/>
  <c r="Q42" i="34" s="1"/>
  <c r="B41" i="34" s="1"/>
  <c r="AM49" i="33"/>
  <c r="AM50" i="33" s="1" a="1"/>
  <c r="AM50" i="33" s="1"/>
  <c r="B173" i="33" s="1"/>
  <c r="AM46" i="33"/>
  <c r="AM47" i="33" s="1" a="1"/>
  <c r="AM47" i="33" s="1"/>
  <c r="B40" i="33" s="1"/>
  <c r="AE13" i="31"/>
  <c r="AE14" i="31" s="1" a="1"/>
  <c r="AE14" i="31" s="1"/>
  <c r="B79" i="31" s="1"/>
  <c r="T52" i="29"/>
  <c r="T53" i="29" a="1"/>
  <c r="T53" i="29" s="1"/>
  <c r="B34" i="29" s="1"/>
  <c r="D23" i="39"/>
  <c r="AS31" i="22"/>
  <c r="Z65" i="32"/>
  <c r="Z66" i="32" s="1" a="1"/>
  <c r="Z66" i="32" s="1"/>
  <c r="C291" i="32" s="1"/>
  <c r="Z60" i="32"/>
  <c r="Z61" i="32" s="1" a="1"/>
  <c r="Z61" i="32" s="1"/>
  <c r="D16" i="9"/>
  <c r="D267" i="22"/>
  <c r="AW250" i="22" s="1"/>
  <c r="AY250" i="22" s="1"/>
  <c r="D266" i="22"/>
  <c r="AW249" i="22" s="1"/>
  <c r="AY249" i="22" s="1"/>
  <c r="D265" i="22"/>
  <c r="AW248" i="22" s="1"/>
  <c r="AY248" i="22" s="1"/>
  <c r="D264" i="22"/>
  <c r="AW247" i="22" s="1"/>
  <c r="AY247" i="22" s="1"/>
  <c r="D263" i="22"/>
  <c r="AW246" i="22" s="1"/>
  <c r="AY246" i="22" s="1"/>
  <c r="D262" i="22"/>
  <c r="AW245" i="22" s="1"/>
  <c r="AY245" i="22" s="1"/>
  <c r="D261" i="22"/>
  <c r="AW244" i="22" s="1"/>
  <c r="AY244" i="22" s="1"/>
  <c r="D260" i="22"/>
  <c r="AW243" i="22" s="1"/>
  <c r="AY243" i="22" s="1"/>
  <c r="D259" i="22"/>
  <c r="AW242" i="22" s="1"/>
  <c r="AY242" i="22" s="1"/>
  <c r="D258" i="22"/>
  <c r="AW241" i="22" s="1"/>
  <c r="AY241" i="22" s="1"/>
  <c r="D257" i="22"/>
  <c r="AW240" i="22" s="1"/>
  <c r="AY240" i="22" s="1"/>
  <c r="D256" i="22"/>
  <c r="AW239" i="22" s="1"/>
  <c r="AY239" i="22" s="1"/>
  <c r="D255" i="22"/>
  <c r="AW238" i="22" s="1"/>
  <c r="AY238" i="22" s="1"/>
  <c r="D254" i="22"/>
  <c r="AW237" i="22" s="1"/>
  <c r="AY237" i="22" s="1"/>
  <c r="D253" i="22"/>
  <c r="AW236" i="22" s="1"/>
  <c r="AY236" i="22" s="1"/>
  <c r="D252" i="22"/>
  <c r="AW235" i="22" s="1"/>
  <c r="AY235" i="22" s="1"/>
  <c r="D251" i="22"/>
  <c r="AW234" i="22" s="1"/>
  <c r="AY234" i="22" s="1"/>
  <c r="D250" i="22"/>
  <c r="AW233" i="22" s="1"/>
  <c r="AY233" i="22" s="1"/>
  <c r="D249" i="22"/>
  <c r="AW232" i="22" s="1"/>
  <c r="AY232" i="22" s="1"/>
  <c r="D248" i="22"/>
  <c r="AW231" i="22" s="1"/>
  <c r="AY231" i="22" s="1"/>
  <c r="D247" i="22"/>
  <c r="AW230" i="22" s="1"/>
  <c r="AY230" i="22" s="1"/>
  <c r="D246" i="22"/>
  <c r="AW229" i="22" s="1"/>
  <c r="AY229" i="22" s="1"/>
  <c r="D245" i="22"/>
  <c r="AW228" i="22" s="1"/>
  <c r="AY228" i="22" s="1"/>
  <c r="D244" i="22"/>
  <c r="AW227" i="22" s="1"/>
  <c r="AY227" i="22" s="1"/>
  <c r="D243" i="22"/>
  <c r="AW226" i="22" s="1"/>
  <c r="AY226" i="22" s="1"/>
  <c r="D242" i="22"/>
  <c r="AW225" i="22" s="1"/>
  <c r="AY225" i="22" s="1"/>
  <c r="D241" i="22"/>
  <c r="AW224" i="22" s="1"/>
  <c r="AY224" i="22" s="1"/>
  <c r="D240" i="22"/>
  <c r="AW223" i="22" s="1"/>
  <c r="AY223" i="22" s="1"/>
  <c r="D239" i="22"/>
  <c r="AW222" i="22" s="1"/>
  <c r="AY222" i="22" s="1"/>
  <c r="D238" i="22"/>
  <c r="AW221" i="22" s="1"/>
  <c r="AY221" i="22" s="1"/>
  <c r="D237" i="22"/>
  <c r="AW220" i="22" s="1"/>
  <c r="AY220" i="22" s="1"/>
  <c r="D236" i="22"/>
  <c r="AW219" i="22" s="1"/>
  <c r="AY219" i="22" s="1"/>
  <c r="D235" i="22"/>
  <c r="AW218" i="22" s="1"/>
  <c r="AY218" i="22" s="1"/>
  <c r="D234" i="22"/>
  <c r="AW217" i="22" s="1"/>
  <c r="AY217" i="22" s="1"/>
  <c r="D233" i="22"/>
  <c r="AW216" i="22" s="1"/>
  <c r="AY216" i="22" s="1"/>
  <c r="D232" i="22"/>
  <c r="AW215" i="22" s="1"/>
  <c r="AY215" i="22" s="1"/>
  <c r="D231" i="22"/>
  <c r="AW214" i="22" s="1"/>
  <c r="AY214" i="22" s="1"/>
  <c r="D230" i="22"/>
  <c r="AW213" i="22" s="1"/>
  <c r="AY213" i="22" s="1"/>
  <c r="D229" i="22"/>
  <c r="AW212" i="22" s="1"/>
  <c r="AY212" i="22" s="1"/>
  <c r="D228" i="22"/>
  <c r="AW211" i="22" s="1"/>
  <c r="AY211" i="22" s="1"/>
  <c r="D227" i="22"/>
  <c r="AW210" i="22" s="1"/>
  <c r="AY210" i="22" s="1"/>
  <c r="D226" i="22"/>
  <c r="AW209" i="22" s="1"/>
  <c r="AY209" i="22" s="1"/>
  <c r="D225" i="22"/>
  <c r="AW208" i="22" s="1"/>
  <c r="AY208" i="22" s="1"/>
  <c r="D224" i="22"/>
  <c r="AW207" i="22" s="1"/>
  <c r="AY207" i="22" s="1"/>
  <c r="D223" i="22"/>
  <c r="AW206" i="22" s="1"/>
  <c r="AY206" i="22" s="1"/>
  <c r="D222" i="22"/>
  <c r="AW205" i="22" s="1"/>
  <c r="AY205" i="22" s="1"/>
  <c r="D221" i="22"/>
  <c r="AW204" i="22" s="1"/>
  <c r="AY204" i="22" s="1"/>
  <c r="D220" i="22"/>
  <c r="AW203" i="22" s="1"/>
  <c r="AY203" i="22" s="1"/>
  <c r="D219" i="22"/>
  <c r="AW202" i="22" s="1"/>
  <c r="AY202" i="22" s="1"/>
  <c r="D218" i="22"/>
  <c r="AW201" i="22" s="1"/>
  <c r="AY201" i="22" s="1"/>
  <c r="D217" i="22"/>
  <c r="AW200" i="22" s="1"/>
  <c r="AY200" i="22" s="1"/>
  <c r="D216" i="22"/>
  <c r="AW199" i="22" s="1"/>
  <c r="AY199" i="22" s="1"/>
  <c r="D215" i="22"/>
  <c r="AW198" i="22" s="1"/>
  <c r="AY198" i="22" s="1"/>
  <c r="D214" i="22"/>
  <c r="AW197" i="22" s="1"/>
  <c r="AY197" i="22" s="1"/>
  <c r="D213" i="22"/>
  <c r="AW196" i="22" s="1"/>
  <c r="AY196" i="22" s="1"/>
  <c r="D212" i="22"/>
  <c r="AW195" i="22" s="1"/>
  <c r="AY195" i="22" s="1"/>
  <c r="D211" i="22"/>
  <c r="AW194" i="22" s="1"/>
  <c r="AY194" i="22" s="1"/>
  <c r="D210" i="22"/>
  <c r="AW193" i="22" s="1"/>
  <c r="AY193" i="22" s="1"/>
  <c r="D209" i="22"/>
  <c r="AW192" i="22" s="1"/>
  <c r="AY192" i="22" s="1"/>
  <c r="D208" i="22"/>
  <c r="AW191" i="22" s="1"/>
  <c r="AY191" i="22" s="1"/>
  <c r="D207" i="22"/>
  <c r="AW190" i="22" s="1"/>
  <c r="AY190" i="22" s="1"/>
  <c r="D206" i="22"/>
  <c r="AW189" i="22" s="1"/>
  <c r="AY189" i="22" s="1"/>
  <c r="D205" i="22"/>
  <c r="AW188" i="22" s="1"/>
  <c r="AY188" i="22" s="1"/>
  <c r="D204" i="22"/>
  <c r="AW187" i="22" s="1"/>
  <c r="AY187" i="22" s="1"/>
  <c r="D203" i="22"/>
  <c r="AW186" i="22" s="1"/>
  <c r="AY186" i="22" s="1"/>
  <c r="D202" i="22"/>
  <c r="AW185" i="22" s="1"/>
  <c r="AY185" i="22" s="1"/>
  <c r="D201" i="22"/>
  <c r="AW184" i="22" s="1"/>
  <c r="AY184" i="22" s="1"/>
  <c r="D200" i="22"/>
  <c r="AW183" i="22" s="1"/>
  <c r="AY183" i="22" s="1"/>
  <c r="D199" i="22"/>
  <c r="AW182" i="22" s="1"/>
  <c r="AY182" i="22" s="1"/>
  <c r="D198" i="22"/>
  <c r="AW181" i="22" s="1"/>
  <c r="AY181" i="22" s="1"/>
  <c r="D197" i="22"/>
  <c r="AW180" i="22" s="1"/>
  <c r="AY180" i="22" s="1"/>
  <c r="D196" i="22"/>
  <c r="AW179" i="22" s="1"/>
  <c r="AY179" i="22" s="1"/>
  <c r="D195" i="22"/>
  <c r="AW178" i="22" s="1"/>
  <c r="AY178" i="22" s="1"/>
  <c r="D194" i="22"/>
  <c r="AW177" i="22" s="1"/>
  <c r="AY177" i="22" s="1"/>
  <c r="D193" i="22"/>
  <c r="AW176" i="22" s="1"/>
  <c r="AY176" i="22" s="1"/>
  <c r="D192" i="22"/>
  <c r="AW175" i="22" s="1"/>
  <c r="AY175" i="22" s="1"/>
  <c r="D191" i="22"/>
  <c r="AW174" i="22" s="1"/>
  <c r="AY174" i="22" s="1"/>
  <c r="D190" i="22"/>
  <c r="AW173" i="22" s="1"/>
  <c r="AY173" i="22" s="1"/>
  <c r="D189" i="22"/>
  <c r="AW172" i="22" s="1"/>
  <c r="AY172" i="22" s="1"/>
  <c r="D188" i="22"/>
  <c r="AW171" i="22" s="1"/>
  <c r="AY171" i="22" s="1"/>
  <c r="D187" i="22"/>
  <c r="AW170" i="22" s="1"/>
  <c r="AY170" i="22" s="1"/>
  <c r="D186" i="22"/>
  <c r="AW169" i="22" s="1"/>
  <c r="AY169" i="22" s="1"/>
  <c r="D185" i="22"/>
  <c r="AW168" i="22" s="1"/>
  <c r="AY168" i="22" s="1"/>
  <c r="D184" i="22"/>
  <c r="AW167" i="22" s="1"/>
  <c r="AY167" i="22" s="1"/>
  <c r="D183" i="22"/>
  <c r="AW166" i="22" s="1"/>
  <c r="AY166" i="22" s="1"/>
  <c r="D182" i="22"/>
  <c r="AW165" i="22" s="1"/>
  <c r="AY165" i="22" s="1"/>
  <c r="D181" i="22"/>
  <c r="AW164" i="22" s="1"/>
  <c r="AY164" i="22" s="1"/>
  <c r="D180" i="22"/>
  <c r="AW163" i="22" s="1"/>
  <c r="AY163" i="22" s="1"/>
  <c r="D179" i="22"/>
  <c r="AW162" i="22" s="1"/>
  <c r="AY162" i="22" s="1"/>
  <c r="D178" i="22"/>
  <c r="AW161" i="22" s="1"/>
  <c r="AY161" i="22" s="1"/>
  <c r="D177" i="22"/>
  <c r="AW160" i="22" s="1"/>
  <c r="AY160" i="22" s="1"/>
  <c r="D176" i="22"/>
  <c r="AW159" i="22" s="1"/>
  <c r="AY159" i="22" s="1"/>
  <c r="D175" i="22"/>
  <c r="AW158" i="22" s="1"/>
  <c r="AY158" i="22" s="1"/>
  <c r="D174" i="22"/>
  <c r="AW157" i="22" s="1"/>
  <c r="AY157" i="22" s="1"/>
  <c r="D173" i="22"/>
  <c r="AW156" i="22" s="1"/>
  <c r="AY156" i="22" s="1"/>
  <c r="D172" i="22"/>
  <c r="AW155" i="22" s="1"/>
  <c r="AY155" i="22" s="1"/>
  <c r="D171" i="22"/>
  <c r="AW154" i="22" s="1"/>
  <c r="AY154" i="22" s="1"/>
  <c r="D170" i="22"/>
  <c r="AW153" i="22" s="1"/>
  <c r="AY153" i="22" s="1"/>
  <c r="D169" i="22"/>
  <c r="AW152" i="22" s="1"/>
  <c r="AY152" i="22" s="1"/>
  <c r="D168" i="22"/>
  <c r="AW151" i="22" s="1"/>
  <c r="AY151" i="22" s="1"/>
  <c r="D167" i="22"/>
  <c r="AW150" i="22" s="1"/>
  <c r="AY150" i="22" s="1"/>
  <c r="D166" i="22"/>
  <c r="AW149" i="22" s="1"/>
  <c r="AY149" i="22" s="1"/>
  <c r="D165" i="22"/>
  <c r="AW148" i="22" s="1"/>
  <c r="AY148" i="22" s="1"/>
  <c r="D164" i="22"/>
  <c r="AW147" i="22" s="1"/>
  <c r="AY147" i="22" s="1"/>
  <c r="D163" i="22"/>
  <c r="AW146" i="22" s="1"/>
  <c r="AY146" i="22" s="1"/>
  <c r="D162" i="22"/>
  <c r="AW145" i="22" s="1"/>
  <c r="AY145" i="22" s="1"/>
  <c r="D161" i="22"/>
  <c r="AW144" i="22" s="1"/>
  <c r="AY144" i="22" s="1"/>
  <c r="D160" i="22"/>
  <c r="AW143" i="22" s="1"/>
  <c r="AY143" i="22" s="1"/>
  <c r="D159" i="22"/>
  <c r="AW142" i="22" s="1"/>
  <c r="AY142" i="22" s="1"/>
  <c r="D158" i="22"/>
  <c r="AW141" i="22" s="1"/>
  <c r="AY141" i="22" s="1"/>
  <c r="D157" i="22"/>
  <c r="AW140" i="22" s="1"/>
  <c r="AY140" i="22" s="1"/>
  <c r="D156" i="22"/>
  <c r="AW139" i="22" s="1"/>
  <c r="AY139" i="22" s="1"/>
  <c r="D155" i="22"/>
  <c r="AW138" i="22" s="1"/>
  <c r="D154" i="22"/>
  <c r="AW137" i="22" s="1"/>
  <c r="AY137" i="22" s="1"/>
  <c r="D153" i="22"/>
  <c r="AW136" i="22" s="1"/>
  <c r="AY136" i="22" s="1"/>
  <c r="D152" i="22"/>
  <c r="AW135" i="22" s="1"/>
  <c r="AY135" i="22" s="1"/>
  <c r="D151" i="22"/>
  <c r="AW134" i="22" s="1"/>
  <c r="AY134" i="22" s="1"/>
  <c r="D150" i="22"/>
  <c r="AW133" i="22" s="1"/>
  <c r="AY133" i="22" s="1"/>
  <c r="D149" i="22"/>
  <c r="AW132" i="22" s="1"/>
  <c r="AY132" i="22" s="1"/>
  <c r="D148" i="22"/>
  <c r="AW131" i="22" s="1"/>
  <c r="AY131" i="22" s="1"/>
  <c r="D147" i="22"/>
  <c r="AW130" i="22" s="1"/>
  <c r="AY130" i="22" s="1"/>
  <c r="D146" i="22"/>
  <c r="AW129" i="22" s="1"/>
  <c r="AY129" i="22" s="1"/>
  <c r="D145" i="22"/>
  <c r="AW128" i="22" s="1"/>
  <c r="AY128" i="22" s="1"/>
  <c r="D144" i="22"/>
  <c r="AW127" i="22" s="1"/>
  <c r="AY127" i="22" s="1"/>
  <c r="D143" i="22"/>
  <c r="AW126" i="22" s="1"/>
  <c r="AY126" i="22" s="1"/>
  <c r="D142" i="22"/>
  <c r="AW125" i="22" s="1"/>
  <c r="AY125" i="22" s="1"/>
  <c r="D141" i="22"/>
  <c r="AW124" i="22" s="1"/>
  <c r="AY124" i="22" s="1"/>
  <c r="D140" i="22"/>
  <c r="AW123" i="22" s="1"/>
  <c r="AY123" i="22" s="1"/>
  <c r="D139" i="22"/>
  <c r="AW122" i="22" s="1"/>
  <c r="AY122" i="22" s="1"/>
  <c r="D138" i="22"/>
  <c r="AW121" i="22" s="1"/>
  <c r="AY121" i="22" s="1"/>
  <c r="D137" i="22"/>
  <c r="AW120" i="22" s="1"/>
  <c r="AY120" i="22" s="1"/>
  <c r="D136" i="22"/>
  <c r="AW119" i="22" s="1"/>
  <c r="AY119" i="22" s="1"/>
  <c r="D135" i="22"/>
  <c r="AW118" i="22" s="1"/>
  <c r="AY118" i="22" s="1"/>
  <c r="D134" i="22"/>
  <c r="AW117" i="22" s="1"/>
  <c r="AY117" i="22" s="1"/>
  <c r="D133" i="22"/>
  <c r="AW116" i="22" s="1"/>
  <c r="AY116" i="22" s="1"/>
  <c r="D132" i="22"/>
  <c r="AW115" i="22" s="1"/>
  <c r="AY115" i="22" s="1"/>
  <c r="D131" i="22"/>
  <c r="AW114" i="22" s="1"/>
  <c r="AY114" i="22" s="1"/>
  <c r="D130" i="22"/>
  <c r="AW113" i="22" s="1"/>
  <c r="AY113" i="22" s="1"/>
  <c r="D129" i="22"/>
  <c r="AW112" i="22" s="1"/>
  <c r="AY112" i="22" s="1"/>
  <c r="D128" i="22"/>
  <c r="AW111" i="22" s="1"/>
  <c r="AY111" i="22" s="1"/>
  <c r="D127" i="22"/>
  <c r="AW110" i="22" s="1"/>
  <c r="AY110" i="22" s="1"/>
  <c r="D126" i="22"/>
  <c r="AW109" i="22" s="1"/>
  <c r="AY109" i="22" s="1"/>
  <c r="D125" i="22"/>
  <c r="AW108" i="22" s="1"/>
  <c r="AY108" i="22" s="1"/>
  <c r="D124" i="22"/>
  <c r="AW107" i="22" s="1"/>
  <c r="AY107" i="22" s="1"/>
  <c r="D123" i="22"/>
  <c r="AW106" i="22" s="1"/>
  <c r="AY106" i="22" s="1"/>
  <c r="D122" i="22"/>
  <c r="AW105" i="22" s="1"/>
  <c r="AY105" i="22" s="1"/>
  <c r="D121" i="22"/>
  <c r="AW104" i="22" s="1"/>
  <c r="AY104" i="22" s="1"/>
  <c r="D120" i="22"/>
  <c r="AW103" i="22" s="1"/>
  <c r="AY103" i="22" s="1"/>
  <c r="D119" i="22"/>
  <c r="AW102" i="22" s="1"/>
  <c r="AY102" i="22" s="1"/>
  <c r="D118" i="22"/>
  <c r="AW101" i="22" s="1"/>
  <c r="AY101" i="22" s="1"/>
  <c r="D117" i="22"/>
  <c r="AW100" i="22" s="1"/>
  <c r="AY100" i="22" s="1"/>
  <c r="D116" i="22"/>
  <c r="AW99" i="22" s="1"/>
  <c r="AY99" i="22" s="1"/>
  <c r="D115" i="22"/>
  <c r="AW98" i="22" s="1"/>
  <c r="AY98" i="22" s="1"/>
  <c r="D114" i="22"/>
  <c r="AW97" i="22" s="1"/>
  <c r="AY97" i="22" s="1"/>
  <c r="D113" i="22"/>
  <c r="AW96" i="22" s="1"/>
  <c r="AY96" i="22" s="1"/>
  <c r="D112" i="22"/>
  <c r="AW95" i="22" s="1"/>
  <c r="AY95" i="22" s="1"/>
  <c r="D111" i="22"/>
  <c r="AW94" i="22" s="1"/>
  <c r="AY94" i="22" s="1"/>
  <c r="D110" i="22"/>
  <c r="AW93" i="22" s="1"/>
  <c r="AY93" i="22" s="1"/>
  <c r="D109" i="22"/>
  <c r="AW92" i="22" s="1"/>
  <c r="AY92" i="22" s="1"/>
  <c r="D108" i="22"/>
  <c r="AW91" i="22" s="1"/>
  <c r="AY91" i="22" s="1"/>
  <c r="D107" i="22"/>
  <c r="AW90" i="22" s="1"/>
  <c r="AY90" i="22" s="1"/>
  <c r="D106" i="22"/>
  <c r="AW89" i="22" s="1"/>
  <c r="AY89" i="22" s="1"/>
  <c r="D105" i="22"/>
  <c r="AW88" i="22" s="1"/>
  <c r="AY88" i="22" s="1"/>
  <c r="D104" i="22"/>
  <c r="AW87" i="22" s="1"/>
  <c r="AY87" i="22" s="1"/>
  <c r="D103" i="22"/>
  <c r="AW86" i="22" s="1"/>
  <c r="AY86" i="22" s="1"/>
  <c r="D102" i="22"/>
  <c r="AW85" i="22" s="1"/>
  <c r="AY85" i="22" s="1"/>
  <c r="D101" i="22"/>
  <c r="AW84" i="22" s="1"/>
  <c r="AY84" i="22" s="1"/>
  <c r="D100" i="22"/>
  <c r="AW83" i="22" s="1"/>
  <c r="AY83" i="22" s="1"/>
  <c r="D99" i="22"/>
  <c r="AW82" i="22" s="1"/>
  <c r="AY82" i="22" s="1"/>
  <c r="D98" i="22"/>
  <c r="AW81" i="22" s="1"/>
  <c r="AY81" i="22" s="1"/>
  <c r="D97" i="22"/>
  <c r="AW80" i="22" s="1"/>
  <c r="AY80" i="22" s="1"/>
  <c r="D96" i="22"/>
  <c r="AW79" i="22" s="1"/>
  <c r="AY79" i="22" s="1"/>
  <c r="D95" i="22"/>
  <c r="AW78" i="22" s="1"/>
  <c r="AY78" i="22" s="1"/>
  <c r="D94" i="22"/>
  <c r="AW77" i="22" s="1"/>
  <c r="AY77" i="22" s="1"/>
  <c r="D93" i="22"/>
  <c r="AW76" i="22" s="1"/>
  <c r="AY76" i="22" s="1"/>
  <c r="D92" i="22"/>
  <c r="AW75" i="22" s="1"/>
  <c r="AY75" i="22" s="1"/>
  <c r="D91" i="22"/>
  <c r="AW74" i="22" s="1"/>
  <c r="AY74" i="22" s="1"/>
  <c r="D90" i="22"/>
  <c r="AW73" i="22" s="1"/>
  <c r="AY73" i="22" s="1"/>
  <c r="D89" i="22"/>
  <c r="AW72" i="22" s="1"/>
  <c r="AY72" i="22" s="1"/>
  <c r="D88" i="22"/>
  <c r="AW71" i="22" s="1"/>
  <c r="AY71" i="22" s="1"/>
  <c r="D87" i="22"/>
  <c r="AW70" i="22" s="1"/>
  <c r="AY70" i="22" s="1"/>
  <c r="D86" i="22"/>
  <c r="AW69" i="22" s="1"/>
  <c r="AY69" i="22" s="1"/>
  <c r="D85" i="22"/>
  <c r="AW68" i="22" s="1"/>
  <c r="AY68" i="22" s="1"/>
  <c r="D84" i="22"/>
  <c r="AW67" i="22" s="1"/>
  <c r="AY67" i="22" s="1"/>
  <c r="D83" i="22"/>
  <c r="AW66" i="22" s="1"/>
  <c r="AY66" i="22" s="1"/>
  <c r="D82" i="22"/>
  <c r="AW65" i="22" s="1"/>
  <c r="AY65" i="22" s="1"/>
  <c r="D81" i="22"/>
  <c r="AW64" i="22" s="1"/>
  <c r="AY64" i="22" s="1"/>
  <c r="D80" i="22"/>
  <c r="AW63" i="22" s="1"/>
  <c r="AY63" i="22" s="1"/>
  <c r="D79" i="22"/>
  <c r="AW62" i="22" s="1"/>
  <c r="AY62" i="22" s="1"/>
  <c r="D78" i="22"/>
  <c r="AW61" i="22" s="1"/>
  <c r="AY61" i="22" s="1"/>
  <c r="D77" i="22"/>
  <c r="AW60" i="22" s="1"/>
  <c r="AY60" i="22" s="1"/>
  <c r="D76" i="22"/>
  <c r="AW59" i="22" s="1"/>
  <c r="AY59" i="22" s="1"/>
  <c r="D75" i="22"/>
  <c r="AW58" i="22" s="1"/>
  <c r="AY58" i="22" s="1"/>
  <c r="D74" i="22"/>
  <c r="AW57" i="22" s="1"/>
  <c r="AY57" i="22" s="1"/>
  <c r="D73" i="22"/>
  <c r="AW56" i="22" s="1"/>
  <c r="AY56" i="22" s="1"/>
  <c r="D72" i="22"/>
  <c r="AW55" i="22" s="1"/>
  <c r="AY55" i="22" s="1"/>
  <c r="D71" i="22"/>
  <c r="AW54" i="22" s="1"/>
  <c r="AY54" i="22" s="1"/>
  <c r="D70" i="22"/>
  <c r="AW53" i="22" s="1"/>
  <c r="AY53" i="22" s="1"/>
  <c r="D69" i="22"/>
  <c r="AW52" i="22" s="1"/>
  <c r="AY52" i="22" s="1"/>
  <c r="D68" i="22"/>
  <c r="AW51" i="22" s="1"/>
  <c r="AY51" i="22" s="1"/>
  <c r="D67" i="22"/>
  <c r="AW50" i="22" s="1"/>
  <c r="AY50" i="22" s="1"/>
  <c r="D66" i="22"/>
  <c r="AW49" i="22" s="1"/>
  <c r="AY49" i="22" s="1"/>
  <c r="D65" i="22"/>
  <c r="AW48" i="22" s="1"/>
  <c r="AY48" i="22" s="1"/>
  <c r="D64" i="22"/>
  <c r="AW47" i="22" s="1"/>
  <c r="AY47" i="22" s="1"/>
  <c r="D63" i="22"/>
  <c r="AW46" i="22" s="1"/>
  <c r="AY46" i="22" s="1"/>
  <c r="D62" i="22"/>
  <c r="AW45" i="22" s="1"/>
  <c r="AY45" i="22" s="1"/>
  <c r="D61" i="22"/>
  <c r="AW44" i="22" s="1"/>
  <c r="AY44" i="22" s="1"/>
  <c r="D60" i="22"/>
  <c r="AW43" i="22" s="1"/>
  <c r="AY43" i="22" s="1"/>
  <c r="D59" i="22"/>
  <c r="AW42" i="22" s="1"/>
  <c r="AY42" i="22" s="1"/>
  <c r="D58" i="22"/>
  <c r="AW41" i="22" s="1"/>
  <c r="AY41" i="22" s="1"/>
  <c r="D57" i="22"/>
  <c r="AW40" i="22" s="1"/>
  <c r="AY40" i="22" s="1"/>
  <c r="D56" i="22"/>
  <c r="AW39" i="22" s="1"/>
  <c r="AY39" i="22" s="1"/>
  <c r="D55" i="22"/>
  <c r="AW38" i="22" s="1"/>
  <c r="AY38" i="22" s="1"/>
  <c r="D54" i="22"/>
  <c r="AW37" i="22" s="1"/>
  <c r="AY37" i="22" s="1"/>
  <c r="D53" i="22"/>
  <c r="AW36" i="22" s="1"/>
  <c r="AY36" i="22" s="1"/>
  <c r="D52" i="22"/>
  <c r="AW35" i="22" s="1"/>
  <c r="AY35" i="22" s="1"/>
  <c r="D51" i="22"/>
  <c r="AW34" i="22" s="1"/>
  <c r="AY34" i="22" s="1"/>
  <c r="D50" i="22"/>
  <c r="AW33" i="22" s="1"/>
  <c r="AY33" i="22" s="1"/>
  <c r="D49" i="22"/>
  <c r="AW32" i="22" s="1"/>
  <c r="AY32" i="22" s="1"/>
  <c r="D48" i="22"/>
  <c r="AW31" i="22" s="1"/>
  <c r="AY31" i="22" s="1"/>
  <c r="D47" i="22"/>
  <c r="AW30" i="22" s="1"/>
  <c r="AY30" i="22" s="1"/>
  <c r="D46" i="22"/>
  <c r="AW29" i="22" s="1"/>
  <c r="AY29" i="22" s="1"/>
  <c r="D45" i="22"/>
  <c r="AW28" i="22" s="1"/>
  <c r="AY28" i="22" s="1"/>
  <c r="D44" i="22"/>
  <c r="AW27" i="22" s="1"/>
  <c r="AY27" i="22" s="1"/>
  <c r="D43" i="22"/>
  <c r="AW26" i="22" s="1"/>
  <c r="AY26" i="22" s="1"/>
  <c r="D42" i="22"/>
  <c r="AW25" i="22" s="1"/>
  <c r="AY25" i="22" s="1"/>
  <c r="D41" i="22"/>
  <c r="AW24" i="22" s="1"/>
  <c r="AY24" i="22" s="1"/>
  <c r="D62" i="31"/>
  <c r="D40" i="31"/>
  <c r="E16" i="47"/>
  <c r="D16" i="47"/>
  <c r="C16" i="47"/>
  <c r="B31" i="47"/>
  <c r="H3" i="47"/>
  <c r="C3" i="47"/>
  <c r="C14" i="46"/>
  <c r="H3" i="46"/>
  <c r="C3" i="46"/>
  <c r="C14" i="45"/>
  <c r="H3" i="45"/>
  <c r="C3" i="45"/>
  <c r="F34" i="44"/>
  <c r="E34" i="44"/>
  <c r="D34" i="44"/>
  <c r="H3" i="44"/>
  <c r="C3" i="44"/>
  <c r="AE10" i="43"/>
  <c r="B27" i="43" s="1"/>
  <c r="I3" i="43"/>
  <c r="C3" i="43"/>
  <c r="Z50" i="41" a="1"/>
  <c r="Z50" i="41" s="1"/>
  <c r="Z33" i="41"/>
  <c r="Z32" i="41"/>
  <c r="Z31" i="41"/>
  <c r="Y20" i="41"/>
  <c r="F25" i="41" s="1"/>
  <c r="H3" i="41"/>
  <c r="C3" i="41"/>
  <c r="D16" i="32"/>
  <c r="C17" i="29"/>
  <c r="E17" i="31"/>
  <c r="D17" i="31"/>
  <c r="C17" i="31"/>
  <c r="AP15" i="31"/>
  <c r="AP20" i="31" s="1"/>
  <c r="U17" i="29"/>
  <c r="U22" i="29" s="1"/>
  <c r="AB25" i="32"/>
  <c r="AB26" i="32"/>
  <c r="AB24" i="32"/>
  <c r="U19" i="40"/>
  <c r="F25" i="40" s="1"/>
  <c r="H3" i="40"/>
  <c r="C3" i="40"/>
  <c r="E23" i="39"/>
  <c r="AB37" i="39"/>
  <c r="AD21" i="39"/>
  <c r="H3" i="39"/>
  <c r="C3" i="39"/>
  <c r="AJ25" i="38"/>
  <c r="AV6" i="22"/>
  <c r="H3" i="38"/>
  <c r="C3" i="38"/>
  <c r="E17" i="37"/>
  <c r="D17" i="37"/>
  <c r="C17" i="37"/>
  <c r="AW6" i="22"/>
  <c r="U6" i="37"/>
  <c r="H3" i="37"/>
  <c r="C3" i="37"/>
  <c r="E16" i="9"/>
  <c r="C16" i="9"/>
  <c r="E18" i="35"/>
  <c r="D18" i="35"/>
  <c r="C18" i="35"/>
  <c r="H3" i="35"/>
  <c r="C3" i="35"/>
  <c r="G3" i="34"/>
  <c r="C3" i="34"/>
  <c r="AT6" i="22"/>
  <c r="H3" i="33"/>
  <c r="C3" i="33"/>
  <c r="Z55" i="32"/>
  <c r="Z56" i="32" s="1" a="1"/>
  <c r="Z56" i="32" s="1"/>
  <c r="F36" i="32" s="1"/>
  <c r="AS6" i="22"/>
  <c r="H3" i="32"/>
  <c r="E3" i="32"/>
  <c r="AI11" i="31"/>
  <c r="H3" i="31"/>
  <c r="C3" i="31"/>
  <c r="U14" i="29"/>
  <c r="I3" i="29"/>
  <c r="C3" i="29"/>
  <c r="H3" i="27"/>
  <c r="C3" i="27"/>
  <c r="C3" i="9"/>
  <c r="H3" i="9"/>
  <c r="C3" i="22"/>
  <c r="H3" i="22"/>
  <c r="AS13" i="22"/>
  <c r="AS14" i="22" s="1" a="1"/>
  <c r="AS14" i="22" s="1"/>
  <c r="B36" i="22" s="1"/>
  <c r="AV21" i="22"/>
  <c r="BA21" i="22" s="1"/>
  <c r="AP13" i="43" s="1"/>
  <c r="AQ13" i="43" s="1"/>
  <c r="AP50" i="35"/>
  <c r="Y35" i="9"/>
  <c r="U68" i="40"/>
  <c r="U70" i="40" s="1" a="1"/>
  <c r="U70" i="40" s="1"/>
  <c r="B218" i="40" s="1"/>
  <c r="Z70" i="41"/>
  <c r="Z71" i="41" s="1"/>
  <c r="D39" i="22"/>
  <c r="AW22" i="22" s="1"/>
  <c r="AY22" i="22" s="1"/>
  <c r="D40" i="22"/>
  <c r="AW23" i="22" s="1"/>
  <c r="AY23" i="22" s="1"/>
  <c r="D38" i="22"/>
  <c r="AW21" i="22" s="1"/>
  <c r="AY21" i="22" s="1"/>
  <c r="B287" i="40" a="1"/>
  <c r="B287" i="40" s="1"/>
  <c r="B286" i="41" a="1"/>
  <c r="B286" i="41" s="1"/>
  <c r="Z74" i="41" s="1"/>
  <c r="B288" i="40" a="1"/>
  <c r="B288" i="40" s="1"/>
  <c r="B287" i="41" a="1"/>
  <c r="B287" i="41" s="1"/>
  <c r="B289" i="40" a="1"/>
  <c r="B289" i="40" s="1"/>
  <c r="B288" i="41" a="1"/>
  <c r="B288" i="41" s="1"/>
  <c r="B290" i="40" a="1"/>
  <c r="B290" i="40" s="1"/>
  <c r="B289" i="41" a="1"/>
  <c r="B289" i="41" s="1"/>
  <c r="B290" i="41" a="1"/>
  <c r="B290" i="41" s="1"/>
  <c r="B291" i="40" a="1"/>
  <c r="B291" i="40" s="1"/>
  <c r="X140" i="41" a="1"/>
  <c r="X140" i="41" s="1"/>
  <c r="X139" i="41" a="1"/>
  <c r="X139" i="41" s="1"/>
  <c r="B286" i="40" a="1"/>
  <c r="B286" i="40" s="1"/>
  <c r="U72" i="40" s="1"/>
  <c r="U74" i="40" s="1" a="1"/>
  <c r="U74" i="40" s="1"/>
  <c r="B284" i="40" s="1"/>
  <c r="AM36" i="38"/>
  <c r="AX36" i="38"/>
  <c r="AB59" i="39"/>
  <c r="V31" i="1"/>
  <c r="E33" i="1" s="1"/>
  <c r="G33" i="1" s="1"/>
  <c r="V30" i="1"/>
  <c r="E32" i="1" s="1"/>
  <c r="E2" i="27" s="1"/>
  <c r="V38" i="1"/>
  <c r="E41" i="1" s="1"/>
  <c r="V39" i="1"/>
  <c r="E42" i="1" s="1"/>
  <c r="U13" i="29"/>
  <c r="B139" i="40" a="1"/>
  <c r="AY14" i="22" l="1" a="1"/>
  <c r="AY14" i="22" s="1"/>
  <c r="B272" i="22" s="1"/>
  <c r="Z59" i="41"/>
  <c r="AP14" i="43"/>
  <c r="AQ14" i="43" s="1"/>
  <c r="U61" i="40"/>
  <c r="Y5" i="37"/>
  <c r="U22" i="37"/>
  <c r="V23" i="37" a="1"/>
  <c r="V23" i="37" s="1"/>
  <c r="B114" i="37" s="1"/>
  <c r="AP46" i="35" a="1"/>
  <c r="AP46" i="35" s="1"/>
  <c r="D41" i="35" s="1"/>
  <c r="F25" i="43"/>
  <c r="AF33" i="43"/>
  <c r="AI21" i="43" s="1"/>
  <c r="AP61" i="35" a="1"/>
  <c r="AP61" i="35" s="1"/>
  <c r="AP69" i="35"/>
  <c r="AP74" i="35"/>
  <c r="U57" i="40"/>
  <c r="G141" i="51"/>
  <c r="V42" i="1"/>
  <c r="E45" i="1" s="1"/>
  <c r="H45" i="1" s="1"/>
  <c r="V43" i="1"/>
  <c r="E46" i="1" s="1"/>
  <c r="H46" i="1" s="1"/>
  <c r="E28" i="1"/>
  <c r="V48" i="1"/>
  <c r="E29" i="1" s="1"/>
  <c r="V16" i="51" s="1"/>
  <c r="AF7" i="43"/>
  <c r="V46" i="1"/>
  <c r="E49" i="1" s="1"/>
  <c r="G2" i="46" s="1"/>
  <c r="V47" i="1"/>
  <c r="E50" i="1" s="1"/>
  <c r="S13" i="47" s="1"/>
  <c r="U18" i="40"/>
  <c r="AD20" i="39"/>
  <c r="V34" i="1"/>
  <c r="E36" i="1" s="1"/>
  <c r="AM4" i="49" s="1"/>
  <c r="Q29" i="34"/>
  <c r="C34" i="43"/>
  <c r="AE9" i="43"/>
  <c r="V45" i="1"/>
  <c r="E48" i="1" s="1"/>
  <c r="F2" i="45" s="1"/>
  <c r="V32" i="1"/>
  <c r="E34" i="1" s="1"/>
  <c r="AI10" i="31"/>
  <c r="V35" i="1"/>
  <c r="E38" i="1" s="1"/>
  <c r="H38" i="1" s="1"/>
  <c r="V33" i="1"/>
  <c r="E35" i="1" s="1"/>
  <c r="AA36" i="32" s="1"/>
  <c r="AQ22" i="35"/>
  <c r="V44" i="1"/>
  <c r="E47" i="1" s="1"/>
  <c r="I47" i="1" s="1"/>
  <c r="G32" i="1"/>
  <c r="U3" i="27"/>
  <c r="T32" i="47"/>
  <c r="V37" i="1"/>
  <c r="E40" i="1" s="1"/>
  <c r="H40" i="1" s="1"/>
  <c r="V49" i="1"/>
  <c r="E37" i="1" s="1"/>
  <c r="H37" i="1" s="1"/>
  <c r="V41" i="1"/>
  <c r="E44" i="1" s="1"/>
  <c r="H44" i="1" s="1"/>
  <c r="V36" i="1"/>
  <c r="E39" i="1" s="1"/>
  <c r="I39" i="1" s="1"/>
  <c r="V50" i="1"/>
  <c r="E30" i="1" s="1"/>
  <c r="E2" i="51" s="1"/>
  <c r="E31" i="1"/>
  <c r="B141" i="51"/>
  <c r="D170" i="51"/>
  <c r="H42" i="1"/>
  <c r="I42" i="1"/>
  <c r="W3" i="37"/>
  <c r="F28" i="43"/>
  <c r="Z63" i="41"/>
  <c r="AQ15" i="43"/>
  <c r="D268" i="43" s="1"/>
  <c r="H32" i="1"/>
  <c r="AF34" i="43"/>
  <c r="AP56" i="35" a="1"/>
  <c r="AP56" i="35" s="1"/>
  <c r="D165" i="35" s="1"/>
  <c r="E2" i="29"/>
  <c r="C79" i="41"/>
  <c r="C132" i="40"/>
  <c r="C104" i="40"/>
  <c r="C122" i="41"/>
  <c r="C82" i="40"/>
  <c r="C74" i="41"/>
  <c r="C123" i="40"/>
  <c r="C128" i="40"/>
  <c r="C128" i="41"/>
  <c r="C112" i="41"/>
  <c r="C94" i="41"/>
  <c r="C101" i="41"/>
  <c r="C89" i="40"/>
  <c r="C126" i="41"/>
  <c r="C101" i="40"/>
  <c r="C87" i="40"/>
  <c r="C121" i="41"/>
  <c r="C89" i="41"/>
  <c r="C120" i="40"/>
  <c r="C105" i="41"/>
  <c r="C103" i="40"/>
  <c r="C102" i="40"/>
  <c r="C131" i="40"/>
  <c r="C98" i="41"/>
  <c r="B139" i="40"/>
  <c r="X139" i="40" s="1" a="1"/>
  <c r="X139" i="40" s="1"/>
  <c r="C74" i="40"/>
  <c r="C105" i="40"/>
  <c r="C97" i="40"/>
  <c r="C108" i="40"/>
  <c r="C106" i="40"/>
  <c r="C100" i="41"/>
  <c r="C127" i="40"/>
  <c r="C113" i="40"/>
  <c r="C111" i="41"/>
  <c r="C123" i="41"/>
  <c r="C76" i="40"/>
  <c r="C114" i="41"/>
  <c r="C76" i="41"/>
  <c r="C80" i="40"/>
  <c r="C77" i="40"/>
  <c r="C77" i="41"/>
  <c r="C80" i="41"/>
  <c r="C78" i="41"/>
  <c r="C87" i="41"/>
  <c r="C96" i="40"/>
  <c r="C85" i="40"/>
  <c r="C79" i="40"/>
  <c r="C118" i="40"/>
  <c r="C124" i="40"/>
  <c r="C111" i="40"/>
  <c r="C73" i="40"/>
  <c r="C114" i="40"/>
  <c r="C103" i="41"/>
  <c r="C109" i="40"/>
  <c r="C100" i="40"/>
  <c r="C120" i="41"/>
  <c r="C116" i="40"/>
  <c r="C81" i="41"/>
  <c r="C88" i="41"/>
  <c r="C113" i="41"/>
  <c r="C95" i="41"/>
  <c r="C110" i="41"/>
  <c r="C130" i="41"/>
  <c r="C119" i="40"/>
  <c r="C99" i="41"/>
  <c r="C83" i="41"/>
  <c r="C119" i="41"/>
  <c r="C107" i="40"/>
  <c r="C94" i="40"/>
  <c r="C112" i="40"/>
  <c r="C122" i="40"/>
  <c r="C126" i="40"/>
  <c r="C82" i="41"/>
  <c r="C92" i="40"/>
  <c r="C86" i="41"/>
  <c r="C106" i="41"/>
  <c r="C83" i="40"/>
  <c r="C84" i="41"/>
  <c r="C95" i="40"/>
  <c r="C132" i="41"/>
  <c r="C99" i="40"/>
  <c r="C91" i="41"/>
  <c r="C73" i="41"/>
  <c r="C81" i="40"/>
  <c r="C75" i="41"/>
  <c r="C115" i="41"/>
  <c r="C96" i="41"/>
  <c r="C75" i="40"/>
  <c r="C107" i="41"/>
  <c r="C85" i="41"/>
  <c r="C84" i="40"/>
  <c r="C91" i="40"/>
  <c r="C97" i="41"/>
  <c r="C131" i="41"/>
  <c r="C127" i="41"/>
  <c r="C90" i="41"/>
  <c r="C110" i="40"/>
  <c r="C90" i="40"/>
  <c r="C129" i="40"/>
  <c r="C104" i="41"/>
  <c r="C117" i="41"/>
  <c r="C121" i="40"/>
  <c r="C130" i="40"/>
  <c r="C108" i="41"/>
  <c r="C92" i="41"/>
  <c r="C88" i="40"/>
  <c r="C93" i="40"/>
  <c r="C125" i="41"/>
  <c r="C116" i="41"/>
  <c r="C117" i="40"/>
  <c r="C78" i="40"/>
  <c r="C115" i="40"/>
  <c r="C93" i="41"/>
  <c r="C118" i="41"/>
  <c r="C109" i="41"/>
  <c r="C125" i="40"/>
  <c r="C86" i="40"/>
  <c r="C129" i="41"/>
  <c r="C102" i="41"/>
  <c r="C124" i="41"/>
  <c r="C98" i="40"/>
  <c r="Z75" i="41"/>
  <c r="Z76" i="41" a="1"/>
  <c r="Z76" i="41" s="1"/>
  <c r="B284" i="41" s="1"/>
  <c r="E2" i="39"/>
  <c r="I43" i="1"/>
  <c r="AD18" i="39"/>
  <c r="G43" i="1"/>
  <c r="H43" i="1"/>
  <c r="AY138" i="22"/>
  <c r="AZ21" i="22" s="1"/>
  <c r="D36" i="22" s="1"/>
  <c r="AX21" i="22"/>
  <c r="I41" i="1"/>
  <c r="G41" i="1"/>
  <c r="AJ15" i="38"/>
  <c r="H41" i="1"/>
  <c r="E2" i="38"/>
  <c r="U73" i="40"/>
  <c r="U69" i="40"/>
  <c r="G42" i="1"/>
  <c r="F2" i="37"/>
  <c r="Z143" i="41"/>
  <c r="U11" i="29"/>
  <c r="B26" i="43"/>
  <c r="B28" i="43"/>
  <c r="Z72" i="41" a="1"/>
  <c r="Z72" i="41" s="1"/>
  <c r="H31" i="1" l="1"/>
  <c r="G31" i="1"/>
  <c r="U13" i="53"/>
  <c r="E2" i="53"/>
  <c r="AI22" i="43"/>
  <c r="AI25" i="43"/>
  <c r="AI23" i="43"/>
  <c r="I36" i="1"/>
  <c r="AM4" i="33"/>
  <c r="E2" i="33"/>
  <c r="F2" i="49"/>
  <c r="H36" i="1"/>
  <c r="H35" i="1"/>
  <c r="F2" i="32"/>
  <c r="G35" i="1"/>
  <c r="G37" i="1"/>
  <c r="G45" i="1"/>
  <c r="E2" i="41"/>
  <c r="G38" i="1"/>
  <c r="Y5" i="9"/>
  <c r="H47" i="1"/>
  <c r="AE7" i="43"/>
  <c r="C23" i="43"/>
  <c r="G2" i="43"/>
  <c r="G46" i="1"/>
  <c r="Y17" i="41"/>
  <c r="E2" i="22"/>
  <c r="I45" i="1"/>
  <c r="G2" i="47"/>
  <c r="G40" i="1"/>
  <c r="U5" i="40"/>
  <c r="I40" i="1"/>
  <c r="G36" i="1"/>
  <c r="F2" i="35"/>
  <c r="G49" i="1"/>
  <c r="E2" i="9"/>
  <c r="Q11" i="46"/>
  <c r="I50" i="1"/>
  <c r="G50" i="1"/>
  <c r="H50" i="1"/>
  <c r="AS21" i="22"/>
  <c r="P7" i="44"/>
  <c r="I34" i="1"/>
  <c r="AI8" i="31"/>
  <c r="H34" i="1"/>
  <c r="G39" i="1"/>
  <c r="AP5" i="35"/>
  <c r="I37" i="1"/>
  <c r="Q5" i="34"/>
  <c r="E2" i="34"/>
  <c r="G48" i="1"/>
  <c r="H39" i="1"/>
  <c r="S14" i="45"/>
  <c r="G47" i="1"/>
  <c r="E2" i="40"/>
  <c r="I44" i="1"/>
  <c r="H1" i="44"/>
  <c r="E2" i="31"/>
  <c r="G34" i="1"/>
  <c r="G44" i="1"/>
  <c r="AI24" i="43"/>
  <c r="F26" i="43"/>
  <c r="AI28" i="43"/>
  <c r="AI26" i="43"/>
  <c r="AI20" i="43"/>
  <c r="B218" i="41"/>
  <c r="D275" i="41"/>
  <c r="B140" i="40" a="1"/>
  <c r="H52" i="1" l="1"/>
  <c r="G52" i="1"/>
  <c r="I52" i="1"/>
  <c r="AI29" i="43"/>
  <c r="Z66" i="41"/>
  <c r="Z68" i="41" s="1" a="1"/>
  <c r="Z68" i="41" s="1"/>
  <c r="B137" i="41" s="1"/>
  <c r="B140" i="40"/>
  <c r="X140" i="40" s="1" a="1"/>
  <c r="X140" i="40" s="1"/>
  <c r="B141" i="40" a="1"/>
  <c r="Z67" i="41" l="1"/>
  <c r="J52" i="1"/>
  <c r="B141" i="40"/>
  <c r="B142" i="40" a="1"/>
  <c r="B142" i="40" l="1"/>
  <c r="X141" i="40" s="1" a="1"/>
  <c r="X141" i="40" s="1"/>
  <c r="Z144" i="40" s="1"/>
  <c r="B143" i="40" a="1"/>
  <c r="B143" i="40" l="1"/>
  <c r="U64" i="40" s="1"/>
  <c r="B144" i="40" a="1"/>
  <c r="U66" i="40" l="1" a="1"/>
  <c r="U66" i="40" s="1"/>
  <c r="B137" i="40" s="1"/>
  <c r="U46" i="40" s="1" a="1"/>
  <c r="U46" i="40" s="1"/>
  <c r="U65" i="40"/>
  <c r="B144" i="40"/>
  <c r="B145" i="40" a="1"/>
  <c r="B145" i="40" l="1"/>
  <c r="B146" i="40" a="1"/>
  <c r="B146" i="40" l="1"/>
  <c r="B147" i="40" a="1"/>
  <c r="B147" i="40" l="1"/>
  <c r="B148" i="40" a="1"/>
  <c r="B148" i="40" l="1"/>
  <c r="B149" i="40" a="1"/>
  <c r="B149" i="40" l="1"/>
  <c r="B150" i="40" a="1"/>
  <c r="B150" i="40" l="1"/>
  <c r="B151" i="40" a="1"/>
  <c r="B151" i="40" l="1"/>
  <c r="B152" i="40" a="1"/>
  <c r="B152" i="40" l="1"/>
  <c r="B153" i="40" a="1"/>
  <c r="B153" i="40" l="1"/>
  <c r="B154" i="40" a="1"/>
  <c r="B154" i="40" l="1"/>
  <c r="B155" i="40" a="1"/>
  <c r="B155" i="40" l="1"/>
  <c r="B156" i="40" a="1"/>
  <c r="B156" i="40" l="1"/>
  <c r="B157" i="40" a="1"/>
  <c r="B157" i="40" l="1"/>
  <c r="B158" i="40" a="1"/>
  <c r="B158" i="40" l="1"/>
  <c r="B159" i="40" a="1"/>
  <c r="B159" i="40" l="1"/>
  <c r="B160" i="40" a="1"/>
  <c r="B160" i="40" l="1"/>
  <c r="B161" i="40" a="1"/>
  <c r="B161" i="40" l="1"/>
  <c r="B162" i="40" a="1"/>
  <c r="B162" i="40" l="1"/>
  <c r="B163" i="40" a="1"/>
  <c r="B163" i="40" l="1"/>
  <c r="B164" i="40" a="1"/>
  <c r="B164" i="40" l="1"/>
  <c r="B165" i="40" a="1"/>
  <c r="B165" i="40" l="1"/>
  <c r="B166" i="40" a="1"/>
  <c r="B166" i="40" l="1"/>
  <c r="B167" i="40" a="1"/>
  <c r="B167" i="40" l="1"/>
  <c r="B168" i="40" a="1"/>
  <c r="B168" i="40" l="1"/>
  <c r="B169" i="40" a="1"/>
  <c r="B169" i="40" l="1"/>
  <c r="B170" i="40" a="1"/>
  <c r="B170" i="40" l="1"/>
  <c r="B171" i="40" a="1"/>
  <c r="B171" i="40" l="1"/>
  <c r="B172" i="40" a="1"/>
  <c r="B172" i="40" l="1"/>
  <c r="B173" i="40" a="1"/>
  <c r="B173" i="40" l="1"/>
  <c r="B174" i="40" a="1"/>
  <c r="B174" i="40" l="1"/>
  <c r="B175" i="40" a="1"/>
  <c r="B175" i="40" l="1"/>
  <c r="B176" i="40" a="1"/>
  <c r="B176" i="40" l="1"/>
  <c r="B177" i="40" a="1"/>
  <c r="B177" i="40" l="1"/>
  <c r="B178" i="40" a="1"/>
  <c r="B178" i="40" l="1"/>
  <c r="B179" i="40" a="1"/>
  <c r="B179" i="40" l="1"/>
  <c r="B180" i="40" a="1"/>
  <c r="B180" i="40" l="1"/>
  <c r="B181" i="40" a="1"/>
  <c r="B181" i="40" l="1"/>
  <c r="B182" i="40" a="1"/>
  <c r="B182" i="40" l="1"/>
  <c r="B183" i="40" a="1"/>
  <c r="B183" i="40" l="1"/>
  <c r="B184" i="40" a="1"/>
  <c r="B184" i="40" l="1"/>
  <c r="B185" i="40" a="1"/>
  <c r="B185" i="40" l="1"/>
  <c r="B186" i="40" a="1"/>
  <c r="B186" i="40" l="1"/>
  <c r="B187" i="40" a="1"/>
  <c r="B187" i="40" l="1"/>
  <c r="B188" i="40" a="1"/>
  <c r="B188" i="40" l="1"/>
  <c r="B189" i="40" a="1"/>
  <c r="B189" i="40" l="1"/>
  <c r="B190" i="40" a="1"/>
  <c r="B190" i="40" l="1"/>
  <c r="B191" i="40" a="1"/>
  <c r="B191" i="40" l="1"/>
  <c r="B192" i="40" a="1"/>
  <c r="B192" i="40" l="1"/>
  <c r="B193" i="40" a="1"/>
  <c r="B193" i="40" l="1"/>
  <c r="B194" i="40" a="1"/>
  <c r="B194" i="40" l="1"/>
  <c r="B195" i="40" a="1"/>
  <c r="B195" i="40" l="1"/>
  <c r="B196" i="40" a="1"/>
  <c r="B196" i="40" l="1"/>
  <c r="B197" i="40" a="1"/>
  <c r="B197" i="40" l="1"/>
  <c r="B198" i="40" a="1"/>
  <c r="B198" i="40" l="1"/>
  <c r="B199" i="40" a="1"/>
  <c r="B199" i="40" l="1"/>
  <c r="B200" i="40" a="1"/>
  <c r="B200" i="40" l="1"/>
  <c r="B201" i="40" a="1"/>
  <c r="B201" i="40" l="1"/>
  <c r="B202" i="40" a="1"/>
  <c r="B202" i="40" l="1"/>
  <c r="B203" i="40" a="1"/>
  <c r="B203" i="40" l="1"/>
  <c r="B204" i="40" a="1"/>
  <c r="B204" i="40" l="1"/>
  <c r="B205" i="40" a="1"/>
  <c r="B205" i="40" l="1"/>
  <c r="B206" i="40" a="1"/>
  <c r="B206" i="40" l="1"/>
  <c r="B207" i="40" a="1"/>
  <c r="B207" i="40" l="1"/>
  <c r="B208" i="40" a="1"/>
  <c r="B208" i="40" l="1"/>
  <c r="B209" i="40" a="1"/>
  <c r="B209" i="40" l="1"/>
  <c r="B210" i="40" a="1"/>
  <c r="B210" i="40" l="1"/>
  <c r="B211" i="40" a="1"/>
  <c r="B211" i="40" l="1"/>
  <c r="B212" i="40" a="1"/>
  <c r="B212" i="40" l="1"/>
  <c r="B213" i="40" a="1"/>
  <c r="B213" i="40" l="1"/>
</calcChain>
</file>

<file path=xl/sharedStrings.xml><?xml version="1.0" encoding="utf-8"?>
<sst xmlns="http://schemas.openxmlformats.org/spreadsheetml/2006/main" count="11051" uniqueCount="9196">
  <si>
    <t>INDUSTRY SEGMENT</t>
  </si>
  <si>
    <t>Natural Gas Pneumatic Devices</t>
  </si>
  <si>
    <t>Natural Gas Driven Pneumatic Pumps</t>
  </si>
  <si>
    <t xml:space="preserve">Acid Gas Removal Units </t>
  </si>
  <si>
    <t>Dehydrators</t>
  </si>
  <si>
    <t>Well Venting for Liquids Unloading</t>
  </si>
  <si>
    <t>Blowdown Vent Stacks</t>
  </si>
  <si>
    <t>Gas from Produced Oil Sent to Atmospheric Tanks</t>
  </si>
  <si>
    <t>Transmission Tanks</t>
  </si>
  <si>
    <t>Well Testing</t>
  </si>
  <si>
    <t>Flare Stacks</t>
  </si>
  <si>
    <t>Centrifugal Compressors</t>
  </si>
  <si>
    <t>Reciprocating Compressors</t>
  </si>
  <si>
    <t>Other Emissions from Equipment Leaks Estimated Using Efs</t>
  </si>
  <si>
    <t>Enhanced Oil Recovery Hydrocarbon Liquids Dissolved CO2</t>
  </si>
  <si>
    <t>Enhanced Oil Recovery Injection Pump Blowdown</t>
  </si>
  <si>
    <t>Yes</t>
  </si>
  <si>
    <t>Go to Reporting Spreadsheet</t>
  </si>
  <si>
    <t>Offshore Sources</t>
  </si>
  <si>
    <t>Worksheet Instructions:</t>
  </si>
  <si>
    <t>External Links:</t>
  </si>
  <si>
    <t>N/A</t>
  </si>
  <si>
    <t>Type of Pneumatic Device</t>
  </si>
  <si>
    <t>Radio Buttons</t>
  </si>
  <si>
    <t>BAMM?</t>
  </si>
  <si>
    <t>Monitoring Method</t>
  </si>
  <si>
    <t>Missing Data?</t>
  </si>
  <si>
    <t>Intermittent Bleed Pneumatic Devices</t>
  </si>
  <si>
    <t>Supplier Data</t>
  </si>
  <si>
    <t>No</t>
  </si>
  <si>
    <t>Engineering Calculations</t>
  </si>
  <si>
    <t>Other Company Records</t>
  </si>
  <si>
    <t>Routed to Flare?</t>
  </si>
  <si>
    <t>Routed to flare?</t>
  </si>
  <si>
    <t>Vent Controls</t>
  </si>
  <si>
    <t>Vapor Recovery</t>
  </si>
  <si>
    <t>Dehydrator Vents to Flares</t>
  </si>
  <si>
    <t>Regenerator fire-box/fire tubes</t>
  </si>
  <si>
    <t>Other</t>
  </si>
  <si>
    <t>Calculation Methodology 1</t>
  </si>
  <si>
    <t>Calculation Methodology 2</t>
  </si>
  <si>
    <t>Calculation Methodology 3</t>
  </si>
  <si>
    <t>&gt;1 inch and &lt;2.375 inches, &gt;200 psig</t>
  </si>
  <si>
    <t xml:space="preserve">Version   </t>
  </si>
  <si>
    <t>Well Type</t>
  </si>
  <si>
    <t>Vertical</t>
  </si>
  <si>
    <t>Horizontal</t>
  </si>
  <si>
    <t>W-14A</t>
  </si>
  <si>
    <t>W-14B</t>
  </si>
  <si>
    <t>Compressor ID</t>
  </si>
  <si>
    <t>Seal Type</t>
  </si>
  <si>
    <t>Wet</t>
  </si>
  <si>
    <t>Dry</t>
  </si>
  <si>
    <t>Orifice Meter</t>
  </si>
  <si>
    <t>Regulator</t>
  </si>
  <si>
    <t>Calculation Methodology 4</t>
  </si>
  <si>
    <t>Sheet Active?</t>
  </si>
  <si>
    <t>Segment</t>
  </si>
  <si>
    <r>
      <t>Total Reported CO</t>
    </r>
    <r>
      <rPr>
        <b/>
        <vertAlign val="subscript"/>
        <sz val="11"/>
        <color indexed="8"/>
        <rFont val="Arial"/>
        <family val="2"/>
      </rPr>
      <t>2</t>
    </r>
    <r>
      <rPr>
        <b/>
        <sz val="11"/>
        <color indexed="8"/>
        <rFont val="Arial"/>
        <family val="2"/>
      </rPr>
      <t xml:space="preserve"> Emissions 
(mt CO</t>
    </r>
    <r>
      <rPr>
        <b/>
        <vertAlign val="subscript"/>
        <sz val="11"/>
        <color indexed="8"/>
        <rFont val="Arial"/>
        <family val="2"/>
      </rPr>
      <t>2</t>
    </r>
    <r>
      <rPr>
        <b/>
        <sz val="11"/>
        <color indexed="8"/>
        <rFont val="Arial"/>
        <family val="2"/>
      </rPr>
      <t>)</t>
    </r>
  </si>
  <si>
    <r>
      <t>mt CO</t>
    </r>
    <r>
      <rPr>
        <b/>
        <vertAlign val="subscript"/>
        <sz val="11"/>
        <color indexed="8"/>
        <rFont val="Arial"/>
        <family val="2"/>
      </rPr>
      <t>2</t>
    </r>
  </si>
  <si>
    <t>Complete the following table for each component type that uses emission factors for estimating emissions for equipment leaks found in each leak survey:</t>
  </si>
  <si>
    <t>Subpart W Resources Page</t>
  </si>
  <si>
    <t>Optional Calculation Spreadsheet</t>
  </si>
  <si>
    <t>Back to Summary Tab</t>
  </si>
  <si>
    <t>Facility Name:</t>
  </si>
  <si>
    <t>Reporting Period:</t>
  </si>
  <si>
    <t>Comments:</t>
  </si>
  <si>
    <t>Note: One workbook must be submitted for each industry segment. If your facility is required to report emissions under more than one industry segment, a workbook should be filled out for each industry segment under which that facility falls.</t>
  </si>
  <si>
    <t>2.) Fill out the following table with general information about this facility:</t>
  </si>
  <si>
    <t>3.) Fill out the applicable source reporting forms for your industry segment, as indicated with a green "Yes", below:</t>
  </si>
  <si>
    <t>Meter Type</t>
  </si>
  <si>
    <t>Total Emissions for Natural Gas Driven Pneumatic Pumps
[98.236(c)]</t>
  </si>
  <si>
    <t>Tubing Diameter Group/Pressure Group</t>
  </si>
  <si>
    <t>Formation Type</t>
  </si>
  <si>
    <t>Oil</t>
  </si>
  <si>
    <t>High permeability gas</t>
  </si>
  <si>
    <t>Shale gas</t>
  </si>
  <si>
    <t>Coal seam</t>
  </si>
  <si>
    <t>Other tight reservoir rock</t>
  </si>
  <si>
    <t>CLICK HERE</t>
  </si>
  <si>
    <t>UniqueBasin</t>
  </si>
  <si>
    <t>100 - New England Province</t>
  </si>
  <si>
    <t>110 - Adirondack Uplift</t>
  </si>
  <si>
    <t>120 - Atlantic Coast Basin</t>
  </si>
  <si>
    <t>130 - S.GA Sedimentary Prov</t>
  </si>
  <si>
    <t>140 - Florida Platform</t>
  </si>
  <si>
    <t>150 - Piedmont-Blue Ridge Prov</t>
  </si>
  <si>
    <t>200 - Black Warrior Basin</t>
  </si>
  <si>
    <t>210 - Mid-Gulf Coast Basin</t>
  </si>
  <si>
    <t>230 - Arkla Basin</t>
  </si>
  <si>
    <t>240 - Desha Basin</t>
  </si>
  <si>
    <t>260 - East Texas Basin</t>
  </si>
  <si>
    <t>300 - Cincinnati Arch</t>
  </si>
  <si>
    <t>305 - Michigan Basin</t>
  </si>
  <si>
    <t>310 - Wisconsin Arch</t>
  </si>
  <si>
    <t>315 - Illinois Basin</t>
  </si>
  <si>
    <t>320 - Sioux Uplift</t>
  </si>
  <si>
    <t>325 - Iowa Shelf</t>
  </si>
  <si>
    <t>330 - Lincoln Anticline</t>
  </si>
  <si>
    <t>335 - Forest City Basin</t>
  </si>
  <si>
    <t>340 - Ozark Uplift</t>
  </si>
  <si>
    <t>345 - Arkoma Basin</t>
  </si>
  <si>
    <t>350 - South Oklahoma Folded Belt</t>
  </si>
  <si>
    <t>355 - Chautauqua Platform</t>
  </si>
  <si>
    <t>360 - Anadarko Basin</t>
  </si>
  <si>
    <t>365 - Cherokee Basin</t>
  </si>
  <si>
    <t>375 - Sedgwick Basin</t>
  </si>
  <si>
    <t>380 - Salina Basin</t>
  </si>
  <si>
    <t>385 - Central Kansas Uplift</t>
  </si>
  <si>
    <t>390 - Chadron Arch</t>
  </si>
  <si>
    <t>395 - Williston Basin</t>
  </si>
  <si>
    <t>400 - Ouachita Folded Belt</t>
  </si>
  <si>
    <t>405 - Kerr Basin</t>
  </si>
  <si>
    <t>410 - Llano Uplift</t>
  </si>
  <si>
    <t>415 - Strawn Basin</t>
  </si>
  <si>
    <t>420 - Fort Worth Syncline</t>
  </si>
  <si>
    <t>425 - Bend Arch</t>
  </si>
  <si>
    <t>430 - Permian Basin</t>
  </si>
  <si>
    <t>435 - Palo Duro Basin</t>
  </si>
  <si>
    <t>445 - Sierra Grande Uplift</t>
  </si>
  <si>
    <t>450 - Las Animas Arch</t>
  </si>
  <si>
    <t>455 - Las Vegas-Raton Basin</t>
  </si>
  <si>
    <t>460 - Estancia Basin</t>
  </si>
  <si>
    <t>465 - Orogrande Basin</t>
  </si>
  <si>
    <t>470 - Pedregosa Basin</t>
  </si>
  <si>
    <t>475 - Basin-And-Range Province</t>
  </si>
  <si>
    <t>500 - Sweetgrass Arch</t>
  </si>
  <si>
    <t>503 - North Western Overthrust</t>
  </si>
  <si>
    <t>505 - Montana Folded Belt</t>
  </si>
  <si>
    <t>507 - Central Western Overthrust</t>
  </si>
  <si>
    <t>509 - South Western Overthrust</t>
  </si>
  <si>
    <t>510 - Central Montana Uplift</t>
  </si>
  <si>
    <t>515 - Powder River Basin</t>
  </si>
  <si>
    <t>520 - Big Horn Basin</t>
  </si>
  <si>
    <t>525 - Yellowstone Province</t>
  </si>
  <si>
    <t>530 - Wind River Basin</t>
  </si>
  <si>
    <t>535 - Green River Basin</t>
  </si>
  <si>
    <t>540 - Denver Basin</t>
  </si>
  <si>
    <t>545 - North Park Basin</t>
  </si>
  <si>
    <t>550 - South Park Basin</t>
  </si>
  <si>
    <t>555 - Eagle Basin</t>
  </si>
  <si>
    <t>560 - San Luis Basin</t>
  </si>
  <si>
    <t>565 - San Juan Mountains Prov</t>
  </si>
  <si>
    <t>575 - Uinta Basin</t>
  </si>
  <si>
    <t>580 - San Juan Basin</t>
  </si>
  <si>
    <t>585 - Paradox Basin</t>
  </si>
  <si>
    <t>590 - Black Mesa Basin</t>
  </si>
  <si>
    <t>595 - Piceance Basin</t>
  </si>
  <si>
    <t>600 - N. Cascades-Okanagan Prov</t>
  </si>
  <si>
    <t>605 - Eastern Columbia Basin</t>
  </si>
  <si>
    <t>610 - Idaho Mountains Province</t>
  </si>
  <si>
    <t>615 - Snake River Basin</t>
  </si>
  <si>
    <t>620 - Southern Oregon Basin</t>
  </si>
  <si>
    <t>625 - Great Basin Province</t>
  </si>
  <si>
    <t>630 - Overthrust&amp;Wasatch Uplift</t>
  </si>
  <si>
    <t>635 - Plateau Sedimentary Prov</t>
  </si>
  <si>
    <t>640 - Mojave Basin</t>
  </si>
  <si>
    <t>645 - Salton Basin</t>
  </si>
  <si>
    <t>650 - Sierra Nevada Province</t>
  </si>
  <si>
    <t>700 - Bellingham Basin</t>
  </si>
  <si>
    <t>705 - Puget Sound Province</t>
  </si>
  <si>
    <t>710 - Western Columbia Basin</t>
  </si>
  <si>
    <t>715 - Klamath Mountains Province</t>
  </si>
  <si>
    <t>720 - Eel River Basin</t>
  </si>
  <si>
    <t>725 - Northern Coast Range Prov</t>
  </si>
  <si>
    <t>730 - Sacramento Basin</t>
  </si>
  <si>
    <t>735 - Santa Cruz Basin</t>
  </si>
  <si>
    <t>740 - Coastal Basins</t>
  </si>
  <si>
    <t>745 - San Joaquin Basin</t>
  </si>
  <si>
    <t>750 - Santa Maria Basin</t>
  </si>
  <si>
    <t>755 - Ventura Basin</t>
  </si>
  <si>
    <t>760 - Los Angeles Basin</t>
  </si>
  <si>
    <t>765 - Capistrano Basin</t>
  </si>
  <si>
    <t>800 - Southeastern Alaska Provinces</t>
  </si>
  <si>
    <t>810 - Gulf of Alaska Basin</t>
  </si>
  <si>
    <t>815 - Copper River Basin</t>
  </si>
  <si>
    <t>820 - AK Cook Inlet Basin</t>
  </si>
  <si>
    <t>825 - Alaska Peninsula Province</t>
  </si>
  <si>
    <t>830 - Yukon-Porcupine Province</t>
  </si>
  <si>
    <t>845 - Bristol Bay Basin</t>
  </si>
  <si>
    <t>860 - Selawik Lowland Basins</t>
  </si>
  <si>
    <t>880 - Interior Lowlands Basin</t>
  </si>
  <si>
    <t>884 - Brooks Range Province</t>
  </si>
  <si>
    <t>885 - Southern Foothills Province</t>
  </si>
  <si>
    <t>886 - Northern Foothills Province</t>
  </si>
  <si>
    <t>890 - Arctic Coastal Plains Province</t>
  </si>
  <si>
    <t>Selected Basin</t>
  </si>
  <si>
    <t>Sub-Basin ID List</t>
  </si>
  <si>
    <t>BAMM used?</t>
  </si>
  <si>
    <t>NOTE:  Leave row blank if no natural gas driven pneumatic pumps exist</t>
  </si>
  <si>
    <t>Radio Button</t>
  </si>
  <si>
    <t>NOTE:  Leave rows blank if a dehydrator type does not exist at the facility</t>
  </si>
  <si>
    <t>NOTE:  Leave rows blank if facility did not have any well venting for liquids unloading</t>
  </si>
  <si>
    <t>NOTE:  Leave rows blank if no pneumatic device type exists</t>
  </si>
  <si>
    <t>NOTE:  Leave rows blank if facility does not have any acid gas removal units</t>
  </si>
  <si>
    <t>NOTE:  Leave rows blank if facility does not have any blowdown vent stacks</t>
  </si>
  <si>
    <t>NOTE:  Leave rows blank if facility does not have flare stacks</t>
  </si>
  <si>
    <t>NOTE:  Leave rows blank if facility does not have centrifugal compressors</t>
  </si>
  <si>
    <t>NOTE:  Leave rows blank if facility does not have reciprocating compressors</t>
  </si>
  <si>
    <t>NOTE:  Leave rows blank if facility does not have injection pump blowdown</t>
  </si>
  <si>
    <r>
      <t>NOTE:  Leave rows blank if facility does not have EOR hydrocarbon liquids dissolved CO</t>
    </r>
    <r>
      <rPr>
        <vertAlign val="subscript"/>
        <sz val="11"/>
        <color indexed="8"/>
        <rFont val="Arial"/>
        <family val="2"/>
      </rPr>
      <t>2</t>
    </r>
  </si>
  <si>
    <t>Total emissions for all compressor modes should equal sum of each mode</t>
  </si>
  <si>
    <t>-Onshore natural gas transmission compression [98.230(a)(4)]</t>
  </si>
  <si>
    <t>984 - Kodiak State</t>
  </si>
  <si>
    <t>840 - Yukon-Koyukuk Province</t>
  </si>
  <si>
    <t>_100</t>
  </si>
  <si>
    <t>_110</t>
  </si>
  <si>
    <t>_120</t>
  </si>
  <si>
    <t>_130</t>
  </si>
  <si>
    <t>_140</t>
  </si>
  <si>
    <t>_150</t>
  </si>
  <si>
    <t>_160</t>
  </si>
  <si>
    <t>_200</t>
  </si>
  <si>
    <t>_210</t>
  </si>
  <si>
    <t>_230</t>
  </si>
  <si>
    <t>_240</t>
  </si>
  <si>
    <t>_250</t>
  </si>
  <si>
    <t>_260</t>
  </si>
  <si>
    <t>_300</t>
  </si>
  <si>
    <t>_305</t>
  </si>
  <si>
    <t>_310</t>
  </si>
  <si>
    <t>_315</t>
  </si>
  <si>
    <t>_320</t>
  </si>
  <si>
    <t>_325</t>
  </si>
  <si>
    <t>_330</t>
  </si>
  <si>
    <t>_335</t>
  </si>
  <si>
    <t>_340</t>
  </si>
  <si>
    <t>_345</t>
  </si>
  <si>
    <t>_350</t>
  </si>
  <si>
    <t>_355</t>
  </si>
  <si>
    <t>_360</t>
  </si>
  <si>
    <t>_365</t>
  </si>
  <si>
    <t>_370</t>
  </si>
  <si>
    <t>_375</t>
  </si>
  <si>
    <t>_380</t>
  </si>
  <si>
    <t>_385</t>
  </si>
  <si>
    <t>_390</t>
  </si>
  <si>
    <t>_395</t>
  </si>
  <si>
    <t>_400</t>
  </si>
  <si>
    <t>_405</t>
  </si>
  <si>
    <t>_410</t>
  </si>
  <si>
    <t>_415</t>
  </si>
  <si>
    <t>_420</t>
  </si>
  <si>
    <t>_425</t>
  </si>
  <si>
    <t>_430</t>
  </si>
  <si>
    <t>_435</t>
  </si>
  <si>
    <t>_445</t>
  </si>
  <si>
    <t>_450</t>
  </si>
  <si>
    <t>_455</t>
  </si>
  <si>
    <t>_460</t>
  </si>
  <si>
    <t>_465</t>
  </si>
  <si>
    <t>_470</t>
  </si>
  <si>
    <t>_475</t>
  </si>
  <si>
    <t>_500</t>
  </si>
  <si>
    <t>_503</t>
  </si>
  <si>
    <t>_505</t>
  </si>
  <si>
    <t>_507</t>
  </si>
  <si>
    <t>_509</t>
  </si>
  <si>
    <t>_510</t>
  </si>
  <si>
    <t>_515</t>
  </si>
  <si>
    <t>_520</t>
  </si>
  <si>
    <t>_525</t>
  </si>
  <si>
    <t>_530</t>
  </si>
  <si>
    <t>_535</t>
  </si>
  <si>
    <t>_540</t>
  </si>
  <si>
    <t>_545</t>
  </si>
  <si>
    <t>_550</t>
  </si>
  <si>
    <t>_555</t>
  </si>
  <si>
    <t>_560</t>
  </si>
  <si>
    <t>_565</t>
  </si>
  <si>
    <t>_575</t>
  </si>
  <si>
    <t>_580</t>
  </si>
  <si>
    <t>_585</t>
  </si>
  <si>
    <t>_590</t>
  </si>
  <si>
    <t>_595</t>
  </si>
  <si>
    <t>_600</t>
  </si>
  <si>
    <t>_605</t>
  </si>
  <si>
    <t>_610</t>
  </si>
  <si>
    <t>_615</t>
  </si>
  <si>
    <t>_620</t>
  </si>
  <si>
    <t>_625</t>
  </si>
  <si>
    <t>_630</t>
  </si>
  <si>
    <t>_635</t>
  </si>
  <si>
    <t>_640</t>
  </si>
  <si>
    <t>_645</t>
  </si>
  <si>
    <t>_650</t>
  </si>
  <si>
    <t>_700</t>
  </si>
  <si>
    <t>_705</t>
  </si>
  <si>
    <t>_710</t>
  </si>
  <si>
    <t>_715</t>
  </si>
  <si>
    <t>_720</t>
  </si>
  <si>
    <t>_725</t>
  </si>
  <si>
    <t>_730</t>
  </si>
  <si>
    <t>_735</t>
  </si>
  <si>
    <t>_740</t>
  </si>
  <si>
    <t>_745</t>
  </si>
  <si>
    <t>_750</t>
  </si>
  <si>
    <t>_755</t>
  </si>
  <si>
    <t>_760</t>
  </si>
  <si>
    <t>_765</t>
  </si>
  <si>
    <t>_800</t>
  </si>
  <si>
    <t>_810</t>
  </si>
  <si>
    <t>_815</t>
  </si>
  <si>
    <t>_820</t>
  </si>
  <si>
    <t>_825</t>
  </si>
  <si>
    <t>_830</t>
  </si>
  <si>
    <t>_840</t>
  </si>
  <si>
    <t>_845</t>
  </si>
  <si>
    <t>_860</t>
  </si>
  <si>
    <t>_880</t>
  </si>
  <si>
    <t>_884</t>
  </si>
  <si>
    <t>_885</t>
  </si>
  <si>
    <t>_886</t>
  </si>
  <si>
    <t>_890</t>
  </si>
  <si>
    <t>_984</t>
  </si>
  <si>
    <t>Sub Basin List Length</t>
  </si>
  <si>
    <t>Find Duplicates</t>
  </si>
  <si>
    <t>Duplicates?</t>
  </si>
  <si>
    <t>ADDISON, VT (1)</t>
  </si>
  <si>
    <t>CLINTON, NY (19)</t>
  </si>
  <si>
    <t>ACCOMACK, VA (1)</t>
  </si>
  <si>
    <t>APPLING, GA (1)</t>
  </si>
  <si>
    <t>ALACHUA, FL (1)</t>
  </si>
  <si>
    <t>ABBEVILLE, SC (1)</t>
  </si>
  <si>
    <t>ALBANY, NY (1)</t>
  </si>
  <si>
    <t>CALHOUN, MS (13)</t>
  </si>
  <si>
    <t>ADAMS, MS (1)</t>
  </si>
  <si>
    <t>ACADIA, LA (1)</t>
  </si>
  <si>
    <t>ARANSAS, TX (7)</t>
  </si>
  <si>
    <t>ASHLEY, AR (3)</t>
  </si>
  <si>
    <t>ARKANSAS, AR (1)</t>
  </si>
  <si>
    <t>ALCORN, MS (3)</t>
  </si>
  <si>
    <t>ANDERSON, TX (1)</t>
  </si>
  <si>
    <t>ADAIR, KY (1)</t>
  </si>
  <si>
    <t>ALCONA, MI (1)</t>
  </si>
  <si>
    <t>ADAMS, WI (1)</t>
  </si>
  <si>
    <t>ADAMS, IL (1)</t>
  </si>
  <si>
    <t>AITKIN, MN (1)</t>
  </si>
  <si>
    <t>ALLAMAKEE, IA (5)</t>
  </si>
  <si>
    <t>ADAIR, MO (1)</t>
  </si>
  <si>
    <t>ADAIR, IA (1)</t>
  </si>
  <si>
    <t>BARRY, MO (9)</t>
  </si>
  <si>
    <t>ADAIR, OK (1)</t>
  </si>
  <si>
    <t>CARTER, OK (19)</t>
  </si>
  <si>
    <t>CHEROKEE, OK (21)</t>
  </si>
  <si>
    <t>ALFALFA, OK (3)</t>
  </si>
  <si>
    <t>ALLEN, KS (1)</t>
  </si>
  <si>
    <t>BUTLER, KS (15)</t>
  </si>
  <si>
    <t>BARBER, KS (7)</t>
  </si>
  <si>
    <t>ADAMS, NE (1)</t>
  </si>
  <si>
    <t>BARTON, KS (9)</t>
  </si>
  <si>
    <t>ARTHUR, NE (5)</t>
  </si>
  <si>
    <t>ADAMS, ND (1)</t>
  </si>
  <si>
    <t>ATOKA, OK (5)</t>
  </si>
  <si>
    <t>BANDERA, TX (19)</t>
  </si>
  <si>
    <t>BLANCO, TX (31)</t>
  </si>
  <si>
    <t>BOSQUE, TX (35)</t>
  </si>
  <si>
    <t>CLAY, TX (77)</t>
  </si>
  <si>
    <t>ARCHER, TX (9)</t>
  </si>
  <si>
    <t>ANDREWS, TX (3)</t>
  </si>
  <si>
    <t>ARMSTRONG, TX (11)</t>
  </si>
  <si>
    <t>HARDING, NM (21)</t>
  </si>
  <si>
    <t>BENT, CO (11)</t>
  </si>
  <si>
    <t>COLFAX, NM (7)</t>
  </si>
  <si>
    <t>BERNALILLO, NM (1)</t>
  </si>
  <si>
    <t>DONA ANA, NM (13)</t>
  </si>
  <si>
    <t>COCHISE, AZ (3)</t>
  </si>
  <si>
    <t>CATRON, NM (3)</t>
  </si>
  <si>
    <t>CASCADE, MT (13)</t>
  </si>
  <si>
    <t>FLATHEAD, MT (29)</t>
  </si>
  <si>
    <t>BEAVERHEAD, MT (1)</t>
  </si>
  <si>
    <t>BEAR LAKE, ID (7)</t>
  </si>
  <si>
    <t>BEAVER, UT (1)</t>
  </si>
  <si>
    <t>BLAINE, MT (5)</t>
  </si>
  <si>
    <t>BIG HORN, MT (3)</t>
  </si>
  <si>
    <t>BIG HORN, WY (3)</t>
  </si>
  <si>
    <t>TETON, WY (39)</t>
  </si>
  <si>
    <t>FREMONT, WY (13)</t>
  </si>
  <si>
    <t>ALBANY, WY (1)</t>
  </si>
  <si>
    <t>ADAMS, CO (1)</t>
  </si>
  <si>
    <t>GRAND, CO (49)</t>
  </si>
  <si>
    <t>PARK, CO (93)</t>
  </si>
  <si>
    <t>CHAFFEE, CO (15)</t>
  </si>
  <si>
    <t>ALAMOSA, CO (3)</t>
  </si>
  <si>
    <t>HINSDALE, CO (53)</t>
  </si>
  <si>
    <t>CARBON, UT (7)</t>
  </si>
  <si>
    <t>ARCHULETA, CO (7)</t>
  </si>
  <si>
    <t>DOLORES, CO (33)</t>
  </si>
  <si>
    <t>APACHE, AZ (1)</t>
  </si>
  <si>
    <t>DELTA, CO (29)</t>
  </si>
  <si>
    <t>CHELAN, WA (7)</t>
  </si>
  <si>
    <t>ADAMS, WA (1)</t>
  </si>
  <si>
    <t>BENEWAH, ID (9)</t>
  </si>
  <si>
    <t>ADA, ID (1)</t>
  </si>
  <si>
    <t>DESCHUTES, OR (17)</t>
  </si>
  <si>
    <t>BOX ELDER, UT (3)</t>
  </si>
  <si>
    <t>CACHE, UT (5)</t>
  </si>
  <si>
    <t>COCONINO, AZ (5)</t>
  </si>
  <si>
    <t>SAN BERNARDINO, CA (71)</t>
  </si>
  <si>
    <t>IMPERIAL, CA (25)</t>
  </si>
  <si>
    <t>ALPINE, CA (3)</t>
  </si>
  <si>
    <t>WHATCOM, WA (73)</t>
  </si>
  <si>
    <t>ISLAND, WA (29)</t>
  </si>
  <si>
    <t>BENTON, OR (3)</t>
  </si>
  <si>
    <t>DEL NORTE, CA (15)</t>
  </si>
  <si>
    <t>HUMBOLDT, CA (23)</t>
  </si>
  <si>
    <t>ALAMEDA, CA (1)</t>
  </si>
  <si>
    <t>BUTTE, CA (7)</t>
  </si>
  <si>
    <t>MARIN, CA (41)</t>
  </si>
  <si>
    <t>MONTEREY, CA (53)</t>
  </si>
  <si>
    <t>FRESNO, CA (19)</t>
  </si>
  <si>
    <t>SANTA BARBARA, CA (83)</t>
  </si>
  <si>
    <t>VENTURA, CA (111)</t>
  </si>
  <si>
    <t>LOS ANGELES, CA (37)</t>
  </si>
  <si>
    <t>SAN DIEGO, CA (73)</t>
  </si>
  <si>
    <t>ATLIN, AK (15)</t>
  </si>
  <si>
    <t>BERING GLACIER, AK (33)</t>
  </si>
  <si>
    <t>GULKANA, AK (99)</t>
  </si>
  <si>
    <t>AFOGNAK, AK (3)</t>
  </si>
  <si>
    <t>CHIGNIK, AK (61)</t>
  </si>
  <si>
    <t>BEAVER, AK (27)</t>
  </si>
  <si>
    <t>BAIRD INLET, AK (19)</t>
  </si>
  <si>
    <t>BRISTOL BAY, AK (49)</t>
  </si>
  <si>
    <t>KOTZEBUE, AK (143)</t>
  </si>
  <si>
    <t>BIG DELTA, AK (39)</t>
  </si>
  <si>
    <t>AMBLER RIVER, AK (5)</t>
  </si>
  <si>
    <t>CHANDLER LAKE, AK (57)</t>
  </si>
  <si>
    <t>POINT LAY, AK (207)</t>
  </si>
  <si>
    <t>BARROW, AK (23)</t>
  </si>
  <si>
    <t>KODIAK ISLAND, AK (150)</t>
  </si>
  <si>
    <t>ANDROSCOGGIN, ME (1)</t>
  </si>
  <si>
    <t>ESSEX, NY (31)</t>
  </si>
  <si>
    <t>AIKEN, SC (3)</t>
  </si>
  <si>
    <t>ATKINSON, GA (3)</t>
  </si>
  <si>
    <t>BAKER, FL (3)</t>
  </si>
  <si>
    <t>ADAMS, PA (1)</t>
  </si>
  <si>
    <t>ALLEGANY, MD (1)</t>
  </si>
  <si>
    <t>CHICKASAW, MS (17)</t>
  </si>
  <si>
    <t>AMITE, MS (5)</t>
  </si>
  <si>
    <t>ALLEN, LA (3)</t>
  </si>
  <si>
    <t>ATASCOSA, TX (13)</t>
  </si>
  <si>
    <t>BIENVILLE, LA (13)</t>
  </si>
  <si>
    <t>BOLIVAR, MS (11)</t>
  </si>
  <si>
    <t>BALLARD, KY (7)</t>
  </si>
  <si>
    <t>ANGELINA, TX (5)</t>
  </si>
  <si>
    <t>ADAMS, IN (1)</t>
  </si>
  <si>
    <t>ALGER, MI (3)</t>
  </si>
  <si>
    <t>ASHLAND, WI (3)</t>
  </si>
  <si>
    <t>ALEXANDER, IL (3)</t>
  </si>
  <si>
    <t>ANOKA, MN (3)</t>
  </si>
  <si>
    <t>APPANOOSE, IA (7)</t>
  </si>
  <si>
    <t>AUDRAIN, MO (7)</t>
  </si>
  <si>
    <t>ADAMS, IA (3)</t>
  </si>
  <si>
    <t>BAXTER, AR (5)</t>
  </si>
  <si>
    <t>CLEBURNE, AR (23)</t>
  </si>
  <si>
    <t>COMANCHE, OK (31)</t>
  </si>
  <si>
    <t>CLEVELAND, OK (27)</t>
  </si>
  <si>
    <t>BACA, CO (9)</t>
  </si>
  <si>
    <t>BARTON, MO (11)</t>
  </si>
  <si>
    <t>CASS, NE (25)</t>
  </si>
  <si>
    <t>HARPER, KS (77)</t>
  </si>
  <si>
    <t>ANTELOPE, NE (3)</t>
  </si>
  <si>
    <t>DECATUR, KS (39)</t>
  </si>
  <si>
    <t>BOX BUTTE, NE (13)</t>
  </si>
  <si>
    <t>BARNES, ND (3)</t>
  </si>
  <si>
    <t>BELL, TX (27)</t>
  </si>
  <si>
    <t>KENDALL, TX (259)</t>
  </si>
  <si>
    <t>BURNET, TX (53)</t>
  </si>
  <si>
    <t>CORYELL, TX (99)</t>
  </si>
  <si>
    <t>DENTON, TX (121)</t>
  </si>
  <si>
    <t>BAYLOR, TX (23)</t>
  </si>
  <si>
    <t>BAILEY, TX (17)</t>
  </si>
  <si>
    <t>BRISCOE, TX (45)</t>
  </si>
  <si>
    <t>UNION, NM (59)</t>
  </si>
  <si>
    <t>CHEYENNE, CO (17)</t>
  </si>
  <si>
    <t>CUSTER, CO (27)</t>
  </si>
  <si>
    <t>SANTA FE, NM (49)</t>
  </si>
  <si>
    <t>EL PASO, TX (141)</t>
  </si>
  <si>
    <t>HIDALGO, NM (23)</t>
  </si>
  <si>
    <t>GILA, AZ (7)</t>
  </si>
  <si>
    <t>CHOUTEAU, MT (15)</t>
  </si>
  <si>
    <t>LEWIS AND CLARK, MT (49)</t>
  </si>
  <si>
    <t>BROADWATER, MT (7)</t>
  </si>
  <si>
    <t>BONNEVILLE, ID (19)</t>
  </si>
  <si>
    <t>CLARK, NV (3)</t>
  </si>
  <si>
    <t>FERGUS, MT (27)</t>
  </si>
  <si>
    <t>CAMPBELL, WY (5)</t>
  </si>
  <si>
    <t>CARBON, MT (9)</t>
  </si>
  <si>
    <t>NATRONA, WY (25)</t>
  </si>
  <si>
    <t>CARBON, WY (7)</t>
  </si>
  <si>
    <t>ARAPAHOE, CO (5)</t>
  </si>
  <si>
    <t>JACKSON, CO (57)</t>
  </si>
  <si>
    <t>CLEAR CREEK, CO (19)</t>
  </si>
  <si>
    <t>CONEJOS, CO (21)</t>
  </si>
  <si>
    <t>MINERAL, CO (79)</t>
  </si>
  <si>
    <t>DAGGETT, UT (9)</t>
  </si>
  <si>
    <t>CIBOLA, NM (6)</t>
  </si>
  <si>
    <t>EMERY, UT (15)</t>
  </si>
  <si>
    <t>NAVAJO, AZ (17)</t>
  </si>
  <si>
    <t>GARFIELD, CO (45)</t>
  </si>
  <si>
    <t>FERRY, WA (19)</t>
  </si>
  <si>
    <t>ASOTIN, WA (3)</t>
  </si>
  <si>
    <t>BOISE, ID (15)</t>
  </si>
  <si>
    <t>ADAMS, ID (3)</t>
  </si>
  <si>
    <t>HARNEY, OR (25)</t>
  </si>
  <si>
    <t>CARSON CITY, NV (510)</t>
  </si>
  <si>
    <t>DAVIS, UT (11)</t>
  </si>
  <si>
    <t>KANE, UT (25)</t>
  </si>
  <si>
    <t>RIVERSIDE, CA (65)</t>
  </si>
  <si>
    <t>AMADOR, CA (5)</t>
  </si>
  <si>
    <t>KING, WA (33)</t>
  </si>
  <si>
    <t>CLACKAMAS, OR (5)</t>
  </si>
  <si>
    <t>JACKSON, OR (29)</t>
  </si>
  <si>
    <t>LAKE, CA (33)</t>
  </si>
  <si>
    <t>COLUSA, CA (11)</t>
  </si>
  <si>
    <t>SAN FRANCISCO, CA (75)</t>
  </si>
  <si>
    <t>SAN LUIS OBISPO, CA (79)</t>
  </si>
  <si>
    <t>KERN, CA (29)</t>
  </si>
  <si>
    <t>ORANGE, CA (59)</t>
  </si>
  <si>
    <t>BRADFIELD CANAL, AK (47)</t>
  </si>
  <si>
    <t>CORDOVA, AK (69)</t>
  </si>
  <si>
    <t>MCCARTHY, AK (159)</t>
  </si>
  <si>
    <t>ANCHORAGE, AK (9)</t>
  </si>
  <si>
    <t>KARLUK, AK (129)</t>
  </si>
  <si>
    <t>BETTLES, AK (37)</t>
  </si>
  <si>
    <t>BENDELEBEN, AK (31)</t>
  </si>
  <si>
    <t>COLD BAY, AK (93)</t>
  </si>
  <si>
    <t>SELAWIK, AK (229)</t>
  </si>
  <si>
    <t>EAGLE, AK (81)</t>
  </si>
  <si>
    <t>ARCTIC, AK (11)</t>
  </si>
  <si>
    <t>DE LONG MOUNTAINS, AK (73)</t>
  </si>
  <si>
    <t>UTUKOK RIVER, AK (297)</t>
  </si>
  <si>
    <t>BARTER ISLAND, AK (25)</t>
  </si>
  <si>
    <t>AROOSTOOK, ME (3)</t>
  </si>
  <si>
    <t>FRANKLIN, NY (33)</t>
  </si>
  <si>
    <t>ALLENDALE, SC (5)</t>
  </si>
  <si>
    <t>BACON, GA (5)</t>
  </si>
  <si>
    <t>BRADFORD, FL (7)</t>
  </si>
  <si>
    <t>ALAMANCE, NC (1)</t>
  </si>
  <si>
    <t>ALLEGANY, NY (3)</t>
  </si>
  <si>
    <t>CHOCTAW, MS (19)</t>
  </si>
  <si>
    <t>ATTALA, MS (7)</t>
  </si>
  <si>
    <t>ASCENSION, LA (5)</t>
  </si>
  <si>
    <t>AUSTIN, TX (15)</t>
  </si>
  <si>
    <t>BOSSIER, LA (15)</t>
  </si>
  <si>
    <t>CLEVELAND, AR (25)</t>
  </si>
  <si>
    <t>BENTON, MS (9)</t>
  </si>
  <si>
    <t>BOWIE, TX (37)</t>
  </si>
  <si>
    <t>ADAMS, OH (1)</t>
  </si>
  <si>
    <t>ALLEGAN, MI (5)</t>
  </si>
  <si>
    <t>BARAGA, MI (13)</t>
  </si>
  <si>
    <t>BARTHOLOMEW, IN (5)</t>
  </si>
  <si>
    <t>AURORA, SD (3)</t>
  </si>
  <si>
    <t>AUDUBON, IA (9)</t>
  </si>
  <si>
    <t>CLARK, MO (45)</t>
  </si>
  <si>
    <t>ANDERSON, KS (3)</t>
  </si>
  <si>
    <t>BENTON, AR (7)</t>
  </si>
  <si>
    <t>COAL, OK (29)</t>
  </si>
  <si>
    <t>COOKE, TX (97)</t>
  </si>
  <si>
    <t>CRAIG, OK (35)</t>
  </si>
  <si>
    <t>BEAVER, OK (7)</t>
  </si>
  <si>
    <t>BOURBON, KS (11)</t>
  </si>
  <si>
    <t>CHASE, KS (17)</t>
  </si>
  <si>
    <t>HARVEY, KS (79)</t>
  </si>
  <si>
    <t>BLAINE, NE (9)</t>
  </si>
  <si>
    <t>ELLIS, KS (51)</t>
  </si>
  <si>
    <t>CHASE, NE (29)</t>
  </si>
  <si>
    <t>BENSON, ND (5)</t>
  </si>
  <si>
    <t>BEXAR, TX (29)</t>
  </si>
  <si>
    <t>KERR, TX (265)</t>
  </si>
  <si>
    <t>GILLESPIE, TX (171)</t>
  </si>
  <si>
    <t>ERATH, TX (143)</t>
  </si>
  <si>
    <t>JACK, TX (237)</t>
  </si>
  <si>
    <t>BROWN, TX (49)</t>
  </si>
  <si>
    <t>BORDEN, TX (33)</t>
  </si>
  <si>
    <t>CASTRO, TX (69)</t>
  </si>
  <si>
    <t>CHEYENNE, KS (23)</t>
  </si>
  <si>
    <t>HUERFANO, CO (55)</t>
  </si>
  <si>
    <t>TORRANCE, NM (57)</t>
  </si>
  <si>
    <t>LINCOLN, NM (27)</t>
  </si>
  <si>
    <t>GRAHAM, AZ (9)</t>
  </si>
  <si>
    <t>GLACIER, MT (35)</t>
  </si>
  <si>
    <t>DEER LODGE, MT (23)</t>
  </si>
  <si>
    <t>CARIBOU, ID (29)</t>
  </si>
  <si>
    <t>IRON, UT (21)</t>
  </si>
  <si>
    <t>GOLDEN VALLEY, MT (37)</t>
  </si>
  <si>
    <t>CARTER, MT (11)</t>
  </si>
  <si>
    <t>HOT SPRINGS, WY (17)</t>
  </si>
  <si>
    <t>MOFFAT, CO (81)</t>
  </si>
  <si>
    <t>BANNER, NE (7)</t>
  </si>
  <si>
    <t>EAGLE, CO (37)</t>
  </si>
  <si>
    <t>COSTILLA, CO (23)</t>
  </si>
  <si>
    <t>OURAY, CO (91)</t>
  </si>
  <si>
    <t>DUCHESNE, UT (13)</t>
  </si>
  <si>
    <t>LA PLATA, CO (67)</t>
  </si>
  <si>
    <t>GARFIELD, UT (17)</t>
  </si>
  <si>
    <t>GUNNISON, CO (51)</t>
  </si>
  <si>
    <t>OKANOGAN, WA (47)</t>
  </si>
  <si>
    <t>BENTON, WA (5)</t>
  </si>
  <si>
    <t>BONNER, ID (17)</t>
  </si>
  <si>
    <t>BAKER, OR (1)</t>
  </si>
  <si>
    <t>KLAMATH, OR (35)</t>
  </si>
  <si>
    <t>CASSIA, ID (31)</t>
  </si>
  <si>
    <t>PIUTE, UT (31)</t>
  </si>
  <si>
    <t>MOHAVE, AZ (15)</t>
  </si>
  <si>
    <t>CALAVERAS, CA (9)</t>
  </si>
  <si>
    <t>KITSAP, WA (35)</t>
  </si>
  <si>
    <t>CLALLAM, WA (9)</t>
  </si>
  <si>
    <t>JOSEPHINE, OR (33)</t>
  </si>
  <si>
    <t>MENDOCINO, CA (45)</t>
  </si>
  <si>
    <t>CONTRA COSTA, CA (13)</t>
  </si>
  <si>
    <t>SAN MATEO, CA (81)</t>
  </si>
  <si>
    <t>KINGS, CA (31)</t>
  </si>
  <si>
    <t>CRAIG, AK (71)</t>
  </si>
  <si>
    <t>ICY BAY, AK (115)</t>
  </si>
  <si>
    <t>SEWARD, AK (233)</t>
  </si>
  <si>
    <t>BLYING SOUND, AK (45)</t>
  </si>
  <si>
    <t>MT. KATMAI, AK (175)</t>
  </si>
  <si>
    <t>BLACK RIVER, AK (43)</t>
  </si>
  <si>
    <t>BETHEL, AK (35)</t>
  </si>
  <si>
    <t>NAKNEK, AK (185)</t>
  </si>
  <si>
    <t>SHISHMAREF, AK (235)</t>
  </si>
  <si>
    <t>FAIRBANKS, AK (83)</t>
  </si>
  <si>
    <t>BAIRD MOUNTAINS, AK (21)</t>
  </si>
  <si>
    <t>HOWARD PASS, AK (111)</t>
  </si>
  <si>
    <t>BEECHEY POINT, AK (29)</t>
  </si>
  <si>
    <t>BELKNAP, NH (1)</t>
  </si>
  <si>
    <t>FULTON, NY (35)</t>
  </si>
  <si>
    <t>ANNE ARUNDEL, MD (3)</t>
  </si>
  <si>
    <t>BAKER, GA (7)</t>
  </si>
  <si>
    <t>BREVARD, FL (9)</t>
  </si>
  <si>
    <t>ALBEMARLE, VA (3)</t>
  </si>
  <si>
    <t>ALLEGHANY, VA (5)</t>
  </si>
  <si>
    <t>CLAY, MS (25)</t>
  </si>
  <si>
    <t>AUTAUGA, AL (1)</t>
  </si>
  <si>
    <t>ASSUMPTION, LA (7)</t>
  </si>
  <si>
    <t>BASTROP, TX (21)</t>
  </si>
  <si>
    <t>BRADLEY, AR (11)</t>
  </si>
  <si>
    <t>COAHOMA, MS (27)</t>
  </si>
  <si>
    <t>CALLOWAY, KY (35)</t>
  </si>
  <si>
    <t>CAMP, TX (63)</t>
  </si>
  <si>
    <t>ALLEN, KY (3)</t>
  </si>
  <si>
    <t>ALLEN, IN (3)</t>
  </si>
  <si>
    <t>BARRON, WI (5)</t>
  </si>
  <si>
    <t>BENTON, IN (7)</t>
  </si>
  <si>
    <t>BEADLE, SD (5)</t>
  </si>
  <si>
    <t>BENTON, IA (11)</t>
  </si>
  <si>
    <t>KNOX, MO (103)</t>
  </si>
  <si>
    <t>ANDREW, MO (3)</t>
  </si>
  <si>
    <t>BENTON, MO (15)</t>
  </si>
  <si>
    <t>CONWAY, AR (29)</t>
  </si>
  <si>
    <t>COTTON, OK (33)</t>
  </si>
  <si>
    <t>CREEK, OK (37)</t>
  </si>
  <si>
    <t>BECKHAM, OK (9)</t>
  </si>
  <si>
    <t>CEDAR, MO (39)</t>
  </si>
  <si>
    <t>COWLEY, KS (35)</t>
  </si>
  <si>
    <t>KINGMAN, KS (95)</t>
  </si>
  <si>
    <t>BOONE, NE (11)</t>
  </si>
  <si>
    <t>ELLSWORTH, KS (53)</t>
  </si>
  <si>
    <t>CHERRY, NE (31)</t>
  </si>
  <si>
    <t>BILLINGS, ND (7)</t>
  </si>
  <si>
    <t>BRYAN, OK (13)</t>
  </si>
  <si>
    <t>REAL, TX (385)</t>
  </si>
  <si>
    <t>LLANO, TX (299)</t>
  </si>
  <si>
    <t>HAMILTON, TX (193)</t>
  </si>
  <si>
    <t>MONTAGUE, TX (337)</t>
  </si>
  <si>
    <t>CALLAHAN, TX (59)</t>
  </si>
  <si>
    <t>BREWSTER, TX (43)</t>
  </si>
  <si>
    <t>CHILDRESS, TX (75)</t>
  </si>
  <si>
    <t>KIOWA, CO (61)</t>
  </si>
  <si>
    <t>LAS ANIMAS, CO (71)</t>
  </si>
  <si>
    <t>OTERO, NM (35)</t>
  </si>
  <si>
    <t>GRANT, NM (17)</t>
  </si>
  <si>
    <t>HILL, MT (41)</t>
  </si>
  <si>
    <t>GALLATIN, MT (31)</t>
  </si>
  <si>
    <t>CLARK, ID (33)</t>
  </si>
  <si>
    <t>JUAB, UT (23)</t>
  </si>
  <si>
    <t>MUSSELSHELL, MT (65)</t>
  </si>
  <si>
    <t>CONVERSE, WY (9)</t>
  </si>
  <si>
    <t>PARK, WY (29)</t>
  </si>
  <si>
    <t>ROUTT, CO (107)</t>
  </si>
  <si>
    <t>BOULDER, CO (13)</t>
  </si>
  <si>
    <t>GILPIN, CO (47)</t>
  </si>
  <si>
    <t>RIO GRANDE, CO (105)</t>
  </si>
  <si>
    <t>SAN JUAN, CO (111)</t>
  </si>
  <si>
    <t>UINTAH, UT (47)</t>
  </si>
  <si>
    <t>LOS ALAMOS, NM (28)</t>
  </si>
  <si>
    <t>GRAND, UT (19)</t>
  </si>
  <si>
    <t>MESA, CO (77)</t>
  </si>
  <si>
    <t>PEND OREILLE, WA (51)</t>
  </si>
  <si>
    <t>COLUMBIA, WA (13)</t>
  </si>
  <si>
    <t>BOUNDARY, ID (21)</t>
  </si>
  <si>
    <t>BANNOCK, ID (5)</t>
  </si>
  <si>
    <t>LAKE, OR (37)</t>
  </si>
  <si>
    <t>CHURCHILL, NV (1)</t>
  </si>
  <si>
    <t>SALT LAKE, UT (35)</t>
  </si>
  <si>
    <t>EL DORADO, CA (17)</t>
  </si>
  <si>
    <t>MASON, WA (45)</t>
  </si>
  <si>
    <t>CLARK, WA (11)</t>
  </si>
  <si>
    <t>SHASTA, CA (89)</t>
  </si>
  <si>
    <t>NAPA, CA (55)</t>
  </si>
  <si>
    <t>GLENN, CA (21)</t>
  </si>
  <si>
    <t>SANTA CRUZ, CA (87)</t>
  </si>
  <si>
    <t>MADERA, CA (39)</t>
  </si>
  <si>
    <t>DIXON ENTRANCE, AK (79)</t>
  </si>
  <si>
    <t>MT. ST. ELIAS, AK (181)</t>
  </si>
  <si>
    <t>TALKEETNA MTS., AK (269)</t>
  </si>
  <si>
    <t>ILIAMNA, AK (121)</t>
  </si>
  <si>
    <t>STEPOVAK BAY, AK (251)</t>
  </si>
  <si>
    <t>CHARLEY RIVER, AK (59)</t>
  </si>
  <si>
    <t>BLACK, AK (41)</t>
  </si>
  <si>
    <t>NUSHAGAK BAY, AK (197)</t>
  </si>
  <si>
    <t>HEALY, AK (105)</t>
  </si>
  <si>
    <t>CHANDALAR, AK (55)</t>
  </si>
  <si>
    <t>KILLIK RIVER, AK (137)</t>
  </si>
  <si>
    <t>DEMARCATION POINT, AK (75)</t>
  </si>
  <si>
    <t>BENNINGTON, VT (3)</t>
  </si>
  <si>
    <t>HAMILTON, NY (41)</t>
  </si>
  <si>
    <t>ANSON, NC (7)</t>
  </si>
  <si>
    <t>BARBOUR, AL (5)</t>
  </si>
  <si>
    <t>BROWARD, FL (11)</t>
  </si>
  <si>
    <t>ALEXANDER, NC (3)</t>
  </si>
  <si>
    <t>ALLEGHENY, PA (3)</t>
  </si>
  <si>
    <t>COLBERT, AL (33)</t>
  </si>
  <si>
    <t>BALDWIN, AL (3)</t>
  </si>
  <si>
    <t>AVOYELLES, LA (9)</t>
  </si>
  <si>
    <t>BEE, TX (25)</t>
  </si>
  <si>
    <t>CADDO, LA (17)</t>
  </si>
  <si>
    <t>DESHA, AR (41)</t>
  </si>
  <si>
    <t>CARLISLE, KY (39)</t>
  </si>
  <si>
    <t>CASS, TX (67)</t>
  </si>
  <si>
    <t>ALLEN, OH (3)</t>
  </si>
  <si>
    <t>ALPENA, MI (7)</t>
  </si>
  <si>
    <t>BAYFIELD, WI (7)</t>
  </si>
  <si>
    <t>BOND, IL (5)</t>
  </si>
  <si>
    <t>BECKER, MN (5)</t>
  </si>
  <si>
    <t>BLACK HAWK, IA (13)</t>
  </si>
  <si>
    <t>LEWIS, MO (111)</t>
  </si>
  <si>
    <t>ATCHISON, KS (5)</t>
  </si>
  <si>
    <t>BOLLINGER, MO (17)</t>
  </si>
  <si>
    <t>CRAWFORD, AR (33)</t>
  </si>
  <si>
    <t>GARVIN, OK (49)</t>
  </si>
  <si>
    <t>DELAWARE, OK (41)</t>
  </si>
  <si>
    <t>BLAINE, OK (11)</t>
  </si>
  <si>
    <t>CHAUTAUQUA, KS (19)</t>
  </si>
  <si>
    <t>DOUGLAS, NE (55)</t>
  </si>
  <si>
    <t>MARION, KS (115)</t>
  </si>
  <si>
    <t>BOYD, NE (15)</t>
  </si>
  <si>
    <t>GRAHAM, KS (65)</t>
  </si>
  <si>
    <t>DAWES, NE (45)</t>
  </si>
  <si>
    <t>BOTTINEAU, ND (9)</t>
  </si>
  <si>
    <t>CHOCTAW, OK (23)</t>
  </si>
  <si>
    <t>MASON, TX (319)</t>
  </si>
  <si>
    <t>HOOD, TX (221)</t>
  </si>
  <si>
    <t>PARKER, TX (367)</t>
  </si>
  <si>
    <t>COLEMAN, TX (83)</t>
  </si>
  <si>
    <t>CHAVES, NM (5)</t>
  </si>
  <si>
    <t>CIMARRON, OK (25)</t>
  </si>
  <si>
    <t>KIT CARSON, CO (63)</t>
  </si>
  <si>
    <t>MORA, NM (33)</t>
  </si>
  <si>
    <t>SIERRA, NM (51)</t>
  </si>
  <si>
    <t>GREENLEE, AZ (11)</t>
  </si>
  <si>
    <t>JUDITH BASIN, MT (45)</t>
  </si>
  <si>
    <t>GRANITE, MT (39)</t>
  </si>
  <si>
    <t>FREMONT, ID (43)</t>
  </si>
  <si>
    <t>LINCOLN, NV (17)</t>
  </si>
  <si>
    <t>PETROLEUM, MT (69)</t>
  </si>
  <si>
    <t>CROOK, WY (11)</t>
  </si>
  <si>
    <t>WASHAKIE, WY (43)</t>
  </si>
  <si>
    <t>SUBLETTE, WY (35)</t>
  </si>
  <si>
    <t>CHEYENNE, NE (33)</t>
  </si>
  <si>
    <t>LAKE, CO (65)</t>
  </si>
  <si>
    <t>SAGUACHE, CO (109)</t>
  </si>
  <si>
    <t>WASATCH, UT (51)</t>
  </si>
  <si>
    <t>MC KINLEY, NM (31)</t>
  </si>
  <si>
    <t>MONTEZUMA, CO (83)</t>
  </si>
  <si>
    <t>PITKIN, CO (97)</t>
  </si>
  <si>
    <t>SAN JUAN, WA (55)</t>
  </si>
  <si>
    <t>CROOK, OR (13)</t>
  </si>
  <si>
    <t>CLEARWATER, ID (35)</t>
  </si>
  <si>
    <t>BINGHAM, ID (11)</t>
  </si>
  <si>
    <t>LASSEN, CA (35)</t>
  </si>
  <si>
    <t>DOUGLAS, NV (5)</t>
  </si>
  <si>
    <t>SANPETE, UT (39)</t>
  </si>
  <si>
    <t>MARIPOSA, CA (43)</t>
  </si>
  <si>
    <t>PIERCE, WA (53)</t>
  </si>
  <si>
    <t>CLATSOP, OR (7)</t>
  </si>
  <si>
    <t>SISKIYOU, CA (93)</t>
  </si>
  <si>
    <t>SANTA CLARA, CA (85)</t>
  </si>
  <si>
    <t>SACRAMENTO, CA (67)</t>
  </si>
  <si>
    <t>MERCED, CA (47)</t>
  </si>
  <si>
    <t>FAIRWEATHER, AK (85)</t>
  </si>
  <si>
    <t>YAKUTAT, AK (305)</t>
  </si>
  <si>
    <t>VALDEZ, AK (299)</t>
  </si>
  <si>
    <t>KENAI PENINSULA, AK (609)</t>
  </si>
  <si>
    <t>SUTWIK ISLAND, AK (261)</t>
  </si>
  <si>
    <t>CHRISTIAN, AK (63)</t>
  </si>
  <si>
    <t>CANDLE, AK (51)</t>
  </si>
  <si>
    <t>PORT MOLLER, AK (211)</t>
  </si>
  <si>
    <t>KANTIAHNA RVR., AK (127)</t>
  </si>
  <si>
    <t>PHIL. SMITH MT., AK (203)</t>
  </si>
  <si>
    <t>MISHEGUK MTN., AK (171)</t>
  </si>
  <si>
    <t>FLAXMAN ISLAND, AK (89)</t>
  </si>
  <si>
    <t>BERKSHIRE, MA (3)</t>
  </si>
  <si>
    <t>HERKIMER, NY (43)</t>
  </si>
  <si>
    <t>ATLANTIC, NJ (1)</t>
  </si>
  <si>
    <t>BAY, FL (5)</t>
  </si>
  <si>
    <t>CHARLOTTE, FL (15)</t>
  </si>
  <si>
    <t>ALEXANDRIA CITY, VA (510)</t>
  </si>
  <si>
    <t>ANDERSON, TN (1)</t>
  </si>
  <si>
    <t>CULLMAN, AL (43)</t>
  </si>
  <si>
    <t>BULLOCK, AL (11)</t>
  </si>
  <si>
    <t>BEAUREGARD, LA (11)</t>
  </si>
  <si>
    <t>BRAZORIA, TX (39)</t>
  </si>
  <si>
    <t>CALDWELL, LA (21)</t>
  </si>
  <si>
    <t>DREW, AR (43)</t>
  </si>
  <si>
    <t>CARROLL, TN (17)</t>
  </si>
  <si>
    <t>CHEROKEE, TX (73)</t>
  </si>
  <si>
    <t>ANDERSON, KY (5)</t>
  </si>
  <si>
    <t>ANTRIM, MI (9)</t>
  </si>
  <si>
    <t>BOONE, IL (7)</t>
  </si>
  <si>
    <t>BRECKINRIDGE, KY (27)</t>
  </si>
  <si>
    <t>BELTRAMI, MN (7)</t>
  </si>
  <si>
    <t>BOONE, IA (15)</t>
  </si>
  <si>
    <t>LINCOLN, MO (113)</t>
  </si>
  <si>
    <t>ATCHISON, MO (5)</t>
  </si>
  <si>
    <t>BOONE, AR (9)</t>
  </si>
  <si>
    <t>FAULKNER, AR (45)</t>
  </si>
  <si>
    <t>GRAYSON, TX (181)</t>
  </si>
  <si>
    <t>HUGHES, OK (63)</t>
  </si>
  <si>
    <t>CADDO, OK (15)</t>
  </si>
  <si>
    <t>CHEROKEE, KS (21)</t>
  </si>
  <si>
    <t>GAGE, NE (67)</t>
  </si>
  <si>
    <t>MC PHERSON, KS (113)</t>
  </si>
  <si>
    <t>BROWN, NE (17)</t>
  </si>
  <si>
    <t>NORTON, KS (137)</t>
  </si>
  <si>
    <t>DAWSON, NE (47)</t>
  </si>
  <si>
    <t>BOWMAN, ND (11)</t>
  </si>
  <si>
    <t>CLARK, AR (19)</t>
  </si>
  <si>
    <t>MC CULLOCH, TX (307)</t>
  </si>
  <si>
    <t>JOHNSON, TX (251)</t>
  </si>
  <si>
    <t>WISE, TX (497)</t>
  </si>
  <si>
    <t>COMANCHE, TX (93)</t>
  </si>
  <si>
    <t>COCHRAN, TX (79)</t>
  </si>
  <si>
    <t>COLLINGSWORTH, TX (87)</t>
  </si>
  <si>
    <t>OTERO, CO (89)</t>
  </si>
  <si>
    <t>SOCORRO, NM (53)</t>
  </si>
  <si>
    <t>LA PAZ, AZ (12)</t>
  </si>
  <si>
    <t>LIBERTY, MT (51)</t>
  </si>
  <si>
    <t>JEFFERSON, MT (43)</t>
  </si>
  <si>
    <t>JEFFERSON, ID (51)</t>
  </si>
  <si>
    <t>MILLARD, UT (27)</t>
  </si>
  <si>
    <t>ROSEBUD, MT (87)</t>
  </si>
  <si>
    <t>CUSTER, MT (17)</t>
  </si>
  <si>
    <t>SWEETWATER, WY (37)</t>
  </si>
  <si>
    <t>CROWLEY, CO (25)</t>
  </si>
  <si>
    <t>SUMMIT, CO (117)</t>
  </si>
  <si>
    <t>TAOS, NM (55)</t>
  </si>
  <si>
    <t>RIO ARRIBA, NM (39)</t>
  </si>
  <si>
    <t>MONTROSE, CO (85)</t>
  </si>
  <si>
    <t>RIO BLANCO, CO (103)</t>
  </si>
  <si>
    <t>SKAGIT, WA (57)</t>
  </si>
  <si>
    <t>DOUGLAS, WA (17)</t>
  </si>
  <si>
    <t>CUSTER, ID (37)</t>
  </si>
  <si>
    <t>BLAINE, ID (13)</t>
  </si>
  <si>
    <t>MODOC, CA (49)</t>
  </si>
  <si>
    <t>ELKO, NV (7)</t>
  </si>
  <si>
    <t>SEVIER, UT (41)</t>
  </si>
  <si>
    <t>NEVADA, CA (57)</t>
  </si>
  <si>
    <t>SNOHOMISH, WA (61)</t>
  </si>
  <si>
    <t>COLUMBIA, OR (9)</t>
  </si>
  <si>
    <t>TRINITY, CA (105)</t>
  </si>
  <si>
    <t>SONOMA, CA (97)</t>
  </si>
  <si>
    <t>SAN JOAQUIN, CA (77)</t>
  </si>
  <si>
    <t>SAN BENITO, CA (69)</t>
  </si>
  <si>
    <t>JUNEAU, AK (123)</t>
  </si>
  <si>
    <t>KENAI PENINSULA, AK (721)</t>
  </si>
  <si>
    <t>UGASHIK, AK (285)</t>
  </si>
  <si>
    <t>CIRCLE, AK (65)</t>
  </si>
  <si>
    <t>DILLINGHAM, AK (77)</t>
  </si>
  <si>
    <t>LIVENGOOD, AK (153)</t>
  </si>
  <si>
    <t>SURVEY PASS, AK (259)</t>
  </si>
  <si>
    <t>NOATAK, AK (187)</t>
  </si>
  <si>
    <t>HARRISON BAY, AK (103)</t>
  </si>
  <si>
    <t>BRISTOL, MA (5)</t>
  </si>
  <si>
    <t>ST LAWRENCE, NY (89)</t>
  </si>
  <si>
    <t>BAMBERG, SC (9)</t>
  </si>
  <si>
    <t>BEN HILL, GA (17)</t>
  </si>
  <si>
    <t>CITRUS, FL (17)</t>
  </si>
  <si>
    <t>ALLEGHANY, NC (5)</t>
  </si>
  <si>
    <t>ARMSTRONG, PA (5)</t>
  </si>
  <si>
    <t>FAYETTE, AL (57)</t>
  </si>
  <si>
    <t>BUTLER, AL (13)</t>
  </si>
  <si>
    <t>CALCASIEU, LA (19)</t>
  </si>
  <si>
    <t>BRAZOS, TX (41)</t>
  </si>
  <si>
    <t>CALHOUN, AR (13)</t>
  </si>
  <si>
    <t>JEFFERSON, AR (69)</t>
  </si>
  <si>
    <t>CHESTER, TN (23)</t>
  </si>
  <si>
    <t>DELTA, TX (119)</t>
  </si>
  <si>
    <t>AUGLAIZE, OH (11)</t>
  </si>
  <si>
    <t>ARENAC, MI (11)</t>
  </si>
  <si>
    <t>BROWN, WI (9)</t>
  </si>
  <si>
    <t>BROWN, IL (9)</t>
  </si>
  <si>
    <t>BENNETT, SD (7)</t>
  </si>
  <si>
    <t>BREMER, IA (17)</t>
  </si>
  <si>
    <t>MACON, MO (121)</t>
  </si>
  <si>
    <t>BATES, MO (13)</t>
  </si>
  <si>
    <t>BOONE, MO (19)</t>
  </si>
  <si>
    <t>FRANKLIN, AR (47)</t>
  </si>
  <si>
    <t>GREER, OK (55)</t>
  </si>
  <si>
    <t>KAY, OK (71)</t>
  </si>
  <si>
    <t>CANADIAN, OK (17)</t>
  </si>
  <si>
    <t>CRAWFORD, KS (37)</t>
  </si>
  <si>
    <t>GEARY, KS (61)</t>
  </si>
  <si>
    <t>RENO, KS (155)</t>
  </si>
  <si>
    <t>BUFFALO, NE (19)</t>
  </si>
  <si>
    <t>PAWNEE, KS (145)</t>
  </si>
  <si>
    <t>DUNDY, NE (57)</t>
  </si>
  <si>
    <t>BURKE, ND (13)</t>
  </si>
  <si>
    <t>COLLIN, TX (85)</t>
  </si>
  <si>
    <t>SAN SABA, TX (411)</t>
  </si>
  <si>
    <t>SOMERVELL, TX (425)</t>
  </si>
  <si>
    <t>EASTLAND, TX (133)</t>
  </si>
  <si>
    <t>COKE, TX (81)</t>
  </si>
  <si>
    <t>CURRY, NM (9)</t>
  </si>
  <si>
    <t>RAWLINS, KS (153)</t>
  </si>
  <si>
    <t>LUNA, NM (29)</t>
  </si>
  <si>
    <t>PONDERA, MT (73)</t>
  </si>
  <si>
    <t>LAKE, MT (47)</t>
  </si>
  <si>
    <t>LINCOLN, WY (23)</t>
  </si>
  <si>
    <t>UTAH, UT (49)</t>
  </si>
  <si>
    <t>STILLWATER, MT (95)</t>
  </si>
  <si>
    <t>CUSTER, SD (33)</t>
  </si>
  <si>
    <t>DENVER, CO (31)</t>
  </si>
  <si>
    <t>SAN JUAN, NM (45)</t>
  </si>
  <si>
    <t>SAN JUAN, UT (37)</t>
  </si>
  <si>
    <t>STEVENS, WA (65)</t>
  </si>
  <si>
    <t>FRANKLIN, WA (21)</t>
  </si>
  <si>
    <t>IDAHO, ID (49)</t>
  </si>
  <si>
    <t>BUTTE, ID (23)</t>
  </si>
  <si>
    <t>WASHOE, NV (31)</t>
  </si>
  <si>
    <t>ESMERALDA, NV (9)</t>
  </si>
  <si>
    <t>WEBER, UT (57)</t>
  </si>
  <si>
    <t>PLACER, CA (61)</t>
  </si>
  <si>
    <t>COOS, OR (11)</t>
  </si>
  <si>
    <t>SOLANO, CA (95)</t>
  </si>
  <si>
    <t>STANISLAUS, CA (99)</t>
  </si>
  <si>
    <t>KETCHIKAN, AK (135)</t>
  </si>
  <si>
    <t>KENAI PENINSULA, AK (733)</t>
  </si>
  <si>
    <t>COLEEN, AK (67)</t>
  </si>
  <si>
    <t>GOODNEWS BAY, AK (97)</t>
  </si>
  <si>
    <t>MCGRATH, AK (161)</t>
  </si>
  <si>
    <t>TABLE MTN., AK (263)</t>
  </si>
  <si>
    <t>POINT HOPE, AK (205)</t>
  </si>
  <si>
    <t>IKPIKPUK RVR., AK (119)</t>
  </si>
  <si>
    <t>BRISTOL, RI (1)</t>
  </si>
  <si>
    <t>WARREN, NY (113)</t>
  </si>
  <si>
    <t>BARNSTABLE, MA (1)</t>
  </si>
  <si>
    <t>BERRIEN, GA (19)</t>
  </si>
  <si>
    <t>CLAY, FL (19)</t>
  </si>
  <si>
    <t>AMELIA, VA (7)</t>
  </si>
  <si>
    <t>ASHLAND, OH (5)</t>
  </si>
  <si>
    <t>FRANKLIN, AL (59)</t>
  </si>
  <si>
    <t>CARROLL, MS (15)</t>
  </si>
  <si>
    <t>CAMERON, LA (23)</t>
  </si>
  <si>
    <t>BROOKS, TX (47)</t>
  </si>
  <si>
    <t>CATAHOULA, LA (25)</t>
  </si>
  <si>
    <t>LINCOLN, AR (79)</t>
  </si>
  <si>
    <t>CLAY, AR (21)</t>
  </si>
  <si>
    <t>FALLS, TX (145)</t>
  </si>
  <si>
    <t>BARREN, KY (9)</t>
  </si>
  <si>
    <t>BARRY, MI (15)</t>
  </si>
  <si>
    <t>BUFFALO, WI (11)</t>
  </si>
  <si>
    <t>BROWN, IN (13)</t>
  </si>
  <si>
    <t>BENTON, MN (9)</t>
  </si>
  <si>
    <t>BUCHANAN, IA (19)</t>
  </si>
  <si>
    <t>MARION, MO (127)</t>
  </si>
  <si>
    <t>BROWN, KS (13)</t>
  </si>
  <si>
    <t>BUTLER, MO (23)</t>
  </si>
  <si>
    <t>HASKELL, OK (61)</t>
  </si>
  <si>
    <t>JEFFERSON, OK (67)</t>
  </si>
  <si>
    <t>LINCOLN, OK (81)</t>
  </si>
  <si>
    <t>CARSON, TX (65)</t>
  </si>
  <si>
    <t>ELK, KS (49)</t>
  </si>
  <si>
    <t>JOHNSON, NE (97)</t>
  </si>
  <si>
    <t>SEDGWICK, KS (173)</t>
  </si>
  <si>
    <t>BURT, NE (21)</t>
  </si>
  <si>
    <t>PHILLIPS, KS (147)</t>
  </si>
  <si>
    <t>FRONTIER, NE (63)</t>
  </si>
  <si>
    <t>BURLEIGH, ND (15)</t>
  </si>
  <si>
    <t>COMAL, TX (91)</t>
  </si>
  <si>
    <t>TARRANT, TX (439)</t>
  </si>
  <si>
    <t>LAMPASAS, TX (281)</t>
  </si>
  <si>
    <t>CONCHO, TX (95)</t>
  </si>
  <si>
    <t>DALLAM, TX (111)</t>
  </si>
  <si>
    <t>SHERMAN, KS (181)</t>
  </si>
  <si>
    <t>MARICOPA, AZ (13)</t>
  </si>
  <si>
    <t>TETON, MT (99)</t>
  </si>
  <si>
    <t>LINCOLN, MT (53)</t>
  </si>
  <si>
    <t>MADISON, ID (65)</t>
  </si>
  <si>
    <t>WASHINGTON, UT (53)</t>
  </si>
  <si>
    <t>SWEET GRASS, MT (97)</t>
  </si>
  <si>
    <t>FALL RIVER, SD (47)</t>
  </si>
  <si>
    <t>DEUEL, NE (49)</t>
  </si>
  <si>
    <t>SANDOVAL, NM (43)</t>
  </si>
  <si>
    <t>SAN MIGUEL, CO (113)</t>
  </si>
  <si>
    <t>GARFIELD, WA (23)</t>
  </si>
  <si>
    <t>KOOTENAI, ID (55)</t>
  </si>
  <si>
    <t>CAMAS, ID (25)</t>
  </si>
  <si>
    <t>EUREKA, NV (11)</t>
  </si>
  <si>
    <t>PLUMAS, CA (63)</t>
  </si>
  <si>
    <t>COWLITZ, WA (15)</t>
  </si>
  <si>
    <t>SUTTER, CA (101)</t>
  </si>
  <si>
    <t>TULARE, CA (107)</t>
  </si>
  <si>
    <t>PETERSBURG, AK (201)</t>
  </si>
  <si>
    <t>KENAI PENINSULA, AK (831)</t>
  </si>
  <si>
    <t>FORT YUKON, AK (91)</t>
  </si>
  <si>
    <t>HAGEMEISTER ISLAND, AK (101)</t>
  </si>
  <si>
    <t>MEDFRA, AK (165)</t>
  </si>
  <si>
    <t>WISEMAN, AK (303)</t>
  </si>
  <si>
    <t>LOOKOUT RIDGE, AK (155)</t>
  </si>
  <si>
    <t>CALEDONIA, VT (5)</t>
  </si>
  <si>
    <t>BARNWELL, SC (11)</t>
  </si>
  <si>
    <t>BIBB, GA (21)</t>
  </si>
  <si>
    <t>COLLIER, FL (21)</t>
  </si>
  <si>
    <t>AMHERST, VA (9)</t>
  </si>
  <si>
    <t>ASHTABULA, OH (7)</t>
  </si>
  <si>
    <t>GREENE, AL (63)</t>
  </si>
  <si>
    <t>CHILTON, AL (21)</t>
  </si>
  <si>
    <t>EAST BATON ROUGE, LA (33)</t>
  </si>
  <si>
    <t>BURLESON, TX (51)</t>
  </si>
  <si>
    <t>CHICOT, AR (17)</t>
  </si>
  <si>
    <t>SUNFLOWER, MS (133)</t>
  </si>
  <si>
    <t>CRAIGHEAD, AR (31)</t>
  </si>
  <si>
    <t>FRANKLIN, TX (159)</t>
  </si>
  <si>
    <t>BATH, KY (11)</t>
  </si>
  <si>
    <t>BAY, MI (17)</t>
  </si>
  <si>
    <t>BURNETT, WI (13)</t>
  </si>
  <si>
    <t>BUREAU, IL (11)</t>
  </si>
  <si>
    <t>BIG STONE, MN (11)</t>
  </si>
  <si>
    <t>BUENA VISTA, IA (21)</t>
  </si>
  <si>
    <t>MONROE, MO (137)</t>
  </si>
  <si>
    <t>BUCHANAN, MO (21)</t>
  </si>
  <si>
    <t>CALLAWAY, MO (27)</t>
  </si>
  <si>
    <t>INDEPENDENCE, AR (63)</t>
  </si>
  <si>
    <t>JOHNSTON, OK (69)</t>
  </si>
  <si>
    <t>LOGAN, OK (83)</t>
  </si>
  <si>
    <t>CLARK, KS (25)</t>
  </si>
  <si>
    <t>GREENWOOD, KS (73)</t>
  </si>
  <si>
    <t>MARSHALL, KS (117)</t>
  </si>
  <si>
    <t>SUMNER, KS (191)</t>
  </si>
  <si>
    <t>BUTLER, NE (23)</t>
  </si>
  <si>
    <t>PRATT, KS (151)</t>
  </si>
  <si>
    <t>FURNAS, NE (65)</t>
  </si>
  <si>
    <t>BUTTE, SD (19)</t>
  </si>
  <si>
    <t>DALLAS, AR (39)</t>
  </si>
  <si>
    <t>MILLS, TX (333)</t>
  </si>
  <si>
    <t>COTTLE, TX (101)</t>
  </si>
  <si>
    <t>DE BACA, NM (11)</t>
  </si>
  <si>
    <t>THOMAS, KS (193)</t>
  </si>
  <si>
    <t>PIMA, AZ (19)</t>
  </si>
  <si>
    <t>TOOLE, MT (101)</t>
  </si>
  <si>
    <t>MADISON, MT (57)</t>
  </si>
  <si>
    <t>MORGAN, UT (29)</t>
  </si>
  <si>
    <t>TREASURE, MT (103)</t>
  </si>
  <si>
    <t>JOHNSON, WY (19)</t>
  </si>
  <si>
    <t>DOUGLAS, CO (35)</t>
  </si>
  <si>
    <t>VALENCIA, NM (61)</t>
  </si>
  <si>
    <t>WAYNE, UT (55)</t>
  </si>
  <si>
    <t>GILLIAM, OR (21)</t>
  </si>
  <si>
    <t>LEMHI, ID (59)</t>
  </si>
  <si>
    <t>CANYON, ID (27)</t>
  </si>
  <si>
    <t>FRANKLIN, ID (41)</t>
  </si>
  <si>
    <t>SIERRA, CA (91)</t>
  </si>
  <si>
    <t>CURRY, OR (15)</t>
  </si>
  <si>
    <t>TEHAMA, CA (103)</t>
  </si>
  <si>
    <t>PORT ALEXANDER, AK (209)</t>
  </si>
  <si>
    <t>KENAI PENINSULA, AK (883)</t>
  </si>
  <si>
    <t>HOLY CROSS, AK (107)</t>
  </si>
  <si>
    <t>MT. HAYES, AK (173)</t>
  </si>
  <si>
    <t>MEADE RIVER, AK (163)</t>
  </si>
  <si>
    <t>CARROLL, NH (3)</t>
  </si>
  <si>
    <t>BEAUFORT, NC (13)</t>
  </si>
  <si>
    <t>BLECKLEY, GA (23)</t>
  </si>
  <si>
    <t>COLUMBIA, FL (23)</t>
  </si>
  <si>
    <t>ANDERSON, SC (7)</t>
  </si>
  <si>
    <t>ATHENS, OH (9)</t>
  </si>
  <si>
    <t>GRENADA, MS (43)</t>
  </si>
  <si>
    <t>CHOCTAW, AL (23)</t>
  </si>
  <si>
    <t>EAST FELICIANA, LA (37)</t>
  </si>
  <si>
    <t>CALDWELL, TX (55)</t>
  </si>
  <si>
    <t>CLAIBORNE, LA (27)</t>
  </si>
  <si>
    <t>CRITTENDEN, AR (35)</t>
  </si>
  <si>
    <t>FREESTONE, TX (161)</t>
  </si>
  <si>
    <t>BEDFORD, TN (3)</t>
  </si>
  <si>
    <t>BENZIE, MI (19)</t>
  </si>
  <si>
    <t>CALUMET, WI (15)</t>
  </si>
  <si>
    <t>BUTLER, KY (31)</t>
  </si>
  <si>
    <t>BLUE EARTH, MN (13)</t>
  </si>
  <si>
    <t>BUTLER, IA (23)</t>
  </si>
  <si>
    <t>MONTGOMERY, MO (139)</t>
  </si>
  <si>
    <t>CALDWELL, MO (25)</t>
  </si>
  <si>
    <t>CAMDEN, MO (29)</t>
  </si>
  <si>
    <t>JOHNSON, AR (71)</t>
  </si>
  <si>
    <t>KIOWA, OK (75)</t>
  </si>
  <si>
    <t>MAYES, OK (97)</t>
  </si>
  <si>
    <t>COMANCHE, KS (33)</t>
  </si>
  <si>
    <t>LABETTE, KS (99)</t>
  </si>
  <si>
    <t>MORRIS, KS (127)</t>
  </si>
  <si>
    <t>CEDAR, NE (27)</t>
  </si>
  <si>
    <t>RICE, KS (159)</t>
  </si>
  <si>
    <t>GOSPER, NE (73)</t>
  </si>
  <si>
    <t>CAMPBELL, SD (21)</t>
  </si>
  <si>
    <t>DALLAS, TX (113)</t>
  </si>
  <si>
    <t>PALO PINTO, TX (363)</t>
  </si>
  <si>
    <t>CRANE, TX (103)</t>
  </si>
  <si>
    <t>DEAF SMITH, TX (117)</t>
  </si>
  <si>
    <t>PINAL, AZ (21)</t>
  </si>
  <si>
    <t>MEAGHER, MT (59)</t>
  </si>
  <si>
    <t>RICH, UT (33)</t>
  </si>
  <si>
    <t>WHEATLAND, MT (107)</t>
  </si>
  <si>
    <t>NIOBRARA, WY (27)</t>
  </si>
  <si>
    <t>EL PASO, CO (41)</t>
  </si>
  <si>
    <t>GRANT, WA (25)</t>
  </si>
  <si>
    <t>SHOSHONE, ID (79)</t>
  </si>
  <si>
    <t>ELMORE, ID (39)</t>
  </si>
  <si>
    <t>HUMBOLDT, NV (13)</t>
  </si>
  <si>
    <t>TUOLUMNE, CA (109)</t>
  </si>
  <si>
    <t>DOUGLAS, OR (19)</t>
  </si>
  <si>
    <t>YOLO, CA (113)</t>
  </si>
  <si>
    <t>PRINCE RUPERT, AK (215)</t>
  </si>
  <si>
    <t>KENAI, AK (133)</t>
  </si>
  <si>
    <t>HOOPER BAY, AK (109)</t>
  </si>
  <si>
    <t>MT. MCKINLEY, AK (177)</t>
  </si>
  <si>
    <t>MT. MICHELSON, AK (179)</t>
  </si>
  <si>
    <t>CHESHIRE, NH (5)</t>
  </si>
  <si>
    <t>BEAUFORT, SC (13)</t>
  </si>
  <si>
    <t>BRANTLEY, GA (25)</t>
  </si>
  <si>
    <t>APPOMATTOX, VA (11)</t>
  </si>
  <si>
    <t>AUGUSTA, VA (15)</t>
  </si>
  <si>
    <t>ITAWAMBA, MS (57)</t>
  </si>
  <si>
    <t>CLAIBORNE, MS (21)</t>
  </si>
  <si>
    <t>EVANGELINE, LA (39)</t>
  </si>
  <si>
    <t>CALHOUN, TX (57)</t>
  </si>
  <si>
    <t>COLUMBIA, AR (27)</t>
  </si>
  <si>
    <t>CROCKETT, TN (33)</t>
  </si>
  <si>
    <t>GREGG, TX (183)</t>
  </si>
  <si>
    <t>BENTON, TN (5)</t>
  </si>
  <si>
    <t>BERRIEN, MI (21)</t>
  </si>
  <si>
    <t>CARROLL, IL (15)</t>
  </si>
  <si>
    <t>CALDWELL, KY (33)</t>
  </si>
  <si>
    <t>BON HOMME, SD (9)</t>
  </si>
  <si>
    <t>CALHOUN, IA (25)</t>
  </si>
  <si>
    <t>PIKE, MO (163)</t>
  </si>
  <si>
    <t>CARROLL, MO (33)</t>
  </si>
  <si>
    <t>CAPE GIRARDEAU, MO (31)</t>
  </si>
  <si>
    <t>LATIMER, OK (77)</t>
  </si>
  <si>
    <t>LOVE, OK (85)</t>
  </si>
  <si>
    <t>MC CLAIN, OK (87)</t>
  </si>
  <si>
    <t>CUSTER, OK (39)</t>
  </si>
  <si>
    <t>MONTGOMERY, KS (125)</t>
  </si>
  <si>
    <t>NEMAHA, KS (131)</t>
  </si>
  <si>
    <t>CLAY, KS (27)</t>
  </si>
  <si>
    <t>ROOKS, KS (163)</t>
  </si>
  <si>
    <t>GRANT, NE (75)</t>
  </si>
  <si>
    <t>CASS, ND (17)</t>
  </si>
  <si>
    <t>ELLIS, TX (139)</t>
  </si>
  <si>
    <t>SHACKELFORD, TX (417)</t>
  </si>
  <si>
    <t>CROCKETT, TX (105)</t>
  </si>
  <si>
    <t>DONLEY, TX (129)</t>
  </si>
  <si>
    <t>SANTA CRUZ, AZ (23)</t>
  </si>
  <si>
    <t>MINERAL, MT (61)</t>
  </si>
  <si>
    <t>SUMMIT, UT (43)</t>
  </si>
  <si>
    <t>YELLOWSTONE, MT (111)</t>
  </si>
  <si>
    <t>POWDER RIVER, MT (75)</t>
  </si>
  <si>
    <t>ELBERT, CO (39)</t>
  </si>
  <si>
    <t>HOOD RIVER, OR (27)</t>
  </si>
  <si>
    <t>VALLEY, ID (85)</t>
  </si>
  <si>
    <t>GEM, ID (45)</t>
  </si>
  <si>
    <t>INYO, CA (27)</t>
  </si>
  <si>
    <t>YUBA, CA (115)</t>
  </si>
  <si>
    <t>GRAYS HARBOR, WA (27)</t>
  </si>
  <si>
    <t>SITKA, AK (241)</t>
  </si>
  <si>
    <t>LAKE CLARK, AK (149)</t>
  </si>
  <si>
    <t>HUGHES, AK (113)</t>
  </si>
  <si>
    <t>NABESNA, AK (183)</t>
  </si>
  <si>
    <t>SAGAVANIRKTOK, AK (223)</t>
  </si>
  <si>
    <t>CHITTENDEN, VT (7)</t>
  </si>
  <si>
    <t>BERKELEY, SC (15)</t>
  </si>
  <si>
    <t>BROOKS, GA (27)</t>
  </si>
  <si>
    <t>DE SOTO, FL (27)</t>
  </si>
  <si>
    <t>ARLINGTON, VA (13)</t>
  </si>
  <si>
    <t>BARBOUR, WV (1)</t>
  </si>
  <si>
    <t>KEMPER, MS (69)</t>
  </si>
  <si>
    <t>CLARKE, AL (25)</t>
  </si>
  <si>
    <t>IBERIA, LA (45)</t>
  </si>
  <si>
    <t>CAMERON, TX (61)</t>
  </si>
  <si>
    <t>CONCORDIA, LA (29)</t>
  </si>
  <si>
    <t>CROSS, AR (37)</t>
  </si>
  <si>
    <t>HARRISON, TX (203)</t>
  </si>
  <si>
    <t>BLACKFORD, IN (9)</t>
  </si>
  <si>
    <t>BRANCH, MI (23)</t>
  </si>
  <si>
    <t>CHIPPEWA, WI (17)</t>
  </si>
  <si>
    <t>CALHOUN, IL (13)</t>
  </si>
  <si>
    <t>BROOKINGS, SD (11)</t>
  </si>
  <si>
    <t>CARROLL, IA (27)</t>
  </si>
  <si>
    <t>RALLS, MO (173)</t>
  </si>
  <si>
    <t>CASS, IA (29)</t>
  </si>
  <si>
    <t>CARROLL, AR (15)</t>
  </si>
  <si>
    <t>LE FLORE, OK (79)</t>
  </si>
  <si>
    <t>MARSHALL, OK (95)</t>
  </si>
  <si>
    <t>MC INTOSH, OK (91)</t>
  </si>
  <si>
    <t>DEWEY, OK (43)</t>
  </si>
  <si>
    <t>NEOSHO, KS (133)</t>
  </si>
  <si>
    <t>OTOE, NE (131)</t>
  </si>
  <si>
    <t>CLAY, NE (35)</t>
  </si>
  <si>
    <t>RUSH, KS (165)</t>
  </si>
  <si>
    <t>HAYES, NE (85)</t>
  </si>
  <si>
    <t>CAVALIER, ND (19)</t>
  </si>
  <si>
    <t>FANNIN, TX (147)</t>
  </si>
  <si>
    <t>STEPHENS, TX (429)</t>
  </si>
  <si>
    <t>CROSBY, TX (107)</t>
  </si>
  <si>
    <t>FOARD, TX (155)</t>
  </si>
  <si>
    <t>YAVAPAI, AZ (25)</t>
  </si>
  <si>
    <t>MISSOULA, MT (63)</t>
  </si>
  <si>
    <t>TETON, ID (81)</t>
  </si>
  <si>
    <t>SHERIDAN, WY (33)</t>
  </si>
  <si>
    <t>FREMONT, CO (43)</t>
  </si>
  <si>
    <t>JEFFERSON, OR (31)</t>
  </si>
  <si>
    <t>GOODING, ID (47)</t>
  </si>
  <si>
    <t>LANDER, NV (15)</t>
  </si>
  <si>
    <t>JEFFERSON, WA (31)</t>
  </si>
  <si>
    <t>SKAGWAY, AK (243)</t>
  </si>
  <si>
    <t>LIME HILLS, AK (151)</t>
  </si>
  <si>
    <t>IDITAROD, AK (117)</t>
  </si>
  <si>
    <t>RUBY, AK (219)</t>
  </si>
  <si>
    <t>TESHEKPUK, AK (279)</t>
  </si>
  <si>
    <t>COLUMBIA, NY (21)</t>
  </si>
  <si>
    <t>BERTIE, NC (15)</t>
  </si>
  <si>
    <t>BRYAN, GA (29)</t>
  </si>
  <si>
    <t>DIXIE, FL (29)</t>
  </si>
  <si>
    <t>ASHE, NC (9)</t>
  </si>
  <si>
    <t>BARTOW, GA (15)</t>
  </si>
  <si>
    <t>LAFAYETTE, MS (71)</t>
  </si>
  <si>
    <t>CLARKE, MS (23)</t>
  </si>
  <si>
    <t>IBERVILLE, LA (47)</t>
  </si>
  <si>
    <t>CHAMBERS, TX (71)</t>
  </si>
  <si>
    <t>DE SOTO, LA (31)</t>
  </si>
  <si>
    <t>DE SOTO, MS (33)</t>
  </si>
  <si>
    <t>HENDERSON, TX (213)</t>
  </si>
  <si>
    <t>BOONE, IN (11)</t>
  </si>
  <si>
    <t>CALHOUN, MI (25)</t>
  </si>
  <si>
    <t>CLARK, WI (19)</t>
  </si>
  <si>
    <t>CASS, IL (17)</t>
  </si>
  <si>
    <t>BROWN, MN (15)</t>
  </si>
  <si>
    <t>CEDAR, IA (31)</t>
  </si>
  <si>
    <t>SCHUYLER, MO (197)</t>
  </si>
  <si>
    <t>CASS, MO (37)</t>
  </si>
  <si>
    <t>CARTER, MO (35)</t>
  </si>
  <si>
    <t>LOGAN, AR (83)</t>
  </si>
  <si>
    <t>MURRAY, OK (99)</t>
  </si>
  <si>
    <t>MUSKOGEE, OK (101)</t>
  </si>
  <si>
    <t>EDWARDS, KS (47)</t>
  </si>
  <si>
    <t>ST CLAIR, MO (185)</t>
  </si>
  <si>
    <t>PAWNEE, NE (133)</t>
  </si>
  <si>
    <t>CLOUD, KS (29)</t>
  </si>
  <si>
    <t>RUSSELL, KS (167)</t>
  </si>
  <si>
    <t>HITCHCOCK, NE (87)</t>
  </si>
  <si>
    <t>CORSON, SD (31)</t>
  </si>
  <si>
    <t>GARLAND, AR (51)</t>
  </si>
  <si>
    <t>THROCKMORTON, TX (447)</t>
  </si>
  <si>
    <t>CULBERSON, TX (109)</t>
  </si>
  <si>
    <t>GUADALUPE, NM (19)</t>
  </si>
  <si>
    <t>YUMA, AZ (27)</t>
  </si>
  <si>
    <t>PARK, MT (67)</t>
  </si>
  <si>
    <t>UINTA, WY (41)</t>
  </si>
  <si>
    <t>WESTON, WY (45)</t>
  </si>
  <si>
    <t>GARDEN, NE (69)</t>
  </si>
  <si>
    <t>KITTITAS, WA (37)</t>
  </si>
  <si>
    <t>GRANT, OR (23)</t>
  </si>
  <si>
    <t>LYON, NV (19)</t>
  </si>
  <si>
    <t>LANE, OR (39)</t>
  </si>
  <si>
    <t>SUMDUM, AK (257)</t>
  </si>
  <si>
    <t>SELDOVIA, AK (231)</t>
  </si>
  <si>
    <t>KATEEL RIVER, AK (131)</t>
  </si>
  <si>
    <t>TANACROSS, AK (271)</t>
  </si>
  <si>
    <t>UMIAT, AK (287)</t>
  </si>
  <si>
    <t>COOS, NH (7)</t>
  </si>
  <si>
    <t>BLADEN, NC (17)</t>
  </si>
  <si>
    <t>BULLOCH, GA (31)</t>
  </si>
  <si>
    <t>DUVAL, FL (31)</t>
  </si>
  <si>
    <t>AVERY, NC (11)</t>
  </si>
  <si>
    <t>BATH, VA (17)</t>
  </si>
  <si>
    <t>LAMAR, AL (75)</t>
  </si>
  <si>
    <t>CONECUH, AL (35)</t>
  </si>
  <si>
    <t>JEFFERSON DAVIS, LA (53)</t>
  </si>
  <si>
    <t>COLORADO, TX (89)</t>
  </si>
  <si>
    <t>EAST CARROLL, LA (35)</t>
  </si>
  <si>
    <t>DUNKLIN, MO (69)</t>
  </si>
  <si>
    <t>HOPKINS, TX (223)</t>
  </si>
  <si>
    <t>BOONE, KY (15)</t>
  </si>
  <si>
    <t>CASS, MI (27)</t>
  </si>
  <si>
    <t>COLUMBIA, WI (21)</t>
  </si>
  <si>
    <t>CHAMPAIGN, IL (19)</t>
  </si>
  <si>
    <t>BROWN, SD (13)</t>
  </si>
  <si>
    <t>CERRO GORDO, IA (33)</t>
  </si>
  <si>
    <t>SCOTLAND, MO (199)</t>
  </si>
  <si>
    <t>CLAY, MO (47)</t>
  </si>
  <si>
    <t>CHARITON, MO (41)</t>
  </si>
  <si>
    <t>MADISON, AR (87)</t>
  </si>
  <si>
    <t>STEPHENS, OK (137)</t>
  </si>
  <si>
    <t>NOBLE, OK (103)</t>
  </si>
  <si>
    <t>ELLIS, OK (45)</t>
  </si>
  <si>
    <t>VERNON, MO (217)</t>
  </si>
  <si>
    <t>POTTAWATOMIE, KS (149)</t>
  </si>
  <si>
    <t>COLFAX, NE (37)</t>
  </si>
  <si>
    <t>SHERIDAN, KS (179)</t>
  </si>
  <si>
    <t>HOOKER, NE (91)</t>
  </si>
  <si>
    <t>DANIELS, MT (19)</t>
  </si>
  <si>
    <t>GRANT, AR (53)</t>
  </si>
  <si>
    <t>YOUNG, TX (503)</t>
  </si>
  <si>
    <t>DAWSON, TX (115)</t>
  </si>
  <si>
    <t>HALL, TX (191)</t>
  </si>
  <si>
    <t>POWELL, MT (77)</t>
  </si>
  <si>
    <t>GOSHEN, WY (15)</t>
  </si>
  <si>
    <t>KLICKITAT, WA (39)</t>
  </si>
  <si>
    <t>JEROME, ID (53)</t>
  </si>
  <si>
    <t>MINERAL, NV (21)</t>
  </si>
  <si>
    <t>LEWIS, WA (41)</t>
  </si>
  <si>
    <t>TAKU RIVER, AK (265)</t>
  </si>
  <si>
    <t>TALKEETNA, AK (267)</t>
  </si>
  <si>
    <t>KUSKOKWIM BAY, AK (145)</t>
  </si>
  <si>
    <t>TANANA, AK (273)</t>
  </si>
  <si>
    <t>WAINWRIGHT, AK (301)</t>
  </si>
  <si>
    <t>CUMBERLAND, ME (5)</t>
  </si>
  <si>
    <t>BRONX, NY (5)</t>
  </si>
  <si>
    <t>BURKE, GA (33)</t>
  </si>
  <si>
    <t>FLAGLER, FL (35)</t>
  </si>
  <si>
    <t>BALDWIN, GA (9)</t>
  </si>
  <si>
    <t>BEAVER, PA (7)</t>
  </si>
  <si>
    <t>LAWRENCE, AL (79)</t>
  </si>
  <si>
    <t>COPIAH, MS (29)</t>
  </si>
  <si>
    <t>JEFFERSON, LA (51)</t>
  </si>
  <si>
    <t>DE WITT, TX (123)</t>
  </si>
  <si>
    <t>FRANKLIN, LA (41)</t>
  </si>
  <si>
    <t>DYER, TN (45)</t>
  </si>
  <si>
    <t>HOUSTON, TX (225)</t>
  </si>
  <si>
    <t>BOURBON, KY (17)</t>
  </si>
  <si>
    <t>CHARLEVOIX, MI (29)</t>
  </si>
  <si>
    <t>CRAWFORD, WI (23)</t>
  </si>
  <si>
    <t>CHRISTIAN, IL (21)</t>
  </si>
  <si>
    <t>BRULE, SD (15)</t>
  </si>
  <si>
    <t>CHEROKEE, IA (35)</t>
  </si>
  <si>
    <t>SHELBY, MO (205)</t>
  </si>
  <si>
    <t>CLINTON, MO (49)</t>
  </si>
  <si>
    <t>CHRISTIAN, MO (43)</t>
  </si>
  <si>
    <t>NEWTON, AR (101)</t>
  </si>
  <si>
    <t>NOWATA, OK (105)</t>
  </si>
  <si>
    <t>FINNEY, KS (55)</t>
  </si>
  <si>
    <t>WILSON, KS (205)</t>
  </si>
  <si>
    <t>RILEY, KS (161)</t>
  </si>
  <si>
    <t>CUMING, NE (39)</t>
  </si>
  <si>
    <t>STAFFORD, KS (185)</t>
  </si>
  <si>
    <t>KEITH, NE (101)</t>
  </si>
  <si>
    <t>DAWSON, MT (21)</t>
  </si>
  <si>
    <t>HAYS, TX (209)</t>
  </si>
  <si>
    <t>DICKENS, TX (125)</t>
  </si>
  <si>
    <t>HARDEMAN, TX (197)</t>
  </si>
  <si>
    <t>RAVALLI, MT (81)</t>
  </si>
  <si>
    <t>JEFFERSON, CO (59)</t>
  </si>
  <si>
    <t>LATAH, ID (57)</t>
  </si>
  <si>
    <t>LINCOLN, ID (63)</t>
  </si>
  <si>
    <t>MONO, CA (51)</t>
  </si>
  <si>
    <t>LINCOLN, OR (41)</t>
  </si>
  <si>
    <t>TYONEK, AK (283)</t>
  </si>
  <si>
    <t>KWIGUK, AK (147)</t>
  </si>
  <si>
    <t>TAYLOR MTS., AK (275)</t>
  </si>
  <si>
    <t>DUTCHESS, NY (27)</t>
  </si>
  <si>
    <t>BRUNSWICK, NC (19)</t>
  </si>
  <si>
    <t>CALHOUN, FL (13)</t>
  </si>
  <si>
    <t>GILCHRIST, FL (41)</t>
  </si>
  <si>
    <t>BALTIMORE CITY, MD (510)</t>
  </si>
  <si>
    <t>BEDFORD, PA (9)</t>
  </si>
  <si>
    <t>LEE, MS (81)</t>
  </si>
  <si>
    <t>COVINGTON, AL (39)</t>
  </si>
  <si>
    <t>LAFAYETTE, LA (55)</t>
  </si>
  <si>
    <t>DIMMIT, TX (127)</t>
  </si>
  <si>
    <t>GRANT, LA (43)</t>
  </si>
  <si>
    <t>FAYETTE, TN (47)</t>
  </si>
  <si>
    <t>HUNT, TX (231)</t>
  </si>
  <si>
    <t>BOYLE, KY (21)</t>
  </si>
  <si>
    <t>CHEBOYGAN, MI (31)</t>
  </si>
  <si>
    <t>DANE, WI (25)</t>
  </si>
  <si>
    <t>CHRISTIAN, KY (47)</t>
  </si>
  <si>
    <t>BUFFALO, SD (17)</t>
  </si>
  <si>
    <t>CHICKASAW, IA (37)</t>
  </si>
  <si>
    <t>COFFEY, KS (31)</t>
  </si>
  <si>
    <t>COLE, MO (51)</t>
  </si>
  <si>
    <t>PERRY, AR (105)</t>
  </si>
  <si>
    <t>OKFUSKEE, OK (107)</t>
  </si>
  <si>
    <t>FORD, KS (57)</t>
  </si>
  <si>
    <t>WOODSON, KS (207)</t>
  </si>
  <si>
    <t>SARPY, NE (153)</t>
  </si>
  <si>
    <t>CUSTER, NE (41)</t>
  </si>
  <si>
    <t>TREGO, KS (195)</t>
  </si>
  <si>
    <t>LINCOLN, NE (111)</t>
  </si>
  <si>
    <t>DEWEY, SD (41)</t>
  </si>
  <si>
    <t>HILL, TX (217)</t>
  </si>
  <si>
    <t>ECTOR, TX (135)</t>
  </si>
  <si>
    <t>HARMON, OK (57)</t>
  </si>
  <si>
    <t>SANDERS, MT (89)</t>
  </si>
  <si>
    <t>KIMBALL, NE (105)</t>
  </si>
  <si>
    <t>LEWIS, ID (61)</t>
  </si>
  <si>
    <t>MALHEUR, OR (45)</t>
  </si>
  <si>
    <t>NYE, NV (23)</t>
  </si>
  <si>
    <t>LINN, OR (43)</t>
  </si>
  <si>
    <t>MARSHALL, AK (157)</t>
  </si>
  <si>
    <t>ESSEX, MA (9)</t>
  </si>
  <si>
    <t>BURLINGTON, NJ (5)</t>
  </si>
  <si>
    <t>CALHOUN, GA (37)</t>
  </si>
  <si>
    <t>GLADES, FL (43)</t>
  </si>
  <si>
    <t>BALTIMORE, MD (5)</t>
  </si>
  <si>
    <t>BELL, KY (13)</t>
  </si>
  <si>
    <t>LOWNDES, MS (87)</t>
  </si>
  <si>
    <t>COVINGTON, MS (31)</t>
  </si>
  <si>
    <t>LAFOURCHE, LA (57)</t>
  </si>
  <si>
    <t>DUVAL, TX (131)</t>
  </si>
  <si>
    <t>HEMPSTEAD, AR (57)</t>
  </si>
  <si>
    <t>FULTON, KY (75)</t>
  </si>
  <si>
    <t>KAUFMAN, TX (257)</t>
  </si>
  <si>
    <t>BRACKEN, KY (23)</t>
  </si>
  <si>
    <t>CHIPPEWA, MI (33)</t>
  </si>
  <si>
    <t>DE KALB, IL (37)</t>
  </si>
  <si>
    <t>CLARK, IL (23)</t>
  </si>
  <si>
    <t>CARLTON, MN (17)</t>
  </si>
  <si>
    <t>CLARKE, IA (39)</t>
  </si>
  <si>
    <t>DAVIESS, MO (61)</t>
  </si>
  <si>
    <t>COOPER, MO (53)</t>
  </si>
  <si>
    <t>PITTSBURG, OK (121)</t>
  </si>
  <si>
    <t>OKLAHOMA, OK (109)</t>
  </si>
  <si>
    <t>GARFIELD, OK (47)</t>
  </si>
  <si>
    <t>DAKOTA, NE (43)</t>
  </si>
  <si>
    <t>LOGAN, NE (113)</t>
  </si>
  <si>
    <t>DICKEY, ND (21)</t>
  </si>
  <si>
    <t>HOT SPRING, AR (59)</t>
  </si>
  <si>
    <t>EDDY, NM (15)</t>
  </si>
  <si>
    <t>HARTLEY, TX (205)</t>
  </si>
  <si>
    <t>SILVER BOW, MT (93)</t>
  </si>
  <si>
    <t>LARAMIE, WY (21)</t>
  </si>
  <si>
    <t>LINCOLN, WA (43)</t>
  </si>
  <si>
    <t>MINIDOKA, ID (67)</t>
  </si>
  <si>
    <t>ONEIDA, ID (71)</t>
  </si>
  <si>
    <t>MARION, OR (47)</t>
  </si>
  <si>
    <t>MELOZITNA, AK (167)</t>
  </si>
  <si>
    <t>ESSEX, VT (9)</t>
  </si>
  <si>
    <t>CALHOUN, SC (17)</t>
  </si>
  <si>
    <t>CAMDEN, GA (39)</t>
  </si>
  <si>
    <t>HAMILTON, FL (47)</t>
  </si>
  <si>
    <t>BANKS, GA (11)</t>
  </si>
  <si>
    <t>BELMONT, OH (13)</t>
  </si>
  <si>
    <t>MARION, AL (93)</t>
  </si>
  <si>
    <t>CRENSHAW, AL (41)</t>
  </si>
  <si>
    <t>LIVINGSTON, LA (63)</t>
  </si>
  <si>
    <t>FAYETTE, TX (149)</t>
  </si>
  <si>
    <t>JACKSON, LA (49)</t>
  </si>
  <si>
    <t>GIBSON, TN (53)</t>
  </si>
  <si>
    <t>LEON, TX (289)</t>
  </si>
  <si>
    <t>BROWN, OH (15)</t>
  </si>
  <si>
    <t>CLARE, MI (35)</t>
  </si>
  <si>
    <t>DICKINSON, MI (43)</t>
  </si>
  <si>
    <t>CLAY, IL (25)</t>
  </si>
  <si>
    <t>CARVER, MN (19)</t>
  </si>
  <si>
    <t>CLAY, IA (41)</t>
  </si>
  <si>
    <t>DE KALB, MO (63)</t>
  </si>
  <si>
    <t>CRAWFORD, MO (55)</t>
  </si>
  <si>
    <t>PONTOTOC, OK (123)</t>
  </si>
  <si>
    <t>OKMULGEE, OK (111)</t>
  </si>
  <si>
    <t>GOVE, KS (63)</t>
  </si>
  <si>
    <t>DICKINSON, KS (41)</t>
  </si>
  <si>
    <t>MC PHERSON, NE (117)</t>
  </si>
  <si>
    <t>DIVIDE, ND (23)</t>
  </si>
  <si>
    <t>HOWARD, AR (61)</t>
  </si>
  <si>
    <t>EDWARDS, TX (137)</t>
  </si>
  <si>
    <t>JACKSON, OK (65)</t>
  </si>
  <si>
    <t>LARIMER, CO (69)</t>
  </si>
  <si>
    <t>MORROW, OR (49)</t>
  </si>
  <si>
    <t>OWYHEE, ID (73)</t>
  </si>
  <si>
    <t>PERSHING, NV (27)</t>
  </si>
  <si>
    <t>MULTNOMAH, OR (51)</t>
  </si>
  <si>
    <t>NOME, AK (189)</t>
  </si>
  <si>
    <t>FAIRFIELD, CT (1)</t>
  </si>
  <si>
    <t>CALVERT, MD (9)</t>
  </si>
  <si>
    <t>CANDLER, GA (43)</t>
  </si>
  <si>
    <t>HARDEE, FL (49)</t>
  </si>
  <si>
    <t>BARROW, GA (13)</t>
  </si>
  <si>
    <t>BERKELEY, WV (3)</t>
  </si>
  <si>
    <t>MONROE, MS (95)</t>
  </si>
  <si>
    <t>DALLAS, AL (47)</t>
  </si>
  <si>
    <t>ORLEANS, LA (71)</t>
  </si>
  <si>
    <t>FORT BEND, TX (157)</t>
  </si>
  <si>
    <t>LA SALLE, LA (59)</t>
  </si>
  <si>
    <t>GRAVES, KY (83)</t>
  </si>
  <si>
    <t>LIMESTONE, TX (293)</t>
  </si>
  <si>
    <t>BULLITT, KY (29)</t>
  </si>
  <si>
    <t>CLINTON, MI (37)</t>
  </si>
  <si>
    <t>DODGE, WI (27)</t>
  </si>
  <si>
    <t>CLAY, IN (21)</t>
  </si>
  <si>
    <t>CASS, MN (21)</t>
  </si>
  <si>
    <t>CLAYTON, IA (43)</t>
  </si>
  <si>
    <t>DONIPHAN, KS (43)</t>
  </si>
  <si>
    <t>DADE, MO (57)</t>
  </si>
  <si>
    <t>POPE, AR (115)</t>
  </si>
  <si>
    <t>OSAGE, OK (113)</t>
  </si>
  <si>
    <t>GRADY, OK (51)</t>
  </si>
  <si>
    <t>DIXON, NE (51)</t>
  </si>
  <si>
    <t>PERKINS, NE (135)</t>
  </si>
  <si>
    <t>DUNN, ND (25)</t>
  </si>
  <si>
    <t>KINNEY, TX (271)</t>
  </si>
  <si>
    <t>FISHER, TX (151)</t>
  </si>
  <si>
    <t>OLDHAM, TX (359)</t>
  </si>
  <si>
    <t>LINCOLN, CO (73)</t>
  </si>
  <si>
    <t>NEZ PERCE, ID (69)</t>
  </si>
  <si>
    <t>PAYETTE, ID (75)</t>
  </si>
  <si>
    <t>STOREY, NV (29)</t>
  </si>
  <si>
    <t>PACIFIC, WA (49)</t>
  </si>
  <si>
    <t>NORTON BAY, AK (191)</t>
  </si>
  <si>
    <t>FRANKLIN, MA (11)</t>
  </si>
  <si>
    <t>CAMDEN, NC (29)</t>
  </si>
  <si>
    <t>CHARLTON, GA (49)</t>
  </si>
  <si>
    <t>HENDRY, FL (51)</t>
  </si>
  <si>
    <t>BEDFORD, VA (19)</t>
  </si>
  <si>
    <t>BERKS, PA (11)</t>
  </si>
  <si>
    <t>MORGAN, AL (103)</t>
  </si>
  <si>
    <t>ELMORE, AL (51)</t>
  </si>
  <si>
    <t>PLAQUEMINES, LA (75)</t>
  </si>
  <si>
    <t>FRIO, TX (163)</t>
  </si>
  <si>
    <t>LAFAYETTE, AR (73)</t>
  </si>
  <si>
    <t>GREENE, AR (55)</t>
  </si>
  <si>
    <t>MARION, TX (315)</t>
  </si>
  <si>
    <t>BUTLER, OH (17)</t>
  </si>
  <si>
    <t>COOK, IL (31)</t>
  </si>
  <si>
    <t>DOUGLAS, WI (31)</t>
  </si>
  <si>
    <t>CLINTON, IL (27)</t>
  </si>
  <si>
    <t>CHARLES MIX, SD (23)</t>
  </si>
  <si>
    <t>CLINTON, IA (45)</t>
  </si>
  <si>
    <t>DOUGLAS, KS (45)</t>
  </si>
  <si>
    <t>DALLAS, MO (59)</t>
  </si>
  <si>
    <t>SCOTT, AR (127)</t>
  </si>
  <si>
    <t>OTTAWA, OK (115)</t>
  </si>
  <si>
    <t>GRANT, KS (67)</t>
  </si>
  <si>
    <t>DODGE, NE (53)</t>
  </si>
  <si>
    <t>RED WILLOW, NE (145)</t>
  </si>
  <si>
    <t>EDDY, ND (27)</t>
  </si>
  <si>
    <t>LAMAR, TX (277)</t>
  </si>
  <si>
    <t>FLOYD, TX (153)</t>
  </si>
  <si>
    <t>PARMER, TX (369)</t>
  </si>
  <si>
    <t>LOGAN, CO (75)</t>
  </si>
  <si>
    <t>SHERMAN, OR (55)</t>
  </si>
  <si>
    <t>POWER, ID (77)</t>
  </si>
  <si>
    <t>TOOELE, UT (45)</t>
  </si>
  <si>
    <t>POLK, OR (53)</t>
  </si>
  <si>
    <t>NULATO, AK (193)</t>
  </si>
  <si>
    <t>FRANKLIN, ME (7)</t>
  </si>
  <si>
    <t>CAMDEN, NJ (7)</t>
  </si>
  <si>
    <t>CHATHAM, GA (51)</t>
  </si>
  <si>
    <t>HERNANDO, FL (53)</t>
  </si>
  <si>
    <t>BERGEN, NJ (3)</t>
  </si>
  <si>
    <t>BIBB, AL (7)</t>
  </si>
  <si>
    <t>NOXUBEE, MS (103)</t>
  </si>
  <si>
    <t>ESCAMBIA, AL (53)</t>
  </si>
  <si>
    <t>POINTE COUPEE, LA (77)</t>
  </si>
  <si>
    <t>GALVESTON, TX (167)</t>
  </si>
  <si>
    <t>LINCOLN, LA (61)</t>
  </si>
  <si>
    <t>HARDEMAN, TN (69)</t>
  </si>
  <si>
    <t>MORRIS, TX (343)</t>
  </si>
  <si>
    <t>CAMPBELL, KY (37)</t>
  </si>
  <si>
    <t>CRAWFORD, MI (39)</t>
  </si>
  <si>
    <t>DU PAGE, IL (43)</t>
  </si>
  <si>
    <t>COLES, IL (29)</t>
  </si>
  <si>
    <t>CHIPPEWA, MN (23)</t>
  </si>
  <si>
    <t>CRAWFORD, IA (47)</t>
  </si>
  <si>
    <t>FRANKLIN, KS (59)</t>
  </si>
  <si>
    <t>DENT, MO (65)</t>
  </si>
  <si>
    <t>SEARCY, AR (129)</t>
  </si>
  <si>
    <t>PAWNEE, OK (117)</t>
  </si>
  <si>
    <t>GRANT, OK (53)</t>
  </si>
  <si>
    <t>FILLMORE, NE (59)</t>
  </si>
  <si>
    <t>SHANNON, SD (113)</t>
  </si>
  <si>
    <t>EDMUNDS, SD (45)</t>
  </si>
  <si>
    <t>LONOKE, AR (85)</t>
  </si>
  <si>
    <t>GAINES, TX (165)</t>
  </si>
  <si>
    <t>QUAY, NM (37)</t>
  </si>
  <si>
    <t>MORGAN, CO (87)</t>
  </si>
  <si>
    <t>SKAMANIA, WA (59)</t>
  </si>
  <si>
    <t>TWIN FALLS, ID (83)</t>
  </si>
  <si>
    <t>WHITE PINE, NV (33)</t>
  </si>
  <si>
    <t>THURSTON, WA (67)</t>
  </si>
  <si>
    <t>NUNIVAK ISLAND, AK (195)</t>
  </si>
  <si>
    <t>FRANKLIN, VT (11)</t>
  </si>
  <si>
    <t>CAPE MAY, NJ (9)</t>
  </si>
  <si>
    <t>CHATTAHOOCHEE, GA (53)</t>
  </si>
  <si>
    <t>HIGHLANDS, FL (55)</t>
  </si>
  <si>
    <t>BRUNSWICK, VA (25)</t>
  </si>
  <si>
    <t>BLAIR, PA (13)</t>
  </si>
  <si>
    <t>OKTIBBEHA, MS (105)</t>
  </si>
  <si>
    <t>ESCAMBIA, FL (33)</t>
  </si>
  <si>
    <t>RAPIDES, LA (79)</t>
  </si>
  <si>
    <t>GOLIAD, TX (175)</t>
  </si>
  <si>
    <t>LITTLE RIVER, AR (81)</t>
  </si>
  <si>
    <t>HARDIN, TN (71)</t>
  </si>
  <si>
    <t>NACOGDOCHES, TX (347)</t>
  </si>
  <si>
    <t>CANNON, TN (15)</t>
  </si>
  <si>
    <t>DE KALB, IN (33)</t>
  </si>
  <si>
    <t>DUNN, WI (33)</t>
  </si>
  <si>
    <t>CRAWFORD, IL (33)</t>
  </si>
  <si>
    <t>CHISAGO, MN (25)</t>
  </si>
  <si>
    <t>DALLAS, IA (49)</t>
  </si>
  <si>
    <t>FREMONT, IA (71)</t>
  </si>
  <si>
    <t>DOUGLAS, MO (67)</t>
  </si>
  <si>
    <t>SEBASTIAN, AR (131)</t>
  </si>
  <si>
    <t>PAYNE, OK (119)</t>
  </si>
  <si>
    <t>GRAY, KS (69)</t>
  </si>
  <si>
    <t>FRANKLIN, NE (61)</t>
  </si>
  <si>
    <t>SHERIDAN, NE (161)</t>
  </si>
  <si>
    <t>EMMONS, ND (29)</t>
  </si>
  <si>
    <t>MC CURTAIN, OK (89)</t>
  </si>
  <si>
    <t>GARZA, TX (169)</t>
  </si>
  <si>
    <t>RANDALL, TX (381)</t>
  </si>
  <si>
    <t>MORRILL, NE (123)</t>
  </si>
  <si>
    <t>SPOKANE, WA (63)</t>
  </si>
  <si>
    <t>WASHINGTON, ID (87)</t>
  </si>
  <si>
    <t>TILLAMOOK, OR (57)</t>
  </si>
  <si>
    <t>OPHIR, AK (199)</t>
  </si>
  <si>
    <t>GRAFTON, NH (9)</t>
  </si>
  <si>
    <t>CAROLINE, MD (11)</t>
  </si>
  <si>
    <t>CLAY, GA (61)</t>
  </si>
  <si>
    <t>HILLSBOROUGH, FL (57)</t>
  </si>
  <si>
    <t>BUCKINGHAM, VA (29)</t>
  </si>
  <si>
    <t>BLAND, VA (21)</t>
  </si>
  <si>
    <t>PANOLA, MS (107)</t>
  </si>
  <si>
    <t>FORREST, MS (35)</t>
  </si>
  <si>
    <t>ST BERNARD, LA (87)</t>
  </si>
  <si>
    <t>GONZALES, TX (177)</t>
  </si>
  <si>
    <t>MADISON, LA (65)</t>
  </si>
  <si>
    <t>HAYWOOD, TN (75)</t>
  </si>
  <si>
    <t>NAVARRO, TX (349)</t>
  </si>
  <si>
    <t>CARROLL, IN (15)</t>
  </si>
  <si>
    <t>DEFIANCE, OH (39)</t>
  </si>
  <si>
    <t>EAU CLAIRE, WI (35)</t>
  </si>
  <si>
    <t>CRAWFORD, IN (25)</t>
  </si>
  <si>
    <t>CLARK, SD (25)</t>
  </si>
  <si>
    <t>DAVIS, IA (51)</t>
  </si>
  <si>
    <t>GENTRY, MO (75)</t>
  </si>
  <si>
    <t>FRANKLIN, MO (71)</t>
  </si>
  <si>
    <t>SEQUOYAH, OK (135)</t>
  </si>
  <si>
    <t>POTTAWATOMIE, OK (125)</t>
  </si>
  <si>
    <t>GRAY, TX (179)</t>
  </si>
  <si>
    <t>GARFIELD, NE (71)</t>
  </si>
  <si>
    <t>THOMAS, NE (171)</t>
  </si>
  <si>
    <t>FALLON, MT (25)</t>
  </si>
  <si>
    <t>MC LENNAN, TX (309)</t>
  </si>
  <si>
    <t>GLASSCOCK, TX (173)</t>
  </si>
  <si>
    <t>SAN MIGUEL, NM (47)</t>
  </si>
  <si>
    <t>PHILLIPS, CO (95)</t>
  </si>
  <si>
    <t>UMATILLA, OR (59)</t>
  </si>
  <si>
    <t>WAHKIAKUM, WA (69)</t>
  </si>
  <si>
    <t>RUSSIAN MISSION, AK (221)</t>
  </si>
  <si>
    <t>GRAND ISLE, VT (13)</t>
  </si>
  <si>
    <t>CAROLINE, VA (33)</t>
  </si>
  <si>
    <t>CLINCH, GA (65)</t>
  </si>
  <si>
    <t>INDIAN RIVER, FL (61)</t>
  </si>
  <si>
    <t>BUCKS, PA (17)</t>
  </si>
  <si>
    <t>BLEDSOE, TN (7)</t>
  </si>
  <si>
    <t>PICKENS, AL (107)</t>
  </si>
  <si>
    <t>FRANKLIN, MS (37)</t>
  </si>
  <si>
    <t>ST CHARLES, LA (89)</t>
  </si>
  <si>
    <t>GRIMES, TX (185)</t>
  </si>
  <si>
    <t>MILLER, AR (91)</t>
  </si>
  <si>
    <t>HENDERSON, TN (77)</t>
  </si>
  <si>
    <t>PANOLA, TX (365)</t>
  </si>
  <si>
    <t>CARROLL, KY (41)</t>
  </si>
  <si>
    <t>DELTA, MI (41)</t>
  </si>
  <si>
    <t>FLORENCE, WI (37)</t>
  </si>
  <si>
    <t>CRITTENDEN, KY (55)</t>
  </si>
  <si>
    <t>CLAY, MN (27)</t>
  </si>
  <si>
    <t>DECATUR, IA (53)</t>
  </si>
  <si>
    <t>GRUNDY, MO (79)</t>
  </si>
  <si>
    <t>FULTON, AR (49)</t>
  </si>
  <si>
    <t>STONE, AR (137)</t>
  </si>
  <si>
    <t>ROGERS, OK (131)</t>
  </si>
  <si>
    <t>GREELEY, KS (71)</t>
  </si>
  <si>
    <t>GREELEY, NE (77)</t>
  </si>
  <si>
    <t>FOSTER, ND (31)</t>
  </si>
  <si>
    <t>MEDINA, TX (325)</t>
  </si>
  <si>
    <t>HALE, TX (189)</t>
  </si>
  <si>
    <t>SWISHER, TX (437)</t>
  </si>
  <si>
    <t>PLATTE, WY (31)</t>
  </si>
  <si>
    <t>UNION, OR (61)</t>
  </si>
  <si>
    <t>WASHINGTON, OR (67)</t>
  </si>
  <si>
    <t>SHUNGNAK, AK (237)</t>
  </si>
  <si>
    <t>HAMPDEN, MA (13)</t>
  </si>
  <si>
    <t>CARTERET, NC (31)</t>
  </si>
  <si>
    <t>COFFEE, AL (31)</t>
  </si>
  <si>
    <t>LAFAYETTE, FL (67)</t>
  </si>
  <si>
    <t>BUNCOMBE, NC (21)</t>
  </si>
  <si>
    <t>BLOUNT, AL (9)</t>
  </si>
  <si>
    <t>PONTOTOC, MS (115)</t>
  </si>
  <si>
    <t>GEORGE, MS (39)</t>
  </si>
  <si>
    <t>ST HELENA, LA (91)</t>
  </si>
  <si>
    <t>GUADALUPE, TX (187)</t>
  </si>
  <si>
    <t>MOREHOUSE, LA (67)</t>
  </si>
  <si>
    <t>HENRY, TN (79)</t>
  </si>
  <si>
    <t>RAINS, TX (379)</t>
  </si>
  <si>
    <t>CASEY, KY (45)</t>
  </si>
  <si>
    <t>DOOR, WI (29)</t>
  </si>
  <si>
    <t>FOND DU LAC, WI (39)</t>
  </si>
  <si>
    <t>CUMBERLAND, IL (35)</t>
  </si>
  <si>
    <t>CLAY, SD (27)</t>
  </si>
  <si>
    <t>DELAWARE, IA (55)</t>
  </si>
  <si>
    <t>HARRISON, MO (81)</t>
  </si>
  <si>
    <t>GASCONADE, MO (73)</t>
  </si>
  <si>
    <t>VAN BUREN, AR (141)</t>
  </si>
  <si>
    <t>SEMINOLE, OK (133)</t>
  </si>
  <si>
    <t>HAMILTON, KS (75)</t>
  </si>
  <si>
    <t>HALL, NE (79)</t>
  </si>
  <si>
    <t>GARFIELD, MT (33)</t>
  </si>
  <si>
    <t>MONTGOMERY, AR (97)</t>
  </si>
  <si>
    <t>HASKELL, TX (207)</t>
  </si>
  <si>
    <t>TILLMAN, OK (141)</t>
  </si>
  <si>
    <t>PUEBLO, CO (101)</t>
  </si>
  <si>
    <t>WALLA WALLA, WA (71)</t>
  </si>
  <si>
    <t>YAMHILL, OR (71)</t>
  </si>
  <si>
    <t>SLEETMUTE, AK (245)</t>
  </si>
  <si>
    <t>HAMPSHIRE, MA (15)</t>
  </si>
  <si>
    <t>CECIL, MD (15)</t>
  </si>
  <si>
    <t>COFFEE, GA (69)</t>
  </si>
  <si>
    <t>LAKE, FL (69)</t>
  </si>
  <si>
    <t>BURKE, NC (23)</t>
  </si>
  <si>
    <t>BLOUNT, TN (9)</t>
  </si>
  <si>
    <t>PRENTISS, MS (117)</t>
  </si>
  <si>
    <t>GREENE, MS (41)</t>
  </si>
  <si>
    <t>ST JAMES, LA (93)</t>
  </si>
  <si>
    <t>HARDIN, TX (199)</t>
  </si>
  <si>
    <t>NATCHITOCHES, LA (69)</t>
  </si>
  <si>
    <t>HICKMAN, KY (105)</t>
  </si>
  <si>
    <t>ROBERTSON, TX (395)</t>
  </si>
  <si>
    <t>CASS, IN (17)</t>
  </si>
  <si>
    <t>EATON, MI (45)</t>
  </si>
  <si>
    <t>FOREST, WI (41)</t>
  </si>
  <si>
    <t>CLEARWATER, MN (29)</t>
  </si>
  <si>
    <t>DES MOINES, IA (57)</t>
  </si>
  <si>
    <t>HENRY, MO (83)</t>
  </si>
  <si>
    <t>GREENE, MO (77)</t>
  </si>
  <si>
    <t>WASHINGTON, AR (143)</t>
  </si>
  <si>
    <t>TULSA, OK (143)</t>
  </si>
  <si>
    <t>HANSFORD, TX (195)</t>
  </si>
  <si>
    <t>HAMILTON, NE (81)</t>
  </si>
  <si>
    <t>GOLDEN VALLEY, ND (33)</t>
  </si>
  <si>
    <t>PIKE, AR (109)</t>
  </si>
  <si>
    <t>HOCKLEY, TX (219)</t>
  </si>
  <si>
    <t>WICHITA, TX (485)</t>
  </si>
  <si>
    <t>SCOTTS BLUFF, NE (157)</t>
  </si>
  <si>
    <t>WALLOWA, OR (63)</t>
  </si>
  <si>
    <t>SOLOMON, AK (247)</t>
  </si>
  <si>
    <t>HANCOCK, ME (9)</t>
  </si>
  <si>
    <t>CHARLES CITY, VA (36)</t>
  </si>
  <si>
    <t>COLQUITT, GA (71)</t>
  </si>
  <si>
    <t>LEE, FL (71)</t>
  </si>
  <si>
    <t>BUTTS, GA (35)</t>
  </si>
  <si>
    <t>BOONE, WV (5)</t>
  </si>
  <si>
    <t>QUITMAN, MS (119)</t>
  </si>
  <si>
    <t>HALE, AL (65)</t>
  </si>
  <si>
    <t>ST JOHN THE BAPTIST, LA (95)</t>
  </si>
  <si>
    <t>HARRIS, TX (201)</t>
  </si>
  <si>
    <t>NEVADA, AR (99)</t>
  </si>
  <si>
    <t>JACKSON, AR (67)</t>
  </si>
  <si>
    <t>ROCKWALL, TX (397)</t>
  </si>
  <si>
    <t>CHAMPAIGN, OH (21)</t>
  </si>
  <si>
    <t>ELKHART, IN (39)</t>
  </si>
  <si>
    <t>GOGEBIC, MI (53)</t>
  </si>
  <si>
    <t>DAVIESS, KY (59)</t>
  </si>
  <si>
    <t>CODINGTON, SD (29)</t>
  </si>
  <si>
    <t>DICKINSON, IA (59)</t>
  </si>
  <si>
    <t>HOLT, MO (87)</t>
  </si>
  <si>
    <t>HICKORY, MO (85)</t>
  </si>
  <si>
    <t>WHITE, AR (145)</t>
  </si>
  <si>
    <t>WAGONER, OK (145)</t>
  </si>
  <si>
    <t>HARPER, OK (59)</t>
  </si>
  <si>
    <t>HARLAN, NE (83)</t>
  </si>
  <si>
    <t>GRAND FORKS, ND (35)</t>
  </si>
  <si>
    <t>POLK, AR (113)</t>
  </si>
  <si>
    <t>HOWARD, TX (227)</t>
  </si>
  <si>
    <t>WILBARGER, TX (487)</t>
  </si>
  <si>
    <t>SEDGWICK, CO (115)</t>
  </si>
  <si>
    <t>WASCO, OR (65)</t>
  </si>
  <si>
    <t>ST. MICHAEL, AK (255)</t>
  </si>
  <si>
    <t>HARTFORD, CT (3)</t>
  </si>
  <si>
    <t>CHARLES, MD (17)</t>
  </si>
  <si>
    <t>COOK, GA (75)</t>
  </si>
  <si>
    <t>LEVY, FL (75)</t>
  </si>
  <si>
    <t>CABARRUS, NC (25)</t>
  </si>
  <si>
    <t>BOTETOURT, VA (23)</t>
  </si>
  <si>
    <t>SUMTER, AL (119)</t>
  </si>
  <si>
    <t>HANCOCK, MS (45)</t>
  </si>
  <si>
    <t>ST LANDRY, LA (97)</t>
  </si>
  <si>
    <t>HIDALGO, TX (215)</t>
  </si>
  <si>
    <t>OUACHITA, AR (103)</t>
  </si>
  <si>
    <t>LAKE, TN (95)</t>
  </si>
  <si>
    <t>RUSK, TX (401)</t>
  </si>
  <si>
    <t>CHEATHAM, TN (21)</t>
  </si>
  <si>
    <t>EMMET, MI (47)</t>
  </si>
  <si>
    <t>GRANT, WI (43)</t>
  </si>
  <si>
    <t>DE WITT, IL (39)</t>
  </si>
  <si>
    <t>COOK, MN (31)</t>
  </si>
  <si>
    <t>DODGE, MN (39)</t>
  </si>
  <si>
    <t>JACKSON, KS (85)</t>
  </si>
  <si>
    <t>HOWARD, MO (89)</t>
  </si>
  <si>
    <t>YELL, AR (149)</t>
  </si>
  <si>
    <t>WASHINGTON, OK (147)</t>
  </si>
  <si>
    <t>HASKELL, KS (81)</t>
  </si>
  <si>
    <t>HOLT, NE (89)</t>
  </si>
  <si>
    <t>GRANT, ND (37)</t>
  </si>
  <si>
    <t>PULASKI, AR (119)</t>
  </si>
  <si>
    <t>HUDSPETH, TX (229)</t>
  </si>
  <si>
    <t>SIOUX, NE (165)</t>
  </si>
  <si>
    <t>WHEELER, OR (69)</t>
  </si>
  <si>
    <t>TELLER, AK (277)</t>
  </si>
  <si>
    <t>HILLSBOROUGH, NH (11)</t>
  </si>
  <si>
    <t>CHARLESTON, SC (19)</t>
  </si>
  <si>
    <t>CRAWFORD, GA (79)</t>
  </si>
  <si>
    <t>MADISON, FL (79)</t>
  </si>
  <si>
    <t>CALDWELL, NC (27)</t>
  </si>
  <si>
    <t>BOYD, KY (19)</t>
  </si>
  <si>
    <t>TALLAHATCHIE, MS (135)</t>
  </si>
  <si>
    <t>HARRISON, MS (47)</t>
  </si>
  <si>
    <t>ST MARTIN, LA (99)</t>
  </si>
  <si>
    <t>JACKSON, TX (239)</t>
  </si>
  <si>
    <t>OUACHITA, LA (73)</t>
  </si>
  <si>
    <t>LAUDERDALE, TN (97)</t>
  </si>
  <si>
    <t>SABINE, TX (403)</t>
  </si>
  <si>
    <t>CLARK, IN (19)</t>
  </si>
  <si>
    <t>FULTON, OH (51)</t>
  </si>
  <si>
    <t>GREEN LAKE, WI (47)</t>
  </si>
  <si>
    <t>DOUGLAS, IL (41)</t>
  </si>
  <si>
    <t>COTTONWOOD, MN (33)</t>
  </si>
  <si>
    <t>DUBUQUE, IA (61)</t>
  </si>
  <si>
    <t>JACKSON, MO (95)</t>
  </si>
  <si>
    <t>HOWELL, MO (91)</t>
  </si>
  <si>
    <t>HEMPHILL, TX (211)</t>
  </si>
  <si>
    <t>HOWARD, NE (93)</t>
  </si>
  <si>
    <t>GRIGGS, ND (39)</t>
  </si>
  <si>
    <t>PUSHMATAHA, OK (127)</t>
  </si>
  <si>
    <t>IRION, TX (235)</t>
  </si>
  <si>
    <t>TELLER, CO (119)</t>
  </si>
  <si>
    <t>WHITMAN, WA (75)</t>
  </si>
  <si>
    <t>UNALAKLEET, AK (291)</t>
  </si>
  <si>
    <t>KENNEBEC, ME (11)</t>
  </si>
  <si>
    <t>CHESAPEAKE CITY, VA (550)</t>
  </si>
  <si>
    <t>CRISP, GA (81)</t>
  </si>
  <si>
    <t>MANATEE, FL (81)</t>
  </si>
  <si>
    <t>CAMPBELL, VA (31)</t>
  </si>
  <si>
    <t>BRADFORD, PA (15)</t>
  </si>
  <si>
    <t>TISHOMINGO, MS (141)</t>
  </si>
  <si>
    <t>HINDS, MS (49)</t>
  </si>
  <si>
    <t>ST MARY, LA (101)</t>
  </si>
  <si>
    <t>JASPER, TX (241)</t>
  </si>
  <si>
    <t>RED RIVER, LA (81)</t>
  </si>
  <si>
    <t>LEE, AR (77)</t>
  </si>
  <si>
    <t>SAN AUGUSTINE, TX (405)</t>
  </si>
  <si>
    <t>CLARK, KY (49)</t>
  </si>
  <si>
    <t>GENESEE, MI (49)</t>
  </si>
  <si>
    <t>GREEN, WI (45)</t>
  </si>
  <si>
    <t>DUBOIS, IN (37)</t>
  </si>
  <si>
    <t>CROW WING, MN (35)</t>
  </si>
  <si>
    <t>EMMET, IA (63)</t>
  </si>
  <si>
    <t>JEFFERSON, KS (87)</t>
  </si>
  <si>
    <t>IRON, MO (93)</t>
  </si>
  <si>
    <t>HODGEMAN, KS (83)</t>
  </si>
  <si>
    <t>JEFFERSON, NE (95)</t>
  </si>
  <si>
    <t>HAAKON, SD (55)</t>
  </si>
  <si>
    <t>RED RIVER, TX (387)</t>
  </si>
  <si>
    <t>JEFF DAVIS, TX (243)</t>
  </si>
  <si>
    <t>WASHINGTON, CO (121)</t>
  </si>
  <si>
    <t>YAKIMA, WA (77)</t>
  </si>
  <si>
    <t>KENT, RI (3)</t>
  </si>
  <si>
    <t>CHESTERFIELD, SC (25)</t>
  </si>
  <si>
    <t>DALE, AL (45)</t>
  </si>
  <si>
    <t>MARION, FL (83)</t>
  </si>
  <si>
    <t>CARROLL, GA (45)</t>
  </si>
  <si>
    <t>BRADLEY, TN (11)</t>
  </si>
  <si>
    <t>TUSCALOOSA, AL (125)</t>
  </si>
  <si>
    <t>HOLMES, MS (51)</t>
  </si>
  <si>
    <t>ST TAMMANY, LA (103)</t>
  </si>
  <si>
    <t>JEFFERSON, TX (245)</t>
  </si>
  <si>
    <t>RICHLAND, LA (83)</t>
  </si>
  <si>
    <t>MADISON, TN (113)</t>
  </si>
  <si>
    <t>SHELBY, TX (419)</t>
  </si>
  <si>
    <t>CLARK, OH (23)</t>
  </si>
  <si>
    <t>GLADWIN, MI (51)</t>
  </si>
  <si>
    <t>GRUNDY, IL (63)</t>
  </si>
  <si>
    <t>EDGAR, IL (45)</t>
  </si>
  <si>
    <t>DAKOTA, MN (37)</t>
  </si>
  <si>
    <t>FARIBAULT, MN (43)</t>
  </si>
  <si>
    <t>JOHNSON, KS (91)</t>
  </si>
  <si>
    <t>IZARD, AR (65)</t>
  </si>
  <si>
    <t>HUTCHINSON, TX (233)</t>
  </si>
  <si>
    <t>JEWELL, KS (89)</t>
  </si>
  <si>
    <t>HARDING, SD (63)</t>
  </si>
  <si>
    <t>SALINE, AR (125)</t>
  </si>
  <si>
    <t>JONES, TX (253)</t>
  </si>
  <si>
    <t>WELD, CO (123)</t>
  </si>
  <si>
    <t>KNOX, ME (13)</t>
  </si>
  <si>
    <t>CHOWAN, NC (41)</t>
  </si>
  <si>
    <t>DECATUR, GA (87)</t>
  </si>
  <si>
    <t>MARTIN, FL (85)</t>
  </si>
  <si>
    <t>CARROLL, MD (13)</t>
  </si>
  <si>
    <t>BRAXTON, WV (7)</t>
  </si>
  <si>
    <t>UNION, MS (145)</t>
  </si>
  <si>
    <t>HUMPHREYS, MS (53)</t>
  </si>
  <si>
    <t>TANGIPAHOA, LA (105)</t>
  </si>
  <si>
    <t>JIM HOGG, TX (247)</t>
  </si>
  <si>
    <t>SABINE, LA (85)</t>
  </si>
  <si>
    <t>MARSHALL, KY (157)</t>
  </si>
  <si>
    <t>SMITH, TX (423)</t>
  </si>
  <si>
    <t>CLAY, TN (27)</t>
  </si>
  <si>
    <t>GRAND TRAVERSE, MI (55)</t>
  </si>
  <si>
    <t>HOUGHTON, MI (61)</t>
  </si>
  <si>
    <t>EDWARDS, IL (47)</t>
  </si>
  <si>
    <t>DAVISON, SD (35)</t>
  </si>
  <si>
    <t>FAYETTE, IA (65)</t>
  </si>
  <si>
    <t>JOHNSON, MO (101)</t>
  </si>
  <si>
    <t>JASPER, MO (97)</t>
  </si>
  <si>
    <t>KEARNY, KS (93)</t>
  </si>
  <si>
    <t>KEARNEY, NE (99)</t>
  </si>
  <si>
    <t>HETTINGER, ND (41)</t>
  </si>
  <si>
    <t>SEVIER, AR (133)</t>
  </si>
  <si>
    <t>KENT, TX (263)</t>
  </si>
  <si>
    <t>YUMA, CO (125)</t>
  </si>
  <si>
    <t>LAMOILLE, VT (15)</t>
  </si>
  <si>
    <t>CLARENDON, SC (27)</t>
  </si>
  <si>
    <t>DODGE, GA (91)</t>
  </si>
  <si>
    <t>MONROE, FL (87)</t>
  </si>
  <si>
    <t>CARROLL, VA (35)</t>
  </si>
  <si>
    <t>BREATHITT, KY (25)</t>
  </si>
  <si>
    <t>WALKER, AL (127)</t>
  </si>
  <si>
    <t>ISSAQUENA, MS (55)</t>
  </si>
  <si>
    <t>TERREBONNE, LA (109)</t>
  </si>
  <si>
    <t>JIM WELLS, TX (249)</t>
  </si>
  <si>
    <t>TENSAS, LA (107)</t>
  </si>
  <si>
    <t>MARSHALL, MS (93)</t>
  </si>
  <si>
    <t>TITUS, TX (449)</t>
  </si>
  <si>
    <t>CLERMONT, OH (25)</t>
  </si>
  <si>
    <t>GRATIOT, MI (57)</t>
  </si>
  <si>
    <t>IOWA, WI (49)</t>
  </si>
  <si>
    <t>EFFINGHAM, IL (49)</t>
  </si>
  <si>
    <t>DAY, SD (37)</t>
  </si>
  <si>
    <t>FILLMORE, MN (45)</t>
  </si>
  <si>
    <t>LAFAYETTE, MO (107)</t>
  </si>
  <si>
    <t>LACLEDE, MO (105)</t>
  </si>
  <si>
    <t>KINGFISHER, OK (73)</t>
  </si>
  <si>
    <t>KEYA PAHA, NE (103)</t>
  </si>
  <si>
    <t>HUGHES, SD (65)</t>
  </si>
  <si>
    <t>TRAVIS, TX (453)</t>
  </si>
  <si>
    <t>KIMBLE, TX (267)</t>
  </si>
  <si>
    <t>LINCOLN, ME (15)</t>
  </si>
  <si>
    <t>COLLETON, SC (29)</t>
  </si>
  <si>
    <t>DOOLY, GA (93)</t>
  </si>
  <si>
    <t>NASSAU, FL (89)</t>
  </si>
  <si>
    <t>CARTER, TN (19)</t>
  </si>
  <si>
    <t>BRISTOL CITY, VA (520)</t>
  </si>
  <si>
    <t>WEBSTER, MS (155)</t>
  </si>
  <si>
    <t>JACKSON, MS (59)</t>
  </si>
  <si>
    <t>VERMILION, LA (113)</t>
  </si>
  <si>
    <t>KARNES, TX (255)</t>
  </si>
  <si>
    <t>UNION, AR (139)</t>
  </si>
  <si>
    <t>MC CRACKEN, KY (145)</t>
  </si>
  <si>
    <t>UPSHUR, TX (459)</t>
  </si>
  <si>
    <t>CLINTON, IN (23)</t>
  </si>
  <si>
    <t>HENRY, OH (69)</t>
  </si>
  <si>
    <t>IRON, MI (71)</t>
  </si>
  <si>
    <t>FAYETTE, IL (51)</t>
  </si>
  <si>
    <t>DEUEL, SD (39)</t>
  </si>
  <si>
    <t>FLOYD, IA (67)</t>
  </si>
  <si>
    <t>LEAVENWORTH, KS (103)</t>
  </si>
  <si>
    <t>LAWRENCE, AR (75)</t>
  </si>
  <si>
    <t>KIOWA, KS (97)</t>
  </si>
  <si>
    <t>KNOX, NE (107)</t>
  </si>
  <si>
    <t>JONES, SD (75)</t>
  </si>
  <si>
    <t>UVALDE, TX (463)</t>
  </si>
  <si>
    <t>KING, TX (269)</t>
  </si>
  <si>
    <t>LITCHFIELD, CT (5)</t>
  </si>
  <si>
    <t>COLUMBUS, NC (47)</t>
  </si>
  <si>
    <t>DOUGHERTY, GA (95)</t>
  </si>
  <si>
    <t>OKEECHOBEE, FL (93)</t>
  </si>
  <si>
    <t>CASWELL, NC (33)</t>
  </si>
  <si>
    <t>BROOKE, WV (9)</t>
  </si>
  <si>
    <t>WINSTON, AL (133)</t>
  </si>
  <si>
    <t>JASPER, MS (61)</t>
  </si>
  <si>
    <t>VERNON, LA (115)</t>
  </si>
  <si>
    <t>KENEDY, TX (261)</t>
  </si>
  <si>
    <t>UNION, LA (111)</t>
  </si>
  <si>
    <t>MC NAIRY, TN (109)</t>
  </si>
  <si>
    <t>VAN ZANDT, TX (467)</t>
  </si>
  <si>
    <t>CLINTON, KY (53)</t>
  </si>
  <si>
    <t>HILLSDALE, MI (59)</t>
  </si>
  <si>
    <t>IRON, WI (51)</t>
  </si>
  <si>
    <t>FORD, IL (53)</t>
  </si>
  <si>
    <t>DOUGLAS, MN (41)</t>
  </si>
  <si>
    <t>FRANKLIN, IA (69)</t>
  </si>
  <si>
    <t>LINN, KS (107)</t>
  </si>
  <si>
    <t>LAWRENCE, MO (109)</t>
  </si>
  <si>
    <t>LANE, KS (101)</t>
  </si>
  <si>
    <t>LANCASTER, NE (109)</t>
  </si>
  <si>
    <t>KIDDER, ND (43)</t>
  </si>
  <si>
    <t>WILLIAMSON, TX (491)</t>
  </si>
  <si>
    <t>KNOX, TX (275)</t>
  </si>
  <si>
    <t>MERRIMACK, NH (13)</t>
  </si>
  <si>
    <t>CRAVEN, NC (49)</t>
  </si>
  <si>
    <t>EARLY, GA (99)</t>
  </si>
  <si>
    <t>ORANGE, FL (95)</t>
  </si>
  <si>
    <t>CATAWBA, NC (35)</t>
  </si>
  <si>
    <t>BROOME, NY (7)</t>
  </si>
  <si>
    <t>WINSTON, MS (159)</t>
  </si>
  <si>
    <t>JEFFERSON DAVIS, MS (65)</t>
  </si>
  <si>
    <t>WEST BATON ROUGE, LA (121)</t>
  </si>
  <si>
    <t>KLEBERG, TX (273)</t>
  </si>
  <si>
    <t>WEBSTER, LA (119)</t>
  </si>
  <si>
    <t>MISSISSIPPI, AR (93)</t>
  </si>
  <si>
    <t>WOOD, TX (499)</t>
  </si>
  <si>
    <t>CLINTON, OH (27)</t>
  </si>
  <si>
    <t>HURON, MI (63)</t>
  </si>
  <si>
    <t>JACKSON, WI (53)</t>
  </si>
  <si>
    <t>FOUNTAIN, IN (45)</t>
  </si>
  <si>
    <t>DOUGLAS, SD (43)</t>
  </si>
  <si>
    <t>FREEBORN, MN (47)</t>
  </si>
  <si>
    <t>LINN, MO (115)</t>
  </si>
  <si>
    <t>MADISON, MO (123)</t>
  </si>
  <si>
    <t>LIPSCOMB, TX (295)</t>
  </si>
  <si>
    <t>LINCOLN, KS (105)</t>
  </si>
  <si>
    <t>LA MOURE, ND (45)</t>
  </si>
  <si>
    <t>LAMB, TX (279)</t>
  </si>
  <si>
    <t>MIDDLESEX, CT (7)</t>
  </si>
  <si>
    <t>CUMBERLAND, NC (51)</t>
  </si>
  <si>
    <t>ECHOLS, GA (101)</t>
  </si>
  <si>
    <t>OSCEOLA, FL (97)</t>
  </si>
  <si>
    <t>CHAMBERS, AL (17)</t>
  </si>
  <si>
    <t>BUCHANAN, VA (27)</t>
  </si>
  <si>
    <t>YALOBUSHA, MS (161)</t>
  </si>
  <si>
    <t>JEFFERSON, MS (63)</t>
  </si>
  <si>
    <t>WEST FELICIANA, LA (125)</t>
  </si>
  <si>
    <t>LA SALLE, TX (283)</t>
  </si>
  <si>
    <t>WEST CARROLL, LA (123)</t>
  </si>
  <si>
    <t>MISSISSIPPI, MO (133)</t>
  </si>
  <si>
    <t>COFFEE, TN (31)</t>
  </si>
  <si>
    <t>INGHAM, MI (65)</t>
  </si>
  <si>
    <t>JEFFERSON, WI (55)</t>
  </si>
  <si>
    <t>FRANKLIN, IL (55)</t>
  </si>
  <si>
    <t>FAULK, SD (49)</t>
  </si>
  <si>
    <t>GOODHUE, MN (49)</t>
  </si>
  <si>
    <t>LIVINGSTON, MO (117)</t>
  </si>
  <si>
    <t>MARIES, MO (125)</t>
  </si>
  <si>
    <t>LOGAN, KS (109)</t>
  </si>
  <si>
    <t>LOUP, NE (115)</t>
  </si>
  <si>
    <t>LAWRENCE, SD (81)</t>
  </si>
  <si>
    <t>LEA, NM (25)</t>
  </si>
  <si>
    <t>MIDDLESEX, MA (17)</t>
  </si>
  <si>
    <t>CUMBERLAND, NJ (11)</t>
  </si>
  <si>
    <t>EFFINGHAM, GA (103)</t>
  </si>
  <si>
    <t>PALM BEACH, FL (99)</t>
  </si>
  <si>
    <t>CHARLOTTE, VA (37)</t>
  </si>
  <si>
    <t>BUENA VISTA CITY, VA (530)</t>
  </si>
  <si>
    <t>JONES, MS (67)</t>
  </si>
  <si>
    <t>LAVACA, TX (285)</t>
  </si>
  <si>
    <t>WINN, LA (127)</t>
  </si>
  <si>
    <t>MONROE, AR (95)</t>
  </si>
  <si>
    <t>CUMBERLAND, KY (57)</t>
  </si>
  <si>
    <t>IONIA, MI (67)</t>
  </si>
  <si>
    <t>JO DAVIESS, IL (85)</t>
  </si>
  <si>
    <t>FULTON, IL (57)</t>
  </si>
  <si>
    <t>GRANT, MN (51)</t>
  </si>
  <si>
    <t>GREENE, IA (73)</t>
  </si>
  <si>
    <t>LYON, KS (111)</t>
  </si>
  <si>
    <t>MARION, AR (89)</t>
  </si>
  <si>
    <t>MAJOR, OK (93)</t>
  </si>
  <si>
    <t>MADISON, NE (119)</t>
  </si>
  <si>
    <t>LOGAN, ND (47)</t>
  </si>
  <si>
    <t>LOVING, TX (301)</t>
  </si>
  <si>
    <t>NEW HAVEN, CT (9)</t>
  </si>
  <si>
    <t>CURRITUCK, NC (53)</t>
  </si>
  <si>
    <t>EMANUEL, GA (107)</t>
  </si>
  <si>
    <t>PASCO, FL (101)</t>
  </si>
  <si>
    <t>CHARLOTTESVILLE CITY, VA (540)</t>
  </si>
  <si>
    <t>BUTLER, PA (19)</t>
  </si>
  <si>
    <t>LAMAR, MS (73)</t>
  </si>
  <si>
    <t>LEE, TX (287)</t>
  </si>
  <si>
    <t>NEW MADRID, MO (143)</t>
  </si>
  <si>
    <t>DARKE, OH (37)</t>
  </si>
  <si>
    <t>IOSCO, MI (69)</t>
  </si>
  <si>
    <t>JUNEAU, WI (57)</t>
  </si>
  <si>
    <t>GALLATIN, IL (59)</t>
  </si>
  <si>
    <t>GRANT, SD (51)</t>
  </si>
  <si>
    <t>GRUNDY, IA (75)</t>
  </si>
  <si>
    <t>MERCER, MO (129)</t>
  </si>
  <si>
    <t>MC DONALD, MO (119)</t>
  </si>
  <si>
    <t>MEADE, KS (119)</t>
  </si>
  <si>
    <t>MERRICK, NE (121)</t>
  </si>
  <si>
    <t>MC CONE, MT (55)</t>
  </si>
  <si>
    <t>LUBBOCK, TX (303)</t>
  </si>
  <si>
    <t>NEW LONDON, CT (11)</t>
  </si>
  <si>
    <t>DARE, NC (55)</t>
  </si>
  <si>
    <t>EVANS, GA (109)</t>
  </si>
  <si>
    <t>PINELLAS, FL (103)</t>
  </si>
  <si>
    <t>CHATHAM, NC (37)</t>
  </si>
  <si>
    <t>CABELL, WV (11)</t>
  </si>
  <si>
    <t>LAUDERDALE, MS (75)</t>
  </si>
  <si>
    <t>LIBERTY, TX (291)</t>
  </si>
  <si>
    <t>OBION, TN (131)</t>
  </si>
  <si>
    <t>DAVIDSON, TN (37)</t>
  </si>
  <si>
    <t>ISABELLA, MI (73)</t>
  </si>
  <si>
    <t>KANE, IL (89)</t>
  </si>
  <si>
    <t>GIBSON, IN (51)</t>
  </si>
  <si>
    <t>GREGORY, SD (53)</t>
  </si>
  <si>
    <t>GUTHRIE, IA (77)</t>
  </si>
  <si>
    <t>MIAMI, KS (121)</t>
  </si>
  <si>
    <t>MILLER, MO (131)</t>
  </si>
  <si>
    <t>MOORE, TX (341)</t>
  </si>
  <si>
    <t>MITCHELL, KS (123)</t>
  </si>
  <si>
    <t>MC HENRY, ND (49)</t>
  </si>
  <si>
    <t>LYNN, TX (305)</t>
  </si>
  <si>
    <t>NEWPORT, RI (5)</t>
  </si>
  <si>
    <t>DARLINGTON, SC (31)</t>
  </si>
  <si>
    <t>FRANKLIN, FL (37)</t>
  </si>
  <si>
    <t>POLK, FL (105)</t>
  </si>
  <si>
    <t>CHEROKEE, GA (57)</t>
  </si>
  <si>
    <t>CALHOUN, AL (15)</t>
  </si>
  <si>
    <t>LAWRENCE, MS (77)</t>
  </si>
  <si>
    <t>LIVE OAK, TX (297)</t>
  </si>
  <si>
    <t>PEMISCOT, MO (155)</t>
  </si>
  <si>
    <t>DE KALB, TN (41)</t>
  </si>
  <si>
    <t>JACKSON, MI (75)</t>
  </si>
  <si>
    <t>KANKAKEE, IL (91)</t>
  </si>
  <si>
    <t>GRAYSON, KY (85)</t>
  </si>
  <si>
    <t>HAMLIN, SD (57)</t>
  </si>
  <si>
    <t>HAMILTON, IA (79)</t>
  </si>
  <si>
    <t>MILLS, IA (129)</t>
  </si>
  <si>
    <t>MONITEAU, MO (135)</t>
  </si>
  <si>
    <t>MORTON, KS (129)</t>
  </si>
  <si>
    <t>NANCE, NE (125)</t>
  </si>
  <si>
    <t>MC INTOSH, ND (51)</t>
  </si>
  <si>
    <t>MARTIN, TX (317)</t>
  </si>
  <si>
    <t>NORFOLK, MA (21)</t>
  </si>
  <si>
    <t>DILLON, SC (33)</t>
  </si>
  <si>
    <t>GADSDEN, FL (39)</t>
  </si>
  <si>
    <t>PUTNAM, FL (107)</t>
  </si>
  <si>
    <t>CHEROKEE, NC (39)</t>
  </si>
  <si>
    <t>CALHOUN, WV (13)</t>
  </si>
  <si>
    <t>LEAKE, MS (79)</t>
  </si>
  <si>
    <t>MADISON, TX (313)</t>
  </si>
  <si>
    <t>PHILLIPS, AR (107)</t>
  </si>
  <si>
    <t>DEARBORN, IN (29)</t>
  </si>
  <si>
    <t>KALAMAZOO, MI (77)</t>
  </si>
  <si>
    <t>KENDALL, IL (93)</t>
  </si>
  <si>
    <t>GREENE, IL (61)</t>
  </si>
  <si>
    <t>HAND, SD (59)</t>
  </si>
  <si>
    <t>HANCOCK, IA (81)</t>
  </si>
  <si>
    <t>MONTGOMERY, IA (137)</t>
  </si>
  <si>
    <t>MORGAN, MO (141)</t>
  </si>
  <si>
    <t>NESS, KS (135)</t>
  </si>
  <si>
    <t>NUCKOLLS, NE (129)</t>
  </si>
  <si>
    <t>MC KENZIE, ND (53)</t>
  </si>
  <si>
    <t>MENARD, TX (327)</t>
  </si>
  <si>
    <t>ORANGE, VT (17)</t>
  </si>
  <si>
    <t>DISTRICT OF COLUMBIA, DC (1)</t>
  </si>
  <si>
    <t>GENEVA, AL (61)</t>
  </si>
  <si>
    <t>SARASOTA, FL (115)</t>
  </si>
  <si>
    <t>CHEROKEE, SC (21)</t>
  </si>
  <si>
    <t>CAMBRIA, PA (21)</t>
  </si>
  <si>
    <t>LEFLORE, MS (83)</t>
  </si>
  <si>
    <t>MATAGORDA, TX (321)</t>
  </si>
  <si>
    <t>POINSETT, AR (111)</t>
  </si>
  <si>
    <t>DECATUR, IN (31)</t>
  </si>
  <si>
    <t>KALKASKA, MI (79)</t>
  </si>
  <si>
    <t>KEWEENAW, MI (83)</t>
  </si>
  <si>
    <t>GREENE, IN (55)</t>
  </si>
  <si>
    <t>HANSON, SD (61)</t>
  </si>
  <si>
    <t>HARDIN, IA (83)</t>
  </si>
  <si>
    <t>NEMAHA, NE (127)</t>
  </si>
  <si>
    <t>NEWTON, MO (145)</t>
  </si>
  <si>
    <t>OCHILTREE, TX (357)</t>
  </si>
  <si>
    <t>OSBORNE, KS (141)</t>
  </si>
  <si>
    <t>MC LEAN, ND (55)</t>
  </si>
  <si>
    <t>MIDLAND, TX (329)</t>
  </si>
  <si>
    <t>ORLEANS, VT (19)</t>
  </si>
  <si>
    <t>DORCHESTER, MD (19)</t>
  </si>
  <si>
    <t>GLASCOCK, GA (125)</t>
  </si>
  <si>
    <t>SEMINOLE, FL (117)</t>
  </si>
  <si>
    <t>CHESTER, PA (29)</t>
  </si>
  <si>
    <t>CAMERON, PA (23)</t>
  </si>
  <si>
    <t>LINCOLN, MS (85)</t>
  </si>
  <si>
    <t>MAVERICK, TX (323)</t>
  </si>
  <si>
    <t>PRAIRIE, AR (117)</t>
  </si>
  <si>
    <t>DECATUR, TN (39)</t>
  </si>
  <si>
    <t>KENOSHA, WI (59)</t>
  </si>
  <si>
    <t>LA CROSSE, WI (63)</t>
  </si>
  <si>
    <t>HAMILTON, IL (65)</t>
  </si>
  <si>
    <t>HENNEPIN, MN (53)</t>
  </si>
  <si>
    <t>HARRISON, IA (85)</t>
  </si>
  <si>
    <t>NODAWAY, MO (147)</t>
  </si>
  <si>
    <t>OREGON, MO (149)</t>
  </si>
  <si>
    <t>POTTER, TX (375)</t>
  </si>
  <si>
    <t>OTTAWA, KS (143)</t>
  </si>
  <si>
    <t>MC PHERSON, SD (89)</t>
  </si>
  <si>
    <t>MITCHELL, TX (335)</t>
  </si>
  <si>
    <t>OXFORD, ME (17)</t>
  </si>
  <si>
    <t>DORCHESTER, SC (35)</t>
  </si>
  <si>
    <t>GLYNN, GA (127)</t>
  </si>
  <si>
    <t>ST JOHNS, FL (109)</t>
  </si>
  <si>
    <t>CHESTER, SC (23)</t>
  </si>
  <si>
    <t>CAMPBELL, TN (13)</t>
  </si>
  <si>
    <t>LOWNDES, AL (85)</t>
  </si>
  <si>
    <t>MC MULLEN, TX (311)</t>
  </si>
  <si>
    <t>SCOTT, MO (201)</t>
  </si>
  <si>
    <t>DELAWARE, IN (35)</t>
  </si>
  <si>
    <t>KENT, MI (81)</t>
  </si>
  <si>
    <t>LA SALLE, IL (99)</t>
  </si>
  <si>
    <t>HANCOCK, IL (67)</t>
  </si>
  <si>
    <t>HUBBARD, MN (57)</t>
  </si>
  <si>
    <t>HENRY, IA (87)</t>
  </si>
  <si>
    <t>OSAGE, KS (139)</t>
  </si>
  <si>
    <t>OSAGE, MO (151)</t>
  </si>
  <si>
    <t>PROWERS, CO (99)</t>
  </si>
  <si>
    <t>PHELPS, NE (137)</t>
  </si>
  <si>
    <t>MEADE, SD (93)</t>
  </si>
  <si>
    <t>MOTLEY, TX (345)</t>
  </si>
  <si>
    <t>PENOBSCOT, ME (19)</t>
  </si>
  <si>
    <t>DUKES, MA (7)</t>
  </si>
  <si>
    <t>GRADY, GA (131)</t>
  </si>
  <si>
    <t>ST LUCIE, FL (111)</t>
  </si>
  <si>
    <t>CHESTERFIELD, VA (41)</t>
  </si>
  <si>
    <t>CARBON, PA (25)</t>
  </si>
  <si>
    <t>MACON, AL (87)</t>
  </si>
  <si>
    <t>MILAM, TX (331)</t>
  </si>
  <si>
    <t>SHELBY, TN (157)</t>
  </si>
  <si>
    <t>DICKSON, TN (43)</t>
  </si>
  <si>
    <t>KEWAUNEE, WI (61)</t>
  </si>
  <si>
    <t>LAFAYETTE, WI (65)</t>
  </si>
  <si>
    <t>HANCOCK, KY (91)</t>
  </si>
  <si>
    <t>HUTCHINSON, SD (67)</t>
  </si>
  <si>
    <t>HOUSTON, MN (55)</t>
  </si>
  <si>
    <t>PAGE, IA (145)</t>
  </si>
  <si>
    <t>OZARK, MO (153)</t>
  </si>
  <si>
    <t>ROBERTS, TX (393)</t>
  </si>
  <si>
    <t>PIERCE, NE (139)</t>
  </si>
  <si>
    <t>MERCER, ND (57)</t>
  </si>
  <si>
    <t>NOLAN, TX (353)</t>
  </si>
  <si>
    <t>PISCATAQUIS, ME (21)</t>
  </si>
  <si>
    <t>DUPLIN, NC (61)</t>
  </si>
  <si>
    <t>GULF, FL (45)</t>
  </si>
  <si>
    <t>SUMTER, FL (119)</t>
  </si>
  <si>
    <t>CLARKE, GA (59)</t>
  </si>
  <si>
    <t>CARROLL, OH (19)</t>
  </si>
  <si>
    <t>MADISON, MS (89)</t>
  </si>
  <si>
    <t>MONTGOMERY, TX (339)</t>
  </si>
  <si>
    <t>ST FRANCIS, AR (123)</t>
  </si>
  <si>
    <t>EDMONSON, KY (61)</t>
  </si>
  <si>
    <t>KOSCIUSKO, IN (85)</t>
  </si>
  <si>
    <t>LANGLADE, WI (67)</t>
  </si>
  <si>
    <t>HARDIN, IL (69)</t>
  </si>
  <si>
    <t>HYDE, SD (69)</t>
  </si>
  <si>
    <t>HOWARD, IA (89)</t>
  </si>
  <si>
    <t>PLATTE, MO (165)</t>
  </si>
  <si>
    <t>PERRY, MO (157)</t>
  </si>
  <si>
    <t>ROGER MILLS, OK (129)</t>
  </si>
  <si>
    <t>PLATTE, NE (141)</t>
  </si>
  <si>
    <t>MORTON, ND (59)</t>
  </si>
  <si>
    <t>PECOS, TX (371)</t>
  </si>
  <si>
    <t>PLYMOUTH, MA (23)</t>
  </si>
  <si>
    <t>EDGECOMBE, NC (65)</t>
  </si>
  <si>
    <t>HENRY, AL (67)</t>
  </si>
  <si>
    <t>SUWANNEE, FL (121)</t>
  </si>
  <si>
    <t>CLAY, AL (27)</t>
  </si>
  <si>
    <t>CARTER, KY (43)</t>
  </si>
  <si>
    <t>MARENGO, AL (91)</t>
  </si>
  <si>
    <t>NEWTON, TX (351)</t>
  </si>
  <si>
    <t>STODDARD, MO (207)</t>
  </si>
  <si>
    <t>FAYETTE, IN (41)</t>
  </si>
  <si>
    <t>LA PORTE, IN (91)</t>
  </si>
  <si>
    <t>LEE, IL (103)</t>
  </si>
  <si>
    <t>HARRISON, IN (61)</t>
  </si>
  <si>
    <t>ISANTI, MN (59)</t>
  </si>
  <si>
    <t>HUMBOLDT, IA (91)</t>
  </si>
  <si>
    <t>POTTAWATTAMIE, IA (155)</t>
  </si>
  <si>
    <t>PETTIS, MO (159)</t>
  </si>
  <si>
    <t>SCOTT, KS (171)</t>
  </si>
  <si>
    <t>POLK, NE (143)</t>
  </si>
  <si>
    <t>MOUNTRAIL, ND (61)</t>
  </si>
  <si>
    <t>PRESIDIO, TX (377)</t>
  </si>
  <si>
    <t>PROVIDENCE, RI (7)</t>
  </si>
  <si>
    <t>ESSEX, VA (57)</t>
  </si>
  <si>
    <t>HOLMES, FL (59)</t>
  </si>
  <si>
    <t>TAYLOR, FL (123)</t>
  </si>
  <si>
    <t>CLAY, NC (43)</t>
  </si>
  <si>
    <t>CATOOSA, GA (47)</t>
  </si>
  <si>
    <t>MARION, MS (91)</t>
  </si>
  <si>
    <t>NUECES, TX (355)</t>
  </si>
  <si>
    <t>TATE, MS (137)</t>
  </si>
  <si>
    <t>FAYETTE, KY (67)</t>
  </si>
  <si>
    <t>LAGRANGE, IN (87)</t>
  </si>
  <si>
    <t>LINCOLN, WI (69)</t>
  </si>
  <si>
    <t>HENDERSON, IL (71)</t>
  </si>
  <si>
    <t>ITASCA, MN (61)</t>
  </si>
  <si>
    <t>IDA, IA (93)</t>
  </si>
  <si>
    <t>PUTNAM, MO (171)</t>
  </si>
  <si>
    <t>PHELPS, MO (161)</t>
  </si>
  <si>
    <t>SEWARD, KS (175)</t>
  </si>
  <si>
    <t>REPUBLIC, KS (157)</t>
  </si>
  <si>
    <t>NELSON, ND (63)</t>
  </si>
  <si>
    <t>REAGAN, TX (383)</t>
  </si>
  <si>
    <t>PUTNAM, NY (79)</t>
  </si>
  <si>
    <t>FLORENCE, SC (41)</t>
  </si>
  <si>
    <t>HOUSTON, AL (69)</t>
  </si>
  <si>
    <t>UNION, FL (125)</t>
  </si>
  <si>
    <t>CLAYTON, GA (63)</t>
  </si>
  <si>
    <t>CATTARAUGUS, NY (9)</t>
  </si>
  <si>
    <t>MOBILE, AL (97)</t>
  </si>
  <si>
    <t>ORANGE, TX (361)</t>
  </si>
  <si>
    <t>TIPPAH, MS (139)</t>
  </si>
  <si>
    <t>FLEMING, KY (69)</t>
  </si>
  <si>
    <t>LAKE, IL (97)</t>
  </si>
  <si>
    <t>MARATHON, WI (73)</t>
  </si>
  <si>
    <t>HENDERSON, KY (101)</t>
  </si>
  <si>
    <t>JACKSON, MN (63)</t>
  </si>
  <si>
    <t>IOWA, IA (95)</t>
  </si>
  <si>
    <t>RAY, MO (177)</t>
  </si>
  <si>
    <t>POLK, MO (167)</t>
  </si>
  <si>
    <t>SHERMAN, TX (421)</t>
  </si>
  <si>
    <t>ROCK, NE (149)</t>
  </si>
  <si>
    <t>OLIVER, ND (65)</t>
  </si>
  <si>
    <t>REEVES, TX (389)</t>
  </si>
  <si>
    <t>RENSSELAER, NY (83)</t>
  </si>
  <si>
    <t>GATES, NC (73)</t>
  </si>
  <si>
    <t>HOUSTON, GA (153)</t>
  </si>
  <si>
    <t>VOLUSIA, FL (127)</t>
  </si>
  <si>
    <t>CLEBURNE, AL (29)</t>
  </si>
  <si>
    <t>CAYUGA, NY (11)</t>
  </si>
  <si>
    <t>MONROE, AL (99)</t>
  </si>
  <si>
    <t>POLK, TX (373)</t>
  </si>
  <si>
    <t>TIPTON, TN (167)</t>
  </si>
  <si>
    <t>FLOYD, IN (43)</t>
  </si>
  <si>
    <t>LAKE, MI (85)</t>
  </si>
  <si>
    <t>MARINETTE, WI (75)</t>
  </si>
  <si>
    <t>HENDRICKS, IN (63)</t>
  </si>
  <si>
    <t>JACKSON, SD (71)</t>
  </si>
  <si>
    <t>JACKSON, IA (97)</t>
  </si>
  <si>
    <t>RICHARDSON, NE (147)</t>
  </si>
  <si>
    <t>PULASKI, MO (169)</t>
  </si>
  <si>
    <t>STANTON, KS (187)</t>
  </si>
  <si>
    <t>SALINE, KS (169)</t>
  </si>
  <si>
    <t>PEMBINA, ND (67)</t>
  </si>
  <si>
    <t>ROOSEVELT, NM (41)</t>
  </si>
  <si>
    <t>ROCKINGHAM, NH (15)</t>
  </si>
  <si>
    <t>GEORGETOWN, SC (43)</t>
  </si>
  <si>
    <t>IRWIN, GA (155)</t>
  </si>
  <si>
    <t>CLEVELAND, NC (45)</t>
  </si>
  <si>
    <t>CENTRE, PA (27)</t>
  </si>
  <si>
    <t>MONTGOMERY, AL (101)</t>
  </si>
  <si>
    <t>REFUGIO, TX (391)</t>
  </si>
  <si>
    <t>TUNICA, MS (143)</t>
  </si>
  <si>
    <t>FRANKLIN, IN (47)</t>
  </si>
  <si>
    <t>LAPEER, MI (87)</t>
  </si>
  <si>
    <t>MARQUETTE, MI (103)</t>
  </si>
  <si>
    <t>HENRY, IL (73)</t>
  </si>
  <si>
    <t>JERAULD, SD (73)</t>
  </si>
  <si>
    <t>JASPER, IA (99)</t>
  </si>
  <si>
    <t>RINGGOLD, IA (159)</t>
  </si>
  <si>
    <t>RANDOLPH, AR (121)</t>
  </si>
  <si>
    <t>STEVENS, KS (189)</t>
  </si>
  <si>
    <t>SALINE, NE (151)</t>
  </si>
  <si>
    <t>PENNINGTON, SD (103)</t>
  </si>
  <si>
    <t>RUNNELS, TX (399)</t>
  </si>
  <si>
    <t>ROCKLAND, NY (87)</t>
  </si>
  <si>
    <t>GLOUCESTER, NJ (15)</t>
  </si>
  <si>
    <t>JACKSON, FL (63)</t>
  </si>
  <si>
    <t>COBB, GA (67)</t>
  </si>
  <si>
    <t>CHATTOOGA, GA (55)</t>
  </si>
  <si>
    <t>MONTGOMERY, MS (97)</t>
  </si>
  <si>
    <t>SAN JACINTO, TX (407)</t>
  </si>
  <si>
    <t>WEAKLEY, TN (183)</t>
  </si>
  <si>
    <t>FRANKLIN, KY (73)</t>
  </si>
  <si>
    <t>LEELANAU, MI (89)</t>
  </si>
  <si>
    <t>MARQUETTE, WI (77)</t>
  </si>
  <si>
    <t>HOPKINS, KY (107)</t>
  </si>
  <si>
    <t>KANABEC, MN (65)</t>
  </si>
  <si>
    <t>JEFFERSON, IA (101)</t>
  </si>
  <si>
    <t>SHAWNEE, KS (177)</t>
  </si>
  <si>
    <t>RANDOLPH, MO (175)</t>
  </si>
  <si>
    <t>TEXAS, OK (139)</t>
  </si>
  <si>
    <t>SAUNDERS, NE (155)</t>
  </si>
  <si>
    <t>PERKINS, SD (105)</t>
  </si>
  <si>
    <t>SCHLEICHER, TX (413)</t>
  </si>
  <si>
    <t>RUTLAND, VT (21)</t>
  </si>
  <si>
    <t>GLOUCESTER, VA (73)</t>
  </si>
  <si>
    <t>JEFF DAVIS, GA (161)</t>
  </si>
  <si>
    <t>COLONIAL HEIGHTS CITY, VA (570)</t>
  </si>
  <si>
    <t>CHAUTAUQUA, NY (13)</t>
  </si>
  <si>
    <t>NESHOBA, MS (99)</t>
  </si>
  <si>
    <t>SAN PATRICIO, TX (409)</t>
  </si>
  <si>
    <t>WOODRUFF, AR (147)</t>
  </si>
  <si>
    <t>FULTON, IN (49)</t>
  </si>
  <si>
    <t>LENAWEE, MI (91)</t>
  </si>
  <si>
    <t>MC HENRY, IL (111)</t>
  </si>
  <si>
    <t>IROQUOIS, IL (75)</t>
  </si>
  <si>
    <t>KANDIYOHI, MN (67)</t>
  </si>
  <si>
    <t>JOHNSON, IA (103)</t>
  </si>
  <si>
    <t>SULLIVAN, MO (211)</t>
  </si>
  <si>
    <t>REYNOLDS, MO (179)</t>
  </si>
  <si>
    <t>WALLACE, KS (199)</t>
  </si>
  <si>
    <t>SEWARD, NE (159)</t>
  </si>
  <si>
    <t>PHILLIPS, MT (71)</t>
  </si>
  <si>
    <t>SCURRY, TX (415)</t>
  </si>
  <si>
    <t>SAGADAHOC, ME (23)</t>
  </si>
  <si>
    <t>GREENE, NC (79)</t>
  </si>
  <si>
    <t>JEFFERSON, FL (65)</t>
  </si>
  <si>
    <t>COLUMBIA, GA (73)</t>
  </si>
  <si>
    <t>CHEMUNG, NY (15)</t>
  </si>
  <si>
    <t>NEWTON, MS (101)</t>
  </si>
  <si>
    <t>STARR, TX (427)</t>
  </si>
  <si>
    <t>GALLATIN, KY (77)</t>
  </si>
  <si>
    <t>LIVINGSTON, MI (93)</t>
  </si>
  <si>
    <t>MENOMINEE, MI (109)</t>
  </si>
  <si>
    <t>JACKSON, IL (77)</t>
  </si>
  <si>
    <t>KINGSBURY, SD (77)</t>
  </si>
  <si>
    <t>JONES, IA (105)</t>
  </si>
  <si>
    <t>TAYLOR, IA (173)</t>
  </si>
  <si>
    <t>RIPLEY, MO (181)</t>
  </si>
  <si>
    <t>WASHITA, OK (149)</t>
  </si>
  <si>
    <t>SHERMAN, NE (163)</t>
  </si>
  <si>
    <t>PIERCE, ND (69)</t>
  </si>
  <si>
    <t>STERLING, TX (431)</t>
  </si>
  <si>
    <t>SOMERSET, ME (25)</t>
  </si>
  <si>
    <t>HALIFAX, NC (83)</t>
  </si>
  <si>
    <t>JEFFERSON, GA (163)</t>
  </si>
  <si>
    <t>COOSA, AL (37)</t>
  </si>
  <si>
    <t>CHENANGO, NY (17)</t>
  </si>
  <si>
    <t>OKALOOSA, FL (91)</t>
  </si>
  <si>
    <t>TRINITY, TX (455)</t>
  </si>
  <si>
    <t>GARRARD, KY (79)</t>
  </si>
  <si>
    <t>LUCAS, OH (95)</t>
  </si>
  <si>
    <t>MENOMINEE, WI (78)</t>
  </si>
  <si>
    <t>JACKSON, IN (71)</t>
  </si>
  <si>
    <t>KITTSON, MN (69)</t>
  </si>
  <si>
    <t>KEOKUK, IA (107)</t>
  </si>
  <si>
    <t>UNION, IA (175)</t>
  </si>
  <si>
    <t>SALINE, MO (195)</t>
  </si>
  <si>
    <t>WHEELER, TX (483)</t>
  </si>
  <si>
    <t>SMITH, KS (183)</t>
  </si>
  <si>
    <t>POTTER, SD (107)</t>
  </si>
  <si>
    <t>STONEWALL, TX (433)</t>
  </si>
  <si>
    <t>STRAFFORD, NH (17)</t>
  </si>
  <si>
    <t>HAMPTON CITY, VA (650)</t>
  </si>
  <si>
    <t>JENKINS, GA (165)</t>
  </si>
  <si>
    <t>COWETA, GA (77)</t>
  </si>
  <si>
    <t>CHEROKEE, AL (19)</t>
  </si>
  <si>
    <t>PEARL RIVER, MS (109)</t>
  </si>
  <si>
    <t>TYLER, TX (457)</t>
  </si>
  <si>
    <t>GILES, TN (55)</t>
  </si>
  <si>
    <t>LUCE, MI (95)</t>
  </si>
  <si>
    <t>MONROE, WI (81)</t>
  </si>
  <si>
    <t>JASPER, IL (79)</t>
  </si>
  <si>
    <t>KOOCHICHING, MN (71)</t>
  </si>
  <si>
    <t>KOSSUTH, IA (109)</t>
  </si>
  <si>
    <t>WABAUNSEE, KS (197)</t>
  </si>
  <si>
    <t>SHANNON, MO (203)</t>
  </si>
  <si>
    <t>WICHITA, KS (203)</t>
  </si>
  <si>
    <t>STANTON, NE (167)</t>
  </si>
  <si>
    <t>PRAIRIE, MT (79)</t>
  </si>
  <si>
    <t>SUTTON, TX (435)</t>
  </si>
  <si>
    <t>SUFFOLK, MA (25)</t>
  </si>
  <si>
    <t>HAMPTON, SC (49)</t>
  </si>
  <si>
    <t>JOHNSON, GA (167)</t>
  </si>
  <si>
    <t>CULPEPER, VA (47)</t>
  </si>
  <si>
    <t>CLAIBORNE, TN (25)</t>
  </si>
  <si>
    <t>PERRY, AL (105)</t>
  </si>
  <si>
    <t>VICTORIA, TX (469)</t>
  </si>
  <si>
    <t>GRANT, IN (53)</t>
  </si>
  <si>
    <t>MACKINAC, MI (97)</t>
  </si>
  <si>
    <t>OCONTO, WI (83)</t>
  </si>
  <si>
    <t>JEFFERSON, IL (81)</t>
  </si>
  <si>
    <t>LAC QUI PARLE, MN (73)</t>
  </si>
  <si>
    <t>LEE, IA (111)</t>
  </si>
  <si>
    <t>WORTH, MO (227)</t>
  </si>
  <si>
    <t>SHARP, AR (135)</t>
  </si>
  <si>
    <t>WOODS, OK (151)</t>
  </si>
  <si>
    <t>THAYER, NE (169)</t>
  </si>
  <si>
    <t>RAMSEY, ND (71)</t>
  </si>
  <si>
    <t>TAYLOR, TX (441)</t>
  </si>
  <si>
    <t>SULLIVAN, NH (19)</t>
  </si>
  <si>
    <t>HANOVER, VA (85)</t>
  </si>
  <si>
    <t>LANIER, GA (173)</t>
  </si>
  <si>
    <t>CUMBERLAND, VA (49)</t>
  </si>
  <si>
    <t>CLARION, PA (31)</t>
  </si>
  <si>
    <t>PERRY, MS (111)</t>
  </si>
  <si>
    <t>WALKER, TX (471)</t>
  </si>
  <si>
    <t>GRANT, KY (81)</t>
  </si>
  <si>
    <t>MACOMB, MI (99)</t>
  </si>
  <si>
    <t>OGLE, IL (141)</t>
  </si>
  <si>
    <t>JEFFERSON, MO (99)</t>
  </si>
  <si>
    <t>LAKE OF THE WOODS, MN (77)</t>
  </si>
  <si>
    <t>LINN, IA (113)</t>
  </si>
  <si>
    <t>WYANDOTTE, KS (209)</t>
  </si>
  <si>
    <t>ST FRANCOIS, MO (187)</t>
  </si>
  <si>
    <t>WOODWARD, OK (153)</t>
  </si>
  <si>
    <t>THURSTON, NE (173)</t>
  </si>
  <si>
    <t>RANSOM, ND (73)</t>
  </si>
  <si>
    <t>TERRELL, TX (443)</t>
  </si>
  <si>
    <t>TOLLAND, CT (13)</t>
  </si>
  <si>
    <t>HENRICO, VA (87)</t>
  </si>
  <si>
    <t>LAURENS, GA (175)</t>
  </si>
  <si>
    <t>DANVILLE CITY, VA (590)</t>
  </si>
  <si>
    <t>CLARKE, VA (43)</t>
  </si>
  <si>
    <t>PIKE, MS (113)</t>
  </si>
  <si>
    <t>WALLER, TX (473)</t>
  </si>
  <si>
    <t>GREEN, KY (87)</t>
  </si>
  <si>
    <t>MANISTEE, MI (101)</t>
  </si>
  <si>
    <t>ONEIDA, WI (85)</t>
  </si>
  <si>
    <t>JERSEY, IL (83)</t>
  </si>
  <si>
    <t>LAKE, MN (75)</t>
  </si>
  <si>
    <t>LOUISA, IA (115)</t>
  </si>
  <si>
    <t>VALLEY, NE (175)</t>
  </si>
  <si>
    <t>RENVILLE, ND (75)</t>
  </si>
  <si>
    <t>TERRY, TX (445)</t>
  </si>
  <si>
    <t>WALDO, ME (27)</t>
  </si>
  <si>
    <t>HERTFORD, NC (91)</t>
  </si>
  <si>
    <t>LEE, GA (177)</t>
  </si>
  <si>
    <t>DAVIDSON, NC (57)</t>
  </si>
  <si>
    <t>CLAY, KY (51)</t>
  </si>
  <si>
    <t>RANKIN, MS (121)</t>
  </si>
  <si>
    <t>WASHINGTON, TX (477)</t>
  </si>
  <si>
    <t>GREENE, OH (57)</t>
  </si>
  <si>
    <t>MANITOWOC, WI (71)</t>
  </si>
  <si>
    <t>ONTONAGON, MI (131)</t>
  </si>
  <si>
    <t>JOHNSON, IL (87)</t>
  </si>
  <si>
    <t>LAKE, SD (79)</t>
  </si>
  <si>
    <t>LUCAS, IA (117)</t>
  </si>
  <si>
    <t>ST LOUIS CITY, MO (510)</t>
  </si>
  <si>
    <t>WASHINGTON, KS (201)</t>
  </si>
  <si>
    <t>RICHLAND, MT (83)</t>
  </si>
  <si>
    <t>TOM GREEN, TX (451)</t>
  </si>
  <si>
    <t>WASHINGTON, ME (29)</t>
  </si>
  <si>
    <t>HOKE, NC (93)</t>
  </si>
  <si>
    <t>LEON, FL (73)</t>
  </si>
  <si>
    <t>DAVIE, NC (59)</t>
  </si>
  <si>
    <t>CLAY, WV (15)</t>
  </si>
  <si>
    <t>SANTA ROSA, FL (113)</t>
  </si>
  <si>
    <t>WEBB, TX (479)</t>
  </si>
  <si>
    <t>HAMILTON, IN (57)</t>
  </si>
  <si>
    <t>MARSHALL, IN (99)</t>
  </si>
  <si>
    <t>OUTAGAMIE, WI (87)</t>
  </si>
  <si>
    <t>JOHNSON, IN (81)</t>
  </si>
  <si>
    <t>LE SUEUR, MN (79)</t>
  </si>
  <si>
    <t>LYON, IA (119)</t>
  </si>
  <si>
    <t>STONE, MO (209)</t>
  </si>
  <si>
    <t>WASHINGTON, NE (177)</t>
  </si>
  <si>
    <t>RICHLAND, ND (77)</t>
  </si>
  <si>
    <t>UPTON, TX (461)</t>
  </si>
  <si>
    <t>WASHINGTON, NY (115)</t>
  </si>
  <si>
    <t>HOPEWELL CITY, VA (670)</t>
  </si>
  <si>
    <t>LIBERTY, FL (77)</t>
  </si>
  <si>
    <t>DAWSON, GA (85)</t>
  </si>
  <si>
    <t>CLEARFIELD, PA (33)</t>
  </si>
  <si>
    <t>SCOTT, MS (123)</t>
  </si>
  <si>
    <t>WHARTON, TX (481)</t>
  </si>
  <si>
    <t>HAMILTON, OH (61)</t>
  </si>
  <si>
    <t>MASON, MI (105)</t>
  </si>
  <si>
    <t>PEPIN, WI (91)</t>
  </si>
  <si>
    <t>KNOX, IL (95)</t>
  </si>
  <si>
    <t>LINCOLN, MN (81)</t>
  </si>
  <si>
    <t>MADISON, IA (121)</t>
  </si>
  <si>
    <t>TANEY, MO (213)</t>
  </si>
  <si>
    <t>WAYNE, NE (179)</t>
  </si>
  <si>
    <t>ROLETTE, ND (79)</t>
  </si>
  <si>
    <t>VAL VERDE, TX (465)</t>
  </si>
  <si>
    <t>WASHINGTON, RI (9)</t>
  </si>
  <si>
    <t>HORRY, SC (51)</t>
  </si>
  <si>
    <t>LIBERTY, GA (179)</t>
  </si>
  <si>
    <t>DE KALB, GA (89)</t>
  </si>
  <si>
    <t>SHARKEY, MS (125)</t>
  </si>
  <si>
    <t>WILLACY, TX (489)</t>
  </si>
  <si>
    <t>HANCOCK, IN (59)</t>
  </si>
  <si>
    <t>MECOSTA, MI (107)</t>
  </si>
  <si>
    <t>PIERCE, WI (93)</t>
  </si>
  <si>
    <t>KNOX, IN (83)</t>
  </si>
  <si>
    <t>LINCOLN, SD (83)</t>
  </si>
  <si>
    <t>MAHASKA, IA (123)</t>
  </si>
  <si>
    <t>TEXAS, MO (215)</t>
  </si>
  <si>
    <t>WEBSTER, NE (181)</t>
  </si>
  <si>
    <t>ROOSEVELT, MT (85)</t>
  </si>
  <si>
    <t>WARD, TX (475)</t>
  </si>
  <si>
    <t>WASHINGTON, VT (23)</t>
  </si>
  <si>
    <t>HYDE, NC (95)</t>
  </si>
  <si>
    <t>LONG, GA (183)</t>
  </si>
  <si>
    <t>DELAWARE, PA (45)</t>
  </si>
  <si>
    <t>CLINTON, PA (35)</t>
  </si>
  <si>
    <t>SIMPSON, MS (127)</t>
  </si>
  <si>
    <t>WILSON, TX (493)</t>
  </si>
  <si>
    <t>HANCOCK, OH (63)</t>
  </si>
  <si>
    <t>MIDLAND, MI (111)</t>
  </si>
  <si>
    <t>POLK, WI (95)</t>
  </si>
  <si>
    <t>LAWRENCE, IL (101)</t>
  </si>
  <si>
    <t>LYMAN, SD (85)</t>
  </si>
  <si>
    <t>MARION, IA (125)</t>
  </si>
  <si>
    <t>WARREN, MO (219)</t>
  </si>
  <si>
    <t>WHEELER, NE (183)</t>
  </si>
  <si>
    <t>SARGENT, ND (81)</t>
  </si>
  <si>
    <t>WINKLER, TX (495)</t>
  </si>
  <si>
    <t>WESTCHESTER, NY (119)</t>
  </si>
  <si>
    <t>ISLE OF WIGHT, VA (93)</t>
  </si>
  <si>
    <t>LOWNDES, GA (185)</t>
  </si>
  <si>
    <t>DINWIDDIE, VA (53)</t>
  </si>
  <si>
    <t>COCKE, TN (29)</t>
  </si>
  <si>
    <t>SMITH, MS (129)</t>
  </si>
  <si>
    <t>ZAPATA, TX (505)</t>
  </si>
  <si>
    <t>HARDIN, KY (93)</t>
  </si>
  <si>
    <t>MILWAUKEE, WI (79)</t>
  </si>
  <si>
    <t>PORTAGE, WI (97)</t>
  </si>
  <si>
    <t>LAWRENCE, IN (93)</t>
  </si>
  <si>
    <t>LYON, MN (83)</t>
  </si>
  <si>
    <t>MARSHALL, IA (127)</t>
  </si>
  <si>
    <t>WASHINGTON, MO (221)</t>
  </si>
  <si>
    <t>YORK, NE (185)</t>
  </si>
  <si>
    <t>SHERIDAN, MT (91)</t>
  </si>
  <si>
    <t>YOAKUM, TX (501)</t>
  </si>
  <si>
    <t>WINDHAM, CT (15)</t>
  </si>
  <si>
    <t>JAMES CITY, VA (95)</t>
  </si>
  <si>
    <t>MACON, GA (193)</t>
  </si>
  <si>
    <t>DOUGLAS, GA (97)</t>
  </si>
  <si>
    <t>COLUMBIA, PA (37)</t>
  </si>
  <si>
    <t>STONE, MS (131)</t>
  </si>
  <si>
    <t>ZAVALA, TX (507)</t>
  </si>
  <si>
    <t>HARDIN, OH (65)</t>
  </si>
  <si>
    <t>MISSAUKEE, MI (113)</t>
  </si>
  <si>
    <t>PRICE, WI (99)</t>
  </si>
  <si>
    <t>LIVINGSTON, IL (105)</t>
  </si>
  <si>
    <t>MAHNOMEN, MN (87)</t>
  </si>
  <si>
    <t>MARTIN, MN (91)</t>
  </si>
  <si>
    <t>WAYNE, MO (223)</t>
  </si>
  <si>
    <t>SHERIDAN, ND (83)</t>
  </si>
  <si>
    <t>WINDHAM, VT (25)</t>
  </si>
  <si>
    <t>JASPER, SC (53)</t>
  </si>
  <si>
    <t>MARION, GA (197)</t>
  </si>
  <si>
    <t>DURHAM, NC (63)</t>
  </si>
  <si>
    <t>COLUMBIANA, OH (29)</t>
  </si>
  <si>
    <t>WALTHALL, MS (147)</t>
  </si>
  <si>
    <t>HARRISON, KY (97)</t>
  </si>
  <si>
    <t>MONROE, MI (115)</t>
  </si>
  <si>
    <t>RICHLAND, WI (103)</t>
  </si>
  <si>
    <t>LIVINGSTON, KY (139)</t>
  </si>
  <si>
    <t>MARSHALL, MN (89)</t>
  </si>
  <si>
    <t>MITCHELL, IA (131)</t>
  </si>
  <si>
    <t>WEBSTER, MO (225)</t>
  </si>
  <si>
    <t>SIOUX, ND (85)</t>
  </si>
  <si>
    <t>WINDSOR, VT (27)</t>
  </si>
  <si>
    <t>JONES, NC (103)</t>
  </si>
  <si>
    <t>MC INTOSH, GA (191)</t>
  </si>
  <si>
    <t>EDGEFIELD, SC (37)</t>
  </si>
  <si>
    <t>CORTLAND, NY (23)</t>
  </si>
  <si>
    <t>WALTON, FL (131)</t>
  </si>
  <si>
    <t>HART, KY (99)</t>
  </si>
  <si>
    <t>MONTCALM, MI (117)</t>
  </si>
  <si>
    <t>ROCK ISLAND, IL (161)</t>
  </si>
  <si>
    <t>LOGAN, IL (107)</t>
  </si>
  <si>
    <t>MARSHALL, SD (91)</t>
  </si>
  <si>
    <t>MONONA, IA (133)</t>
  </si>
  <si>
    <t>WRIGHT, MO (229)</t>
  </si>
  <si>
    <t>SLOPE, ND (87)</t>
  </si>
  <si>
    <t>WORCESTER, MA (27)</t>
  </si>
  <si>
    <t>KENT, DE (1)</t>
  </si>
  <si>
    <t>MILLER, GA (201)</t>
  </si>
  <si>
    <t>ELBERT, GA (105)</t>
  </si>
  <si>
    <t>COSHOCTON, OH (31)</t>
  </si>
  <si>
    <t>WARREN, MS (149)</t>
  </si>
  <si>
    <t>HENRY, IN (65)</t>
  </si>
  <si>
    <t>MONTMORENCY, MI (119)</t>
  </si>
  <si>
    <t>ROCK, WI (105)</t>
  </si>
  <si>
    <t>LOGAN, KY (141)</t>
  </si>
  <si>
    <t>MC COOK, SD (87)</t>
  </si>
  <si>
    <t>MONROE, IA (135)</t>
  </si>
  <si>
    <t>STANLEY, SD (117)</t>
  </si>
  <si>
    <t>YORK, ME (31)</t>
  </si>
  <si>
    <t>KENT, MD (29)</t>
  </si>
  <si>
    <t>MITCHELL, GA (205)</t>
  </si>
  <si>
    <t>EMPORIA CITY, VA (595)</t>
  </si>
  <si>
    <t>COVINGTON CITY, VA (580)</t>
  </si>
  <si>
    <t>WASHINGTON, AL (129)</t>
  </si>
  <si>
    <t>HENRY, KY (103)</t>
  </si>
  <si>
    <t>MUSKEGON, MI (121)</t>
  </si>
  <si>
    <t>RUSK, WI (107)</t>
  </si>
  <si>
    <t>LYON, KY (143)</t>
  </si>
  <si>
    <t>MC LEOD, MN (85)</t>
  </si>
  <si>
    <t>MOWER, MN (99)</t>
  </si>
  <si>
    <t>STARK, ND (89)</t>
  </si>
  <si>
    <t>KING AND QUEEN, VA (97)</t>
  </si>
  <si>
    <t>MONTGOMERY, GA (209)</t>
  </si>
  <si>
    <t>ESSEX, NJ (13)</t>
  </si>
  <si>
    <t>CRAIG, VA (45)</t>
  </si>
  <si>
    <t>WASHINGTON, LA (117)</t>
  </si>
  <si>
    <t>HICKMAN, TN (81)</t>
  </si>
  <si>
    <t>NEWAYGO, MI (123)</t>
  </si>
  <si>
    <t>SAUK, WI (111)</t>
  </si>
  <si>
    <t>MACON, IL (115)</t>
  </si>
  <si>
    <t>MEEKER, MN (93)</t>
  </si>
  <si>
    <t>MUSCATINE, IA (139)</t>
  </si>
  <si>
    <t>STEELE, ND (91)</t>
  </si>
  <si>
    <t>KING GEORGE, VA (99)</t>
  </si>
  <si>
    <t>MUSCOGEE, GA (215)</t>
  </si>
  <si>
    <t>FAIRFAX CITY, VA (600)</t>
  </si>
  <si>
    <t>CRAWFORD, OH (33)</t>
  </si>
  <si>
    <t>WASHINGTON, MS (151)</t>
  </si>
  <si>
    <t>HIGHLAND, OH (71)</t>
  </si>
  <si>
    <t>NOBLE, IN (113)</t>
  </si>
  <si>
    <t>SAWYER, WI (113)</t>
  </si>
  <si>
    <t>MACOUPIN, IL (117)</t>
  </si>
  <si>
    <t>MELLETTE, SD (95)</t>
  </si>
  <si>
    <t>O BRIEN, IA (141)</t>
  </si>
  <si>
    <t>STUTSMAN, ND (93)</t>
  </si>
  <si>
    <t>KING WILLIAM, VA (101)</t>
  </si>
  <si>
    <t>PEACH, GA (225)</t>
  </si>
  <si>
    <t>FAIRFAX, VA (59)</t>
  </si>
  <si>
    <t>CRAWFORD, PA (39)</t>
  </si>
  <si>
    <t>WAYNE, MS (153)</t>
  </si>
  <si>
    <t>HOUSTON, TN (83)</t>
  </si>
  <si>
    <t>OAKLAND, MI (125)</t>
  </si>
  <si>
    <t>SHAWANO, WI (115)</t>
  </si>
  <si>
    <t>MADISON, IL (119)</t>
  </si>
  <si>
    <t>MILLE LACS, MN (95)</t>
  </si>
  <si>
    <t>OLMSTED, MN (109)</t>
  </si>
  <si>
    <t>SULLY, SD (119)</t>
  </si>
  <si>
    <t>KINGS, NY (47)</t>
  </si>
  <si>
    <t>PIERCE, GA (229)</t>
  </si>
  <si>
    <t>FAIRFIELD, SC (39)</t>
  </si>
  <si>
    <t>CUMBERLAND, PA (41)</t>
  </si>
  <si>
    <t>WILCOX, AL (131)</t>
  </si>
  <si>
    <t>HOWARD, IN (67)</t>
  </si>
  <si>
    <t>OCEANA, MI (127)</t>
  </si>
  <si>
    <t>ST CROIX, WI (109)</t>
  </si>
  <si>
    <t>MARION, IL (121)</t>
  </si>
  <si>
    <t>MINER, SD (97)</t>
  </si>
  <si>
    <t>OSCEOLA, IA (143)</t>
  </si>
  <si>
    <t>TOWNER, ND (95)</t>
  </si>
  <si>
    <t>LANCASTER, VA (103)</t>
  </si>
  <si>
    <t>PIKE, AL (109)</t>
  </si>
  <si>
    <t>FALLS CHURCH CITY, VA (610)</t>
  </si>
  <si>
    <t>CUMBERLAND, TN (35)</t>
  </si>
  <si>
    <t>WILKINSON, MS (157)</t>
  </si>
  <si>
    <t>HUMPHREYS, TN (85)</t>
  </si>
  <si>
    <t>OGEMAW, MI (129)</t>
  </si>
  <si>
    <t>STEPHENSON, IL (177)</t>
  </si>
  <si>
    <t>MARSHALL, IL (123)</t>
  </si>
  <si>
    <t>MINNEHAHA, SD (99)</t>
  </si>
  <si>
    <t>PALO ALTO, IA (147)</t>
  </si>
  <si>
    <t>TRAILL, ND (97)</t>
  </si>
  <si>
    <t>LEE, SC (61)</t>
  </si>
  <si>
    <t>PULASKI, GA (235)</t>
  </si>
  <si>
    <t>FANNIN, GA (111)</t>
  </si>
  <si>
    <t>CUYAHOGA, OH (35)</t>
  </si>
  <si>
    <t>YAZOO, MS (163)</t>
  </si>
  <si>
    <t>HUNTINGTON, IN (69)</t>
  </si>
  <si>
    <t>OSCEOLA, MI (133)</t>
  </si>
  <si>
    <t>TAYLOR, WI (119)</t>
  </si>
  <si>
    <t>MARTIN, IN (101)</t>
  </si>
  <si>
    <t>MOODY, SD (101)</t>
  </si>
  <si>
    <t>PLYMOUTH, IA (149)</t>
  </si>
  <si>
    <t>VALLEY, MT (105)</t>
  </si>
  <si>
    <t>LENOIR, NC (107)</t>
  </si>
  <si>
    <t>QUITMAN, GA (239)</t>
  </si>
  <si>
    <t>FAUQUIER, VA (61)</t>
  </si>
  <si>
    <t>DADE, GA (83)</t>
  </si>
  <si>
    <t>JACKSON, TN (87)</t>
  </si>
  <si>
    <t>OSCODA, MI (135)</t>
  </si>
  <si>
    <t>TREMPEALEAU, WI (121)</t>
  </si>
  <si>
    <t>MASON, IL (125)</t>
  </si>
  <si>
    <t>MORRISON, MN (97)</t>
  </si>
  <si>
    <t>POCAHONTAS, IA (151)</t>
  </si>
  <si>
    <t>WALSH, ND (99)</t>
  </si>
  <si>
    <t>LEXINGTON, SC (63)</t>
  </si>
  <si>
    <t>RANDOLPH, GA (243)</t>
  </si>
  <si>
    <t>FAYETTE, GA (113)</t>
  </si>
  <si>
    <t>DAUPHIN, PA (43)</t>
  </si>
  <si>
    <t>JASPER, IN (73)</t>
  </si>
  <si>
    <t>OTSEGO, MI (137)</t>
  </si>
  <si>
    <t>VERNON, WI (123)</t>
  </si>
  <si>
    <t>MASSAC, IL (127)</t>
  </si>
  <si>
    <t>MURRAY, MN (101)</t>
  </si>
  <si>
    <t>POLK, IA (153)</t>
  </si>
  <si>
    <t>WALWORTH, SD (129)</t>
  </si>
  <si>
    <t>MARION, SC (67)</t>
  </si>
  <si>
    <t>RICHMOND, GA (245)</t>
  </si>
  <si>
    <t>FLOYD, VA (63)</t>
  </si>
  <si>
    <t>DE KALB, AL (49)</t>
  </si>
  <si>
    <t>JAY, IN (75)</t>
  </si>
  <si>
    <t>OTTAWA, MI (139)</t>
  </si>
  <si>
    <t>VILAS, WI (125)</t>
  </si>
  <si>
    <t>MC DONOUGH, IL (109)</t>
  </si>
  <si>
    <t>NICOLLET, MN (103)</t>
  </si>
  <si>
    <t>POWESHIEK, IA (157)</t>
  </si>
  <si>
    <t>WARD, ND (101)</t>
  </si>
  <si>
    <t>MARLBORO, SC (69)</t>
  </si>
  <si>
    <t>RUSSELL, AL (113)</t>
  </si>
  <si>
    <t>FLUVANNA, VA (65)</t>
  </si>
  <si>
    <t>DELAWARE, NY (25)</t>
  </si>
  <si>
    <t>JEFFERSON, IN (77)</t>
  </si>
  <si>
    <t>OZAUKEE, WI (89)</t>
  </si>
  <si>
    <t>WALWORTH, WI (127)</t>
  </si>
  <si>
    <t>MC LEAN, IL (113)</t>
  </si>
  <si>
    <t>NOBLES, MN (105)</t>
  </si>
  <si>
    <t>RICE, MN (131)</t>
  </si>
  <si>
    <t>WELLS, ND (103)</t>
  </si>
  <si>
    <t>MARTIN, NC (117)</t>
  </si>
  <si>
    <t>SCHLEY, GA (249)</t>
  </si>
  <si>
    <t>FORSYTH, GA (117)</t>
  </si>
  <si>
    <t>DELAWARE, OH (41)</t>
  </si>
  <si>
    <t>JEFFERSON, KY (111)</t>
  </si>
  <si>
    <t>PAULDING, OH (125)</t>
  </si>
  <si>
    <t>WASHBURN, WI (129)</t>
  </si>
  <si>
    <t>MC LEAN, KY (149)</t>
  </si>
  <si>
    <t>NORMAN, MN (107)</t>
  </si>
  <si>
    <t>SAC, IA (161)</t>
  </si>
  <si>
    <t>WIBAUX, MT (109)</t>
  </si>
  <si>
    <t>MATHEWS, VA (115)</t>
  </si>
  <si>
    <t>SCREVEN, GA (251)</t>
  </si>
  <si>
    <t>FORSYTH, NC (67)</t>
  </si>
  <si>
    <t>DICKENSON, VA (51)</t>
  </si>
  <si>
    <t>JENNINGS, IN (79)</t>
  </si>
  <si>
    <t>PRESQUE ISLE, MI (141)</t>
  </si>
  <si>
    <t>WASHINGTON, WI (131)</t>
  </si>
  <si>
    <t>MENARD, IL (129)</t>
  </si>
  <si>
    <t>OTTER TAIL, MN (111)</t>
  </si>
  <si>
    <t>SCOTT, IA (163)</t>
  </si>
  <si>
    <t>WILLIAMS, ND (105)</t>
  </si>
  <si>
    <t>MIDDLESEX, VA (119)</t>
  </si>
  <si>
    <t>SEMINOLE, GA (253)</t>
  </si>
  <si>
    <t>FRANKLIN, GA (119)</t>
  </si>
  <si>
    <t>DODDRIDGE, WV (17)</t>
  </si>
  <si>
    <t>JESSAMINE, KY (113)</t>
  </si>
  <si>
    <t>RACINE, WI (101)</t>
  </si>
  <si>
    <t>WAUKESHA, WI (133)</t>
  </si>
  <si>
    <t>MERCER, IL (131)</t>
  </si>
  <si>
    <t>PENNINGTON, MN (113)</t>
  </si>
  <si>
    <t>SHELBY, IA (165)</t>
  </si>
  <si>
    <t>ZIEBACH, SD (137)</t>
  </si>
  <si>
    <t>MONMOUTH, NJ (25)</t>
  </si>
  <si>
    <t>STEWART, GA (259)</t>
  </si>
  <si>
    <t>FRANKLIN, NC (69)</t>
  </si>
  <si>
    <t>ELK, PA (47)</t>
  </si>
  <si>
    <t>KENTON, KY (117)</t>
  </si>
  <si>
    <t>ROSCOMMON, MI (143)</t>
  </si>
  <si>
    <t>WAUPACA, WI (135)</t>
  </si>
  <si>
    <t>MONROE, IL (133)</t>
  </si>
  <si>
    <t>PINE, MN (115)</t>
  </si>
  <si>
    <t>SIOUX, IA (167)</t>
  </si>
  <si>
    <t>SUMTER, GA (261)</t>
  </si>
  <si>
    <t>FRANKLIN, VA (67)</t>
  </si>
  <si>
    <t>ELLIOTT, KY (63)</t>
  </si>
  <si>
    <t>LAKE, IN (89)</t>
  </si>
  <si>
    <t>SAGINAW, MI (145)</t>
  </si>
  <si>
    <t>WAUSHARA, WI (137)</t>
  </si>
  <si>
    <t>MONROE, IN (105)</t>
  </si>
  <si>
    <t>PIPESTONE, MN (117)</t>
  </si>
  <si>
    <t>STEELE, MN (147)</t>
  </si>
  <si>
    <t>NANTUCKET, MA (19)</t>
  </si>
  <si>
    <t>TATTNALL, GA (267)</t>
  </si>
  <si>
    <t>FREDERICK, MD (21)</t>
  </si>
  <si>
    <t>ERIE, NY (29)</t>
  </si>
  <si>
    <t>LARUE, KY (123)</t>
  </si>
  <si>
    <t>SANILAC, MI (151)</t>
  </si>
  <si>
    <t>WHITESIDE, IL (195)</t>
  </si>
  <si>
    <t>MONTGOMERY, IL (135)</t>
  </si>
  <si>
    <t>POLK, MN (119)</t>
  </si>
  <si>
    <t>STORY, IA (169)</t>
  </si>
  <si>
    <t>NASSAU, NY (59)</t>
  </si>
  <si>
    <t>TAYLOR, GA (269)</t>
  </si>
  <si>
    <t>FREDERICKSBURG CITY, VA (630)</t>
  </si>
  <si>
    <t>ERIE, OH (43)</t>
  </si>
  <si>
    <t>LAUDERDALE, AL (77)</t>
  </si>
  <si>
    <t>SCHOOLCRAFT, MI (153)</t>
  </si>
  <si>
    <t>WILL, IL (197)</t>
  </si>
  <si>
    <t>MONTGOMERY, IN (107)</t>
  </si>
  <si>
    <t>POPE, MN (121)</t>
  </si>
  <si>
    <t>TAMA, IA (171)</t>
  </si>
  <si>
    <t>NEW CASTLE, DE (3)</t>
  </si>
  <si>
    <t>TELFAIR, GA (271)</t>
  </si>
  <si>
    <t>FULTON, GA (121)</t>
  </si>
  <si>
    <t>ERIE, PA (49)</t>
  </si>
  <si>
    <t>LAWRENCE, TN (99)</t>
  </si>
  <si>
    <t>SHEBOYGAN, WI (117)</t>
  </si>
  <si>
    <t>WINNEBAGO, IL (201)</t>
  </si>
  <si>
    <t>MORGAN, IL (137)</t>
  </si>
  <si>
    <t>RAMSEY, MN (123)</t>
  </si>
  <si>
    <t>VAN BUREN, IA (177)</t>
  </si>
  <si>
    <t>NEW HANOVER, NC (129)</t>
  </si>
  <si>
    <t>TERRELL, GA (273)</t>
  </si>
  <si>
    <t>GALAX CITY, VA (640)</t>
  </si>
  <si>
    <t>ESTILL, KY (65)</t>
  </si>
  <si>
    <t>LEWIS, TN (101)</t>
  </si>
  <si>
    <t>SHIAWASSEE, MI (155)</t>
  </si>
  <si>
    <t>WINNEBAGO, WI (139)</t>
  </si>
  <si>
    <t>MORGAN, IN (109)</t>
  </si>
  <si>
    <t>RED LAKE, MN (125)</t>
  </si>
  <si>
    <t>WABASHA, MN (157)</t>
  </si>
  <si>
    <t>NEW KENT, VA (127)</t>
  </si>
  <si>
    <t>THOMAS, GA (275)</t>
  </si>
  <si>
    <t>GASTON, NC (71)</t>
  </si>
  <si>
    <t>ETOWAH, AL (55)</t>
  </si>
  <si>
    <t>LIMESTONE, AL (83)</t>
  </si>
  <si>
    <t>ST CLAIR, MI (147)</t>
  </si>
  <si>
    <t>WOOD, WI (141)</t>
  </si>
  <si>
    <t>MOULTRIE, IL (139)</t>
  </si>
  <si>
    <t>REDWOOD, MN (127)</t>
  </si>
  <si>
    <t>WAPELLO, IA (179)</t>
  </si>
  <si>
    <t>NEW YORK, NY (61)</t>
  </si>
  <si>
    <t>TIFT, GA (277)</t>
  </si>
  <si>
    <t>GILMER, GA (123)</t>
  </si>
  <si>
    <t>FAIRFIELD, OH (45)</t>
  </si>
  <si>
    <t>LINCOLN, KY (137)</t>
  </si>
  <si>
    <t>ST JOSEPH, IN (141)</t>
  </si>
  <si>
    <t>MUHLENBERG, KY (177)</t>
  </si>
  <si>
    <t>RENVILLE, MN (129)</t>
  </si>
  <si>
    <t>WARREN, IA (181)</t>
  </si>
  <si>
    <t>NEWPORT NEWS CITY, VA (700)</t>
  </si>
  <si>
    <t>TOOMBS, GA (279)</t>
  </si>
  <si>
    <t>GOOCHLAND, VA (75)</t>
  </si>
  <si>
    <t>FAYETTE, OH (47)</t>
  </si>
  <si>
    <t>LINCOLN, TN (103)</t>
  </si>
  <si>
    <t>ST JOSEPH, MI (149)</t>
  </si>
  <si>
    <t>OHIO, KY (183)</t>
  </si>
  <si>
    <t>ROBERTS, SD (109)</t>
  </si>
  <si>
    <t>WASECA, MN (161)</t>
  </si>
  <si>
    <t>NORFOLK CITY, VA (710)</t>
  </si>
  <si>
    <t>TREUTLEN, GA (283)</t>
  </si>
  <si>
    <t>GRAHAM, NC (75)</t>
  </si>
  <si>
    <t>FAYETTE, PA (51)</t>
  </si>
  <si>
    <t>LOGAN, OH (91)</t>
  </si>
  <si>
    <t>STARKE, IN (149)</t>
  </si>
  <si>
    <t>ORANGE, IN (117)</t>
  </si>
  <si>
    <t>ROCK, MN (133)</t>
  </si>
  <si>
    <t>WASHINGTON, IA (183)</t>
  </si>
  <si>
    <t>NORTHAMPTON, NC (131)</t>
  </si>
  <si>
    <t>TURNER, GA (287)</t>
  </si>
  <si>
    <t>GRANVILLE, NC (77)</t>
  </si>
  <si>
    <t>FAYETTE, WV (19)</t>
  </si>
  <si>
    <t>MACON, TN (111)</t>
  </si>
  <si>
    <t>STEUBEN, IN (151)</t>
  </si>
  <si>
    <t>OWEN, IN (119)</t>
  </si>
  <si>
    <t>ROSEAU, MN (135)</t>
  </si>
  <si>
    <t>WAYNE, IA (185)</t>
  </si>
  <si>
    <t>NORTHAMPTON, VA (131)</t>
  </si>
  <si>
    <t>TWIGGS, GA (289)</t>
  </si>
  <si>
    <t>GRAYSON, VA (77)</t>
  </si>
  <si>
    <t>FENTRESS, TN (49)</t>
  </si>
  <si>
    <t>MADISON, IN (95)</t>
  </si>
  <si>
    <t>TUSCOLA, MI (157)</t>
  </si>
  <si>
    <t>PARKE, IN (121)</t>
  </si>
  <si>
    <t>SANBORN, SD (111)</t>
  </si>
  <si>
    <t>WEBSTER, IA (187)</t>
  </si>
  <si>
    <t>NORTHUMBERLAND, VA (133)</t>
  </si>
  <si>
    <t>WAKULLA, FL (129)</t>
  </si>
  <si>
    <t>GREENE, GA (133)</t>
  </si>
  <si>
    <t>FLOYD, GA (115)</t>
  </si>
  <si>
    <t>MADISON, KY (151)</t>
  </si>
  <si>
    <t>VAN BUREN, MI (159)</t>
  </si>
  <si>
    <t>PEORIA, IL (143)</t>
  </si>
  <si>
    <t>SCOTT, MN (139)</t>
  </si>
  <si>
    <t>WINNEBAGO, IA (189)</t>
  </si>
  <si>
    <t>OCEAN, NJ (29)</t>
  </si>
  <si>
    <t>WARE, GA (299)</t>
  </si>
  <si>
    <t>GREENE, VA (79)</t>
  </si>
  <si>
    <t>FLOYD, KY (71)</t>
  </si>
  <si>
    <t>MARION, IN (97)</t>
  </si>
  <si>
    <t>WASHTENAW, MI (161)</t>
  </si>
  <si>
    <t>PERRY, IL (145)</t>
  </si>
  <si>
    <t>SHERBURNE, MN (141)</t>
  </si>
  <si>
    <t>WINNESHIEK, IA (191)</t>
  </si>
  <si>
    <t>ONSLOW, NC (133)</t>
  </si>
  <si>
    <t>WASHINGTON, FL (133)</t>
  </si>
  <si>
    <t>GREENSVILLE, VA (81)</t>
  </si>
  <si>
    <t>FOREST, PA (53)</t>
  </si>
  <si>
    <t>MARION, KY (155)</t>
  </si>
  <si>
    <t>WAYNE, MI (163)</t>
  </si>
  <si>
    <t>PERRY, IN (123)</t>
  </si>
  <si>
    <t>SIBLEY, MN (143)</t>
  </si>
  <si>
    <t>WINONA, MN (169)</t>
  </si>
  <si>
    <t>ORANGEBURG, SC (75)</t>
  </si>
  <si>
    <t>WASHINGTON, GA (303)</t>
  </si>
  <si>
    <t>GREENVILLE, SC (45)</t>
  </si>
  <si>
    <t>FRANKLIN, OH (49)</t>
  </si>
  <si>
    <t>MARSHALL, TN (117)</t>
  </si>
  <si>
    <t>WEXFORD, MI (165)</t>
  </si>
  <si>
    <t>PIATT, IL (147)</t>
  </si>
  <si>
    <t>SPINK, SD (115)</t>
  </si>
  <si>
    <t>WOODBURY, IA (193)</t>
  </si>
  <si>
    <t>PAMLICO, NC (137)</t>
  </si>
  <si>
    <t>WAYNE, GA (305)</t>
  </si>
  <si>
    <t>GREENWOOD, SC (47)</t>
  </si>
  <si>
    <t>FRANKLIN, PA (55)</t>
  </si>
  <si>
    <t>MASON, KY (161)</t>
  </si>
  <si>
    <t>WHITLEY, IN (183)</t>
  </si>
  <si>
    <t>PIKE, IL (149)</t>
  </si>
  <si>
    <t>ST LOUIS, MN (137)</t>
  </si>
  <si>
    <t>WORTH, IA (195)</t>
  </si>
  <si>
    <t>PASQUOTANK, NC (139)</t>
  </si>
  <si>
    <t>WEBSTER, GA (307)</t>
  </si>
  <si>
    <t>GUILFORD, NC (81)</t>
  </si>
  <si>
    <t>FRANKLIN, TN (51)</t>
  </si>
  <si>
    <t>MAURY, TN (119)</t>
  </si>
  <si>
    <t>WILLIAMS, OH (171)</t>
  </si>
  <si>
    <t>PIKE, IN (125)</t>
  </si>
  <si>
    <t>STEARNS, MN (145)</t>
  </si>
  <si>
    <t>WRIGHT, IA (197)</t>
  </si>
  <si>
    <t>PENDER, NC (141)</t>
  </si>
  <si>
    <t>WHEELER, GA (309)</t>
  </si>
  <si>
    <t>GWINNETT, GA (135)</t>
  </si>
  <si>
    <t>FREDERICK, VA (69)</t>
  </si>
  <si>
    <t>MEADE, KY (163)</t>
  </si>
  <si>
    <t>POPE, IL (151)</t>
  </si>
  <si>
    <t>STEVENS, MN (149)</t>
  </si>
  <si>
    <t>PERQUIMANS, NC (143)</t>
  </si>
  <si>
    <t>WILCOX, GA (315)</t>
  </si>
  <si>
    <t>HABERSHAM, GA (137)</t>
  </si>
  <si>
    <t>FULTON, PA (57)</t>
  </si>
  <si>
    <t>MERCER, KY (167)</t>
  </si>
  <si>
    <t>POSEY, IN (129)</t>
  </si>
  <si>
    <t>SWIFT, MN (151)</t>
  </si>
  <si>
    <t>PITT, NC (147)</t>
  </si>
  <si>
    <t>WILKINSON, GA (319)</t>
  </si>
  <si>
    <t>HALIFAX, VA (83)</t>
  </si>
  <si>
    <t>GALLIA, OH (53)</t>
  </si>
  <si>
    <t>MERCER, OH (107)</t>
  </si>
  <si>
    <t>PULASKI, IL (153)</t>
  </si>
  <si>
    <t>TODD, MN (153)</t>
  </si>
  <si>
    <t>PORTSMOUTH CITY, VA (740)</t>
  </si>
  <si>
    <t>WORTH, GA (321)</t>
  </si>
  <si>
    <t>HALL, GA (139)</t>
  </si>
  <si>
    <t>GARRETT, MD (23)</t>
  </si>
  <si>
    <t>METCALFE, KY (169)</t>
  </si>
  <si>
    <t>PUTNAM, IL (155)</t>
  </si>
  <si>
    <t>TODD, SD (121)</t>
  </si>
  <si>
    <t>PRINCE GEORGE, VA (149)</t>
  </si>
  <si>
    <t>HANCOCK, GA (141)</t>
  </si>
  <si>
    <t>GEAUGA, OH (55)</t>
  </si>
  <si>
    <t>MIAMI, IN (103)</t>
  </si>
  <si>
    <t>PUTNAM, IN (133)</t>
  </si>
  <si>
    <t>TRAVERSE, MN (155)</t>
  </si>
  <si>
    <t>PRINCE GEORGES, MD (33)</t>
  </si>
  <si>
    <t>HARALSON, GA (143)</t>
  </si>
  <si>
    <t>GENESEE, NY (37)</t>
  </si>
  <si>
    <t>MIAMI, OH (109)</t>
  </si>
  <si>
    <t>RANDOLPH, IL (157)</t>
  </si>
  <si>
    <t>TRIPP, SD (123)</t>
  </si>
  <si>
    <t>HARFORD, MD (25)</t>
  </si>
  <si>
    <t>GILES, VA (71)</t>
  </si>
  <si>
    <t>MONROE, KY (171)</t>
  </si>
  <si>
    <t>RICHLAND, IL (159)</t>
  </si>
  <si>
    <t>TURNER, SD (125)</t>
  </si>
  <si>
    <t>QUEEN ANNES, MD (35)</t>
  </si>
  <si>
    <t>HARNETT, NC (85)</t>
  </si>
  <si>
    <t>GILMER, WV (21)</t>
  </si>
  <si>
    <t>MONTGOMERY, KY (173)</t>
  </si>
  <si>
    <t>SALINE, IL (165)</t>
  </si>
  <si>
    <t>UNION, SD (127)</t>
  </si>
  <si>
    <t>QUEENS, NY (81)</t>
  </si>
  <si>
    <t>HARRIS, GA (145)</t>
  </si>
  <si>
    <t>GORDON, GA (129)</t>
  </si>
  <si>
    <t>MONTGOMERY, OH (113)</t>
  </si>
  <si>
    <t>SANGAMON, IL (167)</t>
  </si>
  <si>
    <t>WADENA, MN (159)</t>
  </si>
  <si>
    <t>RICHLAND, SC (79)</t>
  </si>
  <si>
    <t>HART, GA (147)</t>
  </si>
  <si>
    <t>GRAINGER, TN (57)</t>
  </si>
  <si>
    <t>MONTGOMERY, TN (125)</t>
  </si>
  <si>
    <t>SCHUYLER, IL (169)</t>
  </si>
  <si>
    <t>WASHINGTON, MN (163)</t>
  </si>
  <si>
    <t>RICHMOND CITY, VA (760)</t>
  </si>
  <si>
    <t>HAYWOOD, NC (87)</t>
  </si>
  <si>
    <t>GRANT, WV (23)</t>
  </si>
  <si>
    <t>MOORE, TN (127)</t>
  </si>
  <si>
    <t>SCOTT, IL (171)</t>
  </si>
  <si>
    <t>WATONWAN, MN (165)</t>
  </si>
  <si>
    <t>RICHMOND, NC (153)</t>
  </si>
  <si>
    <t>HEARD, GA (149)</t>
  </si>
  <si>
    <t>GREENBRIER, WV (25)</t>
  </si>
  <si>
    <t>NELSON, KY (179)</t>
  </si>
  <si>
    <t>SHELBY, IL (173)</t>
  </si>
  <si>
    <t>WILKIN, MN (167)</t>
  </si>
  <si>
    <t>RICHMOND, NY (85)</t>
  </si>
  <si>
    <t>HENDERSON, NC (89)</t>
  </si>
  <si>
    <t>GREENE, NY (39)</t>
  </si>
  <si>
    <t>NEWTON, IN (111)</t>
  </si>
  <si>
    <t>SPENCER, IN (147)</t>
  </si>
  <si>
    <t>WRIGHT, MN (171)</t>
  </si>
  <si>
    <t>RICHMOND, VA (159)</t>
  </si>
  <si>
    <t>HENRY, GA (151)</t>
  </si>
  <si>
    <t>GREENE, PA (59)</t>
  </si>
  <si>
    <t>NICHOLAS, KY (181)</t>
  </si>
  <si>
    <t>ST CHARLES, MO (183)</t>
  </si>
  <si>
    <t>YANKTON, SD (135)</t>
  </si>
  <si>
    <t>ROBESON, NC (155)</t>
  </si>
  <si>
    <t>HENRY, VA (89)</t>
  </si>
  <si>
    <t>GREENE, TN (59)</t>
  </si>
  <si>
    <t>OHIO, IN (115)</t>
  </si>
  <si>
    <t>ST CLAIR, IL (163)</t>
  </si>
  <si>
    <t>YELLOW MEDICINE, MN (173)</t>
  </si>
  <si>
    <t>SALEM, NJ (33)</t>
  </si>
  <si>
    <t>HOWARD, MD (27)</t>
  </si>
  <si>
    <t>GREENUP, KY (89)</t>
  </si>
  <si>
    <t>OLDHAM, KY (185)</t>
  </si>
  <si>
    <t>ST LOUIS, MO (189)</t>
  </si>
  <si>
    <t>SAMPSON, NC (163)</t>
  </si>
  <si>
    <t>HUDSON, NJ (17)</t>
  </si>
  <si>
    <t>GRUNDY, TN (61)</t>
  </si>
  <si>
    <t>OTTAWA, OH (123)</t>
  </si>
  <si>
    <t>STARK, IL (175)</t>
  </si>
  <si>
    <t>SCOTLAND, NC (165)</t>
  </si>
  <si>
    <t>HUNTERDON, NJ (19)</t>
  </si>
  <si>
    <t>GUERNSEY, OH (59)</t>
  </si>
  <si>
    <t>OVERTON, TN (133)</t>
  </si>
  <si>
    <t>SULLIVAN, IN (153)</t>
  </si>
  <si>
    <t>SOMERSET, MD (39)</t>
  </si>
  <si>
    <t>IREDELL, NC (97)</t>
  </si>
  <si>
    <t>HAMBLEN, TN (63)</t>
  </si>
  <si>
    <t>OWEN, KY (187)</t>
  </si>
  <si>
    <t>TAZEWELL, IL (179)</t>
  </si>
  <si>
    <t>SOUTHAMPTON, VA (175)</t>
  </si>
  <si>
    <t>JACKSON, GA (157)</t>
  </si>
  <si>
    <t>HAMILTON, TN (65)</t>
  </si>
  <si>
    <t>PENDLETON, KY (191)</t>
  </si>
  <si>
    <t>TIPPECANOE, IN (157)</t>
  </si>
  <si>
    <t>ST MARYS, MD (37)</t>
  </si>
  <si>
    <t>JACKSON, NC (99)</t>
  </si>
  <si>
    <t>HAMPSHIRE, WV (27)</t>
  </si>
  <si>
    <t>PERRY, TN (135)</t>
  </si>
  <si>
    <t>TODD, KY (219)</t>
  </si>
  <si>
    <t>SUFFOLK CITY, VA (800)</t>
  </si>
  <si>
    <t>JASPER, GA (159)</t>
  </si>
  <si>
    <t>HANCOCK, TN (67)</t>
  </si>
  <si>
    <t>PICKETT, TN (137)</t>
  </si>
  <si>
    <t>TRIGG, KY (221)</t>
  </si>
  <si>
    <t>SUFFOLK, NY (103)</t>
  </si>
  <si>
    <t>JOHNSON, TN (91)</t>
  </si>
  <si>
    <t>HANCOCK, WV (29)</t>
  </si>
  <si>
    <t>PORTER, IN (127)</t>
  </si>
  <si>
    <t>UNION, IL (181)</t>
  </si>
  <si>
    <t>SUMTER, SC (85)</t>
  </si>
  <si>
    <t>JOHNSTON, NC (101)</t>
  </si>
  <si>
    <t>HARDY, WV (31)</t>
  </si>
  <si>
    <t>PREBLE, OH (135)</t>
  </si>
  <si>
    <t>UNION, KY (225)</t>
  </si>
  <si>
    <t>SURRY, VA (181)</t>
  </si>
  <si>
    <t>JONES, GA (169)</t>
  </si>
  <si>
    <t>HARLAN, KY (95)</t>
  </si>
  <si>
    <t>PULASKI, IN (131)</t>
  </si>
  <si>
    <t>VANDERBURGH, IN (163)</t>
  </si>
  <si>
    <t>SUSSEX, DE (5)</t>
  </si>
  <si>
    <t>KERSHAW, SC (55)</t>
  </si>
  <si>
    <t>HARRISON, OH (67)</t>
  </si>
  <si>
    <t>PULASKI, KY (199)</t>
  </si>
  <si>
    <t>VERMILION, IL (183)</t>
  </si>
  <si>
    <t>SUSSEX, VA (183)</t>
  </si>
  <si>
    <t>LAMAR, GA (171)</t>
  </si>
  <si>
    <t>HARRISON, WV (33)</t>
  </si>
  <si>
    <t>PUTNAM, OH (137)</t>
  </si>
  <si>
    <t>VERMILLION, IN (165)</t>
  </si>
  <si>
    <t>TALBOT, MD (41)</t>
  </si>
  <si>
    <t>LANCASTER, PA (71)</t>
  </si>
  <si>
    <t>HARRISONBURG CITY, VA (660)</t>
  </si>
  <si>
    <t>PUTNAM, TN (141)</t>
  </si>
  <si>
    <t>VIGO, IN (167)</t>
  </si>
  <si>
    <t>TYRRELL, NC (177)</t>
  </si>
  <si>
    <t>LANCASTER, SC (57)</t>
  </si>
  <si>
    <t>HAWKINS, TN (73)</t>
  </si>
  <si>
    <t>RANDOLPH, IN (135)</t>
  </si>
  <si>
    <t>WABASH, IL (185)</t>
  </si>
  <si>
    <t>VIRGINIA BEACH CITY, VA (810)</t>
  </si>
  <si>
    <t>LAURENS, SC (59)</t>
  </si>
  <si>
    <t>HIGHLAND, VA (91)</t>
  </si>
  <si>
    <t>RIPLEY, IN (137)</t>
  </si>
  <si>
    <t>WARREN, IL (187)</t>
  </si>
  <si>
    <t>WASHINGTON, NC (187)</t>
  </si>
  <si>
    <t>LEE, AL (81)</t>
  </si>
  <si>
    <t>HOCKING, OH (73)</t>
  </si>
  <si>
    <t>ROBERTSON, KY (201)</t>
  </si>
  <si>
    <t>WARREN, IN (171)</t>
  </si>
  <si>
    <t>WAYNE, NC (191)</t>
  </si>
  <si>
    <t>LEE, NC (105)</t>
  </si>
  <si>
    <t>HOLMES, OH (75)</t>
  </si>
  <si>
    <t>ROBERTSON, TN (147)</t>
  </si>
  <si>
    <t>WARRICK, IN (173)</t>
  </si>
  <si>
    <t>WAYNESBORO CITY, VA (820)</t>
  </si>
  <si>
    <t>LINCOLN, GA (181)</t>
  </si>
  <si>
    <t>HUNTINGDON, PA (61)</t>
  </si>
  <si>
    <t>RUSH, IN (139)</t>
  </si>
  <si>
    <t>WASHINGTON, IL (189)</t>
  </si>
  <si>
    <t>WESTMORELAND, VA (193)</t>
  </si>
  <si>
    <t>LINCOLN, NC (109)</t>
  </si>
  <si>
    <t>HURON, OH (77)</t>
  </si>
  <si>
    <t>RUSSELL, KY (207)</t>
  </si>
  <si>
    <t>WASHINGTON, IN (175)</t>
  </si>
  <si>
    <t>WICOMICO, MD (45)</t>
  </si>
  <si>
    <t>LOUDOUN, VA (107)</t>
  </si>
  <si>
    <t>INDIANA, PA (63)</t>
  </si>
  <si>
    <t>RUTHERFORD, TN (149)</t>
  </si>
  <si>
    <t>WAYNE, IL (191)</t>
  </si>
  <si>
    <t>WILLIAMSBURG CITY, VA (830)</t>
  </si>
  <si>
    <t>LOUISA, VA (109)</t>
  </si>
  <si>
    <t>JACKSON, AL (71)</t>
  </si>
  <si>
    <t>SANDUSKY, OH (143)</t>
  </si>
  <si>
    <t>WEBSTER, KY (233)</t>
  </si>
  <si>
    <t>WILLIAMSBURG, SC (89)</t>
  </si>
  <si>
    <t>LUMPKIN, GA (187)</t>
  </si>
  <si>
    <t>JACKSON, KY (109)</t>
  </si>
  <si>
    <t>SCOTT, IN (143)</t>
  </si>
  <si>
    <t>WHITE, IL (193)</t>
  </si>
  <si>
    <t>WILSON, NC (195)</t>
  </si>
  <si>
    <t>JACKSON, OH (79)</t>
  </si>
  <si>
    <t>SCOTT, KY (209)</t>
  </si>
  <si>
    <t>WILLIAMSON, IL (199)</t>
  </si>
  <si>
    <t>WORCESTER, MD (47)</t>
  </si>
  <si>
    <t>LYNCHBURG CITY, VA (680)</t>
  </si>
  <si>
    <t>JACKSON, WV (35)</t>
  </si>
  <si>
    <t>SENECA, OH (147)</t>
  </si>
  <si>
    <t>WOODFORD, IL (203)</t>
  </si>
  <si>
    <t>YORK, VA (199)</t>
  </si>
  <si>
    <t>MACON, NC (113)</t>
  </si>
  <si>
    <t>JEFFERSON, AL (73)</t>
  </si>
  <si>
    <t>SHELBY, IN (145)</t>
  </si>
  <si>
    <t>MADISON, GA (195)</t>
  </si>
  <si>
    <t>JEFFERSON, NY (45)</t>
  </si>
  <si>
    <t>SHELBY, KY (211)</t>
  </si>
  <si>
    <t>MADISON, NC (115)</t>
  </si>
  <si>
    <t>JEFFERSON, OH (81)</t>
  </si>
  <si>
    <t>SHELBY, OH (149)</t>
  </si>
  <si>
    <t>MADISON, VA (113)</t>
  </si>
  <si>
    <t>JEFFERSON, PA (65)</t>
  </si>
  <si>
    <t>SIMPSON, KY (213)</t>
  </si>
  <si>
    <t>MARTINSVILLE CITY, VA (690)</t>
  </si>
  <si>
    <t>JEFFERSON, TN (89)</t>
  </si>
  <si>
    <t>SMITH, TN (159)</t>
  </si>
  <si>
    <t>MC CORMICK, SC (65)</t>
  </si>
  <si>
    <t>JEFFERSON, WV (37)</t>
  </si>
  <si>
    <t>SPENCER, KY (215)</t>
  </si>
  <si>
    <t>MC DOWELL, NC (111)</t>
  </si>
  <si>
    <t>JOHNSON, KY (115)</t>
  </si>
  <si>
    <t>STEWART, TN (161)</t>
  </si>
  <si>
    <t>MC DUFFIE, GA (189)</t>
  </si>
  <si>
    <t>JUNIATA, PA (67)</t>
  </si>
  <si>
    <t>SUMNER, TN (165)</t>
  </si>
  <si>
    <t>MECKLENBURG, NC (119)</t>
  </si>
  <si>
    <t>KANAWHA, WV (39)</t>
  </si>
  <si>
    <t>SWITZERLAND, IN (155)</t>
  </si>
  <si>
    <t>MECKLENBURG, VA (117)</t>
  </si>
  <si>
    <t>KNOTT, KY (119)</t>
  </si>
  <si>
    <t>TAYLOR, KY (217)</t>
  </si>
  <si>
    <t>MERCER, NJ (21)</t>
  </si>
  <si>
    <t>KNOX, KY (121)</t>
  </si>
  <si>
    <t>TIPTON, IN (159)</t>
  </si>
  <si>
    <t>MERIWETHER, GA (199)</t>
  </si>
  <si>
    <t>KNOX, OH (83)</t>
  </si>
  <si>
    <t>TRIMBLE, KY (223)</t>
  </si>
  <si>
    <t>MIDDLESEX, NJ (23)</t>
  </si>
  <si>
    <t>KNOX, TN (93)</t>
  </si>
  <si>
    <t>TROUSDALE, TN (169)</t>
  </si>
  <si>
    <t>MITCHELL, NC (121)</t>
  </si>
  <si>
    <t>LACKAWANNA, PA (69)</t>
  </si>
  <si>
    <t>UNION, IN (161)</t>
  </si>
  <si>
    <t>MONROE, GA (207)</t>
  </si>
  <si>
    <t>LAKE, OH (85)</t>
  </si>
  <si>
    <t>VAN WERT, OH (161)</t>
  </si>
  <si>
    <t>MONTGOMERY, MD (31)</t>
  </si>
  <si>
    <t>LAUREL, KY (125)</t>
  </si>
  <si>
    <t>WABASH, IN (169)</t>
  </si>
  <si>
    <t>MONTGOMERY, NC (123)</t>
  </si>
  <si>
    <t>LAWRENCE, KY (127)</t>
  </si>
  <si>
    <t>WARREN, KY (227)</t>
  </si>
  <si>
    <t>MONTGOMERY, PA (91)</t>
  </si>
  <si>
    <t>LAWRENCE, OH (87)</t>
  </si>
  <si>
    <t>WARREN, OH (165)</t>
  </si>
  <si>
    <t>MOORE, NC (125)</t>
  </si>
  <si>
    <t>LAWRENCE, PA (73)</t>
  </si>
  <si>
    <t>WARREN, TN (177)</t>
  </si>
  <si>
    <t>MORGAN, GA (211)</t>
  </si>
  <si>
    <t>LEBANON, PA (75)</t>
  </si>
  <si>
    <t>WASHINGTON, KY (229)</t>
  </si>
  <si>
    <t>MORRIS, NJ (27)</t>
  </si>
  <si>
    <t>LEE, KY (129)</t>
  </si>
  <si>
    <t>WAYNE, IN (177)</t>
  </si>
  <si>
    <t>NASH, NC (127)</t>
  </si>
  <si>
    <t>LEE, VA (105)</t>
  </si>
  <si>
    <t>WAYNE, KY (231)</t>
  </si>
  <si>
    <t>NELSON, VA (125)</t>
  </si>
  <si>
    <t>LEHIGH, PA (77)</t>
  </si>
  <si>
    <t>WAYNE, TN (181)</t>
  </si>
  <si>
    <t>NEWBERRY, SC (71)</t>
  </si>
  <si>
    <t>LESLIE, KY (131)</t>
  </si>
  <si>
    <t>WELLS, IN (179)</t>
  </si>
  <si>
    <t>NEWTON, GA (217)</t>
  </si>
  <si>
    <t>LETCHER, KY (133)</t>
  </si>
  <si>
    <t>WHITE, IN (181)</t>
  </si>
  <si>
    <t>NOTTOWAY, VA (135)</t>
  </si>
  <si>
    <t>LEWIS, KY (135)</t>
  </si>
  <si>
    <t>WILLIAMSON, TN (187)</t>
  </si>
  <si>
    <t>OCONEE, GA (219)</t>
  </si>
  <si>
    <t>LEWIS, NY (49)</t>
  </si>
  <si>
    <t>WILSON, TN (189)</t>
  </si>
  <si>
    <t>OCONEE, SC (73)</t>
  </si>
  <si>
    <t>LEWIS, WV (41)</t>
  </si>
  <si>
    <t>WOOD, OH (173)</t>
  </si>
  <si>
    <t>OGLETHORPE, GA (221)</t>
  </si>
  <si>
    <t>LICKING, OH (89)</t>
  </si>
  <si>
    <t>WOODFORD, KY (239)</t>
  </si>
  <si>
    <t>ORANGE, NC (135)</t>
  </si>
  <si>
    <t>LINCOLN, WV (43)</t>
  </si>
  <si>
    <t>WYANDOT, OH (175)</t>
  </si>
  <si>
    <t>ORANGE, VA (137)</t>
  </si>
  <si>
    <t>LIVINGSTON, NY (51)</t>
  </si>
  <si>
    <t>PASSAIC, NJ (31)</t>
  </si>
  <si>
    <t>LOGAN, WV (45)</t>
  </si>
  <si>
    <t>PATRICK, VA (141)</t>
  </si>
  <si>
    <t>LORAIN, OH (93)</t>
  </si>
  <si>
    <t>PAULDING, GA (223)</t>
  </si>
  <si>
    <t>LOUDON, TN (105)</t>
  </si>
  <si>
    <t>PERSON, NC (145)</t>
  </si>
  <si>
    <t>LUZERNE, PA (79)</t>
  </si>
  <si>
    <t>PETERSBURG CITY, VA (730)</t>
  </si>
  <si>
    <t>LYCOMING, PA (81)</t>
  </si>
  <si>
    <t>PHILADELPHIA, PA (101)</t>
  </si>
  <si>
    <t>MADISON, AL (89)</t>
  </si>
  <si>
    <t>PICKENS, GA (227)</t>
  </si>
  <si>
    <t>MADISON, NY (53)</t>
  </si>
  <si>
    <t>PICKENS, SC (77)</t>
  </si>
  <si>
    <t>MADISON, OH (97)</t>
  </si>
  <si>
    <t>PIKE, GA (231)</t>
  </si>
  <si>
    <t>MAGOFFIN, KY (153)</t>
  </si>
  <si>
    <t>PITTSYLVANIA, VA (143)</t>
  </si>
  <si>
    <t>MAHONING, OH (99)</t>
  </si>
  <si>
    <t>POLK, NC (149)</t>
  </si>
  <si>
    <t>MARION, OH (101)</t>
  </si>
  <si>
    <t>POWHATAN, VA (145)</t>
  </si>
  <si>
    <t>MARION, TN (115)</t>
  </si>
  <si>
    <t>PRINCE EDWARD, VA (147)</t>
  </si>
  <si>
    <t>MARION, WV (49)</t>
  </si>
  <si>
    <t>PRINCE WILLIAM, VA (153)</t>
  </si>
  <si>
    <t>MARSHALL, AL (95)</t>
  </si>
  <si>
    <t>PUTNAM, GA (237)</t>
  </si>
  <si>
    <t>MARSHALL, WV (51)</t>
  </si>
  <si>
    <t>RABUN, GA (241)</t>
  </si>
  <si>
    <t>MARTIN, KY (159)</t>
  </si>
  <si>
    <t>RANDOLPH, AL (111)</t>
  </si>
  <si>
    <t>MASON, WV (53)</t>
  </si>
  <si>
    <t>RANDOLPH, NC (151)</t>
  </si>
  <si>
    <t>MC CREARY, KY (147)</t>
  </si>
  <si>
    <t>RAPPAHANNOCK, VA (157)</t>
  </si>
  <si>
    <t>MC DOWELL, WV (47)</t>
  </si>
  <si>
    <t>ROCKDALE, GA (247)</t>
  </si>
  <si>
    <t>MC KEAN, PA (83)</t>
  </si>
  <si>
    <t>ROCKINGHAM, NC (157)</t>
  </si>
  <si>
    <t>MC MINN, TN (107)</t>
  </si>
  <si>
    <t>ROWAN, NC (159)</t>
  </si>
  <si>
    <t>MEDINA, OH (103)</t>
  </si>
  <si>
    <t>RUTHERFORD, NC (161)</t>
  </si>
  <si>
    <t>MEIGS, OH (105)</t>
  </si>
  <si>
    <t>SALUDA, SC (81)</t>
  </si>
  <si>
    <t>MEIGS, TN (121)</t>
  </si>
  <si>
    <t>SOMERSET, NJ (35)</t>
  </si>
  <si>
    <t>MENIFEE, KY (165)</t>
  </si>
  <si>
    <t>MERCER, PA (85)</t>
  </si>
  <si>
    <t>SPALDING, GA (255)</t>
  </si>
  <si>
    <t>MERCER, WV (55)</t>
  </si>
  <si>
    <t>SPARTANBURG, SC (83)</t>
  </si>
  <si>
    <t>MIFFLIN, PA (87)</t>
  </si>
  <si>
    <t>SPOTSYLVANIA, VA (177)</t>
  </si>
  <si>
    <t>MINERAL, WV (57)</t>
  </si>
  <si>
    <t>STAFFORD, VA (179)</t>
  </si>
  <si>
    <t>MINGO, WV (59)</t>
  </si>
  <si>
    <t>STANLY, NC (167)</t>
  </si>
  <si>
    <t>MONONGALIA, WV (61)</t>
  </si>
  <si>
    <t>STEPHENS, GA (257)</t>
  </si>
  <si>
    <t>MONROE, NY (55)</t>
  </si>
  <si>
    <t>STOKES, NC (169)</t>
  </si>
  <si>
    <t>MONROE, OH (111)</t>
  </si>
  <si>
    <t>SURRY, NC (171)</t>
  </si>
  <si>
    <t>MONROE, PA (89)</t>
  </si>
  <si>
    <t>SWAIN, NC (173)</t>
  </si>
  <si>
    <t>MONROE, TN (123)</t>
  </si>
  <si>
    <t>TALBOT, GA (263)</t>
  </si>
  <si>
    <t>MONROE, WV (63)</t>
  </si>
  <si>
    <t>TALIAFERRO, GA (265)</t>
  </si>
  <si>
    <t>MONTGOMERY, NY (57)</t>
  </si>
  <si>
    <t>TALLAPOOSA, AL (123)</t>
  </si>
  <si>
    <t>MONTGOMERY, VA (121)</t>
  </si>
  <si>
    <t>TOWNS, GA (281)</t>
  </si>
  <si>
    <t>MONTOUR, PA (93)</t>
  </si>
  <si>
    <t>TRANSYLVANIA, NC (175)</t>
  </si>
  <si>
    <t>MORGAN, KY (175)</t>
  </si>
  <si>
    <t>TROUP, GA (285)</t>
  </si>
  <si>
    <t>MORGAN, OH (115)</t>
  </si>
  <si>
    <t>UNION, GA (291)</t>
  </si>
  <si>
    <t>MORGAN, TN (129)</t>
  </si>
  <si>
    <t>UNION, NC (179)</t>
  </si>
  <si>
    <t>MORGAN, WV (65)</t>
  </si>
  <si>
    <t>UNION, NJ (39)</t>
  </si>
  <si>
    <t>MORROW, OH (117)</t>
  </si>
  <si>
    <t>UNION, SC (87)</t>
  </si>
  <si>
    <t>MURRAY, GA (213)</t>
  </si>
  <si>
    <t>UPSON, GA (293)</t>
  </si>
  <si>
    <t>MUSKINGUM, OH (119)</t>
  </si>
  <si>
    <t>VANCE, NC (181)</t>
  </si>
  <si>
    <t>NIAGARA, NY (63)</t>
  </si>
  <si>
    <t>WAKE, NC (183)</t>
  </si>
  <si>
    <t>NICHOLAS, WV (67)</t>
  </si>
  <si>
    <t>WALTON, GA (297)</t>
  </si>
  <si>
    <t>NOBLE, OH (121)</t>
  </si>
  <si>
    <t>WARREN, GA (301)</t>
  </si>
  <si>
    <t>NORTHAMPTON, PA (95)</t>
  </si>
  <si>
    <t>WARREN, NC (185)</t>
  </si>
  <si>
    <t>NORTHUMBERLAND, PA (97)</t>
  </si>
  <si>
    <t>WATAUGA, NC (189)</t>
  </si>
  <si>
    <t>NORTON CITY, VA (720)</t>
  </si>
  <si>
    <t>WHITE, GA (311)</t>
  </si>
  <si>
    <t>OHIO, WV (69)</t>
  </si>
  <si>
    <t>WILKES, GA (317)</t>
  </si>
  <si>
    <t>ONEIDA, NY (65)</t>
  </si>
  <si>
    <t>WILKES, NC (193)</t>
  </si>
  <si>
    <t>ONONDAGA, NY (67)</t>
  </si>
  <si>
    <t>YADKIN, NC (197)</t>
  </si>
  <si>
    <t>ONTARIO, NY (69)</t>
  </si>
  <si>
    <t>YANCEY, NC (199)</t>
  </si>
  <si>
    <t>ORANGE, NY (71)</t>
  </si>
  <si>
    <t>YORK, PA (133)</t>
  </si>
  <si>
    <t>ORLEANS, NY (73)</t>
  </si>
  <si>
    <t>YORK, SC (91)</t>
  </si>
  <si>
    <t>OSWEGO, NY (75)</t>
  </si>
  <si>
    <t>OTSEGO, NY (77)</t>
  </si>
  <si>
    <t>OWSLEY, KY (189)</t>
  </si>
  <si>
    <t>PAGE, VA (139)</t>
  </si>
  <si>
    <t>PENDLETON, WV (71)</t>
  </si>
  <si>
    <t>PERRY, KY (193)</t>
  </si>
  <si>
    <t>PERRY, OH (127)</t>
  </si>
  <si>
    <t>PERRY, PA (99)</t>
  </si>
  <si>
    <t>PICKAWAY, OH (129)</t>
  </si>
  <si>
    <t>PIKE, KY (195)</t>
  </si>
  <si>
    <t>PIKE, OH (131)</t>
  </si>
  <si>
    <t>PIKE, PA (103)</t>
  </si>
  <si>
    <t>PLEASANTS, WV (73)</t>
  </si>
  <si>
    <t>POCAHONTAS, WV (75)</t>
  </si>
  <si>
    <t>POLK, GA (233)</t>
  </si>
  <si>
    <t>POLK, TN (139)</t>
  </si>
  <si>
    <t>PORTAGE, OH (133)</t>
  </si>
  <si>
    <t>POTTER, PA (105)</t>
  </si>
  <si>
    <t>POWELL, KY (197)</t>
  </si>
  <si>
    <t>PRESTON, WV (77)</t>
  </si>
  <si>
    <t>PULASKI, VA (155)</t>
  </si>
  <si>
    <t>PUTNAM, WV (79)</t>
  </si>
  <si>
    <t>RADFORD CITY, VA (750)</t>
  </si>
  <si>
    <t>RALEIGH, WV (81)</t>
  </si>
  <si>
    <t>RANDOLPH, WV (83)</t>
  </si>
  <si>
    <t>RHEA, TN (143)</t>
  </si>
  <si>
    <t>RICHLAND, OH (139)</t>
  </si>
  <si>
    <t>RITCHIE, WV (85)</t>
  </si>
  <si>
    <t>ROANE, TN (145)</t>
  </si>
  <si>
    <t>ROANE, WV (87)</t>
  </si>
  <si>
    <t>ROANOKE CITY, VA (770)</t>
  </si>
  <si>
    <t>ROANOKE, VA (161)</t>
  </si>
  <si>
    <t>ROCKBRIDGE, VA (163)</t>
  </si>
  <si>
    <t>ROCKCASTLE, KY (203)</t>
  </si>
  <si>
    <t>ROCKINGHAM, VA (165)</t>
  </si>
  <si>
    <t>ROSS, OH (141)</t>
  </si>
  <si>
    <t>ROWAN, KY (205)</t>
  </si>
  <si>
    <t>RUSSELL, VA (167)</t>
  </si>
  <si>
    <t>SARATOGA, NY (91)</t>
  </si>
  <si>
    <t>SCHENECTADY, NY (93)</t>
  </si>
  <si>
    <t>SCHOHARIE, NY (95)</t>
  </si>
  <si>
    <t>SCHUYLER, NY (97)</t>
  </si>
  <si>
    <t>SCHUYLKILL, PA (107)</t>
  </si>
  <si>
    <t>SCIOTO, OH (145)</t>
  </si>
  <si>
    <t>SCOTT, TN (151)</t>
  </si>
  <si>
    <t>SCOTT, VA (169)</t>
  </si>
  <si>
    <t>SENECA, NY (99)</t>
  </si>
  <si>
    <t>SEQUATCHIE, TN (153)</t>
  </si>
  <si>
    <t>SEVIER, TN (155)</t>
  </si>
  <si>
    <t>SHELBY, AL (117)</t>
  </si>
  <si>
    <t>SHENANDOAH, VA (171)</t>
  </si>
  <si>
    <t>SMYTH, VA (173)</t>
  </si>
  <si>
    <t>SNYDER, PA (109)</t>
  </si>
  <si>
    <t>SOMERSET, PA (111)</t>
  </si>
  <si>
    <t>ST CLAIR, AL (115)</t>
  </si>
  <si>
    <t>STARK, OH (151)</t>
  </si>
  <si>
    <t>STAUNTON CITY, VA (790)</t>
  </si>
  <si>
    <t>STEUBEN, NY (101)</t>
  </si>
  <si>
    <t>SULLIVAN, NY (105)</t>
  </si>
  <si>
    <t>SULLIVAN, PA (113)</t>
  </si>
  <si>
    <t>SULLIVAN, TN (163)</t>
  </si>
  <si>
    <t>SUMMERS, WV (89)</t>
  </si>
  <si>
    <t>SUMMIT, OH (153)</t>
  </si>
  <si>
    <t>SUSQUEHANNA, PA (115)</t>
  </si>
  <si>
    <t>SUSSEX, NJ (37)</t>
  </si>
  <si>
    <t>TALLADEGA, AL (121)</t>
  </si>
  <si>
    <t>TAYLOR, WV (91)</t>
  </si>
  <si>
    <t>TAZEWELL, VA (185)</t>
  </si>
  <si>
    <t>TIOGA, NY (107)</t>
  </si>
  <si>
    <t>TIOGA, PA (117)</t>
  </si>
  <si>
    <t>TOMPKINS, NY (109)</t>
  </si>
  <si>
    <t>TRUMBULL, OH (155)</t>
  </si>
  <si>
    <t>TUCKER, WV (93)</t>
  </si>
  <si>
    <t>TUSCARAWAS, OH (157)</t>
  </si>
  <si>
    <t>TYLER, WV (95)</t>
  </si>
  <si>
    <t>ULSTER, NY (111)</t>
  </si>
  <si>
    <t>UNICOI, TN (171)</t>
  </si>
  <si>
    <t>UNION, OH (159)</t>
  </si>
  <si>
    <t>UNION, PA (119)</t>
  </si>
  <si>
    <t>UNION, TN (173)</t>
  </si>
  <si>
    <t>UPSHUR, WV (97)</t>
  </si>
  <si>
    <t>VAN BUREN, TN (175)</t>
  </si>
  <si>
    <t>VENANGO, PA (121)</t>
  </si>
  <si>
    <t>VINTON, OH (163)</t>
  </si>
  <si>
    <t>WALKER, GA (295)</t>
  </si>
  <si>
    <t>WARREN, NJ (41)</t>
  </si>
  <si>
    <t>WARREN, PA (123)</t>
  </si>
  <si>
    <t>WARREN, VA (187)</t>
  </si>
  <si>
    <t>WASHINGTON, MD (43)</t>
  </si>
  <si>
    <t>WASHINGTON, OH (167)</t>
  </si>
  <si>
    <t>WASHINGTON, PA (125)</t>
  </si>
  <si>
    <t>WASHINGTON, TN (179)</t>
  </si>
  <si>
    <t>WASHINGTON, VA (191)</t>
  </si>
  <si>
    <t>WAYNE, NY (117)</t>
  </si>
  <si>
    <t>WAYNE, OH (169)</t>
  </si>
  <si>
    <t>WAYNE, PA (127)</t>
  </si>
  <si>
    <t>WAYNE, WV (99)</t>
  </si>
  <si>
    <t>WEBSTER, WV (101)</t>
  </si>
  <si>
    <t>WESTMORELAND, PA (129)</t>
  </si>
  <si>
    <t>WETZEL, WV (103)</t>
  </si>
  <si>
    <t>WHITE, TN (185)</t>
  </si>
  <si>
    <t>WHITFIELD, GA (313)</t>
  </si>
  <si>
    <t>WHITLEY, KY (235)</t>
  </si>
  <si>
    <t>WINCHESTER CITY, VA (840)</t>
  </si>
  <si>
    <t>WIRT, WV (105)</t>
  </si>
  <si>
    <t>WISE, VA (195)</t>
  </si>
  <si>
    <t>WOLFE, KY (237)</t>
  </si>
  <si>
    <t>WOOD, WV (107)</t>
  </si>
  <si>
    <t>WYOMING, NY (121)</t>
  </si>
  <si>
    <t>WYOMING, PA (131)</t>
  </si>
  <si>
    <t>WYOMING, WV (109)</t>
  </si>
  <si>
    <t>WYTHE, VA (197)</t>
  </si>
  <si>
    <t>YATES, NY (123)</t>
  </si>
  <si>
    <t>Compressor Components, Gas Service - Valve</t>
  </si>
  <si>
    <t>Storage Station, Gas Service - Valve</t>
  </si>
  <si>
    <t>LNG Storage, LNG Service - Valve</t>
  </si>
  <si>
    <t>Compressor Components, Gas Service - Connector</t>
  </si>
  <si>
    <t>LNG Storage, LNG Service - Pump Seal</t>
  </si>
  <si>
    <t>LNG Storage, LNG Service - Connector</t>
  </si>
  <si>
    <t>Compressor Components, Gas Service - Pressure Relief Valve</t>
  </si>
  <si>
    <t>Storage Station, Gas Service - Pressure Relief Valve</t>
  </si>
  <si>
    <t>LNG Storage, LNG Service - Other</t>
  </si>
  <si>
    <t>Compressor Components, Gas Service - Meter</t>
  </si>
  <si>
    <t>Wellhead</t>
  </si>
  <si>
    <t>Separators</t>
  </si>
  <si>
    <t>Compressors</t>
  </si>
  <si>
    <t>In-line heaters</t>
  </si>
  <si>
    <t>Heater-treater</t>
  </si>
  <si>
    <t>Header</t>
  </si>
  <si>
    <t>Storage wellheads, Gas Service - Connector</t>
  </si>
  <si>
    <t>BAMM</t>
  </si>
  <si>
    <t>No Vent Controls</t>
  </si>
  <si>
    <t>NOTE:  Leave rows blank if facility did not have any vent stack emissions from compressor scrubber dump valve leakage as quantified per 98.233(k)</t>
  </si>
  <si>
    <t>Fill out the following table for each vent stack:</t>
  </si>
  <si>
    <t>NOTE:  Leave rows blank if facility did not have any associated gas venting or flaring</t>
  </si>
  <si>
    <t>Bureau of Ocean Energy Management (BOEM)</t>
  </si>
  <si>
    <t>Bureau of Safety and Environmental Enforcement (BSEE)</t>
  </si>
  <si>
    <t>Calculation Spreadsheets</t>
  </si>
  <si>
    <t>Guidance for Subpart W reporters on Facility Address</t>
  </si>
  <si>
    <t>DO NOT COMPLETE THIS COLUMN
Applies to Onshore Natural Gas Processing only</t>
  </si>
  <si>
    <t>Well drilling and completion equipment</t>
  </si>
  <si>
    <t>Workover equipment</t>
  </si>
  <si>
    <t>Electrical generators</t>
  </si>
  <si>
    <t>Steam boilers</t>
  </si>
  <si>
    <t>Process heaters</t>
  </si>
  <si>
    <t>Natural gas dehydrators</t>
  </si>
  <si>
    <t>GHGRP ID:</t>
  </si>
  <si>
    <t>220 - Gulf Coast Basin (LA, TX)</t>
  </si>
  <si>
    <t>_220</t>
  </si>
  <si>
    <t>LUNENBURG, VA (111)</t>
  </si>
  <si>
    <t>DAVIESS, IN (27)</t>
  </si>
  <si>
    <t>Temporary</t>
  </si>
  <si>
    <t>Continuous</t>
  </si>
  <si>
    <t>NOTE:  Leave rows blank if facility did not perform well testing that resulted in venting or flaring</t>
  </si>
  <si>
    <t>Internal Combustion</t>
  </si>
  <si>
    <t>External Combustion</t>
  </si>
  <si>
    <t>Calculation Method</t>
  </si>
  <si>
    <t>Equation W-10B</t>
  </si>
  <si>
    <t>Associated Gas Venting and Flaring</t>
  </si>
  <si>
    <t>Identify first non-blank cell</t>
  </si>
  <si>
    <t>Relative location of last non-blank cell in data entry column</t>
  </si>
  <si>
    <t>Message if row is skipped</t>
  </si>
  <si>
    <t>Identify first blank cell (array forumula - must use CTRL+SHIFT+ENTER)</t>
  </si>
  <si>
    <t>FIND FIRST BLANK CELL IN RANGE (KEY COLUMN C)</t>
  </si>
  <si>
    <t>FIND FIRST BLANK CELL IN RANGE (KEY COLUMN B)</t>
  </si>
  <si>
    <t>WARNING:  Data must be entered in sequential rows.  e-GGRT will not process records after an empty row.</t>
  </si>
  <si>
    <t>Relative location of last non-blank text cell in data entry column</t>
  </si>
  <si>
    <t>Liquefied natural gas (LNG) storage [98.230(a)(6)]</t>
  </si>
  <si>
    <t>LNG import and export equipment [98.230(a)(7)]</t>
  </si>
  <si>
    <t>Natural gas distribution [98.230(a)(8)]</t>
  </si>
  <si>
    <t>Offshore petroleum and natural gas production [98.230(a)(1)]</t>
  </si>
  <si>
    <t>Onshore petroleum and natural gas production [98.230(a)(2)]</t>
  </si>
  <si>
    <t>Onshore natural gas processing [98.230(a)(3)]</t>
  </si>
  <si>
    <t>Onshore natural gas transmission compression [98.230(a)(4)]</t>
  </si>
  <si>
    <t>Underground natural gas storage [98.230(a)(5)]</t>
  </si>
  <si>
    <t>-Onshore petroleum and natural gas production [98.230(a)(2)]</t>
  </si>
  <si>
    <t>In accordance with 98.232, only the following industry segments must report data for natural gas pneumatic device venting:</t>
  </si>
  <si>
    <t>-Underground natural gas storage [98.230(a)(5)]</t>
  </si>
  <si>
    <t>Were missing data procedures used for any parameters to calculate GHG emissions?
[98.235]</t>
  </si>
  <si>
    <t>In accordance with 98.232, only the following industry segments must report data for acid gas removal units:</t>
  </si>
  <si>
    <t>-Onshore natural gas processing [98.230(a)(3)]</t>
  </si>
  <si>
    <t>In accordance with 98.232, only the following industry segments must report data for dehydrators:</t>
  </si>
  <si>
    <t>In accordance with 98.232, only the following industry segment must report data for well venting for liquids unloading:</t>
  </si>
  <si>
    <t>In accordance with 98.232, only the following industry segments must report data for blowdown vent stacks:</t>
  </si>
  <si>
    <t>In accordance with 98.232, only the following industry segment must report data for transmission tanks:</t>
  </si>
  <si>
    <t>In accordance with 98.232, only the following industry segment must report data for well testing:</t>
  </si>
  <si>
    <t>In accordance with 98.232, only the following industry segment must report data for associated gas venting and flaring:</t>
  </si>
  <si>
    <t>In accordance with 98.232, only the following industry segments must report data for flare stacks:</t>
  </si>
  <si>
    <t>In accordance with 98.232, only the following industry segments must report data for centrifugal compressors:</t>
  </si>
  <si>
    <t>In accordance with 98.232, only the following industry segments must report data for reciprocating compressors:</t>
  </si>
  <si>
    <t>In accordance with 98.232, only the following industry segments must report data for other emissions from equipment leaks estimated using emission factors:</t>
  </si>
  <si>
    <t>In accordance with 98.232, only the following industry segment must report data for EOR  injection pump blowdown:</t>
  </si>
  <si>
    <t>In accordance with 98.232, only the following industry segment must report data for EOR  hydrocarbon liquids dissolved CO2:</t>
  </si>
  <si>
    <t>In accordance with 98.232, only the following industry segment must report data for combustion emissions:</t>
  </si>
  <si>
    <t>Eq. W-10A and Measured Flow Rates</t>
  </si>
  <si>
    <t>Eq. W-10A and Estimated Flow Rates (based Eq. W-11A or Eq. W-11B)</t>
  </si>
  <si>
    <t>Eq. W-10A and Both Estimated and Measured Flow Rates</t>
  </si>
  <si>
    <t>&gt;1 inch and &lt;2.375 inches, &gt;60 psig and &lt;110 psig</t>
  </si>
  <si>
    <r>
      <rPr>
        <u/>
        <sz val="11"/>
        <color indexed="8"/>
        <rFont val="Arial"/>
        <family val="2"/>
      </rPr>
      <t>&lt;</t>
    </r>
    <r>
      <rPr>
        <sz val="11"/>
        <color indexed="8"/>
        <rFont val="Arial"/>
        <family val="2"/>
      </rPr>
      <t xml:space="preserve">1 inch, </t>
    </r>
    <r>
      <rPr>
        <u/>
        <sz val="11"/>
        <color indexed="8"/>
        <rFont val="Arial"/>
        <family val="2"/>
      </rPr>
      <t>&lt;</t>
    </r>
    <r>
      <rPr>
        <sz val="11"/>
        <color indexed="8"/>
        <rFont val="Arial"/>
        <family val="2"/>
      </rPr>
      <t>25 psig</t>
    </r>
  </si>
  <si>
    <r>
      <rPr>
        <u/>
        <sz val="11"/>
        <color indexed="8"/>
        <rFont val="Arial"/>
        <family val="2"/>
      </rPr>
      <t>&lt;</t>
    </r>
    <r>
      <rPr>
        <sz val="11"/>
        <color indexed="8"/>
        <rFont val="Arial"/>
        <family val="2"/>
      </rPr>
      <t xml:space="preserve">1 inch, &gt;60 psig and </t>
    </r>
    <r>
      <rPr>
        <u/>
        <sz val="11"/>
        <color indexed="8"/>
        <rFont val="Arial"/>
        <family val="2"/>
      </rPr>
      <t>&lt;</t>
    </r>
    <r>
      <rPr>
        <sz val="11"/>
        <color indexed="8"/>
        <rFont val="Arial"/>
        <family val="2"/>
      </rPr>
      <t>110 psig</t>
    </r>
  </si>
  <si>
    <r>
      <rPr>
        <u/>
        <sz val="11"/>
        <color indexed="8"/>
        <rFont val="Arial"/>
        <family val="2"/>
      </rPr>
      <t>&lt;</t>
    </r>
    <r>
      <rPr>
        <sz val="11"/>
        <color indexed="8"/>
        <rFont val="Arial"/>
        <family val="2"/>
      </rPr>
      <t xml:space="preserve">1 inch, &gt;110 psig and </t>
    </r>
    <r>
      <rPr>
        <u/>
        <sz val="11"/>
        <color indexed="8"/>
        <rFont val="Arial"/>
        <family val="2"/>
      </rPr>
      <t>&lt;</t>
    </r>
    <r>
      <rPr>
        <sz val="11"/>
        <color indexed="8"/>
        <rFont val="Arial"/>
        <family val="2"/>
      </rPr>
      <t>200 psig</t>
    </r>
  </si>
  <si>
    <r>
      <rPr>
        <u/>
        <sz val="11"/>
        <color indexed="8"/>
        <rFont val="Arial"/>
        <family val="2"/>
      </rPr>
      <t>&lt;</t>
    </r>
    <r>
      <rPr>
        <sz val="11"/>
        <color indexed="8"/>
        <rFont val="Arial"/>
        <family val="2"/>
      </rPr>
      <t>1 inch, &gt;200 psig</t>
    </r>
  </si>
  <si>
    <r>
      <rPr>
        <sz val="11"/>
        <color indexed="8"/>
        <rFont val="Arial"/>
        <family val="2"/>
      </rPr>
      <t xml:space="preserve">&gt;1 inch and &lt;2.375 inches, </t>
    </r>
    <r>
      <rPr>
        <u/>
        <sz val="11"/>
        <color indexed="8"/>
        <rFont val="Arial"/>
        <family val="2"/>
      </rPr>
      <t>&lt;</t>
    </r>
    <r>
      <rPr>
        <sz val="11"/>
        <color indexed="8"/>
        <rFont val="Arial"/>
        <family val="2"/>
      </rPr>
      <t>25 psig</t>
    </r>
  </si>
  <si>
    <r>
      <rPr>
        <sz val="11"/>
        <color indexed="8"/>
        <rFont val="Arial"/>
        <family val="2"/>
      </rPr>
      <t xml:space="preserve">&gt;1 inch and &lt;2.375 inches, &gt;25 psig and </t>
    </r>
    <r>
      <rPr>
        <u/>
        <sz val="11"/>
        <color indexed="8"/>
        <rFont val="Arial"/>
        <family val="2"/>
      </rPr>
      <t>&lt;</t>
    </r>
    <r>
      <rPr>
        <sz val="11"/>
        <color indexed="8"/>
        <rFont val="Arial"/>
        <family val="2"/>
      </rPr>
      <t>60 psig</t>
    </r>
  </si>
  <si>
    <r>
      <rPr>
        <sz val="11"/>
        <color indexed="8"/>
        <rFont val="Arial"/>
        <family val="2"/>
      </rPr>
      <t xml:space="preserve">&gt;1 inch and &lt;2.375 inches, &gt;110 psig and </t>
    </r>
    <r>
      <rPr>
        <u/>
        <sz val="11"/>
        <color indexed="8"/>
        <rFont val="Arial"/>
        <family val="2"/>
      </rPr>
      <t>&lt;</t>
    </r>
    <r>
      <rPr>
        <sz val="11"/>
        <color indexed="8"/>
        <rFont val="Arial"/>
        <family val="2"/>
      </rPr>
      <t>200 psig</t>
    </r>
  </si>
  <si>
    <r>
      <rPr>
        <u/>
        <sz val="11"/>
        <color indexed="8"/>
        <rFont val="Arial"/>
        <family val="2"/>
      </rPr>
      <t>&gt;</t>
    </r>
    <r>
      <rPr>
        <sz val="11"/>
        <color indexed="8"/>
        <rFont val="Arial"/>
        <family val="2"/>
      </rPr>
      <t xml:space="preserve">2.375 inches, </t>
    </r>
    <r>
      <rPr>
        <u/>
        <sz val="11"/>
        <color indexed="8"/>
        <rFont val="Arial"/>
        <family val="2"/>
      </rPr>
      <t>&lt;</t>
    </r>
    <r>
      <rPr>
        <sz val="11"/>
        <color indexed="8"/>
        <rFont val="Arial"/>
        <family val="2"/>
      </rPr>
      <t>25 psig</t>
    </r>
  </si>
  <si>
    <r>
      <rPr>
        <u/>
        <sz val="11"/>
        <color indexed="8"/>
        <rFont val="Arial"/>
        <family val="2"/>
      </rPr>
      <t>&gt;</t>
    </r>
    <r>
      <rPr>
        <sz val="11"/>
        <color indexed="8"/>
        <rFont val="Arial"/>
        <family val="2"/>
      </rPr>
      <t xml:space="preserve">2.375 inches, &gt;25 psig and </t>
    </r>
    <r>
      <rPr>
        <u/>
        <sz val="11"/>
        <color indexed="8"/>
        <rFont val="Arial"/>
        <family val="2"/>
      </rPr>
      <t>&lt;</t>
    </r>
    <r>
      <rPr>
        <sz val="11"/>
        <color indexed="8"/>
        <rFont val="Arial"/>
        <family val="2"/>
      </rPr>
      <t>60 psig</t>
    </r>
  </si>
  <si>
    <r>
      <rPr>
        <u/>
        <sz val="11"/>
        <color indexed="8"/>
        <rFont val="Arial"/>
        <family val="2"/>
      </rPr>
      <t>&gt;</t>
    </r>
    <r>
      <rPr>
        <sz val="11"/>
        <color indexed="8"/>
        <rFont val="Arial"/>
        <family val="2"/>
      </rPr>
      <t xml:space="preserve">2.375 inches, &gt;60 psig and </t>
    </r>
    <r>
      <rPr>
        <u/>
        <sz val="11"/>
        <color indexed="8"/>
        <rFont val="Arial"/>
        <family val="2"/>
      </rPr>
      <t>&lt;</t>
    </r>
    <r>
      <rPr>
        <sz val="11"/>
        <color indexed="8"/>
        <rFont val="Arial"/>
        <family val="2"/>
      </rPr>
      <t>110 psig</t>
    </r>
  </si>
  <si>
    <r>
      <rPr>
        <u/>
        <sz val="11"/>
        <color indexed="8"/>
        <rFont val="Arial"/>
        <family val="2"/>
      </rPr>
      <t>&gt;</t>
    </r>
    <r>
      <rPr>
        <sz val="11"/>
        <color indexed="8"/>
        <rFont val="Arial"/>
        <family val="2"/>
      </rPr>
      <t xml:space="preserve">2.375 inches, &gt;110 psig and </t>
    </r>
    <r>
      <rPr>
        <u/>
        <sz val="11"/>
        <color indexed="8"/>
        <rFont val="Arial"/>
        <family val="2"/>
      </rPr>
      <t>&lt;</t>
    </r>
    <r>
      <rPr>
        <sz val="11"/>
        <color indexed="8"/>
        <rFont val="Arial"/>
        <family val="2"/>
      </rPr>
      <t>200 psig</t>
    </r>
  </si>
  <si>
    <r>
      <rPr>
        <u/>
        <sz val="11"/>
        <color indexed="8"/>
        <rFont val="Arial"/>
        <family val="2"/>
      </rPr>
      <t>&gt;</t>
    </r>
    <r>
      <rPr>
        <sz val="11"/>
        <color indexed="8"/>
        <rFont val="Arial"/>
        <family val="2"/>
      </rPr>
      <t>2.375 inches, &gt;200 psig</t>
    </r>
  </si>
  <si>
    <t>2nd table?</t>
  </si>
  <si>
    <t>_160A</t>
  </si>
  <si>
    <t>Basin Selection</t>
  </si>
  <si>
    <r>
      <rPr>
        <u/>
        <sz val="11"/>
        <color indexed="8"/>
        <rFont val="Arial"/>
        <family val="2"/>
      </rPr>
      <t>&lt;</t>
    </r>
    <r>
      <rPr>
        <sz val="11"/>
        <color indexed="8"/>
        <rFont val="Arial"/>
        <family val="2"/>
      </rPr>
      <t xml:space="preserve">1 inch, &gt;25 psig and </t>
    </r>
    <r>
      <rPr>
        <u/>
        <sz val="11"/>
        <color indexed="8"/>
        <rFont val="Arial"/>
        <family val="2"/>
      </rPr>
      <t>&lt;</t>
    </r>
    <r>
      <rPr>
        <sz val="11"/>
        <color indexed="8"/>
        <rFont val="Arial"/>
        <family val="2"/>
      </rPr>
      <t>60 psig</t>
    </r>
  </si>
  <si>
    <t>Help Resources</t>
  </si>
  <si>
    <t>250 - Upper Mississippi Embayment</t>
  </si>
  <si>
    <t>Other / Multiple Vent Gas Controls</t>
  </si>
  <si>
    <t>NOTE:  Data has been entered for this source.  Please select "Yes" if this source exists at this facility</t>
  </si>
  <si>
    <t>Amine Unit</t>
  </si>
  <si>
    <t>Combustion Flares - Light Smoke - No Pilot Fuel-flaring</t>
  </si>
  <si>
    <t>Combustion Flares - Light Smoke - Pilot Fuel - pilot</t>
  </si>
  <si>
    <t>Combustion Flares - Light Smoke - Pilot Fuel-flaring</t>
  </si>
  <si>
    <t>Combustion Flares - Medium Smoke - Pilot Fuel - flaring</t>
  </si>
  <si>
    <t>Combustion Flares - Medium Smoke - Pilot Fuel - pilot</t>
  </si>
  <si>
    <t>Combustion Flares - No Smoke - No Pilot Fuel - flaring</t>
  </si>
  <si>
    <t>Combustion Flares - No Smoke - Pilot Fuel - flaring</t>
  </si>
  <si>
    <t>Combustion Flares - No Smoke - Pilot Fuel - pilot</t>
  </si>
  <si>
    <t>Fugitives - Connectors - gas</t>
  </si>
  <si>
    <t>Fugitives - Connectors - NG liq</t>
  </si>
  <si>
    <t>Fugitives - Connectors - heavy oil</t>
  </si>
  <si>
    <t>Fugitives - Connectors - light oil</t>
  </si>
  <si>
    <t>Fugitives - Connectors - oil/water</t>
  </si>
  <si>
    <t>Fugitives - Connectors - oil/water/gas</t>
  </si>
  <si>
    <t>Fugitives - Flanges - gas</t>
  </si>
  <si>
    <t>Fugitives - Flanges - NG liq</t>
  </si>
  <si>
    <t>Fugitives - Flanges - heavy oil</t>
  </si>
  <si>
    <t>Fugitives - Flanges - light oil</t>
  </si>
  <si>
    <t>Fugitives - Flanges - oil/water</t>
  </si>
  <si>
    <t>Fugitives - Flanges - oil/water/gas</t>
  </si>
  <si>
    <t>Fugitives - Open-Ended Lines - gas</t>
  </si>
  <si>
    <t>Fugitives - Open-Ended Lines - NG liq</t>
  </si>
  <si>
    <t>Fugitives - Open-Ended Lines - heavy oil</t>
  </si>
  <si>
    <t>Fugitives - Open-Ended Lines - light oil</t>
  </si>
  <si>
    <t>Fugitives - Open-Ended Lines - oil/water</t>
  </si>
  <si>
    <t>Fugitives - Open-Ended Lines - oil/water/gas</t>
  </si>
  <si>
    <t>Fugitives - Other Equipment - gas</t>
  </si>
  <si>
    <t>Fugitives - Other Equipment - NG liq</t>
  </si>
  <si>
    <t>Fugitives - Other Equipment - heavy oil</t>
  </si>
  <si>
    <t>Fugitives - Other Equipment - light oil</t>
  </si>
  <si>
    <t>Fugitives - Other Equipment - oil/water</t>
  </si>
  <si>
    <t>Fugitives - Other Equipment - oil/water/gas</t>
  </si>
  <si>
    <t>Fugitives - Pumps - gas</t>
  </si>
  <si>
    <t>Fugitives - Pumps - NG liq</t>
  </si>
  <si>
    <t>Fugitives - Pumps - heavy oil</t>
  </si>
  <si>
    <t>Fugitives - Pumps - oil/water</t>
  </si>
  <si>
    <t>Fugitives - Pumps - oil/water/gas</t>
  </si>
  <si>
    <t>Fugitives - Valves - gas</t>
  </si>
  <si>
    <t>Fugitives - Valves - NG liq</t>
  </si>
  <si>
    <t>Fugitives - Valves - heavy oil</t>
  </si>
  <si>
    <t>Fugitives - Valves - light oil</t>
  </si>
  <si>
    <t>Fugitives - Valves - oil/water</t>
  </si>
  <si>
    <t>Fugitives - Valves - oil/water/gas</t>
  </si>
  <si>
    <t>Glycol Dehydrator Unit</t>
  </si>
  <si>
    <t>Losses from Flashing</t>
  </si>
  <si>
    <t>Mud Degassing - oil-based muds</t>
  </si>
  <si>
    <t>Mud Degassing - water-based muds</t>
  </si>
  <si>
    <t>Mud Degassing - synthetic-based muds</t>
  </si>
  <si>
    <t>Pneumatic Pump</t>
  </si>
  <si>
    <t>Pressure/Level Controllers</t>
  </si>
  <si>
    <t>Cold Vent</t>
  </si>
  <si>
    <t>Vent to Flare?</t>
  </si>
  <si>
    <t>Manifolded?</t>
  </si>
  <si>
    <t>Combustion Flares - Medium Smoke - No Pilot Fuel - flaring</t>
  </si>
  <si>
    <t>Fugitives - Compressor centrifugal dry - gas</t>
  </si>
  <si>
    <t>Fugitives - Compressor centrifugal dry - NG liq</t>
  </si>
  <si>
    <t>Fugitives - Compressor centrifugal dry - heavy oil</t>
  </si>
  <si>
    <t>Fugitives - Compressor centrifugal dry - light oil</t>
  </si>
  <si>
    <t>Fugitives - Compressor centrifugal dry - oil/water</t>
  </si>
  <si>
    <t>Fugitives - Compressor centrifugal dry - oil/water/gas</t>
  </si>
  <si>
    <t>Fugitives - Compressor reciprocating - gas</t>
  </si>
  <si>
    <t>Fugitives - Compressor reciprocating - NG liq</t>
  </si>
  <si>
    <t>Fugitives - Compressor reciprocating - heavy oil</t>
  </si>
  <si>
    <t>Fugitives - Compressor reciprocating - light oil</t>
  </si>
  <si>
    <t>Fugitives - Compressor reciprocating - oil/water</t>
  </si>
  <si>
    <t>Fugitives - Compressor reciprocating - oil/water/gas</t>
  </si>
  <si>
    <t>Storage Tank Operations - crude oil</t>
  </si>
  <si>
    <t>Storage Tank Operations - condensate</t>
  </si>
  <si>
    <t>Internal Combustion &gt;1 MMBtu/hr</t>
  </si>
  <si>
    <t>Natural gas compressors</t>
  </si>
  <si>
    <t>Find skipped rows (KEY COLUMN B)</t>
  </si>
  <si>
    <t>Identify first blank cell (array formula - must use CTRL+SHIFT+ENTER)</t>
  </si>
  <si>
    <t>count blank cells between non-blank cells (array formula - must use CTRL+SHIFT+ENTER)</t>
  </si>
  <si>
    <t>Count blank cells between non-blank cells (array formula - must use CTRL+SHIFT+ENTER)</t>
  </si>
  <si>
    <t>Fugitives - Pumps - light oil</t>
  </si>
  <si>
    <t>Fugitives - Compressor centrifugal wet - gas</t>
  </si>
  <si>
    <t>Fugitives - Compressor centrifugal wet - NG liq</t>
  </si>
  <si>
    <t>Fugitives - Compressor centrifugal wet - heavy oil</t>
  </si>
  <si>
    <t>Fugitives - Compressor centrifugal wet - light oil</t>
  </si>
  <si>
    <t>Fugitives - Compressor centrifugal wet - oil/water</t>
  </si>
  <si>
    <t>Fugitives - Compressor centrifugal wet - oil/water/gas</t>
  </si>
  <si>
    <t>MIAMI-DADE, FL (86)</t>
  </si>
  <si>
    <t>ST GENEVIEVE, MO (186)</t>
  </si>
  <si>
    <t>LEXINGTON, VA (678)</t>
  </si>
  <si>
    <t>MANASSAS PARK, VA (685)</t>
  </si>
  <si>
    <t>MANASSAS, VA (683)</t>
  </si>
  <si>
    <t>FRANKLIN CITY, VA (620)</t>
  </si>
  <si>
    <t>BEDFORD CITY, VA (515)</t>
  </si>
  <si>
    <t>SALEM, VA (775)</t>
  </si>
  <si>
    <t>POQUOSON, VA (735)</t>
  </si>
  <si>
    <t>BROOMFIELD, CO (14)</t>
  </si>
  <si>
    <t>BRISTOL, VA (520)</t>
  </si>
  <si>
    <t>NORTON, VA (720)</t>
  </si>
  <si>
    <t>RADFORD, VA (750)</t>
  </si>
  <si>
    <t>COVINGTON, VA (580)</t>
  </si>
  <si>
    <t>BUENA VISTA, VA (530)</t>
  </si>
  <si>
    <t>WAYNESBORO, VA (820)</t>
  </si>
  <si>
    <t>STAUNTON, VA (790)</t>
  </si>
  <si>
    <t>WINCHESTER, VA (840)</t>
  </si>
  <si>
    <t>160 - Appalachian Basin</t>
  </si>
  <si>
    <t>160A - Appalachian Basin (Eastern Overthrust Area)</t>
  </si>
  <si>
    <t>NOTE:  Leave rows blank if facility does not have combustion emissions subject to reporting under 98.232</t>
  </si>
  <si>
    <t>370 - Nemaha Anticline</t>
  </si>
  <si>
    <t>When using Equation W-10A</t>
  </si>
  <si>
    <t>Pump Type</t>
  </si>
  <si>
    <t>Adsorbent Type</t>
  </si>
  <si>
    <t>Natural gas pneumatic</t>
  </si>
  <si>
    <t>Triethylene glycol (TEG)</t>
  </si>
  <si>
    <t>Air pneumatic</t>
  </si>
  <si>
    <t xml:space="preserve">Diethylene glycol (DEG) </t>
  </si>
  <si>
    <t>Electric</t>
  </si>
  <si>
    <t>Ethylene glycol (EG)</t>
  </si>
  <si>
    <t>Volume Units</t>
  </si>
  <si>
    <t>gal</t>
  </si>
  <si>
    <t>bbl</t>
  </si>
  <si>
    <t>mton</t>
  </si>
  <si>
    <t>kg</t>
  </si>
  <si>
    <t>lb</t>
  </si>
  <si>
    <t>Meters/piping</t>
  </si>
  <si>
    <t>Electric/Pneumatic</t>
  </si>
  <si>
    <t>actual cubic ft</t>
  </si>
  <si>
    <t>std. cubic meter</t>
  </si>
  <si>
    <t>std. cubic ft</t>
  </si>
  <si>
    <t xml:space="preserve">Natural Gas Driven Pneumatic Pumps  [98.236(c)]  </t>
  </si>
  <si>
    <t xml:space="preserve">Unit ID or Name
[98.236(d)(1)(i)]   </t>
  </si>
  <si>
    <r>
      <t>Total CO</t>
    </r>
    <r>
      <rPr>
        <b/>
        <vertAlign val="subscript"/>
        <sz val="11"/>
        <color indexed="8"/>
        <rFont val="Arial"/>
        <family val="2"/>
      </rPr>
      <t>2</t>
    </r>
    <r>
      <rPr>
        <b/>
        <sz val="11"/>
        <color indexed="8"/>
        <rFont val="Arial"/>
        <family val="2"/>
      </rPr>
      <t xml:space="preserve"> Emissions 
(mt CO</t>
    </r>
    <r>
      <rPr>
        <b/>
        <vertAlign val="subscript"/>
        <sz val="11"/>
        <color indexed="8"/>
        <rFont val="Arial"/>
        <family val="2"/>
      </rPr>
      <t>2</t>
    </r>
    <r>
      <rPr>
        <b/>
        <sz val="11"/>
        <color indexed="8"/>
        <rFont val="Arial"/>
        <family val="2"/>
      </rPr>
      <t xml:space="preserve">)
[98.236(d)(1)(v)] </t>
    </r>
  </si>
  <si>
    <t xml:space="preserve">Name of simulation software package used 
[98.236(d)(2)(iii)(A)] </t>
  </si>
  <si>
    <t xml:space="preserve">Natural gas feed pressure
(psi)
[98.236(d)(2)(iii)(C)] </t>
  </si>
  <si>
    <t xml:space="preserve">Acid gas content of feed natural gas
(mole percent) 
[98.236(d)(2)(iii)(E)] </t>
  </si>
  <si>
    <t xml:space="preserve">Acid gas content of outlet natural gas 
(mole percent) 
[98.236(d)(2)(iii)(F)]  </t>
  </si>
  <si>
    <t xml:space="preserve">Unit operating hours (excluding downtime for maintenance or standby) 
[98.236(d)(2)(iii)(G)]  </t>
  </si>
  <si>
    <t xml:space="preserve">Solvent pressure
(psi) 
[98.236(d)(2)(iii)(I)]    </t>
  </si>
  <si>
    <t xml:space="preserve">Solvent circulation rate
(gallons per minute) 
[98.236(d)(2)(iii)(K)]      </t>
  </si>
  <si>
    <t xml:space="preserve">Solvent weight 
(pounds per gallon) 
[98.236(d)(2)(iii)(L)]    </t>
  </si>
  <si>
    <t>Glycol dehydrator absorbent circulation pump type
[98.236(e)(1)(v)]</t>
  </si>
  <si>
    <t>Dehydrator absorbent circulation rate 
(gallons per minute)
[98.236(e)(1)(vi)]</t>
  </si>
  <si>
    <t>Report type of absorbent used
[98.236(e)(1)(vii)]</t>
  </si>
  <si>
    <t>Report whether stripper gas is used in glycol dehydrator
[98.236(e)(1)(viii)]</t>
  </si>
  <si>
    <t xml:space="preserve">Report whether a flash tank separator is used in glycol dehydrator
[98.236(e)(1)(ix)] </t>
  </si>
  <si>
    <t xml:space="preserve">Total time the glycol dehydrator is operating (hours) 
[98.236(e)(1)(x)] </t>
  </si>
  <si>
    <t xml:space="preserve">Pressure of the wet natural gas (psig)
[98.236(e)(1)(xii)] </t>
  </si>
  <si>
    <r>
      <t>Concentration of CH</t>
    </r>
    <r>
      <rPr>
        <b/>
        <vertAlign val="subscript"/>
        <sz val="11"/>
        <color indexed="8"/>
        <rFont val="Arial"/>
        <family val="2"/>
      </rPr>
      <t>4</t>
    </r>
    <r>
      <rPr>
        <b/>
        <sz val="11"/>
        <color indexed="8"/>
        <rFont val="Arial"/>
        <family val="2"/>
      </rPr>
      <t xml:space="preserve"> in wet natural gas 
(mole fraction)
[98.236(e)(1)(xiii)]</t>
    </r>
  </si>
  <si>
    <r>
      <t xml:space="preserve"> Concentration of CO</t>
    </r>
    <r>
      <rPr>
        <b/>
        <vertAlign val="subscript"/>
        <sz val="11"/>
        <color indexed="8"/>
        <rFont val="Arial"/>
        <family val="2"/>
      </rPr>
      <t>2</t>
    </r>
    <r>
      <rPr>
        <b/>
        <sz val="11"/>
        <color indexed="8"/>
        <rFont val="Arial"/>
        <family val="2"/>
      </rPr>
      <t xml:space="preserve"> in wet natural gas 
(mole fraction)
[98.236(e)(1)(xiv)]</t>
    </r>
  </si>
  <si>
    <t>Complete only If emissions are vented to a flare or regenerator firebox/fire tubes</t>
  </si>
  <si>
    <t>Were any dehydrator emissions vented to a vapor recovery device?
[98.236(e)(1)(xv)]</t>
  </si>
  <si>
    <t>Were any dehydrator emissions vented to a flare or regenerator firebox/fire tubes?
[98.236(e)(1)(xvi)]</t>
  </si>
  <si>
    <t xml:space="preserve">Were any dehydrator emissions vented to the atmosphere without being routed to a flare or regenerator firebox/fire tubes?
[98.236(e)(1)(xvii)] </t>
  </si>
  <si>
    <t>Complete only if emissions are vented to the atmosphere without being routed to a flare or regenerator firebox/fire tubes</t>
  </si>
  <si>
    <t>Total Emissions for Pneumatic Device Venting
[98.236(b)]</t>
  </si>
  <si>
    <r>
      <t>mt CH</t>
    </r>
    <r>
      <rPr>
        <b/>
        <vertAlign val="subscript"/>
        <sz val="11"/>
        <color indexed="8"/>
        <rFont val="Arial"/>
        <family val="2"/>
      </rPr>
      <t>4</t>
    </r>
    <r>
      <rPr>
        <b/>
        <sz val="11"/>
        <color indexed="8"/>
        <rFont val="Arial"/>
        <family val="2"/>
      </rPr>
      <t xml:space="preserve"> </t>
    </r>
  </si>
  <si>
    <r>
      <t>mt N</t>
    </r>
    <r>
      <rPr>
        <b/>
        <vertAlign val="subscript"/>
        <sz val="11"/>
        <color indexed="8"/>
        <rFont val="Arial"/>
        <family val="2"/>
      </rPr>
      <t>2</t>
    </r>
    <r>
      <rPr>
        <b/>
        <sz val="11"/>
        <color indexed="8"/>
        <rFont val="Arial"/>
        <family val="2"/>
      </rPr>
      <t>O</t>
    </r>
  </si>
  <si>
    <t>Total Emissions for Acid Gas Removal Units
[98.236(d)]</t>
  </si>
  <si>
    <t>Total Emissions for Dehydrators
[98.236(e)]</t>
  </si>
  <si>
    <t xml:space="preserve">Type of Device
</t>
  </si>
  <si>
    <r>
      <t>Total CO</t>
    </r>
    <r>
      <rPr>
        <b/>
        <vertAlign val="subscript"/>
        <sz val="11"/>
        <color indexed="8"/>
        <rFont val="Arial"/>
        <family val="2"/>
      </rPr>
      <t>2</t>
    </r>
    <r>
      <rPr>
        <b/>
        <sz val="11"/>
        <color indexed="8"/>
        <rFont val="Arial"/>
        <family val="2"/>
      </rPr>
      <t xml:space="preserve"> Emissions  
(mt CO</t>
    </r>
    <r>
      <rPr>
        <b/>
        <vertAlign val="subscript"/>
        <sz val="11"/>
        <color indexed="8"/>
        <rFont val="Arial"/>
        <family val="2"/>
      </rPr>
      <t>2</t>
    </r>
    <r>
      <rPr>
        <b/>
        <sz val="11"/>
        <color indexed="8"/>
        <rFont val="Arial"/>
        <family val="2"/>
      </rPr>
      <t>)
[98.236(e)(3)(i)]
[98.236(e)(3)(ii)]</t>
    </r>
  </si>
  <si>
    <t xml:space="preserve">Depth of the Well (feet)
[98.236(f)(1)(xi)(D)] 
[98.236(f)(1)(xii)(D)]  </t>
  </si>
  <si>
    <t>Annual natural gas emissions from well venting for liquids unloading
(standard cubic feet)
[98.236(f)(2)(vi)]</t>
  </si>
  <si>
    <t xml:space="preserve">Sub-Basin ID
[98.236(g)(1)] </t>
  </si>
  <si>
    <t xml:space="preserve">Sub-Basin ID
[98.236(h)(3)(i)]
[98.236(h)(4)(i)]  </t>
  </si>
  <si>
    <t>Equipment/event type</t>
  </si>
  <si>
    <t>Facility piping</t>
  </si>
  <si>
    <t>Pipeline venting</t>
  </si>
  <si>
    <t>Scrubbers/strainers</t>
  </si>
  <si>
    <t>Pig launchers and receivers</t>
  </si>
  <si>
    <t>Emergency shutdowns</t>
  </si>
  <si>
    <r>
      <t>Annual CO</t>
    </r>
    <r>
      <rPr>
        <b/>
        <vertAlign val="subscript"/>
        <sz val="11"/>
        <color indexed="8"/>
        <rFont val="Arial"/>
        <family val="2"/>
      </rPr>
      <t>2</t>
    </r>
    <r>
      <rPr>
        <b/>
        <sz val="11"/>
        <color indexed="8"/>
        <rFont val="Arial"/>
        <family val="2"/>
      </rPr>
      <t xml:space="preserve"> emissions from tanks with vapor recovery systems
(mt CO</t>
    </r>
    <r>
      <rPr>
        <b/>
        <vertAlign val="subscript"/>
        <sz val="11"/>
        <color indexed="8"/>
        <rFont val="Arial"/>
        <family val="2"/>
      </rPr>
      <t>2</t>
    </r>
    <r>
      <rPr>
        <b/>
        <sz val="11"/>
        <color indexed="8"/>
        <rFont val="Arial"/>
        <family val="2"/>
      </rPr>
      <t xml:space="preserve">)
[98.236(j)(1)(xii)(D)] </t>
    </r>
  </si>
  <si>
    <t>Emissions controlled with vapor recovery systems</t>
  </si>
  <si>
    <t xml:space="preserve">Count of tanks that vented directly to the atmosphere
[98.236(j)(1)(xiii)(A)]  </t>
  </si>
  <si>
    <t>Emissions vented directly to atmosphere</t>
  </si>
  <si>
    <t>Emissions vented to flare(s)</t>
  </si>
  <si>
    <t xml:space="preserve">Count of tanks with flaring emission control measures
[98.236(j)(2)(iii)(B)] </t>
  </si>
  <si>
    <t>Sub-Basin ID
[98.236(j)(3)]</t>
  </si>
  <si>
    <t>Did the facility have any well venting for liquids unloading subject to reporting under 98.232 [98.236(f)]?</t>
  </si>
  <si>
    <t>Optical gas imaging</t>
  </si>
  <si>
    <t>Calibrated bag</t>
  </si>
  <si>
    <t>Acoustic leak detection</t>
  </si>
  <si>
    <t>Method1</t>
  </si>
  <si>
    <t>Method2</t>
  </si>
  <si>
    <t>Flow meter</t>
  </si>
  <si>
    <t>Did scrubber valve leakage occur while the vent stack was vented to a flare?
[98.236(k)(3)]</t>
  </si>
  <si>
    <t>Did the facility have any associated gas venting or flaring subject to reporting under 98.232 [98.236(m)]?</t>
  </si>
  <si>
    <t xml:space="preserve">Number of wells venting associated gas 
[98.236(m)(7)(i)] </t>
  </si>
  <si>
    <t>Did the facility perform well testing that resulted in venting or flaring subject to reporting under 98.232 [98.236(l)]?</t>
  </si>
  <si>
    <t xml:space="preserve">Number of wells tested in calendar year
[98.236(l)(1)(i)] 
[98.236(l)(2)(i)]
[98.236(l)(3)(i)] 
[98.236(l)(4)(i)] </t>
  </si>
  <si>
    <t>For Equation W-17A</t>
  </si>
  <si>
    <t>For Equation W-17B</t>
  </si>
  <si>
    <t xml:space="preserve">Unique Name or ID Number for the Flare Stack
[98.236(n)(1)] </t>
  </si>
  <si>
    <t>Compressor ID or Unique Name
[98.236(o)(1)(i)]</t>
  </si>
  <si>
    <t xml:space="preserve">Seal Type
(wet or dry)
[98.236(o)(1)(xi)] </t>
  </si>
  <si>
    <t>Wet seal</t>
  </si>
  <si>
    <t>Isolation valve</t>
  </si>
  <si>
    <t>Blowdown valve</t>
  </si>
  <si>
    <t>Unique Name or ID for leak or vent
[98.236(o)(2)(i)(C)]</t>
  </si>
  <si>
    <t>Atmosphere</t>
  </si>
  <si>
    <t>Flare</t>
  </si>
  <si>
    <t>Vapor recovery</t>
  </si>
  <si>
    <t xml:space="preserve">Was an "as found" measurement conducted on the leak or vent?
[98.236(o)(2)(ii)(B)] </t>
  </si>
  <si>
    <t>Measurement method
[98.236(o)(3)(i)(C)]</t>
  </si>
  <si>
    <t>Measurement method:</t>
  </si>
  <si>
    <t>Released emissions:</t>
  </si>
  <si>
    <t>Centrifugal compressor source:</t>
  </si>
  <si>
    <t>Calibrated bagging</t>
  </si>
  <si>
    <t>High volume sampler</t>
  </si>
  <si>
    <t>Temporary meter</t>
  </si>
  <si>
    <t>Screening/Optical gas imaging</t>
  </si>
  <si>
    <t>Screening/Acoustic leak detection</t>
  </si>
  <si>
    <t>Compressor Mode
[98.236(o)(3)(ii)(A)]</t>
  </si>
  <si>
    <t>Compressor Source
[98.236(o)(3)(ii)(A)]</t>
  </si>
  <si>
    <t xml:space="preserve">Total number of compressors measured in the compressor mode-source combination in current reporting year and preceding two reporting years
[98.236(o)(3)(ii)(C)] </t>
  </si>
  <si>
    <t xml:space="preserve">Is the reporter emission factor facility-specific or based on all of the reporter's applicable facilities?
[98.236(o)(3)(ii)(D)] </t>
  </si>
  <si>
    <t xml:space="preserve">Did the measured volume of flow during the reporting year include compressor blowdowns?
[98.236(o)(4)(iii)] </t>
  </si>
  <si>
    <t>Annual natural gas emissions from well venting for liquids unloading
(standard cubic feet)
[98.236(f)(1)(viii)]</t>
  </si>
  <si>
    <r>
      <t>Annual total CO</t>
    </r>
    <r>
      <rPr>
        <b/>
        <vertAlign val="subscript"/>
        <sz val="11"/>
        <color indexed="8"/>
        <rFont val="Arial"/>
        <family val="2"/>
      </rPr>
      <t>2</t>
    </r>
    <r>
      <rPr>
        <b/>
        <sz val="11"/>
        <color indexed="8"/>
        <rFont val="Arial"/>
        <family val="2"/>
      </rPr>
      <t xml:space="preserve"> emissions that resulted from flares for workovers (mt CO</t>
    </r>
    <r>
      <rPr>
        <b/>
        <vertAlign val="subscript"/>
        <sz val="11"/>
        <color indexed="8"/>
        <rFont val="Arial"/>
        <family val="2"/>
      </rPr>
      <t>2</t>
    </r>
    <r>
      <rPr>
        <b/>
        <sz val="11"/>
        <color indexed="8"/>
        <rFont val="Arial"/>
        <family val="2"/>
      </rPr>
      <t>)
[98.236(h)(4)(iii)]</t>
    </r>
  </si>
  <si>
    <t>Workovers that vented directly to the atmosphere</t>
  </si>
  <si>
    <t>Workovers with flaring</t>
  </si>
  <si>
    <t>Ans</t>
  </si>
  <si>
    <t xml:space="preserve">Count of atmospheric tanks
[98.236(j)(1)(x)] </t>
  </si>
  <si>
    <r>
      <t>Annual CH</t>
    </r>
    <r>
      <rPr>
        <b/>
        <vertAlign val="subscript"/>
        <sz val="11"/>
        <color indexed="8"/>
        <rFont val="Arial"/>
        <family val="2"/>
      </rPr>
      <t>4</t>
    </r>
    <r>
      <rPr>
        <b/>
        <sz val="11"/>
        <color indexed="8"/>
        <rFont val="Arial"/>
        <family val="2"/>
      </rPr>
      <t xml:space="preserve"> emissions from tanks with vapor recovery systems
(mt CH</t>
    </r>
    <r>
      <rPr>
        <b/>
        <vertAlign val="subscript"/>
        <sz val="11"/>
        <color indexed="8"/>
        <rFont val="Arial"/>
        <family val="2"/>
      </rPr>
      <t>4</t>
    </r>
    <r>
      <rPr>
        <b/>
        <sz val="11"/>
        <color indexed="8"/>
        <rFont val="Arial"/>
        <family val="2"/>
      </rPr>
      <t xml:space="preserve">)
[98.236(j)(1)(xii)(E)] </t>
    </r>
  </si>
  <si>
    <t>Number of wells sending oil to gas-liquid separators or directly to atmospheric tanks
[98.236(j)(1)(ix)]</t>
  </si>
  <si>
    <t>Count of atmospheric tanks in basin
[98.236(j)(2)(i)(D)]</t>
  </si>
  <si>
    <t>Sub-Basin ID
[98.236(j)(2)(ii)(A)]</t>
  </si>
  <si>
    <t>Sub-Basin ID
[98.236(j)(2)(iii)(A)]</t>
  </si>
  <si>
    <t>Count of gas-liquid separators whose liquid dump valves did not close properly
 [98.236(j)(3)(i)]</t>
  </si>
  <si>
    <t>Did the facility have any transmission tanks subject to reporting under 98.232 [98.236(k)]?</t>
  </si>
  <si>
    <t>Dump valve leakage directly to atmosphere</t>
  </si>
  <si>
    <t>Flared dump valve leakage</t>
  </si>
  <si>
    <r>
      <t>Total CO</t>
    </r>
    <r>
      <rPr>
        <b/>
        <vertAlign val="subscript"/>
        <sz val="11"/>
        <color indexed="8"/>
        <rFont val="Arial"/>
        <family val="2"/>
      </rPr>
      <t>2</t>
    </r>
    <r>
      <rPr>
        <b/>
        <sz val="11"/>
        <color indexed="8"/>
        <rFont val="Arial"/>
        <family val="2"/>
      </rPr>
      <t xml:space="preserve"> Emissions 
(mt CO</t>
    </r>
    <r>
      <rPr>
        <b/>
        <vertAlign val="subscript"/>
        <sz val="11"/>
        <color indexed="8"/>
        <rFont val="Arial"/>
        <family val="2"/>
      </rPr>
      <t>2</t>
    </r>
    <r>
      <rPr>
        <b/>
        <sz val="11"/>
        <color indexed="8"/>
        <rFont val="Arial"/>
        <family val="2"/>
      </rPr>
      <t>)
[98.236(f)(2)(vii)]</t>
    </r>
  </si>
  <si>
    <t xml:space="preserve">Count of tanks that control emissions with vapor recovery systems
[98.236(j)(1)(xii)(A)] </t>
  </si>
  <si>
    <r>
      <t>Annual CH</t>
    </r>
    <r>
      <rPr>
        <b/>
        <vertAlign val="subscript"/>
        <sz val="11"/>
        <color indexed="8"/>
        <rFont val="Arial"/>
        <family val="2"/>
      </rPr>
      <t>4</t>
    </r>
    <r>
      <rPr>
        <b/>
        <sz val="11"/>
        <color indexed="8"/>
        <rFont val="Arial"/>
        <family val="2"/>
      </rPr>
      <t xml:space="preserve"> emissions from tanks without flares
</t>
    </r>
    <r>
      <rPr>
        <b/>
        <sz val="11"/>
        <color indexed="8"/>
        <rFont val="Arial"/>
        <family val="2"/>
      </rPr>
      <t xml:space="preserve"> (mt CH</t>
    </r>
    <r>
      <rPr>
        <b/>
        <vertAlign val="subscript"/>
        <sz val="11"/>
        <color indexed="8"/>
        <rFont val="Arial"/>
        <family val="2"/>
      </rPr>
      <t>4</t>
    </r>
    <r>
      <rPr>
        <b/>
        <sz val="11"/>
        <color indexed="8"/>
        <rFont val="Arial"/>
        <family val="2"/>
      </rPr>
      <t>)
[98.236(j)(2)(ii)(D)]</t>
    </r>
  </si>
  <si>
    <t>Selected Industry:</t>
  </si>
  <si>
    <t>Sub-basin Applicable to:</t>
  </si>
  <si>
    <t>Equals:</t>
  </si>
  <si>
    <t xml:space="preserve">Natural gas feed flow rate (standard cubic feet per minute)
[98.236(d)(2)(iii)(D)] </t>
  </si>
  <si>
    <t>Total Number of Desiccant Dehydrators
[98.236(e)(3)(i)]</t>
  </si>
  <si>
    <t>Vent Controls Used
(select all that apply)
[98.236(e)(2)(ii)]
[98.236(e)(2)(iii)]
[98.236(e)(2)(iv)]</t>
  </si>
  <si>
    <r>
      <t>Total CH</t>
    </r>
    <r>
      <rPr>
        <b/>
        <vertAlign val="subscript"/>
        <sz val="11"/>
        <color indexed="8"/>
        <rFont val="Arial"/>
        <family val="2"/>
      </rPr>
      <t>4</t>
    </r>
    <r>
      <rPr>
        <b/>
        <sz val="11"/>
        <color indexed="8"/>
        <rFont val="Arial"/>
        <family val="2"/>
      </rPr>
      <t xml:space="preserve"> Emissions
(mt CH</t>
    </r>
    <r>
      <rPr>
        <b/>
        <vertAlign val="subscript"/>
        <sz val="11"/>
        <color indexed="8"/>
        <rFont val="Arial"/>
        <family val="2"/>
      </rPr>
      <t>4</t>
    </r>
    <r>
      <rPr>
        <b/>
        <sz val="11"/>
        <color indexed="8"/>
        <rFont val="Arial"/>
        <family val="2"/>
      </rPr>
      <t>)
[98.236(e)(3)(i)]
[98.236(e)(3)(iii)]</t>
    </r>
  </si>
  <si>
    <r>
      <t>Temperature of the wet natural gas (</t>
    </r>
    <r>
      <rPr>
        <b/>
        <vertAlign val="superscript"/>
        <sz val="11"/>
        <color indexed="8"/>
        <rFont val="Arial"/>
        <family val="2"/>
      </rPr>
      <t>o</t>
    </r>
    <r>
      <rPr>
        <b/>
        <sz val="11"/>
        <color indexed="8"/>
        <rFont val="Arial"/>
        <family val="2"/>
      </rPr>
      <t xml:space="preserve">F)
[98.236(e)(1)(xi)] </t>
    </r>
  </si>
  <si>
    <r>
      <t>N</t>
    </r>
    <r>
      <rPr>
        <b/>
        <vertAlign val="subscript"/>
        <sz val="11"/>
        <color indexed="8"/>
        <rFont val="Arial"/>
        <family val="2"/>
      </rPr>
      <t>2</t>
    </r>
    <r>
      <rPr>
        <b/>
        <sz val="11"/>
        <color indexed="8"/>
        <rFont val="Arial"/>
        <family val="2"/>
      </rPr>
      <t>O Emissions from Flares or Regenerators
 (mt N</t>
    </r>
    <r>
      <rPr>
        <b/>
        <vertAlign val="subscript"/>
        <sz val="11"/>
        <color indexed="8"/>
        <rFont val="Arial"/>
        <family val="2"/>
      </rPr>
      <t>2</t>
    </r>
    <r>
      <rPr>
        <b/>
        <sz val="11"/>
        <color indexed="8"/>
        <rFont val="Arial"/>
        <family val="2"/>
      </rPr>
      <t xml:space="preserve">O)
[98.236(e)(1)(xvi)(C)] </t>
    </r>
  </si>
  <si>
    <r>
      <t>CO</t>
    </r>
    <r>
      <rPr>
        <b/>
        <vertAlign val="subscript"/>
        <sz val="11"/>
        <color indexed="8"/>
        <rFont val="Arial"/>
        <family val="2"/>
      </rPr>
      <t>2</t>
    </r>
    <r>
      <rPr>
        <b/>
        <sz val="11"/>
        <color indexed="8"/>
        <rFont val="Arial"/>
        <family val="2"/>
      </rPr>
      <t xml:space="preserve"> Emissions from Flares or Regenerators
 (mt CO</t>
    </r>
    <r>
      <rPr>
        <b/>
        <vertAlign val="subscript"/>
        <sz val="11"/>
        <color indexed="8"/>
        <rFont val="Arial"/>
        <family val="2"/>
      </rPr>
      <t>2</t>
    </r>
    <r>
      <rPr>
        <b/>
        <sz val="11"/>
        <color indexed="8"/>
        <rFont val="Arial"/>
        <family val="2"/>
      </rPr>
      <t xml:space="preserve">)
[98.236(e)(1)(xvi)(A)] </t>
    </r>
  </si>
  <si>
    <r>
      <t>CO</t>
    </r>
    <r>
      <rPr>
        <b/>
        <vertAlign val="subscript"/>
        <sz val="11"/>
        <color indexed="8"/>
        <rFont val="Arial"/>
        <family val="2"/>
      </rPr>
      <t>2</t>
    </r>
    <r>
      <rPr>
        <b/>
        <sz val="11"/>
        <color indexed="8"/>
        <rFont val="Arial"/>
        <family val="2"/>
      </rPr>
      <t xml:space="preserve"> Emissions from Venting 
(mt CO</t>
    </r>
    <r>
      <rPr>
        <b/>
        <vertAlign val="subscript"/>
        <sz val="11"/>
        <color indexed="8"/>
        <rFont val="Arial"/>
        <family val="2"/>
      </rPr>
      <t>2</t>
    </r>
    <r>
      <rPr>
        <b/>
        <sz val="11"/>
        <color indexed="8"/>
        <rFont val="Arial"/>
        <family val="2"/>
      </rPr>
      <t>)
[98.236(e)(1)(xvii)(A)]</t>
    </r>
  </si>
  <si>
    <r>
      <t>CH</t>
    </r>
    <r>
      <rPr>
        <b/>
        <vertAlign val="subscript"/>
        <sz val="11"/>
        <color indexed="8"/>
        <rFont val="Arial"/>
        <family val="2"/>
      </rPr>
      <t>4</t>
    </r>
    <r>
      <rPr>
        <b/>
        <sz val="11"/>
        <color indexed="8"/>
        <rFont val="Arial"/>
        <family val="2"/>
      </rPr>
      <t xml:space="preserve"> Emissions from Venting 
(mt CH</t>
    </r>
    <r>
      <rPr>
        <b/>
        <vertAlign val="subscript"/>
        <sz val="11"/>
        <color indexed="8"/>
        <rFont val="Arial"/>
        <family val="2"/>
      </rPr>
      <t>4</t>
    </r>
    <r>
      <rPr>
        <b/>
        <sz val="11"/>
        <color indexed="8"/>
        <rFont val="Arial"/>
        <family val="2"/>
      </rPr>
      <t>)
[98.236(e)(1)(xvii)(B)]</t>
    </r>
  </si>
  <si>
    <r>
      <t>CH</t>
    </r>
    <r>
      <rPr>
        <b/>
        <vertAlign val="subscript"/>
        <sz val="11"/>
        <color indexed="8"/>
        <rFont val="Arial"/>
        <family val="2"/>
      </rPr>
      <t>4</t>
    </r>
    <r>
      <rPr>
        <b/>
        <sz val="11"/>
        <color indexed="8"/>
        <rFont val="Arial"/>
        <family val="2"/>
      </rPr>
      <t xml:space="preserve"> Emissions from Flares or Regenerators
 (mt CH</t>
    </r>
    <r>
      <rPr>
        <b/>
        <vertAlign val="subscript"/>
        <sz val="11"/>
        <color indexed="8"/>
        <rFont val="Arial"/>
        <family val="2"/>
      </rPr>
      <t>4</t>
    </r>
    <r>
      <rPr>
        <b/>
        <sz val="11"/>
        <color indexed="8"/>
        <rFont val="Arial"/>
        <family val="2"/>
      </rPr>
      <t>)
[98.236(e)(1)(xvi)(B)]</t>
    </r>
  </si>
  <si>
    <t>Well Type Combination</t>
  </si>
  <si>
    <t>Did the facility have gas well workovers without flaring within each sub-basin category?
[98.236(h)(3)] 
[98.236(h)(4)]</t>
  </si>
  <si>
    <t>Total count of workovers
[98.236(g)(3)]</t>
  </si>
  <si>
    <r>
      <t>Annual CO</t>
    </r>
    <r>
      <rPr>
        <b/>
        <vertAlign val="subscript"/>
        <sz val="11"/>
        <color indexed="8"/>
        <rFont val="Arial"/>
        <family val="2"/>
      </rPr>
      <t xml:space="preserve">2 </t>
    </r>
    <r>
      <rPr>
        <b/>
        <sz val="11"/>
        <color indexed="8"/>
        <rFont val="Arial"/>
        <family val="2"/>
      </rPr>
      <t xml:space="preserve">emissions from tanks without flares
</t>
    </r>
    <r>
      <rPr>
        <b/>
        <sz val="11"/>
        <color indexed="8"/>
        <rFont val="Arial"/>
        <family val="2"/>
      </rPr>
      <t xml:space="preserve"> (mt CO</t>
    </r>
    <r>
      <rPr>
        <b/>
        <vertAlign val="subscript"/>
        <sz val="11"/>
        <color indexed="8"/>
        <rFont val="Arial"/>
        <family val="2"/>
      </rPr>
      <t>2</t>
    </r>
    <r>
      <rPr>
        <b/>
        <sz val="11"/>
        <color indexed="8"/>
        <rFont val="Arial"/>
        <family val="2"/>
      </rPr>
      <t>)
[98.236(j)(2)(ii)(C)]</t>
    </r>
  </si>
  <si>
    <t xml:space="preserve">Measured leak rate
(standard cubic feet/hour)
[98.236(k)(3)(ii)] </t>
  </si>
  <si>
    <t>Did scrubber valve leakage occur while the vent stack was vented directly to the atmosphere?
[98.236(k)(2)]</t>
  </si>
  <si>
    <t>Was there a flare attached to the transmission storage tank vent?
[98.236(k)(1)(iv)]</t>
  </si>
  <si>
    <t xml:space="preserve">Measured leak rate
(standard cubic feet/hour)
[98.236(k)(2)(ii)] </t>
  </si>
  <si>
    <t>Method used to determine if dump valve leakage occurred
[98.236(k)(1)(ii)]</t>
  </si>
  <si>
    <t>Total feed rate entering the acid gas removal unit for the year 
(million cubic feet)
[98.236(d)(1)(ii)]</t>
  </si>
  <si>
    <r>
      <t>Natural gas feed temperature
(</t>
    </r>
    <r>
      <rPr>
        <b/>
        <vertAlign val="superscript"/>
        <sz val="11"/>
        <color indexed="8"/>
        <rFont val="Arial"/>
        <family val="2"/>
      </rPr>
      <t>o</t>
    </r>
    <r>
      <rPr>
        <b/>
        <sz val="11"/>
        <color indexed="8"/>
        <rFont val="Arial"/>
        <family val="2"/>
      </rPr>
      <t>F)
[98.236(d)(2)(iii)(B)]</t>
    </r>
  </si>
  <si>
    <r>
      <t>Exit temperature of the natural gas 
(</t>
    </r>
    <r>
      <rPr>
        <b/>
        <vertAlign val="superscript"/>
        <sz val="11"/>
        <color indexed="8"/>
        <rFont val="Arial"/>
        <family val="2"/>
      </rPr>
      <t>o</t>
    </r>
    <r>
      <rPr>
        <b/>
        <sz val="11"/>
        <color indexed="8"/>
        <rFont val="Arial"/>
        <family val="2"/>
      </rPr>
      <t xml:space="preserve">F)
[98.236(d)(2)(iii)(H)]   </t>
    </r>
  </si>
  <si>
    <r>
      <t>Solvent temperature 
(</t>
    </r>
    <r>
      <rPr>
        <b/>
        <vertAlign val="superscript"/>
        <sz val="11"/>
        <color indexed="8"/>
        <rFont val="Arial"/>
        <family val="2"/>
      </rPr>
      <t>o</t>
    </r>
    <r>
      <rPr>
        <b/>
        <sz val="11"/>
        <color indexed="8"/>
        <rFont val="Arial"/>
        <family val="2"/>
      </rPr>
      <t xml:space="preserve">F) 
[98.236(d)(2)(iii)(J)]     </t>
    </r>
  </si>
  <si>
    <r>
      <t>Total CO</t>
    </r>
    <r>
      <rPr>
        <b/>
        <vertAlign val="subscript"/>
        <sz val="11"/>
        <color indexed="8"/>
        <rFont val="Arial"/>
        <family val="2"/>
      </rPr>
      <t>2</t>
    </r>
    <r>
      <rPr>
        <b/>
        <sz val="11"/>
        <color indexed="8"/>
        <rFont val="Arial"/>
        <family val="2"/>
      </rPr>
      <t xml:space="preserve"> Emissions  
(mt CO</t>
    </r>
    <r>
      <rPr>
        <b/>
        <vertAlign val="subscript"/>
        <sz val="11"/>
        <color indexed="8"/>
        <rFont val="Arial"/>
        <family val="2"/>
      </rPr>
      <t>2</t>
    </r>
    <r>
      <rPr>
        <b/>
        <sz val="11"/>
        <color indexed="8"/>
        <rFont val="Arial"/>
        <family val="2"/>
      </rPr>
      <t>)
[98.236(e)(2)(iv)(B)]
[98.236(e)(2)(v)(A)]</t>
    </r>
  </si>
  <si>
    <r>
      <t>Total CH</t>
    </r>
    <r>
      <rPr>
        <b/>
        <vertAlign val="subscript"/>
        <sz val="11"/>
        <color indexed="8"/>
        <rFont val="Arial"/>
        <family val="2"/>
      </rPr>
      <t>4</t>
    </r>
    <r>
      <rPr>
        <b/>
        <sz val="11"/>
        <color indexed="8"/>
        <rFont val="Arial"/>
        <family val="2"/>
      </rPr>
      <t xml:space="preserve"> Emissions
(mt CH</t>
    </r>
    <r>
      <rPr>
        <b/>
        <vertAlign val="subscript"/>
        <sz val="11"/>
        <color indexed="8"/>
        <rFont val="Arial"/>
        <family val="2"/>
      </rPr>
      <t>4</t>
    </r>
    <r>
      <rPr>
        <b/>
        <sz val="11"/>
        <color indexed="8"/>
        <rFont val="Arial"/>
        <family val="2"/>
      </rPr>
      <t>)
[98.236(e)(2)(iv)(C)]
[98.236(e)(2)(v)(B)]</t>
    </r>
  </si>
  <si>
    <t xml:space="preserve"> Glycol dehydrator feed natural gas flow rate determined by engineering estimate based on best available data
(MMscfd)
[98.236(e)(1)(ii)] </t>
  </si>
  <si>
    <t xml:space="preserve">Dehydrator feed natural gas water content
(pounds per MMscf)
[98.236(e)(1)(iii)] </t>
  </si>
  <si>
    <t>Dehydrator outlet natural gas water content
(pounds per MMscf)
[98.236(e)(1)(iv)]</t>
  </si>
  <si>
    <t>If the facility has any desiccant dehydrators, complete following tables:</t>
  </si>
  <si>
    <t>Biannually</t>
  </si>
  <si>
    <t>Measurement Frequency</t>
  </si>
  <si>
    <t>Type of Dehydrator</t>
  </si>
  <si>
    <t>Hourly</t>
  </si>
  <si>
    <t>Type</t>
  </si>
  <si>
    <t>Sub-Basin ID
[98.236(j)(1)(i)]</t>
  </si>
  <si>
    <t>[Table D.1.]</t>
  </si>
  <si>
    <t>[Table D.2.]</t>
  </si>
  <si>
    <t>[Table D.3.]</t>
  </si>
  <si>
    <t>[Table D.4.]</t>
  </si>
  <si>
    <t>[Table D.5.]</t>
  </si>
  <si>
    <t>[Q2]</t>
  </si>
  <si>
    <t>[Q3]</t>
  </si>
  <si>
    <r>
      <t>Are any CO</t>
    </r>
    <r>
      <rPr>
        <b/>
        <vertAlign val="subscript"/>
        <sz val="11"/>
        <color indexed="8"/>
        <rFont val="Arial"/>
        <family val="2"/>
      </rPr>
      <t>2</t>
    </r>
    <r>
      <rPr>
        <b/>
        <sz val="11"/>
        <color indexed="8"/>
        <rFont val="Arial"/>
        <family val="2"/>
      </rPr>
      <t xml:space="preserve"> emissions from the acid gas removal unit recovered and transferred outside the facility?
(Yes / No)
[98.236(d)(1)(iv)] </t>
    </r>
  </si>
  <si>
    <t>Unique Name or ID number for the transmission storage tank vent stack
[98.236(k)(1)(i)]</t>
  </si>
  <si>
    <r>
      <t>CO</t>
    </r>
    <r>
      <rPr>
        <b/>
        <vertAlign val="subscript"/>
        <sz val="11"/>
        <color indexed="8"/>
        <rFont val="Arial"/>
        <family val="2"/>
      </rPr>
      <t>2</t>
    </r>
    <r>
      <rPr>
        <b/>
        <sz val="11"/>
        <color indexed="8"/>
        <rFont val="Arial"/>
        <family val="2"/>
      </rPr>
      <t xml:space="preserve"> emissions from flaring gas
(mt CO</t>
    </r>
    <r>
      <rPr>
        <b/>
        <vertAlign val="subscript"/>
        <sz val="11"/>
        <color indexed="8"/>
        <rFont val="Arial"/>
        <family val="2"/>
      </rPr>
      <t>2</t>
    </r>
    <r>
      <rPr>
        <b/>
        <sz val="11"/>
        <color indexed="8"/>
        <rFont val="Arial"/>
        <family val="2"/>
      </rPr>
      <t>)
[98.236(k)(3)(iv)]</t>
    </r>
  </si>
  <si>
    <r>
      <t>N</t>
    </r>
    <r>
      <rPr>
        <b/>
        <vertAlign val="subscript"/>
        <sz val="11"/>
        <color indexed="8"/>
        <rFont val="Arial"/>
        <family val="2"/>
      </rPr>
      <t>2</t>
    </r>
    <r>
      <rPr>
        <b/>
        <sz val="11"/>
        <color indexed="8"/>
        <rFont val="Arial"/>
        <family val="2"/>
      </rPr>
      <t>O emissions from flaring gas
(mt N</t>
    </r>
    <r>
      <rPr>
        <b/>
        <vertAlign val="subscript"/>
        <sz val="11"/>
        <color indexed="8"/>
        <rFont val="Arial"/>
        <family val="2"/>
      </rPr>
      <t>2</t>
    </r>
    <r>
      <rPr>
        <b/>
        <sz val="11"/>
        <color indexed="8"/>
        <rFont val="Arial"/>
        <family val="2"/>
      </rPr>
      <t>O</t>
    </r>
    <r>
      <rPr>
        <b/>
        <sz val="11"/>
        <color indexed="8"/>
        <rFont val="Arial"/>
        <family val="2"/>
      </rPr>
      <t xml:space="preserve">)
[98.236(k)(3)(vi)] </t>
    </r>
  </si>
  <si>
    <r>
      <t>Total Reported CH</t>
    </r>
    <r>
      <rPr>
        <b/>
        <vertAlign val="subscript"/>
        <sz val="11"/>
        <color indexed="8"/>
        <rFont val="Arial"/>
        <family val="2"/>
      </rPr>
      <t>4</t>
    </r>
    <r>
      <rPr>
        <b/>
        <sz val="11"/>
        <color indexed="8"/>
        <rFont val="Arial"/>
        <family val="2"/>
      </rPr>
      <t xml:space="preserve"> Emissions 
(mt CH</t>
    </r>
    <r>
      <rPr>
        <b/>
        <vertAlign val="subscript"/>
        <sz val="11"/>
        <color indexed="8"/>
        <rFont val="Arial"/>
        <family val="2"/>
      </rPr>
      <t>4</t>
    </r>
    <r>
      <rPr>
        <b/>
        <sz val="11"/>
        <color indexed="8"/>
        <rFont val="Arial"/>
        <family val="2"/>
      </rPr>
      <t>)</t>
    </r>
  </si>
  <si>
    <r>
      <t>Total Reported N</t>
    </r>
    <r>
      <rPr>
        <b/>
        <vertAlign val="subscript"/>
        <sz val="11"/>
        <color indexed="8"/>
        <rFont val="Arial"/>
        <family val="2"/>
      </rPr>
      <t>2</t>
    </r>
    <r>
      <rPr>
        <b/>
        <sz val="11"/>
        <color indexed="8"/>
        <rFont val="Arial"/>
        <family val="2"/>
      </rPr>
      <t>O Emissions 
(mt N</t>
    </r>
    <r>
      <rPr>
        <b/>
        <vertAlign val="subscript"/>
        <sz val="11"/>
        <color indexed="8"/>
        <rFont val="Arial"/>
        <family val="2"/>
      </rPr>
      <t>2</t>
    </r>
    <r>
      <rPr>
        <b/>
        <sz val="11"/>
        <color indexed="8"/>
        <rFont val="Arial"/>
        <family val="2"/>
      </rPr>
      <t>O)</t>
    </r>
  </si>
  <si>
    <t>Emissions vented to flare or regenerator firebox/fire tubes</t>
  </si>
  <si>
    <t>Emissions that were not vented to a flare or regenerator firebox/fire tubes</t>
  </si>
  <si>
    <t>Natural Gas Pneumatic Devices [98.236(b)]</t>
  </si>
  <si>
    <t>Natural Gas Driven Pneumatic Pumps [98.236(c)]</t>
  </si>
  <si>
    <t>Acid Gas Removal Units [98.236(d)]</t>
  </si>
  <si>
    <t>Dehydrators [98.236(e)]</t>
  </si>
  <si>
    <t>Well Venting for Liquids Unloading [98.236(f)]</t>
  </si>
  <si>
    <t>Blowdown Vent Stacks [98.236(i)]</t>
  </si>
  <si>
    <t>Transmission Storage Tanks [98.236(k)]</t>
  </si>
  <si>
    <t>Well Testing [98.236(l)]</t>
  </si>
  <si>
    <t>Associated Gas Venting and Flaring [98.236(m)]</t>
  </si>
  <si>
    <t>Flare Stacks [98.236(n)]</t>
  </si>
  <si>
    <t>Centrifugal Compressors [98.236(o)]</t>
  </si>
  <si>
    <t>Reciprocating Compressors [98.236(p)]</t>
  </si>
  <si>
    <t>Enhanced Oil Recovery Hydrocarbon Liquids [98.236(x)]</t>
  </si>
  <si>
    <t>Offshore Petroleum and Natural Gas Production [98.236(s)]</t>
  </si>
  <si>
    <t>Acid Gas Removal Units  [98.236(d)]</t>
  </si>
  <si>
    <t>Dehydrators  [98.236(e)]</t>
  </si>
  <si>
    <t>Total Emissions for Well Testing
[98.236(l)]</t>
  </si>
  <si>
    <t>Total Emissions for Transmission Storage Tanks
[98.236(k)]</t>
  </si>
  <si>
    <t>Total Emissions for Blowdown Vent Stacks
[98.236(i)]</t>
  </si>
  <si>
    <t>Total Emissions for Well Venting for Liquids Unloading
[98.236(f)]</t>
  </si>
  <si>
    <t>Associated Natural Gas [98.236(m)]</t>
  </si>
  <si>
    <t>Total Emissions for Associated Gas Venting and Flaring
[98.236(m)]</t>
  </si>
  <si>
    <t>Sub-Basin ID
[98.236(m)(1)]</t>
  </si>
  <si>
    <t xml:space="preserve">Was the associated natural gas vented or flared?
[98.236(m)(2)] 
[98.236(m)(3)] </t>
  </si>
  <si>
    <t>Number of wells flaring associated gas 
[98.236(m)(8)(i)]</t>
  </si>
  <si>
    <t>Venting Emissions</t>
  </si>
  <si>
    <t>Flaring Emissions</t>
  </si>
  <si>
    <t>Total Emissions for Flare Stacks
[98.236(n)]</t>
  </si>
  <si>
    <t>Centrifugal Compressors  [98.236(o)]</t>
  </si>
  <si>
    <t>Total Emissions for Centrifugal Compressors
[98.236(o)]</t>
  </si>
  <si>
    <t>Compressor had blind flanges installed?
[98.236(o)(1)(x)]</t>
  </si>
  <si>
    <t>Compressor had scheduled depressurized shutdown during reporting year?
[98.236(o)(1)(xiv)]</t>
  </si>
  <si>
    <t xml:space="preserve">Number of wet seals
[98.236(o)(1)(xii)] </t>
  </si>
  <si>
    <t>Power output of compressor driver
(hp)
[98.236(o)(1)(xiii)]</t>
  </si>
  <si>
    <t xml:space="preserve">Unique Compressor Name or ID
[98.236(o)(2)(i)(A)] </t>
  </si>
  <si>
    <t>Centrifugal compressor source
[98.236(o)(2)(i)(B)]</t>
  </si>
  <si>
    <t>Percentage of time the device was operational when compressor source emissions were routed to device
[98.236(o)(2)(ii)(E)]</t>
  </si>
  <si>
    <t xml:space="preserve">Unique Name or ID for leak or vent
[98.236(o)(4)(i)] </t>
  </si>
  <si>
    <t>Reciprocating Compressors  [98.236(p)]</t>
  </si>
  <si>
    <t>Total Emissions for Reciprocating Compressors
[98.236(p)]</t>
  </si>
  <si>
    <t xml:space="preserve">Compressor had blind flanges installed?
[98.236(p)(1)(xii)] </t>
  </si>
  <si>
    <t xml:space="preserve">Power output of compressor driver
(hp)
[98.236(p)(1)(xiii)] </t>
  </si>
  <si>
    <t xml:space="preserve">Compressor had scheduled depressurized shutdown during reporting year?
[98.236(p)(1)(xiv)] </t>
  </si>
  <si>
    <t>Combustion (fuel or thermal oxidizer)</t>
  </si>
  <si>
    <t>Rod packing</t>
  </si>
  <si>
    <t xml:space="preserve">Reciprocating compressor source
[98.236(p)(2)(i)(B)] </t>
  </si>
  <si>
    <t>Unique Name or ID for leak or vent
[98.236(p)(2)(i)(C)]</t>
  </si>
  <si>
    <t xml:space="preserve">Was an "as found" measurement conducted on the leak or vent?
[98.236(p)(2)(ii)(B)]  </t>
  </si>
  <si>
    <r>
      <t>CO</t>
    </r>
    <r>
      <rPr>
        <b/>
        <vertAlign val="subscript"/>
        <sz val="11"/>
        <color indexed="8"/>
        <rFont val="Arial"/>
        <family val="2"/>
      </rPr>
      <t>2</t>
    </r>
    <r>
      <rPr>
        <b/>
        <sz val="11"/>
        <color indexed="8"/>
        <rFont val="Arial"/>
        <family val="2"/>
      </rPr>
      <t xml:space="preserve"> Emissions vented to atmosphere
(mt CO</t>
    </r>
    <r>
      <rPr>
        <b/>
        <vertAlign val="subscript"/>
        <sz val="11"/>
        <color indexed="8"/>
        <rFont val="Arial"/>
        <family val="2"/>
      </rPr>
      <t>2</t>
    </r>
    <r>
      <rPr>
        <b/>
        <sz val="11"/>
        <color indexed="8"/>
        <rFont val="Arial"/>
        <family val="2"/>
      </rPr>
      <t xml:space="preserve">)
[98.236(p)(2)(ii)(D)(1)] </t>
    </r>
  </si>
  <si>
    <r>
      <t>CH</t>
    </r>
    <r>
      <rPr>
        <b/>
        <vertAlign val="subscript"/>
        <sz val="11"/>
        <color indexed="8"/>
        <rFont val="Arial"/>
        <family val="2"/>
      </rPr>
      <t>4</t>
    </r>
    <r>
      <rPr>
        <b/>
        <sz val="11"/>
        <color indexed="8"/>
        <rFont val="Arial"/>
        <family val="2"/>
      </rPr>
      <t xml:space="preserve"> Emissions vented to atmosphere
(mt CH</t>
    </r>
    <r>
      <rPr>
        <b/>
        <vertAlign val="subscript"/>
        <sz val="11"/>
        <color indexed="8"/>
        <rFont val="Arial"/>
        <family val="2"/>
      </rPr>
      <t>4</t>
    </r>
    <r>
      <rPr>
        <b/>
        <sz val="11"/>
        <color indexed="8"/>
        <rFont val="Arial"/>
        <family val="2"/>
      </rPr>
      <t xml:space="preserve">)
[98.236(p)(2)(ii)(D)(2)] </t>
    </r>
  </si>
  <si>
    <t>Percentage of time the device was operational when compressor source emissions were routed to device
[98.236(p)(2)(ii)(E)]</t>
  </si>
  <si>
    <t>Measured flow rate
(standard cubic feet/hour)
[98.236(p)(3)(i)(D)]</t>
  </si>
  <si>
    <t xml:space="preserve">Compressor Mode
[98.236(p)(3)(ii)(A)] </t>
  </si>
  <si>
    <t>Compressor Source
[98.236(p)(3)(ii)(A)]</t>
  </si>
  <si>
    <t xml:space="preserve">Is the reporter emission factor facility-specific or based on all of the reporter's applicable facilities?
[98.236(p)(3)(ii)(D)] </t>
  </si>
  <si>
    <t xml:space="preserve">Did the measured volume of flow during the reporting year include compressor blowdowns?
[98.236(p)(4)(iii)] </t>
  </si>
  <si>
    <t>Number of complete equipment leak surveys performed during the calendar year
[98.236(q)(1)(i)]</t>
  </si>
  <si>
    <t>Number of above grade T-D transfer stations surveyed in current leak survey cycle
[98.236(q)(3)(iv)]</t>
  </si>
  <si>
    <t>Total number of above grade T-D transfer stations surveyed in the calendar year
[98.236(q)(3)(i)]</t>
  </si>
  <si>
    <r>
      <t>Annual CO</t>
    </r>
    <r>
      <rPr>
        <b/>
        <vertAlign val="subscript"/>
        <sz val="11"/>
        <color indexed="8"/>
        <rFont val="Arial"/>
        <family val="2"/>
      </rPr>
      <t>2</t>
    </r>
    <r>
      <rPr>
        <b/>
        <sz val="11"/>
        <color indexed="8"/>
        <rFont val="Arial"/>
        <family val="2"/>
      </rPr>
      <t xml:space="preserve"> emissions from all above grade T-D transfer stations combined
 (mt CO</t>
    </r>
    <r>
      <rPr>
        <b/>
        <vertAlign val="subscript"/>
        <sz val="11"/>
        <color indexed="8"/>
        <rFont val="Arial"/>
        <family val="2"/>
      </rPr>
      <t>2</t>
    </r>
    <r>
      <rPr>
        <b/>
        <sz val="11"/>
        <color indexed="8"/>
        <rFont val="Arial"/>
        <family val="2"/>
      </rPr>
      <t>)
[98.236(q)(3)(ix)(C)]</t>
    </r>
  </si>
  <si>
    <t>Valves</t>
  </si>
  <si>
    <t>Connectors</t>
  </si>
  <si>
    <t>Open ended lines</t>
  </si>
  <si>
    <t>Pressure relief valves</t>
  </si>
  <si>
    <t>Pumps</t>
  </si>
  <si>
    <t>Flanges</t>
  </si>
  <si>
    <t>Other equipment leaks sources (such as instruments, loading arms, stuffing boxes, compressor seals, dump lever arms, breather caps)</t>
  </si>
  <si>
    <t>Number of above grade metering-regulating stations that are not T-D transfer stations
[98.236(r)(2)(ii)]</t>
  </si>
  <si>
    <r>
      <t>mt CO</t>
    </r>
    <r>
      <rPr>
        <b/>
        <vertAlign val="subscript"/>
        <sz val="11"/>
        <color indexed="8"/>
        <rFont val="Arial"/>
        <family val="2"/>
      </rPr>
      <t>2</t>
    </r>
    <r>
      <rPr>
        <b/>
        <sz val="11"/>
        <color indexed="8"/>
        <rFont val="Arial"/>
        <family val="2"/>
      </rPr>
      <t xml:space="preserve">
[98.236(s)(1)] </t>
    </r>
  </si>
  <si>
    <r>
      <t>Did the facility use CO</t>
    </r>
    <r>
      <rPr>
        <b/>
        <vertAlign val="subscript"/>
        <sz val="11"/>
        <color indexed="8"/>
        <rFont val="Arial"/>
        <family val="2"/>
      </rPr>
      <t>2</t>
    </r>
    <r>
      <rPr>
        <b/>
        <sz val="11"/>
        <color indexed="8"/>
        <rFont val="Arial"/>
        <family val="2"/>
      </rPr>
      <t xml:space="preserve"> EOR injection during the calendar year [98.236(w)]?</t>
    </r>
  </si>
  <si>
    <t xml:space="preserve">Did any EOR injection pump blowdowns occur at the facility during the calendar year [98.236(w)]? </t>
  </si>
  <si>
    <t>[Q1]</t>
  </si>
  <si>
    <t xml:space="preserve">EOR injection pump system identifier
[98.236(w)(2)] </t>
  </si>
  <si>
    <t>Pump capacity 
(barrels per day)
[98.236(w)(3)]</t>
  </si>
  <si>
    <t>Number of blowdowns per year 
[98.236(w)(5)]</t>
  </si>
  <si>
    <r>
      <t>CO</t>
    </r>
    <r>
      <rPr>
        <b/>
        <vertAlign val="subscript"/>
        <sz val="11"/>
        <color indexed="8"/>
        <rFont val="Arial"/>
        <family val="2"/>
      </rPr>
      <t>2</t>
    </r>
    <r>
      <rPr>
        <b/>
        <sz val="11"/>
        <color indexed="8"/>
        <rFont val="Arial"/>
        <family val="2"/>
      </rPr>
      <t xml:space="preserve"> emissions 
(mt CO</t>
    </r>
    <r>
      <rPr>
        <b/>
        <vertAlign val="subscript"/>
        <sz val="11"/>
        <color indexed="8"/>
        <rFont val="Arial"/>
        <family val="2"/>
      </rPr>
      <t>2</t>
    </r>
    <r>
      <rPr>
        <b/>
        <sz val="11"/>
        <color indexed="8"/>
        <rFont val="Arial"/>
        <family val="2"/>
      </rPr>
      <t>)
[98.236(w)(8)]</t>
    </r>
  </si>
  <si>
    <t>Unique name or ID number</t>
  </si>
  <si>
    <t>Sub-Basin ID
[98.236(x)(1)]</t>
  </si>
  <si>
    <t>Total Emissions for EOR Injection Pump Blowdown
[98.236(w)]</t>
  </si>
  <si>
    <t>Sub-basin ID</t>
  </si>
  <si>
    <t>Number of Wells Vented for Liquids Unloading</t>
  </si>
  <si>
    <t>Cumulative amount of time wells were vented (hours)</t>
  </si>
  <si>
    <t>Cumulative Number of Unloadings Vented</t>
  </si>
  <si>
    <t>Casing pressure (psia)</t>
  </si>
  <si>
    <t>Tubing pressure (psia)</t>
  </si>
  <si>
    <t>Number of wells vented for liquids unloading</t>
  </si>
  <si>
    <t>Cumulative number of unloadings vented to the atmosphere</t>
  </si>
  <si>
    <t>Total count of completions that flared gas</t>
  </si>
  <si>
    <t>Total count of completions that vented gas to the atmosphere without flaring</t>
  </si>
  <si>
    <t>Total count of workovers that vented gas to the atmosphere without flaring</t>
  </si>
  <si>
    <t>Total count of workovers with flaring</t>
  </si>
  <si>
    <t>Are there Internal fuel combustion units of any heat capacity that are compressor-drivers?
[98.236(z)(2)(i)]</t>
  </si>
  <si>
    <t>Coal and coke: anthracite</t>
  </si>
  <si>
    <t>Coal and coke: bituminous</t>
  </si>
  <si>
    <t>Coal and coke: subbituminous</t>
  </si>
  <si>
    <t>Coal and coke: lignite</t>
  </si>
  <si>
    <t>Coal and coke: coal coke</t>
  </si>
  <si>
    <t>Coal and coke: mixed (commercial sector)</t>
  </si>
  <si>
    <t>Coal and coke: mixed (industrial coking)</t>
  </si>
  <si>
    <t>Coal and coke: mixed (industrial sector)</t>
  </si>
  <si>
    <t>Petroleum products: used oil</t>
  </si>
  <si>
    <t>Petroleum products: kerosene</t>
  </si>
  <si>
    <t>Petroleum products: propane</t>
  </si>
  <si>
    <t>Petroleum products: propylene</t>
  </si>
  <si>
    <t>Petroleum products: ethane</t>
  </si>
  <si>
    <t>Petroleum products: ethanol</t>
  </si>
  <si>
    <t>Petroleum products: ethylene</t>
  </si>
  <si>
    <t>Petroleum products: isobutene</t>
  </si>
  <si>
    <t>Petroleum products: isobutylene</t>
  </si>
  <si>
    <t>Petroleum products: butane</t>
  </si>
  <si>
    <t>Petroleum products: butylene</t>
  </si>
  <si>
    <t>Petroleum products: natural gasoline</t>
  </si>
  <si>
    <t>Petroleum products: pentanes plus</t>
  </si>
  <si>
    <t>Petroleum products: petroleum coke</t>
  </si>
  <si>
    <t>Petroleum products: special naphtha</t>
  </si>
  <si>
    <t>Petroleum products: unfinished oils</t>
  </si>
  <si>
    <t>Petroleum products: heavy gas oils</t>
  </si>
  <si>
    <t>Petroleum products: lubricants</t>
  </si>
  <si>
    <t>Petroleum products: motor gasoline</t>
  </si>
  <si>
    <t>Petroleum products: aviation gasoline</t>
  </si>
  <si>
    <t>Petroleum products: kerosene-type jet fuel</t>
  </si>
  <si>
    <t>Petroleum products: asphalt and road oil</t>
  </si>
  <si>
    <t>Petroleum products: crude oil</t>
  </si>
  <si>
    <t>Other fuels—solid: municipal solid waste</t>
  </si>
  <si>
    <t>Other fuels—solid: tires</t>
  </si>
  <si>
    <t>Other fuels—solid: plastics</t>
  </si>
  <si>
    <t>Other fuels—solid: petroleum coke</t>
  </si>
  <si>
    <t>Other fuels—gaseous: blast furnace gas</t>
  </si>
  <si>
    <t>Other fuels—gaseous: coke oven gas</t>
  </si>
  <si>
    <t>Other fuels—gaseous: propane gas</t>
  </si>
  <si>
    <t>Other fuels—gaseous: fuel gas</t>
  </si>
  <si>
    <t>Biomass fuels—solids: peat</t>
  </si>
  <si>
    <t>Biomass fuels—solids: solid byproducts</t>
  </si>
  <si>
    <t>Biomass fuels—gaseous: landfill gas</t>
  </si>
  <si>
    <t>Biomass fuels—gaseous: other biomass gases</t>
  </si>
  <si>
    <t>Biomass fuels—liquid: ethanol</t>
  </si>
  <si>
    <t>Biomass fuels—liquid: biodiesel (100%)</t>
  </si>
  <si>
    <t>Biomass fuels—liquid: rendered animal fat</t>
  </si>
  <si>
    <t>Biomass fuels—liquid: vegetable oil</t>
  </si>
  <si>
    <t>Petroleum products: liquefied petroleum gases (LPG)</t>
  </si>
  <si>
    <t>Petroleum products: distillate fuel oil No. 1</t>
  </si>
  <si>
    <t>Petroleum products: distillate fuel oil No. 2</t>
  </si>
  <si>
    <t>Petroleum products: distillate fuel oil No. 4</t>
  </si>
  <si>
    <t>Petroleum products: distillate fuel oil No. 6</t>
  </si>
  <si>
    <t>Petroleum products: distillate fuel oil No. 5</t>
  </si>
  <si>
    <t>Petroleum products: petrochemical feedstocks</t>
  </si>
  <si>
    <t>Biomass fuels—solids: wood and wood residuals</t>
  </si>
  <si>
    <t>Biomass fuels—solids: agricultural byproducts</t>
  </si>
  <si>
    <r>
      <t>CO</t>
    </r>
    <r>
      <rPr>
        <b/>
        <vertAlign val="subscript"/>
        <sz val="11"/>
        <color indexed="8"/>
        <rFont val="Arial"/>
        <family val="2"/>
      </rPr>
      <t>2</t>
    </r>
    <r>
      <rPr>
        <b/>
        <sz val="11"/>
        <color indexed="8"/>
        <rFont val="Arial"/>
        <family val="2"/>
      </rPr>
      <t xml:space="preserve"> Emissions
(mt CO</t>
    </r>
    <r>
      <rPr>
        <b/>
        <vertAlign val="subscript"/>
        <sz val="11"/>
        <color indexed="8"/>
        <rFont val="Arial"/>
        <family val="2"/>
      </rPr>
      <t>2</t>
    </r>
    <r>
      <rPr>
        <b/>
        <sz val="11"/>
        <color indexed="8"/>
        <rFont val="Arial"/>
        <family val="2"/>
      </rPr>
      <t xml:space="preserve">)
[98.236(z)(2)(iv)] </t>
    </r>
  </si>
  <si>
    <r>
      <t>CH</t>
    </r>
    <r>
      <rPr>
        <b/>
        <vertAlign val="subscript"/>
        <sz val="11"/>
        <color indexed="8"/>
        <rFont val="Arial"/>
        <family val="2"/>
      </rPr>
      <t xml:space="preserve">4 </t>
    </r>
    <r>
      <rPr>
        <b/>
        <sz val="11"/>
        <color indexed="8"/>
        <rFont val="Arial"/>
        <family val="2"/>
      </rPr>
      <t>Emissions
(mt CH</t>
    </r>
    <r>
      <rPr>
        <b/>
        <vertAlign val="subscript"/>
        <sz val="11"/>
        <color indexed="8"/>
        <rFont val="Arial"/>
        <family val="2"/>
      </rPr>
      <t>4</t>
    </r>
    <r>
      <rPr>
        <b/>
        <sz val="11"/>
        <color indexed="8"/>
        <rFont val="Arial"/>
        <family val="2"/>
      </rPr>
      <t xml:space="preserve">)
[98.236(z)(2)(v)] </t>
    </r>
  </si>
  <si>
    <t>Total Offshore Source Emissions
[98.236(s)]</t>
  </si>
  <si>
    <t>Control devices other than vapor recovery, flare or regenerator firebox/fire tubes</t>
  </si>
  <si>
    <t>Dehydrator vents to flares or regenerator firebox/fire tubes</t>
  </si>
  <si>
    <t>Number of Desiccant Dehydrators By Other Vent Control Type
[98.236(e)(2)(iii)]</t>
  </si>
  <si>
    <r>
      <t xml:space="preserve">Annual volume of gas vented from the acid gas removal unit, </t>
    </r>
    <r>
      <rPr>
        <b/>
        <sz val="11"/>
        <color indexed="18"/>
        <rFont val="Arial"/>
        <family val="2"/>
      </rPr>
      <t>V</t>
    </r>
    <r>
      <rPr>
        <b/>
        <vertAlign val="subscript"/>
        <sz val="11"/>
        <color indexed="18"/>
        <rFont val="Arial"/>
        <family val="2"/>
      </rPr>
      <t>s</t>
    </r>
    <r>
      <rPr>
        <b/>
        <sz val="11"/>
        <color indexed="18"/>
        <rFont val="Arial"/>
        <family val="2"/>
      </rPr>
      <t xml:space="preserve"> </t>
    </r>
    <r>
      <rPr>
        <b/>
        <sz val="11"/>
        <color indexed="8"/>
        <rFont val="Arial"/>
        <family val="2"/>
      </rPr>
      <t xml:space="preserve">
(actual or standard cubic feet) 
[98.236(d)(2)(i)(B)] </t>
    </r>
  </si>
  <si>
    <r>
      <t>Natural gas flow rate into the acid gas removal unit,</t>
    </r>
    <r>
      <rPr>
        <b/>
        <sz val="11"/>
        <color indexed="18"/>
        <rFont val="Arial"/>
        <family val="2"/>
      </rPr>
      <t xml:space="preserve"> V</t>
    </r>
    <r>
      <rPr>
        <b/>
        <vertAlign val="subscript"/>
        <sz val="11"/>
        <color indexed="18"/>
        <rFont val="Arial"/>
        <family val="2"/>
      </rPr>
      <t>in</t>
    </r>
    <r>
      <rPr>
        <b/>
        <sz val="11"/>
        <color indexed="8"/>
        <rFont val="Arial"/>
        <family val="2"/>
      </rPr>
      <t xml:space="preserve">
(actual or standard cubic feet)
(Eq. W-4A) 
[98.236(d)(2)(ii)(D)]</t>
    </r>
  </si>
  <si>
    <r>
      <t xml:space="preserve">Natural gas flow rate out of the acid gas removal unit, </t>
    </r>
    <r>
      <rPr>
        <b/>
        <sz val="11"/>
        <color indexed="18"/>
        <rFont val="Arial"/>
        <family val="2"/>
      </rPr>
      <t>V</t>
    </r>
    <r>
      <rPr>
        <b/>
        <vertAlign val="subscript"/>
        <sz val="11"/>
        <color indexed="18"/>
        <rFont val="Arial"/>
        <family val="2"/>
      </rPr>
      <t>out</t>
    </r>
    <r>
      <rPr>
        <b/>
        <sz val="11"/>
        <color indexed="8"/>
        <rFont val="Arial"/>
        <family val="2"/>
      </rPr>
      <t xml:space="preserve">
(actual or standard cubic feet)
(Eq. W-4B) 
[98.236(d)(2)(ii)(D)] </t>
    </r>
  </si>
  <si>
    <t>D37</t>
  </si>
  <si>
    <t>Total number of hours that gas vented to a flare</t>
  </si>
  <si>
    <t>Total number of hours that gas vented directly to the atmosphere</t>
  </si>
  <si>
    <t>Total volume of oil</t>
  </si>
  <si>
    <t>Average sales oil or stabilized oil API gravity
(degrees)
[98.236(j)(1)(vi)]</t>
  </si>
  <si>
    <t>Unique Name or ID number for the vent stack
[98.236(k)(1)(i)]</t>
  </si>
  <si>
    <t>Total time in operating mode (hours)</t>
  </si>
  <si>
    <t>Measured flow rate (standard cubic feet/hour)</t>
  </si>
  <si>
    <t>Does the facility perform equipment leak surveys across a multiple year leak survey cycle
(Yes/No)
[98.236(q)(3)(ix)]</t>
  </si>
  <si>
    <r>
      <t>Number of Desiccant Dehydrators By Vent Control Type,</t>
    </r>
    <r>
      <rPr>
        <b/>
        <sz val="11"/>
        <color indexed="18"/>
        <rFont val="Arial"/>
        <family val="2"/>
      </rPr>
      <t xml:space="preserve"> Count</t>
    </r>
    <r>
      <rPr>
        <b/>
        <sz val="11"/>
        <color indexed="8"/>
        <rFont val="Arial"/>
        <family val="2"/>
      </rPr>
      <t xml:space="preserve">
[98.236(e)(3)(i)]</t>
    </r>
  </si>
  <si>
    <t xml:space="preserve">Duration of time that flaring occurred
(hours)
[98.236(k)(3)(iii)] </t>
  </si>
  <si>
    <t xml:space="preserve">Total time in not-operating-depressurized mode (hours) </t>
  </si>
  <si>
    <t>Total time in operating-mode
(hours)
[98.236(o)(1)(ii)]</t>
  </si>
  <si>
    <t>Total time in not-operating-depressurized-mode
(hours) 
[98.236(o)(1)(iii)]</t>
  </si>
  <si>
    <t>Table N.1 must be completed by all facilities with flare stacks subject to reporting under 98.232. 
Table N.2 is required for the identification of missing data procedures used for flare stack emission calculations.</t>
  </si>
  <si>
    <t>Table K.1 must be completed by all facilities with transmission tanks subject to reporting under 98.232. 
Table K.2 is required for the identification of missing data procedures used for transmission tank emission calculations.</t>
  </si>
  <si>
    <t>Average daily gas production rate</t>
  </si>
  <si>
    <t>Average daily production rate</t>
  </si>
  <si>
    <t>Annual oil throughput</t>
  </si>
  <si>
    <t xml:space="preserve">For Natural gas distribution facilities conducting multi-year surveys, number of years in the leak survey cycle
[98.236(q)(1)(ii)] </t>
  </si>
  <si>
    <t xml:space="preserve">Duration of time leak is counted as having occurred (vented to atmosphere)
(hours)
[98.236(k)(2)(iii)] </t>
  </si>
  <si>
    <t>Were continuous measurements conducted on the leak or vent?
[98.236(o)(2)(ii)(C)]</t>
  </si>
  <si>
    <t>Compressor mode</t>
  </si>
  <si>
    <t>Compressor source</t>
  </si>
  <si>
    <r>
      <t>Total annual Centrifugal Compressor emissions
CO</t>
    </r>
    <r>
      <rPr>
        <b/>
        <vertAlign val="subscript"/>
        <sz val="11"/>
        <color indexed="8"/>
        <rFont val="Arial"/>
        <family val="2"/>
      </rPr>
      <t>2</t>
    </r>
    <r>
      <rPr>
        <b/>
        <sz val="11"/>
        <color indexed="8"/>
        <rFont val="Arial"/>
        <family val="2"/>
      </rPr>
      <t xml:space="preserve"> Emissions
(mt CO</t>
    </r>
    <r>
      <rPr>
        <b/>
        <vertAlign val="subscript"/>
        <sz val="11"/>
        <color indexed="8"/>
        <rFont val="Arial"/>
        <family val="2"/>
      </rPr>
      <t>2</t>
    </r>
    <r>
      <rPr>
        <b/>
        <sz val="11"/>
        <color indexed="8"/>
        <rFont val="Arial"/>
        <family val="2"/>
      </rPr>
      <t>)
[98.236(o)(5)(ii)]</t>
    </r>
  </si>
  <si>
    <r>
      <t>Total annual Centrifugal Compressor emissions
CH</t>
    </r>
    <r>
      <rPr>
        <b/>
        <vertAlign val="subscript"/>
        <sz val="11"/>
        <color indexed="8"/>
        <rFont val="Arial"/>
        <family val="2"/>
      </rPr>
      <t>4</t>
    </r>
    <r>
      <rPr>
        <b/>
        <sz val="11"/>
        <color indexed="8"/>
        <rFont val="Arial"/>
        <family val="2"/>
      </rPr>
      <t xml:space="preserve"> Emissions
(mt CH</t>
    </r>
    <r>
      <rPr>
        <b/>
        <vertAlign val="subscript"/>
        <sz val="11"/>
        <color indexed="8"/>
        <rFont val="Arial"/>
        <family val="2"/>
      </rPr>
      <t>4</t>
    </r>
    <r>
      <rPr>
        <b/>
        <sz val="11"/>
        <color indexed="8"/>
        <rFont val="Arial"/>
        <family val="2"/>
      </rPr>
      <t xml:space="preserve">)
[98.236(o)(5)(iii)] </t>
    </r>
  </si>
  <si>
    <t>Quantity of crude oil and condensate produced in the calendar year for sales
(barrels)
[98.236(aa)(1)(i)(C)]</t>
  </si>
  <si>
    <t xml:space="preserve">Select the Formation Type of the Sub-Basin
[98.236(aa)(1)(ii)(C)] </t>
  </si>
  <si>
    <t>Quantity of gas produced in the calendar year from wells
(thousand standard cubic feet)
[98.236(aa)(1)(i)(A)]</t>
  </si>
  <si>
    <t>Quantity of gas produced in the calendar year for sales
(thousand standard cubic feet)
[98.236(aa)(1)(i)(B)]</t>
  </si>
  <si>
    <t>Quantity of natural gas received at the gas processing plant in the calendar year
(thousand standard cubic feet)
[98.236(aa)(3)(i)]</t>
  </si>
  <si>
    <t xml:space="preserve">Total quantity of gas handled at the offshore platform in the calendar year
(thousand standard cubic feet)
[98.236(aa)(2)(i)] </t>
  </si>
  <si>
    <t>Total quantity of oil and condensate handled at the offshore platform in the calendar year
(barrels)
[98.236(aa)(2)(ii)]</t>
  </si>
  <si>
    <t xml:space="preserve">Quantity of processed (residue) gas leaving the gas processing plant in the calendar year
(thousand standard cubic feet)
[98.236(aa)(3)(ii)] </t>
  </si>
  <si>
    <t xml:space="preserve">Cumulative quantity of all NGLs (bulk and fractionated) received at the gas processing plant in the calendar year
(barrels)
[98.236(aa)(3)(iii)] </t>
  </si>
  <si>
    <t>Average upstream pipeline pressure
(psig)
[98.236(aa)(4)(iv)]</t>
  </si>
  <si>
    <t>Average downstream pipeline pressure
(psig)
[98.236(aa)(4)(v)]</t>
  </si>
  <si>
    <t>Quantity of gas injected into storage in the calendar year
(thousand standard cubic feet)
[98.236(aa)(5)(i)]</t>
  </si>
  <si>
    <t>Quantity of gas withdrawn from storage in the calendar year
(thousand standard cubic feet)
[98.236(aa)(5)(ii)]</t>
  </si>
  <si>
    <t>Total storage capacity
(thousand standard cubic feet)
[98.236(aa)(5)(iii)]</t>
  </si>
  <si>
    <t xml:space="preserve">Quantity of LNG added into storage in the calendar year
(thousand standard cubic feet)
[98.236(aa)(8)(i)] </t>
  </si>
  <si>
    <t>Quantity of LNG withdrawn from storage in the calendar year
(thousand standard cubic feet)
[98.236(aa)(8)(ii)]</t>
  </si>
  <si>
    <t xml:space="preserve">Total storage capacity
(thousand standard cubic feet)
[98.236(aa)(8)(iii)] </t>
  </si>
  <si>
    <t xml:space="preserve">Quantity of natural gas received at all custody transfer stations in the calendar year
(thousand standard cubic feet)
[98.236(aa)(9)(i)] </t>
  </si>
  <si>
    <t>Quantity of natural gas withdrawn from in-system storage in the calendar year
(thousand standard cubic feet)
[98.236(aa)(9)(ii)]</t>
  </si>
  <si>
    <t xml:space="preserve">Quantity of natural gas added to in-system storage in the calendar year
(thousand standard cubic feet)
[98.236(aa)(9)(iii)] </t>
  </si>
  <si>
    <t xml:space="preserve">Quantity of natural gas delivered to end users
(thousand standard cubic feet)
[98.236(aa)(9)(iv)] </t>
  </si>
  <si>
    <t>Quantity of natural gas transferred to third parties such as other LDCs or pipelines
(thousand standard cubic feet)
[98.236(aa)(9)(v)]</t>
  </si>
  <si>
    <t>Quantity of natural gas consumed by the LDC for operational purposes
(thousand standard cubic feet)
[98.236(aa)(9)(vi)]</t>
  </si>
  <si>
    <t xml:space="preserve">Estimated quantity of gas stolen in the calendar year
(thousand standard cubic feet)
[98.236(aa)(9)(vii)] </t>
  </si>
  <si>
    <r>
      <t>Annual gas emissions,</t>
    </r>
    <r>
      <rPr>
        <b/>
        <sz val="11"/>
        <color indexed="18"/>
        <rFont val="Arial"/>
        <family val="2"/>
      </rPr>
      <t xml:space="preserve"> E</t>
    </r>
    <r>
      <rPr>
        <b/>
        <vertAlign val="subscript"/>
        <sz val="11"/>
        <color indexed="56"/>
        <rFont val="Arial"/>
        <family val="2"/>
      </rPr>
      <t>s,n</t>
    </r>
    <r>
      <rPr>
        <b/>
        <sz val="11"/>
        <color indexed="8"/>
        <rFont val="Arial"/>
        <family val="2"/>
      </rPr>
      <t xml:space="preserve">
(standard cubic feet)
[98.236(g)(7)] </t>
    </r>
  </si>
  <si>
    <r>
      <t xml:space="preserve">Average daily gas production rate, </t>
    </r>
    <r>
      <rPr>
        <b/>
        <sz val="11"/>
        <color indexed="18"/>
        <rFont val="Arial"/>
        <family val="2"/>
      </rPr>
      <t>Average of all V</t>
    </r>
    <r>
      <rPr>
        <b/>
        <vertAlign val="subscript"/>
        <sz val="11"/>
        <color indexed="18"/>
        <rFont val="Arial"/>
        <family val="2"/>
      </rPr>
      <t>p</t>
    </r>
    <r>
      <rPr>
        <b/>
        <sz val="11"/>
        <color indexed="8"/>
        <rFont val="Arial"/>
        <family val="2"/>
      </rPr>
      <t xml:space="preserve">
(standard cubic feet/hour)
[98.236(h)(1)(iv)]</t>
    </r>
  </si>
  <si>
    <r>
      <t>Number of Wells vented for liquids unloading,</t>
    </r>
    <r>
      <rPr>
        <b/>
        <sz val="11"/>
        <color indexed="18"/>
        <rFont val="Arial"/>
        <family val="2"/>
      </rPr>
      <t xml:space="preserve"> h</t>
    </r>
    <r>
      <rPr>
        <b/>
        <sz val="11"/>
        <color indexed="8"/>
        <rFont val="Arial"/>
        <family val="2"/>
      </rPr>
      <t xml:space="preserve">
[98.236(f)(1)(iv)]</t>
    </r>
  </si>
  <si>
    <r>
      <t>Cumulative number of unloadings vented to the atmosphere,</t>
    </r>
    <r>
      <rPr>
        <b/>
        <sz val="11"/>
        <color indexed="18"/>
        <rFont val="Arial"/>
        <family val="2"/>
      </rPr>
      <t xml:space="preserve"> V</t>
    </r>
    <r>
      <rPr>
        <b/>
        <vertAlign val="subscript"/>
        <sz val="11"/>
        <color indexed="56"/>
        <rFont val="Arial"/>
        <family val="2"/>
      </rPr>
      <t>p</t>
    </r>
    <r>
      <rPr>
        <b/>
        <sz val="11"/>
        <color indexed="8"/>
        <rFont val="Arial"/>
        <family val="2"/>
      </rPr>
      <t xml:space="preserve">
[98.236(f)(2)(v)]</t>
    </r>
  </si>
  <si>
    <r>
      <t xml:space="preserve">Count of wells with gas-liquid separators, </t>
    </r>
    <r>
      <rPr>
        <b/>
        <sz val="11"/>
        <color indexed="18"/>
        <rFont val="Arial"/>
        <family val="2"/>
      </rPr>
      <t>Count</t>
    </r>
    <r>
      <rPr>
        <b/>
        <sz val="11"/>
        <color indexed="8"/>
        <rFont val="Arial"/>
        <family val="2"/>
      </rPr>
      <t xml:space="preserve">
[98.236(j)(2)(i)(E)] </t>
    </r>
  </si>
  <si>
    <r>
      <t xml:space="preserve">Count of wells without gas-liquid separators, </t>
    </r>
    <r>
      <rPr>
        <b/>
        <sz val="11"/>
        <color indexed="18"/>
        <rFont val="Arial"/>
        <family val="2"/>
      </rPr>
      <t>Count</t>
    </r>
    <r>
      <rPr>
        <b/>
        <sz val="11"/>
        <color indexed="8"/>
        <rFont val="Arial"/>
        <family val="2"/>
      </rPr>
      <t xml:space="preserve">
[98.236(j)(2)(i)(F)] </t>
    </r>
  </si>
  <si>
    <r>
      <t xml:space="preserve">Volume of oil produced during venting/flaring, </t>
    </r>
    <r>
      <rPr>
        <b/>
        <sz val="11"/>
        <color indexed="18"/>
        <rFont val="Arial"/>
        <family val="2"/>
      </rPr>
      <t>Sum of V</t>
    </r>
    <r>
      <rPr>
        <b/>
        <vertAlign val="subscript"/>
        <sz val="11"/>
        <color indexed="18"/>
        <rFont val="Arial"/>
        <family val="2"/>
      </rPr>
      <t>p,q</t>
    </r>
    <r>
      <rPr>
        <b/>
        <sz val="11"/>
        <color indexed="8"/>
        <rFont val="Arial"/>
        <family val="2"/>
      </rPr>
      <t xml:space="preserve">
(barrels)
[98.236(m)(5)] </t>
    </r>
  </si>
  <si>
    <r>
      <t xml:space="preserve">Volume of associated gas sent to sales, </t>
    </r>
    <r>
      <rPr>
        <b/>
        <sz val="11"/>
        <color indexed="18"/>
        <rFont val="Arial"/>
        <family val="2"/>
      </rPr>
      <t>Sum of SG</t>
    </r>
    <r>
      <rPr>
        <b/>
        <sz val="11"/>
        <color indexed="8"/>
        <rFont val="Arial"/>
        <family val="2"/>
      </rPr>
      <t xml:space="preserve">
(standard cubic feet)
[98.236(m)(6)] </t>
    </r>
  </si>
  <si>
    <r>
      <t xml:space="preserve">Average time meter/regulator runs surveyed in calendar year were operational, </t>
    </r>
    <r>
      <rPr>
        <b/>
        <sz val="11"/>
        <color indexed="18"/>
        <rFont val="Arial"/>
        <family val="2"/>
      </rPr>
      <t>Average of calendar year T</t>
    </r>
    <r>
      <rPr>
        <b/>
        <vertAlign val="subscript"/>
        <sz val="11"/>
        <color indexed="18"/>
        <rFont val="Arial"/>
        <family val="2"/>
      </rPr>
      <t>w,y</t>
    </r>
    <r>
      <rPr>
        <b/>
        <sz val="11"/>
        <color indexed="8"/>
        <rFont val="Arial"/>
        <family val="2"/>
      </rPr>
      <t xml:space="preserve">
(hours)
[98.236(q)(3)(iii)]</t>
    </r>
  </si>
  <si>
    <r>
      <t>Number of meter/regulator runs at above grade T-D transfer stations surveyed in current leak survey cycle,</t>
    </r>
    <r>
      <rPr>
        <b/>
        <sz val="11"/>
        <color indexed="18"/>
        <rFont val="Arial"/>
        <family val="2"/>
      </rPr>
      <t xml:space="preserve"> Sum of Count</t>
    </r>
    <r>
      <rPr>
        <b/>
        <vertAlign val="subscript"/>
        <sz val="11"/>
        <color indexed="56"/>
        <rFont val="Arial"/>
        <family val="2"/>
      </rPr>
      <t>MR,y</t>
    </r>
    <r>
      <rPr>
        <b/>
        <sz val="11"/>
        <color indexed="18"/>
        <rFont val="Arial"/>
        <family val="2"/>
      </rPr>
      <t xml:space="preserve">
</t>
    </r>
    <r>
      <rPr>
        <b/>
        <sz val="11"/>
        <color indexed="8"/>
        <rFont val="Arial"/>
        <family val="2"/>
      </rPr>
      <t xml:space="preserve">
[98.236(q)(3)(v)]</t>
    </r>
  </si>
  <si>
    <r>
      <t xml:space="preserve">Total number of meter/regulator runs at above grade T-D station facilities, </t>
    </r>
    <r>
      <rPr>
        <b/>
        <sz val="11"/>
        <color indexed="18"/>
        <rFont val="Arial"/>
        <family val="2"/>
      </rPr>
      <t>Count</t>
    </r>
    <r>
      <rPr>
        <b/>
        <vertAlign val="subscript"/>
        <sz val="11"/>
        <color indexed="18"/>
        <rFont val="Arial"/>
        <family val="2"/>
      </rPr>
      <t>MR</t>
    </r>
    <r>
      <rPr>
        <b/>
        <sz val="11"/>
        <color indexed="8"/>
        <rFont val="Arial"/>
        <family val="2"/>
      </rPr>
      <t xml:space="preserve">
[98.236(q)(3)(ix)(A)]</t>
    </r>
  </si>
  <si>
    <r>
      <t xml:space="preserve">Total number of emission source type, </t>
    </r>
    <r>
      <rPr>
        <b/>
        <sz val="11"/>
        <color indexed="18"/>
        <rFont val="Arial"/>
        <family val="2"/>
      </rPr>
      <t>Count</t>
    </r>
    <r>
      <rPr>
        <b/>
        <vertAlign val="subscript"/>
        <sz val="11"/>
        <color indexed="18"/>
        <rFont val="Arial"/>
        <family val="2"/>
      </rPr>
      <t>e</t>
    </r>
    <r>
      <rPr>
        <b/>
        <sz val="11"/>
        <color indexed="8"/>
        <rFont val="Arial"/>
        <family val="2"/>
      </rPr>
      <t xml:space="preserve">
[98.236(r)(1)(ii)]</t>
    </r>
  </si>
  <si>
    <r>
      <t>Total number of meter/regulator runs at above grade metering-regulating stations that are not above grade T-D transfer stations,</t>
    </r>
    <r>
      <rPr>
        <b/>
        <sz val="11"/>
        <color indexed="18"/>
        <rFont val="Arial"/>
        <family val="2"/>
      </rPr>
      <t xml:space="preserve"> Count</t>
    </r>
    <r>
      <rPr>
        <b/>
        <vertAlign val="subscript"/>
        <sz val="11"/>
        <color indexed="56"/>
        <rFont val="Arial"/>
        <family val="2"/>
      </rPr>
      <t>MR</t>
    </r>
    <r>
      <rPr>
        <b/>
        <sz val="11"/>
        <color indexed="8"/>
        <rFont val="Arial"/>
        <family val="2"/>
      </rPr>
      <t xml:space="preserve">
[98.236(r)(2)(iii)]</t>
    </r>
  </si>
  <si>
    <r>
      <t xml:space="preserve">Total volume of EOR injection pump system equipment chambers, </t>
    </r>
    <r>
      <rPr>
        <b/>
        <sz val="11"/>
        <color indexed="18"/>
        <rFont val="Arial"/>
        <family val="2"/>
      </rPr>
      <t>V</t>
    </r>
    <r>
      <rPr>
        <b/>
        <vertAlign val="subscript"/>
        <sz val="11"/>
        <color indexed="18"/>
        <rFont val="Arial"/>
        <family val="2"/>
      </rPr>
      <t>v</t>
    </r>
    <r>
      <rPr>
        <b/>
        <sz val="11"/>
        <color indexed="8"/>
        <rFont val="Arial"/>
        <family val="2"/>
      </rPr>
      <t xml:space="preserve">
</t>
    </r>
    <r>
      <rPr>
        <b/>
        <sz val="11"/>
        <rFont val="Arial"/>
        <family val="2"/>
      </rPr>
      <t>(cubic feet)</t>
    </r>
    <r>
      <rPr>
        <b/>
        <sz val="11"/>
        <color indexed="8"/>
        <rFont val="Arial"/>
        <family val="2"/>
      </rPr>
      <t xml:space="preserve">
[98.236(w)(4)] </t>
    </r>
  </si>
  <si>
    <r>
      <t xml:space="preserve">Density of critical phase EOR injection gas, </t>
    </r>
    <r>
      <rPr>
        <b/>
        <sz val="11"/>
        <color indexed="18"/>
        <rFont val="Arial"/>
        <family val="2"/>
      </rPr>
      <t>R</t>
    </r>
    <r>
      <rPr>
        <b/>
        <vertAlign val="subscript"/>
        <sz val="11"/>
        <color indexed="18"/>
        <rFont val="Arial"/>
        <family val="2"/>
      </rPr>
      <t>c</t>
    </r>
    <r>
      <rPr>
        <b/>
        <sz val="11"/>
        <color indexed="8"/>
        <rFont val="Arial"/>
        <family val="2"/>
      </rPr>
      <t xml:space="preserve">
</t>
    </r>
    <r>
      <rPr>
        <b/>
        <sz val="11"/>
        <rFont val="Arial"/>
        <family val="2"/>
      </rPr>
      <t>(kg/ft</t>
    </r>
    <r>
      <rPr>
        <b/>
        <vertAlign val="superscript"/>
        <sz val="11"/>
        <rFont val="Arial"/>
        <family val="2"/>
      </rPr>
      <t>3</t>
    </r>
    <r>
      <rPr>
        <b/>
        <sz val="11"/>
        <rFont val="Arial"/>
        <family val="2"/>
      </rPr>
      <t xml:space="preserve">)  </t>
    </r>
    <r>
      <rPr>
        <b/>
        <sz val="11"/>
        <color indexed="8"/>
        <rFont val="Arial"/>
        <family val="2"/>
      </rPr>
      <t xml:space="preserve">
[98.236(w)(6)] </t>
    </r>
  </si>
  <si>
    <r>
      <t>Mass fraction of CO</t>
    </r>
    <r>
      <rPr>
        <b/>
        <vertAlign val="subscript"/>
        <sz val="11"/>
        <color indexed="8"/>
        <rFont val="Arial"/>
        <family val="2"/>
      </rPr>
      <t>2</t>
    </r>
    <r>
      <rPr>
        <b/>
        <sz val="11"/>
        <color indexed="8"/>
        <rFont val="Arial"/>
        <family val="2"/>
      </rPr>
      <t xml:space="preserve"> in critical phase EOR injection gas, </t>
    </r>
    <r>
      <rPr>
        <b/>
        <sz val="11"/>
        <color indexed="18"/>
        <rFont val="Arial"/>
        <family val="2"/>
      </rPr>
      <t>GHG</t>
    </r>
    <r>
      <rPr>
        <b/>
        <vertAlign val="subscript"/>
        <sz val="11"/>
        <color indexed="18"/>
        <rFont val="Arial"/>
        <family val="2"/>
      </rPr>
      <t>CO2</t>
    </r>
    <r>
      <rPr>
        <b/>
        <sz val="11"/>
        <color indexed="8"/>
        <rFont val="Arial"/>
        <family val="2"/>
      </rPr>
      <t xml:space="preserve">
[98.236(w)(7)] </t>
    </r>
  </si>
  <si>
    <r>
      <t xml:space="preserve">Total time the dump valves did not close properly, </t>
    </r>
    <r>
      <rPr>
        <b/>
        <sz val="11"/>
        <color indexed="56"/>
        <rFont val="Arial"/>
        <family val="2"/>
      </rPr>
      <t>T</t>
    </r>
    <r>
      <rPr>
        <b/>
        <vertAlign val="subscript"/>
        <sz val="11"/>
        <color indexed="56"/>
        <rFont val="Arial"/>
        <family val="2"/>
      </rPr>
      <t>n</t>
    </r>
    <r>
      <rPr>
        <b/>
        <sz val="11"/>
        <color indexed="8"/>
        <rFont val="Arial"/>
        <family val="2"/>
      </rPr>
      <t xml:space="preserve">
(hours)
[98.236(j)(3)(ii)]</t>
    </r>
  </si>
  <si>
    <t>Total time the dump valves did not close properly, Tn  (hours)</t>
  </si>
  <si>
    <t>Duration of time leak is counted as having occurred (vented to atmosphere) (hours)</t>
  </si>
  <si>
    <t>Duration of time that flaring occurred (hours)</t>
  </si>
  <si>
    <t>Compressor Source:</t>
  </si>
  <si>
    <t>Surveyed in calendar year:</t>
  </si>
  <si>
    <t>Surveyed in current leak survey cycle:</t>
  </si>
  <si>
    <t>Surveyed in multiple year leak survey cycle:</t>
  </si>
  <si>
    <t>NOTE:  If you do not have any metering-regulating stations or transmission-distribution (T-D) transfer stations, enter zero, do not leave blank.</t>
  </si>
  <si>
    <t>Emission source types:</t>
  </si>
  <si>
    <t>Complete the following table for each component type that population counts for estimating emissions for equipment leaks using Equation W-32A:</t>
  </si>
  <si>
    <t>Emission Source Type
(Eq. W-32A)
[98.232(c)(21)] 
[98.233(r)]</t>
  </si>
  <si>
    <t>Emission Source Type
(Eq. W-32A)
[98.232]
[98.233(r)(1)]</t>
  </si>
  <si>
    <t>If your facility has above grade metering-regulating stations that are not above grade T-D transfer stations AND your facility also has above grade T-D transfer stations, you must reporting the following emissions</t>
  </si>
  <si>
    <r>
      <t>mt N</t>
    </r>
    <r>
      <rPr>
        <b/>
        <vertAlign val="subscript"/>
        <sz val="11"/>
        <color indexed="8"/>
        <rFont val="Arial"/>
        <family val="2"/>
      </rPr>
      <t>2</t>
    </r>
    <r>
      <rPr>
        <b/>
        <sz val="11"/>
        <color indexed="8"/>
        <rFont val="Arial"/>
        <family val="2"/>
      </rPr>
      <t>O
[98.236(s)(3)]</t>
    </r>
  </si>
  <si>
    <t>EOR Hydrocarbon Liquids [98.236(x)]</t>
  </si>
  <si>
    <r>
      <t>Annual CO</t>
    </r>
    <r>
      <rPr>
        <b/>
        <vertAlign val="subscript"/>
        <sz val="11"/>
        <color indexed="8"/>
        <rFont val="Arial"/>
        <family val="2"/>
      </rPr>
      <t>2</t>
    </r>
    <r>
      <rPr>
        <b/>
        <sz val="11"/>
        <color indexed="8"/>
        <rFont val="Arial"/>
        <family val="2"/>
      </rPr>
      <t xml:space="preserve"> emissions retained, </t>
    </r>
    <r>
      <rPr>
        <b/>
        <sz val="11"/>
        <color indexed="18"/>
        <rFont val="Arial"/>
        <family val="2"/>
      </rPr>
      <t>Mass</t>
    </r>
    <r>
      <rPr>
        <b/>
        <vertAlign val="subscript"/>
        <sz val="11"/>
        <color indexed="18"/>
        <rFont val="Arial"/>
        <family val="2"/>
      </rPr>
      <t>CO2</t>
    </r>
    <r>
      <rPr>
        <b/>
        <sz val="11"/>
        <color indexed="8"/>
        <rFont val="Arial"/>
        <family val="2"/>
      </rPr>
      <t xml:space="preserve">
(mt CO</t>
    </r>
    <r>
      <rPr>
        <b/>
        <vertAlign val="subscript"/>
        <sz val="11"/>
        <color indexed="8"/>
        <rFont val="Arial"/>
        <family val="2"/>
      </rPr>
      <t>2</t>
    </r>
    <r>
      <rPr>
        <b/>
        <sz val="11"/>
        <color indexed="8"/>
        <rFont val="Arial"/>
        <family val="2"/>
      </rPr>
      <t>)
[98.236(x)(4)]</t>
    </r>
  </si>
  <si>
    <t>Select the basin associated with this facility 
[98.236(aa)(1)(i)]</t>
  </si>
  <si>
    <t xml:space="preserve">Select the County and State in which the Sub-Basin is located
[98.236(aa)(1)(ii)(A-B)] </t>
  </si>
  <si>
    <t>Are there external fuel combustion units with a rated heat capacity greater than 5 mmBtu/hr?
[98.236(z)(2)(i)]</t>
  </si>
  <si>
    <t>Are there internal fuel combustion units that are not compressor-drivers, with a rated heat capacity greater than 1 mmBtu/hr?
[98.236(z)(2)(i)]</t>
  </si>
  <si>
    <t>External fuel combustion units with a rated heat capacity greater than 5 mmBtu/hr</t>
  </si>
  <si>
    <t>Internal fuel combustion units that are not compressor-drivers, with a rated heat capacity greater than 1 mmBtu/hr</t>
  </si>
  <si>
    <t>Internal fuel combustion units of any heat capacity that are compressor-drivers</t>
  </si>
  <si>
    <t>Type of combustion unit:</t>
  </si>
  <si>
    <t>For Acid gas removal unit specific information [Table D.1]:</t>
  </si>
  <si>
    <t>For Missing data procedures [Table D.6]:</t>
  </si>
  <si>
    <t>Table D.1 Acid gas removal unit specific information</t>
  </si>
  <si>
    <t>Table D.6 Missing data procedures used for Acid Gas Removal emission calculations</t>
  </si>
  <si>
    <t>For Desiccant Dehydrators [Table E.2]:</t>
  </si>
  <si>
    <t>For Missing Data Procedures [Table E.4]:</t>
  </si>
  <si>
    <t>Table E.2 Desiccant Dehydrators</t>
  </si>
  <si>
    <t>Table E.4 Missing data procedures used for Dehydrator emission calculations</t>
  </si>
  <si>
    <t>Table I.1 Blowdown Vent Stacks Emissions Type</t>
  </si>
  <si>
    <t>Table I.2 Blowdown Vent Stacks Emissions Calculated by Equipment or Event type</t>
  </si>
  <si>
    <t>Table I.3 Blowdown Vent Stacks Emissions Calculated using flow meters</t>
  </si>
  <si>
    <t>Transmission tank emissions [Table K.1]:</t>
  </si>
  <si>
    <t>For Missing data procedures [Table K.2]:</t>
  </si>
  <si>
    <t>Table K.1 Transmission tank emissions</t>
  </si>
  <si>
    <t>Table K.2 Missing data procedures used for Transmission Tanks emission calculations</t>
  </si>
  <si>
    <t>Well testing [Table L.1]:</t>
  </si>
  <si>
    <t>For Missing data procedures [Table L.2]:</t>
  </si>
  <si>
    <t>Table L.2 Missing data procedures used for Well Testing emission calculations</t>
  </si>
  <si>
    <t>Associated Gas Venting and Flaring [Table M.1]:</t>
  </si>
  <si>
    <t>For Missing data procedures [Table M.2]:</t>
  </si>
  <si>
    <t>Table M.1 Associated Gas Venting and Flaring</t>
  </si>
  <si>
    <t>Table M.2 Missing data procedures used for Associated Gas Venting and Flaring emission calculations</t>
  </si>
  <si>
    <t>Flare Stacks [Table N.1]:</t>
  </si>
  <si>
    <t>For Missing data procedures [Table N.2]:</t>
  </si>
  <si>
    <t>Table O.1 Compressor Activity Data</t>
  </si>
  <si>
    <t>Table P.1 Compressor Activity Data</t>
  </si>
  <si>
    <t>Table Q.1 Leak Survey Characterization</t>
  </si>
  <si>
    <t>Table Q.2 Emissions calculated for component types using emissions factors</t>
  </si>
  <si>
    <t>Table Q.3 Natural gas distribution facility activity and emissions</t>
  </si>
  <si>
    <t>Table R.2 Emissions calculated for component types by population count</t>
  </si>
  <si>
    <t>Table R.3 Equipment leaks calculated using population counts and factors (for Natural Gas Distribution only)</t>
  </si>
  <si>
    <t>For Missing data procedures [Table W.2]:</t>
  </si>
  <si>
    <t>Table W.2 Missing data procedures used for EOR injection pump blowdown calculations</t>
  </si>
  <si>
    <t>Table X.1. EOR hydrocarbon liquids produced and emissions [Table X.1]:</t>
  </si>
  <si>
    <t>For Missing data procedures [Table X.2]:</t>
  </si>
  <si>
    <r>
      <t>Table X.2 Missing data procedures used for EOR hydrocarbon liquids dissolved CO</t>
    </r>
    <r>
      <rPr>
        <b/>
        <vertAlign val="subscript"/>
        <sz val="11"/>
        <color indexed="8"/>
        <rFont val="Arial"/>
        <family val="2"/>
      </rPr>
      <t>2</t>
    </r>
    <r>
      <rPr>
        <b/>
        <sz val="11"/>
        <color indexed="8"/>
        <rFont val="Arial"/>
        <family val="2"/>
      </rPr>
      <t xml:space="preserve"> calculations</t>
    </r>
  </si>
  <si>
    <t>External combustion units with a heat capacity equal to or less than 5 mmBtu/hr or Internal combustion units equal to or less than 1 mmBtu/hr [Table Z.1]:</t>
  </si>
  <si>
    <t>External combustion units with a heat capacity greater than 5 mmBtu/hr or Internal combustion units greater than 1 mmBtu/hr [Table Z.2]:</t>
  </si>
  <si>
    <t>Large combustion unit emissions [Table Z.3]:</t>
  </si>
  <si>
    <t>Table Z.4 Missing data procedures used for Combustion Emission calculations</t>
  </si>
  <si>
    <r>
      <t>Maximum concentration of CO</t>
    </r>
    <r>
      <rPr>
        <b/>
        <vertAlign val="subscript"/>
        <sz val="11"/>
        <color indexed="8"/>
        <rFont val="Arial"/>
        <family val="2"/>
      </rPr>
      <t xml:space="preserve">2 </t>
    </r>
    <r>
      <rPr>
        <b/>
        <sz val="11"/>
        <color indexed="8"/>
        <rFont val="Arial"/>
        <family val="2"/>
      </rPr>
      <t>in flash gas</t>
    </r>
    <r>
      <rPr>
        <b/>
        <sz val="11"/>
        <color indexed="8"/>
        <rFont val="Arial"/>
        <family val="2"/>
      </rPr>
      <t xml:space="preserve">
(mole fraction)
[98.236(j)(1)(vii)] </t>
    </r>
  </si>
  <si>
    <r>
      <t>Maximum concentration of CH</t>
    </r>
    <r>
      <rPr>
        <b/>
        <vertAlign val="subscript"/>
        <sz val="11"/>
        <color indexed="8"/>
        <rFont val="Arial"/>
        <family val="2"/>
      </rPr>
      <t xml:space="preserve">4 </t>
    </r>
    <r>
      <rPr>
        <b/>
        <sz val="11"/>
        <color indexed="8"/>
        <rFont val="Arial"/>
        <family val="2"/>
      </rPr>
      <t>in flash gas</t>
    </r>
    <r>
      <rPr>
        <b/>
        <sz val="11"/>
        <color indexed="8"/>
        <rFont val="Arial"/>
        <family val="2"/>
      </rPr>
      <t xml:space="preserve">
(mole fraction)
[98.236(j)(1)(viii)] </t>
    </r>
  </si>
  <si>
    <t xml:space="preserve">Estimated number of atmospheric tanks not on well pads
[98.236(j)(1)(xi)] </t>
  </si>
  <si>
    <t>Were any emissions from atmospheric tanks controlled with vapor recovery systems?
[98.236(j)(1)(xii)]</t>
  </si>
  <si>
    <t xml:space="preserve">Were any emissions from atmospheric tanks vented directly to the atmosphere?
[98.236(j)(1)(xiii)(A)] </t>
  </si>
  <si>
    <t>Were any emissions from atmospheric tanks vented to flare(s)?
[98.236(j)(1)(xiv)]</t>
  </si>
  <si>
    <t xml:space="preserve">Are the only wells in the sub-basin used to determine "volume of oil produced" or "volume of associated gas sent to sales" wildcat or delineation wells subject to a 2-year delay in reporting?
[98.236(m)(5)] 
[98.236(m)(6)] </t>
  </si>
  <si>
    <r>
      <t>Annual CO</t>
    </r>
    <r>
      <rPr>
        <b/>
        <vertAlign val="subscript"/>
        <sz val="11"/>
        <color indexed="8"/>
        <rFont val="Arial"/>
        <family val="2"/>
      </rPr>
      <t>2</t>
    </r>
    <r>
      <rPr>
        <b/>
        <sz val="11"/>
        <color indexed="8"/>
        <rFont val="Arial"/>
        <family val="2"/>
      </rPr>
      <t xml:space="preserve"> emissions from flaring 
(mt CO</t>
    </r>
    <r>
      <rPr>
        <b/>
        <vertAlign val="subscript"/>
        <sz val="11"/>
        <color indexed="8"/>
        <rFont val="Arial"/>
        <family val="2"/>
      </rPr>
      <t>2</t>
    </r>
    <r>
      <rPr>
        <b/>
        <sz val="11"/>
        <color indexed="8"/>
        <rFont val="Arial"/>
        <family val="2"/>
      </rPr>
      <t xml:space="preserve">)
[98.236(m)(8)(ii)] </t>
    </r>
  </si>
  <si>
    <r>
      <t>Annual CH</t>
    </r>
    <r>
      <rPr>
        <b/>
        <vertAlign val="subscript"/>
        <sz val="11"/>
        <color indexed="8"/>
        <rFont val="Arial"/>
        <family val="2"/>
      </rPr>
      <t>4</t>
    </r>
    <r>
      <rPr>
        <b/>
        <sz val="11"/>
        <color indexed="8"/>
        <rFont val="Arial"/>
        <family val="2"/>
      </rPr>
      <t xml:space="preserve"> emissions from flaring 
(mt CH</t>
    </r>
    <r>
      <rPr>
        <b/>
        <vertAlign val="subscript"/>
        <sz val="11"/>
        <color indexed="8"/>
        <rFont val="Arial"/>
        <family val="2"/>
      </rPr>
      <t>4</t>
    </r>
    <r>
      <rPr>
        <b/>
        <sz val="11"/>
        <color indexed="8"/>
        <rFont val="Arial"/>
        <family val="2"/>
      </rPr>
      <t xml:space="preserve">)
[98.236(m)(8)(iii)] </t>
    </r>
  </si>
  <si>
    <r>
      <t>Mole fraction of CO</t>
    </r>
    <r>
      <rPr>
        <b/>
        <vertAlign val="subscript"/>
        <sz val="11"/>
        <color indexed="8"/>
        <rFont val="Arial"/>
        <family val="2"/>
      </rPr>
      <t>2</t>
    </r>
    <r>
      <rPr>
        <b/>
        <sz val="11"/>
        <color indexed="8"/>
        <rFont val="Arial"/>
        <family val="2"/>
      </rPr>
      <t xml:space="preserve"> in flare feed gas,</t>
    </r>
    <r>
      <rPr>
        <b/>
        <sz val="11"/>
        <color indexed="18"/>
        <rFont val="Arial"/>
        <family val="2"/>
      </rPr>
      <t xml:space="preserve"> X</t>
    </r>
    <r>
      <rPr>
        <b/>
        <vertAlign val="subscript"/>
        <sz val="11"/>
        <color indexed="56"/>
        <rFont val="Arial"/>
        <family val="2"/>
      </rPr>
      <t>CO2</t>
    </r>
    <r>
      <rPr>
        <b/>
        <sz val="11"/>
        <color indexed="8"/>
        <rFont val="Arial"/>
        <family val="2"/>
      </rPr>
      <t xml:space="preserve">
[98.236(n)(8)] </t>
    </r>
  </si>
  <si>
    <t>Does the flare stack have a continuous flow monitor on gas to the flare?
[98.236(n)(2)]</t>
  </si>
  <si>
    <t xml:space="preserve">Does the flare stack have a continuous gas analyzer on gas to the flare?
[98.236(n)(3)] </t>
  </si>
  <si>
    <t xml:space="preserve">Mole fraction of CH4 in flare feed gas, XCH4 </t>
  </si>
  <si>
    <t>Mole fraction of CO2 in flare feed gas, XCO2</t>
  </si>
  <si>
    <t>For Missing data procedures [Table Z.4]:</t>
  </si>
  <si>
    <t>Compressor measured in operating-mode?
[98.236(o)(1)(iv)]</t>
  </si>
  <si>
    <t>Screening/Method 21</t>
  </si>
  <si>
    <t>Leak or Vent Continuous Measurement [Table O.4]:</t>
  </si>
  <si>
    <t>For Missing data procedures [Table O.6]:</t>
  </si>
  <si>
    <t>Table O.4 Leak or Vent Continuous Measurement</t>
  </si>
  <si>
    <t>Table O.6 Missing data procedures used for Centrifugal Compressor emission calculations</t>
  </si>
  <si>
    <t xml:space="preserve">Compressor measured in operating-mode?
[98.236(p)(1)(v)] </t>
  </si>
  <si>
    <t>Table P.4 Leak or Vent Continuous Measurement</t>
  </si>
  <si>
    <t>Table P.6 Missing data procedures used for Reciprocating Compressor emission calculations</t>
  </si>
  <si>
    <t>Leak or Vent Continuous Measurement [Table P.4]:</t>
  </si>
  <si>
    <t>For Missing data procedures [Table P.6]:</t>
  </si>
  <si>
    <r>
      <t>Were CEMS used to measure CO</t>
    </r>
    <r>
      <rPr>
        <b/>
        <vertAlign val="subscript"/>
        <sz val="11"/>
        <color indexed="8"/>
        <rFont val="Arial"/>
        <family val="2"/>
      </rPr>
      <t>2</t>
    </r>
    <r>
      <rPr>
        <b/>
        <sz val="11"/>
        <color indexed="8"/>
        <rFont val="Arial"/>
        <family val="2"/>
      </rPr>
      <t xml:space="preserve"> emissions for the flare stack?
[98.233(n)(8)]
[98.236(n)(12)]</t>
    </r>
  </si>
  <si>
    <t>Is the measurement location prior to or after commingling with non-compressor emission sources?
[98.236(p)(4)(iv)]</t>
  </si>
  <si>
    <t>Table F.1</t>
  </si>
  <si>
    <t>Table F.2</t>
  </si>
  <si>
    <t>Table F.3</t>
  </si>
  <si>
    <t>Table D.1</t>
  </si>
  <si>
    <t>Table D.2</t>
  </si>
  <si>
    <t>Table D.3</t>
  </si>
  <si>
    <t>Table D.4</t>
  </si>
  <si>
    <t>Table D.5</t>
  </si>
  <si>
    <t>Table E.3</t>
  </si>
  <si>
    <t>Table G.1</t>
  </si>
  <si>
    <t>Table G.2</t>
  </si>
  <si>
    <r>
      <t xml:space="preserve">Total count of completions in the calendar year, </t>
    </r>
    <r>
      <rPr>
        <b/>
        <sz val="11"/>
        <color indexed="18"/>
        <rFont val="Arial"/>
        <family val="2"/>
      </rPr>
      <t>W</t>
    </r>
    <r>
      <rPr>
        <b/>
        <sz val="11"/>
        <color indexed="8"/>
        <rFont val="Arial"/>
        <family val="2"/>
      </rPr>
      <t xml:space="preserve">
[98.236(g)(3)] </t>
    </r>
  </si>
  <si>
    <r>
      <t>Annual Total N</t>
    </r>
    <r>
      <rPr>
        <b/>
        <vertAlign val="subscript"/>
        <sz val="11"/>
        <color indexed="8"/>
        <rFont val="Arial"/>
        <family val="2"/>
      </rPr>
      <t>2</t>
    </r>
    <r>
      <rPr>
        <b/>
        <sz val="11"/>
        <color indexed="8"/>
        <rFont val="Arial"/>
        <family val="2"/>
      </rPr>
      <t>O emissions 
(mt N</t>
    </r>
    <r>
      <rPr>
        <b/>
        <vertAlign val="subscript"/>
        <sz val="11"/>
        <color indexed="8"/>
        <rFont val="Arial"/>
        <family val="2"/>
      </rPr>
      <t>2</t>
    </r>
    <r>
      <rPr>
        <b/>
        <sz val="11"/>
        <color indexed="8"/>
        <rFont val="Arial"/>
        <family val="2"/>
      </rPr>
      <t xml:space="preserve">O)
[98.236(g)(10)]  </t>
    </r>
  </si>
  <si>
    <r>
      <t>Annual Total CO</t>
    </r>
    <r>
      <rPr>
        <b/>
        <vertAlign val="subscript"/>
        <sz val="11"/>
        <color indexed="8"/>
        <rFont val="Arial"/>
        <family val="2"/>
      </rPr>
      <t xml:space="preserve">2 </t>
    </r>
    <r>
      <rPr>
        <b/>
        <sz val="11"/>
        <color indexed="8"/>
        <rFont val="Arial"/>
        <family val="2"/>
      </rPr>
      <t>emissions 
(mt CO</t>
    </r>
    <r>
      <rPr>
        <b/>
        <vertAlign val="subscript"/>
        <sz val="11"/>
        <color indexed="8"/>
        <rFont val="Arial"/>
        <family val="2"/>
      </rPr>
      <t>2</t>
    </r>
    <r>
      <rPr>
        <b/>
        <sz val="11"/>
        <color indexed="8"/>
        <rFont val="Arial"/>
        <family val="2"/>
      </rPr>
      <t xml:space="preserve">)
[98.236(g)(8)] </t>
    </r>
  </si>
  <si>
    <r>
      <t>Annual Total CH</t>
    </r>
    <r>
      <rPr>
        <b/>
        <vertAlign val="subscript"/>
        <sz val="11"/>
        <color indexed="8"/>
        <rFont val="Arial"/>
        <family val="2"/>
      </rPr>
      <t>4</t>
    </r>
    <r>
      <rPr>
        <b/>
        <sz val="11"/>
        <color indexed="8"/>
        <rFont val="Arial"/>
        <family val="2"/>
      </rPr>
      <t xml:space="preserve"> emissions
(mt CH</t>
    </r>
    <r>
      <rPr>
        <b/>
        <vertAlign val="subscript"/>
        <sz val="11"/>
        <color indexed="8"/>
        <rFont val="Arial"/>
        <family val="2"/>
      </rPr>
      <t>4</t>
    </r>
    <r>
      <rPr>
        <b/>
        <sz val="11"/>
        <color indexed="8"/>
        <rFont val="Arial"/>
        <family val="2"/>
      </rPr>
      <t xml:space="preserve">)
[98.236(g)(9)] </t>
    </r>
  </si>
  <si>
    <t>Table I.1</t>
  </si>
  <si>
    <t>Table H.1</t>
  </si>
  <si>
    <t>Table H.2</t>
  </si>
  <si>
    <t>Table J.1</t>
  </si>
  <si>
    <t>Table J.4</t>
  </si>
  <si>
    <t>Table J.5</t>
  </si>
  <si>
    <t>Table K.1</t>
  </si>
  <si>
    <t>Table L.1</t>
  </si>
  <si>
    <t>Table M.1</t>
  </si>
  <si>
    <t>Table N.1</t>
  </si>
  <si>
    <t>Table O.1</t>
  </si>
  <si>
    <t>Table O.4</t>
  </si>
  <si>
    <t>Table P.1</t>
  </si>
  <si>
    <t>Table P.4</t>
  </si>
  <si>
    <t>Optional delayed reporting requirements for wildcat wells and delineation wells</t>
  </si>
  <si>
    <t>http://www.ccdsupport.com/confluence/pages/viewpage.action?pageId=267583519</t>
  </si>
  <si>
    <r>
      <t>Annual total CO</t>
    </r>
    <r>
      <rPr>
        <b/>
        <vertAlign val="subscript"/>
        <sz val="11"/>
        <color indexed="8"/>
        <rFont val="Arial"/>
        <family val="2"/>
      </rPr>
      <t>2</t>
    </r>
    <r>
      <rPr>
        <b/>
        <sz val="11"/>
        <color indexed="8"/>
        <rFont val="Arial"/>
        <family val="2"/>
      </rPr>
      <t xml:space="preserve"> emissions that resulted from venting gas directly to the atmosphere for completions,</t>
    </r>
    <r>
      <rPr>
        <b/>
        <sz val="11"/>
        <color indexed="18"/>
        <rFont val="Arial"/>
        <family val="2"/>
      </rPr>
      <t xml:space="preserve"> E</t>
    </r>
    <r>
      <rPr>
        <b/>
        <vertAlign val="subscript"/>
        <sz val="11"/>
        <color indexed="56"/>
        <rFont val="Arial"/>
        <family val="2"/>
      </rPr>
      <t>s,p</t>
    </r>
    <r>
      <rPr>
        <b/>
        <sz val="11"/>
        <color indexed="8"/>
        <rFont val="Arial"/>
        <family val="2"/>
      </rPr>
      <t xml:space="preserve">
(mt CO</t>
    </r>
    <r>
      <rPr>
        <b/>
        <vertAlign val="subscript"/>
        <sz val="11"/>
        <color indexed="8"/>
        <rFont val="Arial"/>
        <family val="2"/>
      </rPr>
      <t>2</t>
    </r>
    <r>
      <rPr>
        <b/>
        <sz val="11"/>
        <color indexed="8"/>
        <rFont val="Arial"/>
        <family val="2"/>
      </rPr>
      <t xml:space="preserve">)
[98.236(h)(1)(v)] </t>
    </r>
  </si>
  <si>
    <r>
      <t>Annual total CH</t>
    </r>
    <r>
      <rPr>
        <b/>
        <vertAlign val="subscript"/>
        <sz val="11"/>
        <color indexed="8"/>
        <rFont val="Arial"/>
        <family val="2"/>
      </rPr>
      <t>4</t>
    </r>
    <r>
      <rPr>
        <b/>
        <sz val="11"/>
        <color indexed="8"/>
        <rFont val="Arial"/>
        <family val="2"/>
      </rPr>
      <t xml:space="preserve"> emissions that resulted from venting gas directly to the atmosphere for completions, </t>
    </r>
    <r>
      <rPr>
        <b/>
        <sz val="11"/>
        <color indexed="18"/>
        <rFont val="Arial"/>
        <family val="2"/>
      </rPr>
      <t>E</t>
    </r>
    <r>
      <rPr>
        <b/>
        <vertAlign val="subscript"/>
        <sz val="11"/>
        <color indexed="18"/>
        <rFont val="Arial"/>
        <family val="2"/>
      </rPr>
      <t>s,p</t>
    </r>
    <r>
      <rPr>
        <b/>
        <sz val="11"/>
        <color indexed="8"/>
        <rFont val="Arial"/>
        <family val="2"/>
      </rPr>
      <t xml:space="preserve">
 (mt CH</t>
    </r>
    <r>
      <rPr>
        <b/>
        <vertAlign val="subscript"/>
        <sz val="11"/>
        <color indexed="8"/>
        <rFont val="Arial"/>
        <family val="2"/>
      </rPr>
      <t>4</t>
    </r>
    <r>
      <rPr>
        <b/>
        <sz val="11"/>
        <color indexed="8"/>
        <rFont val="Arial"/>
        <family val="2"/>
      </rPr>
      <t>)
[98.236(h)(1)(vi)]</t>
    </r>
  </si>
  <si>
    <r>
      <t>Annual total CO</t>
    </r>
    <r>
      <rPr>
        <b/>
        <vertAlign val="subscript"/>
        <sz val="11"/>
        <color indexed="8"/>
        <rFont val="Arial"/>
        <family val="2"/>
      </rPr>
      <t>2</t>
    </r>
    <r>
      <rPr>
        <b/>
        <sz val="11"/>
        <color indexed="8"/>
        <rFont val="Arial"/>
        <family val="2"/>
      </rPr>
      <t xml:space="preserve"> emissions that resulted from venting gas directly to the atmosphere for workovers,</t>
    </r>
    <r>
      <rPr>
        <b/>
        <sz val="11"/>
        <color indexed="18"/>
        <rFont val="Arial"/>
        <family val="2"/>
      </rPr>
      <t xml:space="preserve"> E</t>
    </r>
    <r>
      <rPr>
        <b/>
        <vertAlign val="subscript"/>
        <sz val="11"/>
        <color indexed="56"/>
        <rFont val="Arial"/>
        <family val="2"/>
      </rPr>
      <t>s,wo</t>
    </r>
    <r>
      <rPr>
        <b/>
        <sz val="11"/>
        <color indexed="8"/>
        <rFont val="Arial"/>
        <family val="2"/>
      </rPr>
      <t xml:space="preserve">
(mt CO</t>
    </r>
    <r>
      <rPr>
        <b/>
        <vertAlign val="subscript"/>
        <sz val="11"/>
        <color indexed="8"/>
        <rFont val="Arial"/>
        <family val="2"/>
      </rPr>
      <t>2</t>
    </r>
    <r>
      <rPr>
        <b/>
        <sz val="11"/>
        <color indexed="8"/>
        <rFont val="Arial"/>
        <family val="2"/>
      </rPr>
      <t xml:space="preserve">)
[98.236(h)(3)(iii)] </t>
    </r>
  </si>
  <si>
    <r>
      <t>Range of CO</t>
    </r>
    <r>
      <rPr>
        <b/>
        <vertAlign val="subscript"/>
        <sz val="11"/>
        <color indexed="8"/>
        <rFont val="Arial"/>
        <family val="2"/>
      </rPr>
      <t>2</t>
    </r>
    <r>
      <rPr>
        <b/>
        <sz val="11"/>
        <color indexed="8"/>
        <rFont val="Arial"/>
        <family val="2"/>
      </rPr>
      <t xml:space="preserve"> concentration of flash gas</t>
    </r>
  </si>
  <si>
    <r>
      <t>Range of CH</t>
    </r>
    <r>
      <rPr>
        <b/>
        <vertAlign val="subscript"/>
        <sz val="11"/>
        <color indexed="8"/>
        <rFont val="Arial"/>
        <family val="2"/>
      </rPr>
      <t xml:space="preserve">4 </t>
    </r>
    <r>
      <rPr>
        <b/>
        <sz val="11"/>
        <color indexed="8"/>
        <rFont val="Arial"/>
        <family val="2"/>
      </rPr>
      <t>concentration of flash gas</t>
    </r>
  </si>
  <si>
    <r>
      <t>Annual CO</t>
    </r>
    <r>
      <rPr>
        <b/>
        <vertAlign val="subscript"/>
        <sz val="11"/>
        <color indexed="8"/>
        <rFont val="Arial"/>
        <family val="2"/>
      </rPr>
      <t>2</t>
    </r>
    <r>
      <rPr>
        <b/>
        <sz val="11"/>
        <color indexed="8"/>
        <rFont val="Arial"/>
        <family val="2"/>
      </rPr>
      <t xml:space="preserve"> emissions from flaring (mt CO</t>
    </r>
    <r>
      <rPr>
        <b/>
        <vertAlign val="subscript"/>
        <sz val="11"/>
        <color indexed="8"/>
        <rFont val="Arial"/>
        <family val="2"/>
      </rPr>
      <t>2</t>
    </r>
    <r>
      <rPr>
        <b/>
        <sz val="11"/>
        <color indexed="8"/>
        <rFont val="Arial"/>
        <family val="2"/>
      </rPr>
      <t>)
[98.236(j)(2)(iii)(C)]</t>
    </r>
  </si>
  <si>
    <r>
      <t>Annual CH</t>
    </r>
    <r>
      <rPr>
        <b/>
        <vertAlign val="subscript"/>
        <sz val="11"/>
        <color indexed="8"/>
        <rFont val="Arial"/>
        <family val="2"/>
      </rPr>
      <t>4</t>
    </r>
    <r>
      <rPr>
        <b/>
        <sz val="11"/>
        <color indexed="8"/>
        <rFont val="Arial"/>
        <family val="2"/>
      </rPr>
      <t xml:space="preserve"> emissions from flaring (mt CH</t>
    </r>
    <r>
      <rPr>
        <b/>
        <vertAlign val="subscript"/>
        <sz val="11"/>
        <color indexed="8"/>
        <rFont val="Arial"/>
        <family val="2"/>
      </rPr>
      <t>4</t>
    </r>
    <r>
      <rPr>
        <b/>
        <sz val="11"/>
        <color indexed="8"/>
        <rFont val="Arial"/>
        <family val="2"/>
      </rPr>
      <t>)
[98.236(j)(2)(iii)(D)]</t>
    </r>
  </si>
  <si>
    <r>
      <t>Annual N</t>
    </r>
    <r>
      <rPr>
        <b/>
        <vertAlign val="subscript"/>
        <sz val="11"/>
        <color indexed="8"/>
        <rFont val="Arial"/>
        <family val="2"/>
      </rPr>
      <t>2</t>
    </r>
    <r>
      <rPr>
        <b/>
        <sz val="11"/>
        <color indexed="8"/>
        <rFont val="Arial"/>
        <family val="2"/>
      </rPr>
      <t>O emissions from flaring (mt N</t>
    </r>
    <r>
      <rPr>
        <b/>
        <vertAlign val="subscript"/>
        <sz val="11"/>
        <color indexed="8"/>
        <rFont val="Arial"/>
        <family val="2"/>
      </rPr>
      <t>2</t>
    </r>
    <r>
      <rPr>
        <b/>
        <sz val="11"/>
        <color indexed="8"/>
        <rFont val="Arial"/>
        <family val="2"/>
      </rPr>
      <t>O)
[98.236(j)(2)(iii)(E)]</t>
    </r>
  </si>
  <si>
    <t>Leak or Vent “As Found” Measurement Sample Data [Table O.3.i]:</t>
  </si>
  <si>
    <t>Table O.3.i Leak or Vent “As Found” Measurement Sample Data</t>
  </si>
  <si>
    <t>Table O.3.ii Reporter Emission Factors for “As Found” Measurement Sample Data</t>
  </si>
  <si>
    <t>Reporter Emission Factors for “As Found” Measurement Sample Data [Table O.3.ii]:</t>
  </si>
  <si>
    <t>Compressor measured in not-operating-depressurized-mode?
[98.236(o)(1)(v)]</t>
  </si>
  <si>
    <r>
      <t>CO</t>
    </r>
    <r>
      <rPr>
        <b/>
        <vertAlign val="subscript"/>
        <sz val="11"/>
        <color indexed="8"/>
        <rFont val="Arial"/>
        <family val="2"/>
      </rPr>
      <t>2</t>
    </r>
    <r>
      <rPr>
        <b/>
        <sz val="11"/>
        <color indexed="8"/>
        <rFont val="Arial"/>
        <family val="2"/>
      </rPr>
      <t xml:space="preserve"> emissions vented to atmosphere
(mt CO</t>
    </r>
    <r>
      <rPr>
        <b/>
        <vertAlign val="subscript"/>
        <sz val="11"/>
        <color indexed="8"/>
        <rFont val="Arial"/>
        <family val="2"/>
      </rPr>
      <t>2</t>
    </r>
    <r>
      <rPr>
        <b/>
        <sz val="11"/>
        <color indexed="8"/>
        <rFont val="Arial"/>
        <family val="2"/>
      </rPr>
      <t>)
[98.236(o)(2)(ii)(D)(1)]</t>
    </r>
  </si>
  <si>
    <r>
      <t>CH</t>
    </r>
    <r>
      <rPr>
        <b/>
        <vertAlign val="subscript"/>
        <sz val="11"/>
        <color indexed="8"/>
        <rFont val="Arial"/>
        <family val="2"/>
      </rPr>
      <t>4</t>
    </r>
    <r>
      <rPr>
        <b/>
        <sz val="11"/>
        <color indexed="8"/>
        <rFont val="Arial"/>
        <family val="2"/>
      </rPr>
      <t xml:space="preserve"> emissions vented to atmosphere
(mt CH</t>
    </r>
    <r>
      <rPr>
        <b/>
        <vertAlign val="subscript"/>
        <sz val="11"/>
        <color indexed="8"/>
        <rFont val="Arial"/>
        <family val="2"/>
      </rPr>
      <t>4</t>
    </r>
    <r>
      <rPr>
        <b/>
        <sz val="11"/>
        <color indexed="8"/>
        <rFont val="Arial"/>
        <family val="2"/>
      </rPr>
      <t>)
[98.236(o)(2)(ii)(D)(2)]</t>
    </r>
  </si>
  <si>
    <t>Leak or Vent “As Found” Measurement Sample Data [Table P.3.i]:</t>
  </si>
  <si>
    <t>Were continuous measurements conducted on the leak or vent?
[98.236(p)(2)(ii)(C)]</t>
  </si>
  <si>
    <t>Is the measurement location prior to or after commingling with non-compressor emission sources?
[98.236(p)(3)(i)(F)]</t>
  </si>
  <si>
    <t>Equipment Leaks Surveys and Population Counts [98.236(q,r)]</t>
  </si>
  <si>
    <t>RETURN TO TOP</t>
  </si>
  <si>
    <t>Calculation Methodology 2 [98.233(f)(2)]</t>
  </si>
  <si>
    <t>Calculation Methodology 3 [98.233(f)(3)]</t>
  </si>
  <si>
    <t>Monitoring Methodology</t>
  </si>
  <si>
    <t>Reporter Emission Factors for “As Found” Measurement Sample Data [Table P.3.ii]:</t>
  </si>
  <si>
    <t>Compressor measured in not-operating-depressurized-mode?
[98.236(p)(1)(vii)]</t>
  </si>
  <si>
    <t xml:space="preserve">Compressor measured in standby-pressurized-mode?
[98.236(p)(1)(vi)] </t>
  </si>
  <si>
    <t>Table P.3.ii Reporter Emission Factors for “As Found” Measurement Sample Data</t>
  </si>
  <si>
    <t>Temperature used to calculate volume of gas vented</t>
  </si>
  <si>
    <t>Pressure used to calculate Volume of Gas vented</t>
  </si>
  <si>
    <t>Table R.1</t>
  </si>
  <si>
    <t>Table W.1</t>
  </si>
  <si>
    <t>Table X.1</t>
  </si>
  <si>
    <t>Table Z.3</t>
  </si>
  <si>
    <t>All other equipment with a physical volume greater than or equal 50 cubic feet</t>
  </si>
  <si>
    <t>Calculation Methodology 2 [98.233(d)(2)]</t>
  </si>
  <si>
    <t>Calculation Methodology 4 [98.233(d)(4)]</t>
  </si>
  <si>
    <t>Calculation Methodology 3 [98.233(d)(3)]</t>
  </si>
  <si>
    <t>Calculation Methodology 1 [98.233(d)(1)]</t>
  </si>
  <si>
    <t>Component Type
[98.236(q)(2)(i)]</t>
  </si>
  <si>
    <t>Underground natural gas storage [98.232(f)(5)]</t>
  </si>
  <si>
    <t>Liquified natural gas (LNG) storage [98.232(g)(3)]</t>
  </si>
  <si>
    <t>LNG import and export equipment [98.232(h)(4)]</t>
  </si>
  <si>
    <t>tons</t>
  </si>
  <si>
    <t>thousand standard cubic feet</t>
  </si>
  <si>
    <t>gallons</t>
  </si>
  <si>
    <t>UOM:</t>
  </si>
  <si>
    <t>Volume of hydrocarbon liquid produced (barrels per year)</t>
  </si>
  <si>
    <t>Average CO2 retained in hydrocarbon liquids (mt CO2 per barrel)</t>
  </si>
  <si>
    <t>Mass fraction of CO2 in critical phase EOR injection gas</t>
  </si>
  <si>
    <t>Number of blowdowns per year</t>
  </si>
  <si>
    <t>Facility Overview</t>
  </si>
  <si>
    <t>Table H.1 Gas well completions WITHOUT hydraulic fracturing (without flaring)</t>
  </si>
  <si>
    <t>Table H.2 Gas well completions WITHOUT hydraulic fracturing (with flaring)</t>
  </si>
  <si>
    <t>Table H.3 Gas well workovers WITHOUT hydraulic fracturing</t>
  </si>
  <si>
    <t>Natural gas distribution [98.232(i)(2)]</t>
  </si>
  <si>
    <t>Natural gas distribution [98.232(i)(4)]</t>
  </si>
  <si>
    <t>Natural gas distribution [98.232(i)(5)]
(Distribution main equipment)</t>
  </si>
  <si>
    <t>Natural gas distribution [98.232(i)(6)]
(Distribution services equipment)</t>
  </si>
  <si>
    <t>Are there external fuel combustion units with a rated heat capacity less than or equal to 5 mmBtu/hr?
[98.236(z)(1)(i)]</t>
  </si>
  <si>
    <t xml:space="preserve">Are there internal fuel combustion units that are not compressor-drivers, with a rated heat capacity less than or equal to 1 mmBtu/hr?
[98.236(z)(1)(i)] </t>
  </si>
  <si>
    <t>Measurement date
(mm/dd/yyyy)
[98.236(o)(3)(i)(B)]</t>
  </si>
  <si>
    <t>Measurement date
(mm/dd/yyyy)
[98.236(p)(3)(i)(B)]</t>
  </si>
  <si>
    <t>Table AA.1.i Onshore petroleum and natural gas production: Basin Characterization</t>
  </si>
  <si>
    <t>Table AA.1.ii Onshore petroleum and natural gas production: Sub-Basin Characterization</t>
  </si>
  <si>
    <t>Table AA.2. Offshore Production as per [98.236(aa)(2)]</t>
  </si>
  <si>
    <t>Table AA.3. Natural Gas Processing as per [98.236(aa)(3)]</t>
  </si>
  <si>
    <t>Table AA.4. Natural Gas Transmission Compression</t>
  </si>
  <si>
    <t>Table AA.5. Underground Natural Gas Storage</t>
  </si>
  <si>
    <t>Table AA.6. LNG import/export equipment</t>
  </si>
  <si>
    <t>Table AA.7. LNG storage</t>
  </si>
  <si>
    <t>Table AA.8. Natural Gas Distribution as per [98.236(aa)(9)]</t>
  </si>
  <si>
    <t>Onshore petroleum and natural gas production: Basin Characterization [Table AA.1.i]:</t>
  </si>
  <si>
    <t>Onshore petroleum and natural gas production: Sub-Basin Characterization [Table AA.1.ii]:</t>
  </si>
  <si>
    <t>Offshore Production [Table AA.2.]:</t>
  </si>
  <si>
    <t>Natural Gas Processing [Table AA.3.]:</t>
  </si>
  <si>
    <t>Natural Gas Transmission Compression [Table AA.4.]:</t>
  </si>
  <si>
    <t>Underground Natural Gas Storage [Table AA.5.]:</t>
  </si>
  <si>
    <t>LNG import/export equipment [Table AA.6.]:</t>
  </si>
  <si>
    <t>LNG storage [Table AA.7.]:</t>
  </si>
  <si>
    <t>Natural Gas Distribution [Table AA.8.]:</t>
  </si>
  <si>
    <t>Table J.3 Emissions from improperly functioning dump valves</t>
  </si>
  <si>
    <t>For Missing data procedures [Table J.4]:</t>
  </si>
  <si>
    <t>Is the measurement location prior to or after commingling with non-compressor emission sources?
[98.236(o)(3)(i)(F)]</t>
  </si>
  <si>
    <t xml:space="preserve">Is the measurement location prior to or after commingling with non-compressor emission sources
[98.236(o)(4)(iv)] </t>
  </si>
  <si>
    <t>Table P.3.i Leak or Vent “As Found” Measurement Sample Data</t>
  </si>
  <si>
    <t xml:space="preserve">Geographic Location
(according to Table W-1D)
[98.236(r)(1)(i)] </t>
  </si>
  <si>
    <t>Combustion-related emissions (excluding flares) at offshore production facilities are to be reported under Subpart C:</t>
  </si>
  <si>
    <t>NOTE:  Leave applicable rows blank if facility did not have gas well completions or workovers with hydraulic fracturing</t>
  </si>
  <si>
    <t>NOTE:  Leave applicable rows blank if facility did not have gas well completions or workovers without hydraulic fracturing</t>
  </si>
  <si>
    <r>
      <t>Total CO2e</t>
    </r>
    <r>
      <rPr>
        <b/>
        <sz val="11"/>
        <color indexed="8"/>
        <rFont val="Arial"/>
        <family val="2"/>
      </rPr>
      <t xml:space="preserve"> Emissions 
(mt CO</t>
    </r>
    <r>
      <rPr>
        <b/>
        <vertAlign val="subscript"/>
        <sz val="11"/>
        <color indexed="8"/>
        <rFont val="Arial"/>
        <family val="2"/>
      </rPr>
      <t>2</t>
    </r>
    <r>
      <rPr>
        <b/>
        <sz val="11"/>
        <color indexed="8"/>
        <rFont val="Arial"/>
        <family val="2"/>
      </rPr>
      <t>e)</t>
    </r>
  </si>
  <si>
    <t>Offshore Petroleum and Natural Gas Production Information Sheet</t>
  </si>
  <si>
    <t>Totals</t>
  </si>
  <si>
    <r>
      <t xml:space="preserve">Cumulative gas flowback time from all wells during workovers after sufficient quantities of gas are present to enable separation, </t>
    </r>
    <r>
      <rPr>
        <b/>
        <sz val="11"/>
        <color indexed="18"/>
        <rFont val="Arial"/>
        <family val="2"/>
      </rPr>
      <t xml:space="preserve">Sum of </t>
    </r>
    <r>
      <rPr>
        <b/>
        <sz val="11"/>
        <color indexed="18"/>
        <rFont val="Arial"/>
        <family val="2"/>
      </rPr>
      <t>T</t>
    </r>
    <r>
      <rPr>
        <b/>
        <vertAlign val="subscript"/>
        <sz val="11"/>
        <color indexed="18"/>
        <rFont val="Arial"/>
        <family val="2"/>
      </rPr>
      <t>p,s</t>
    </r>
    <r>
      <rPr>
        <b/>
        <sz val="11"/>
        <color indexed="18"/>
        <rFont val="Arial"/>
        <family val="2"/>
      </rPr>
      <t xml:space="preserve"> values</t>
    </r>
    <r>
      <rPr>
        <b/>
        <sz val="11"/>
        <color indexed="8"/>
        <rFont val="Arial"/>
        <family val="2"/>
      </rPr>
      <t xml:space="preserve">
(hours)
[98.236(g)(5)(i)] </t>
    </r>
  </si>
  <si>
    <t>Parameters</t>
  </si>
  <si>
    <t>Number of quarters missing data procedures were used 
[98.236(bb)(1)]</t>
  </si>
  <si>
    <t>Well production oil and gas composition</t>
  </si>
  <si>
    <t>Types of Data</t>
  </si>
  <si>
    <t>Type of Data</t>
  </si>
  <si>
    <t>Total time in standby-pressurized-mode (hours)</t>
  </si>
  <si>
    <t>Compressor Components, Gas Service - Open-ended Line</t>
  </si>
  <si>
    <t>Non-Compressor Components, Gas Service - Valve</t>
  </si>
  <si>
    <t>Non-Compressor Components, Gas Service - Connector</t>
  </si>
  <si>
    <t>Non-Compressor Components, Gas Service - Open-ended Line</t>
  </si>
  <si>
    <t>Non-Compressor components, Gas Service - Meter</t>
  </si>
  <si>
    <t>Storage Station, Gas Service - Open-ended Line</t>
  </si>
  <si>
    <t>LNG Terminal, LNG Service - Valve</t>
  </si>
  <si>
    <t>LNG Terminal, LNG Service - Connector</t>
  </si>
  <si>
    <t>LNG Terminal, LNG Service - Pump Seal</t>
  </si>
  <si>
    <t>LNG Terminal, LNG Service - Other</t>
  </si>
  <si>
    <t>Transmission-Distribution Transfer Station Components, Gas Service - Connector</t>
  </si>
  <si>
    <t>Transmission-Distribution Transfer Station Components, Gas Service - Control Valve</t>
  </si>
  <si>
    <t>Transmission-Distribution Transfer Station Components, Gas Service - Regulator</t>
  </si>
  <si>
    <t>Transmission-Distribution Transfer Station Components, Gas Service - Open-ended line</t>
  </si>
  <si>
    <t>Transmission-Distribution Transfer Station Components, Gas Service - Orifice Meter</t>
  </si>
  <si>
    <t>Transmission-Distribution Transfer Station Components, Gas Service - Pressure Relief Valve</t>
  </si>
  <si>
    <t>Transmission-Distribution Transfer Station Components, Gas Service - Block Valve</t>
  </si>
  <si>
    <t>Non-Compressor components, Gas Service - Pressure Relief Valve</t>
  </si>
  <si>
    <t>Measured leak rate to atmosphere (standard cubic feet/hour)</t>
  </si>
  <si>
    <t>Measured leak rate to flare (standard cubic feet/hour)</t>
  </si>
  <si>
    <t>Number of small glycol dehydrators venting to vapor recovery</t>
  </si>
  <si>
    <t>Number of small glycol dehydrators venting to flares or regenerator firebox/fire tubes</t>
  </si>
  <si>
    <t>Cumulative completion gas flow back time, Sum of Tp,s values (hours)</t>
  </si>
  <si>
    <t>Cross sectional open area of restriction orifice (m2), A, used to determine FRs,p</t>
  </si>
  <si>
    <t>Pressure immediately upstream of choke (psia), P1, used to determine FRs,p</t>
  </si>
  <si>
    <t>Pressure immediately downstream of choke (psia), P2, used to determine FRs,p</t>
  </si>
  <si>
    <t>Temperature immediately upstream of choke (K), Tu, used to determine FRs,p</t>
  </si>
  <si>
    <t>Cumulative workover gas flow back time, Sum of Tp,s values (hours)</t>
  </si>
  <si>
    <t>Total number of blowdowns</t>
  </si>
  <si>
    <t>Number of days wells were tested</t>
  </si>
  <si>
    <t>Flow rate for well(s) tested, FR (barrels of oil per day), used to calculate averages</t>
  </si>
  <si>
    <t>Table P.3.i Leak or Vent "As Found" Measurement Sample Data</t>
  </si>
  <si>
    <t>Table O.3.i Leak or Vent "As Found" Measurement Sample Data</t>
  </si>
  <si>
    <t>Count of Reciprocating Compressors</t>
  </si>
  <si>
    <t>Count of Centrifugal Compressors</t>
  </si>
  <si>
    <t>Table O.3.ii Leak or Vent Reporter Emission Factors for "As Found" Measurement Sample Data</t>
  </si>
  <si>
    <t>Table P.3.ii Leak or Vent Reporter Emission Factors for "As Found" Measurement Sample Data</t>
  </si>
  <si>
    <t>Table QR.1 Missing Data Table</t>
  </si>
  <si>
    <t>Service Type</t>
  </si>
  <si>
    <t>Emission Source Type/ Major Equipment Type</t>
  </si>
  <si>
    <t>Total number of emission source type, Counte</t>
  </si>
  <si>
    <t>Count of Major Equipment Type</t>
  </si>
  <si>
    <t>Missing Data Major Equipment Types [Table R.4]</t>
  </si>
  <si>
    <t>Storage wellheads, Gas Service - Valves</t>
  </si>
  <si>
    <t>Storage wellheads, Gas Service - Open-ended line</t>
  </si>
  <si>
    <t>Storage wellheads, Gas Service - Pressure Relief Valve</t>
  </si>
  <si>
    <t>LNG Storage Compressor, Gas Service - Vapor Recovery Compressor</t>
  </si>
  <si>
    <t>LNG Terminals Compressor, Gas Service - Vapor Recovery Compressor</t>
  </si>
  <si>
    <t>Distribution Mains, Gas Service - Unprotected Steel</t>
  </si>
  <si>
    <t>Distribution Mains, Gas Service - Protected Steel</t>
  </si>
  <si>
    <t>Distribution Mains, Gas Service - Plastic</t>
  </si>
  <si>
    <t>Distribution Mains, Gas Service - Cast Iron</t>
  </si>
  <si>
    <t>Distribution Services, Gas Service - Unprotected Steel</t>
  </si>
  <si>
    <t>Distribution Services, Gas Service - Protected Steel</t>
  </si>
  <si>
    <t>Distribution Services, Gas Service - Plastic</t>
  </si>
  <si>
    <t>Distribution Services, Gas Service - Copper</t>
  </si>
  <si>
    <t>Number of small glycol dehydrators venting to other control devices (specify)</t>
  </si>
  <si>
    <t>Measured flowback rate during well completions (standard cubic feet per hour)</t>
  </si>
  <si>
    <t>Gas to oil ratio, GOR (cubic feet of gas per barrel oil), used to calculate averages</t>
  </si>
  <si>
    <t>Annual production rate for well(s) tested (cubic feet per day), used to calculate averages</t>
  </si>
  <si>
    <t>Subpart W: Petroleum and Natural Gas Systems</t>
  </si>
  <si>
    <t>Below Grade T-D Station, Gas Service, Inlet Pressure &gt; 300 psig</t>
  </si>
  <si>
    <t>Below Grade T-D Station, Gas Service, Inlet Pressure 100 to 300 psig</t>
  </si>
  <si>
    <t>Below Grade T-D Station, Gas Service, Inlet Pressure &lt; 100 psig</t>
  </si>
  <si>
    <r>
      <t xml:space="preserve">Cumulative gas flowback time from all wells during completions from when gas is first detected until sufficient quantities are present to enable separation, </t>
    </r>
    <r>
      <rPr>
        <b/>
        <sz val="11"/>
        <color indexed="18"/>
        <rFont val="Arial"/>
        <family val="2"/>
      </rPr>
      <t>Sum of T</t>
    </r>
    <r>
      <rPr>
        <b/>
        <vertAlign val="subscript"/>
        <sz val="11"/>
        <color indexed="18"/>
        <rFont val="Arial"/>
        <family val="2"/>
      </rPr>
      <t>p,i</t>
    </r>
    <r>
      <rPr>
        <b/>
        <sz val="11"/>
        <color indexed="18"/>
        <rFont val="Arial"/>
        <family val="2"/>
      </rPr>
      <t xml:space="preserve"> values</t>
    </r>
    <r>
      <rPr>
        <b/>
        <sz val="11"/>
        <color indexed="8"/>
        <rFont val="Arial"/>
        <family val="2"/>
      </rPr>
      <t xml:space="preserve">
(hours)
[98.236(g)(5)(i)]</t>
    </r>
  </si>
  <si>
    <t>Cumulative completion gas flow back time, Sum of Tp,i values (hours)</t>
  </si>
  <si>
    <t>Cumulative workover gas flow back time, Sum of Tp,i values (hours)</t>
  </si>
  <si>
    <r>
      <t xml:space="preserve">Cumulative gas flowback time from all wells during workovers from when gas is first detected until sufficient quantities are present to enable separation, </t>
    </r>
    <r>
      <rPr>
        <b/>
        <sz val="11"/>
        <color indexed="18"/>
        <rFont val="Arial"/>
        <family val="2"/>
      </rPr>
      <t>Sum of T</t>
    </r>
    <r>
      <rPr>
        <b/>
        <vertAlign val="subscript"/>
        <sz val="11"/>
        <color indexed="18"/>
        <rFont val="Arial"/>
        <family val="2"/>
      </rPr>
      <t xml:space="preserve">p,i </t>
    </r>
    <r>
      <rPr>
        <b/>
        <sz val="11"/>
        <color indexed="18"/>
        <rFont val="Arial"/>
        <family val="2"/>
      </rPr>
      <t>values</t>
    </r>
    <r>
      <rPr>
        <b/>
        <sz val="11"/>
        <color indexed="8"/>
        <rFont val="Arial"/>
        <family val="2"/>
      </rPr>
      <t xml:space="preserve">
(hours)
[98.236(g)(5)(i)] </t>
    </r>
  </si>
  <si>
    <t>Flow rate during first 30 days of production (scf/hr)</t>
  </si>
  <si>
    <t>Calculated by equipment or event type</t>
  </si>
  <si>
    <t>Combination of flow meters and calculating by equipment or event type</t>
  </si>
  <si>
    <t>Using flow meters</t>
  </si>
  <si>
    <t>Table O.4 Leak or Vent Continuous Measurement Data</t>
  </si>
  <si>
    <t>Table P.4 Leak or Vent Continuous Measurement Data</t>
  </si>
  <si>
    <t>Below Grade M-R Station, Gas Service, Inlet Pressure &gt; 300 psig</t>
  </si>
  <si>
    <t>Below Grade M-R Station, Gas Service, Inlet Pressure 100 to 300 psig</t>
  </si>
  <si>
    <t>Below Grade M-R Station, Gas Service, Inlet Pressure &lt; 100 psig</t>
  </si>
  <si>
    <t>N/A (i.e., activity data parameters that are determined but not measured)</t>
  </si>
  <si>
    <t>Flow line pressure for wells with plunger lifts</t>
  </si>
  <si>
    <t>Concentration of CO2 in produced or processed natural gas</t>
  </si>
  <si>
    <t>Concentration of CH4 in produced or processed natural gas</t>
  </si>
  <si>
    <t>Concentration of CO2 in produced natural gas</t>
  </si>
  <si>
    <t>Concentration of CH4 in produced natural gas</t>
  </si>
  <si>
    <t>For Calculation Method 1, concentration of CO2 in wet natural gas (mole fraction)</t>
  </si>
  <si>
    <t>For Calculation Method 1, concentration of CH4 in wet natural gas (mole fraction)</t>
  </si>
  <si>
    <t>For Calculation Method 3, concentration of CO2 in produced or processed natural gas (mole fraction)</t>
  </si>
  <si>
    <t>For Calculation Method 3, concentration of CH4 in produced or processed natural gas (mole fraction)</t>
  </si>
  <si>
    <t>Concentration of CO2 in gas sent to unit</t>
  </si>
  <si>
    <t>Concentration of C1 hydrocarbons in gas sent to unit</t>
  </si>
  <si>
    <t>Concentration of C2 hydrocarbons in gas sent to unit</t>
  </si>
  <si>
    <t>Concentration of C3 hydrocarbons in gas sent to unit</t>
  </si>
  <si>
    <t>Concentration of C4 hydrocarbons in gas sent to unit</t>
  </si>
  <si>
    <t>Concentration of C5+ hydrocarbons in gas sent to unit</t>
  </si>
  <si>
    <t>Total Number</t>
  </si>
  <si>
    <t>Total count of natural gas driven pneumatic pumps</t>
  </si>
  <si>
    <t>Volume fraction of CO2 used to calculate the annual average fraction of CO2 content in the vent from the acid gas removal unit</t>
  </si>
  <si>
    <t>Annual volume of gas vented from the acid gas removal unit</t>
  </si>
  <si>
    <t>Natural gas flow rate into the acid gas removal unit</t>
  </si>
  <si>
    <t>Natural gas flow rate out of the acid gas removal unit</t>
  </si>
  <si>
    <t>Temperature used to calculate Natural gas flow rates</t>
  </si>
  <si>
    <t>Pressure used to calculate Natural gas flow rates</t>
  </si>
  <si>
    <t>Volumetric fraction of CO2 in inlet natural gas used to calculate the annual fraction of CO2 content of natural gas into the AGR unit</t>
  </si>
  <si>
    <t>Mole fraction of CH4 in natural gas</t>
  </si>
  <si>
    <t>Mole fraction of CO2 in natural gas</t>
  </si>
  <si>
    <t>Volume of N2 injected gas</t>
  </si>
  <si>
    <t>Concentration of CO2 in processed natural gas</t>
  </si>
  <si>
    <t>Concentration of CH4 in processed natural gas</t>
  </si>
  <si>
    <t>Vented natural gas emissions volume</t>
  </si>
  <si>
    <t>Compliance Method</t>
  </si>
  <si>
    <t>Component Type</t>
  </si>
  <si>
    <t>Component Type (missing data) - Table Q.2</t>
  </si>
  <si>
    <t>PMTRS_B</t>
  </si>
  <si>
    <t>PMTRS_C</t>
  </si>
  <si>
    <t>PMTRS_D.2</t>
  </si>
  <si>
    <t>PMTRS_D.3</t>
  </si>
  <si>
    <t>PMTRS_D.4</t>
  </si>
  <si>
    <t>PMTRS_E</t>
  </si>
  <si>
    <t>PMTRS_F.1</t>
  </si>
  <si>
    <t>PMTRS_G.1</t>
  </si>
  <si>
    <t>PMTRS_G.2</t>
  </si>
  <si>
    <t>PMTRS_H.1</t>
  </si>
  <si>
    <t>PMTRS_H.2</t>
  </si>
  <si>
    <t>PMTRS_H.3</t>
  </si>
  <si>
    <t>PMTRS_I</t>
  </si>
  <si>
    <t>PMTRS_J.1</t>
  </si>
  <si>
    <t>PMTRS_J.3.i</t>
  </si>
  <si>
    <t>PMTRS_K</t>
  </si>
  <si>
    <t>PMTRS_L</t>
  </si>
  <si>
    <t>PMTRS_M</t>
  </si>
  <si>
    <t>PMTRS_N</t>
  </si>
  <si>
    <t>PMTRS_O.1</t>
  </si>
  <si>
    <t>PMTRS_O.3.i</t>
  </si>
  <si>
    <t>PMTRS_O.3.ii</t>
  </si>
  <si>
    <t>PMTRS_O.4</t>
  </si>
  <si>
    <t>PMTRS_O.5</t>
  </si>
  <si>
    <t>PMTRS_P.1</t>
  </si>
  <si>
    <t>PMTRS_P.3.i</t>
  </si>
  <si>
    <t>PMTRS_P.3.ii</t>
  </si>
  <si>
    <t>PMTRS_P.4</t>
  </si>
  <si>
    <t>PMTRS_P.5</t>
  </si>
  <si>
    <t>PMTRS_Q.2</t>
  </si>
  <si>
    <t>PMTRS_R.1</t>
  </si>
  <si>
    <t>PMTRS_R.2</t>
  </si>
  <si>
    <t>PMTRS_R.3</t>
  </si>
  <si>
    <t>PMTRS_R.4</t>
  </si>
  <si>
    <t>PMTRS_W</t>
  </si>
  <si>
    <t>PMTRS_X</t>
  </si>
  <si>
    <t>PMTRS_Z</t>
  </si>
  <si>
    <t>Total number of meter/regulator runs at above grade metering-regulating stations that are not above grade T-D transfer stations, COUNTMR</t>
  </si>
  <si>
    <t>Average flow-line rate of gas at standard conditions (SFRp) (Calculation Methodology 2 or 3)</t>
  </si>
  <si>
    <t>Hours that each well was left open to the atmosphere during each unloading event (HRp,q) (Calculation Methodology 2 or 3)</t>
  </si>
  <si>
    <t>Mole fraction of CO2 in natural gas (Calculation Methodology 2 or 3)</t>
  </si>
  <si>
    <t>Shut-in/surface/casing pressure (SPp) (Calculation Methodology 2)</t>
  </si>
  <si>
    <t>Tubing pressure used to determine casing pressure (Calculation Methodology 2)</t>
  </si>
  <si>
    <t>Mole fraction of CH4 in natural gas (Calculation Methodology 2 or 3)</t>
  </si>
  <si>
    <t>Open-ended Lines</t>
  </si>
  <si>
    <t>Pressure Relief Valves</t>
  </si>
  <si>
    <t>Other equipment leaks sources</t>
  </si>
  <si>
    <t>Missing Data Emission Source Types [Table R.2]]</t>
  </si>
  <si>
    <t>Missing Data Emission Source Types [Table R.1]]</t>
  </si>
  <si>
    <t>Storage Wellheads - Valve</t>
  </si>
  <si>
    <t>Storage Wellheads - Connector</t>
  </si>
  <si>
    <t>Storage Wellheads - Open-ended Line</t>
  </si>
  <si>
    <t>Storage Wellheads - Pressure Relief Valve</t>
  </si>
  <si>
    <t>LNG Storage Compressor - Vapor Recovery Compressor</t>
  </si>
  <si>
    <t>LNG Terminal Compressor - Vapor Recovery Compressor</t>
  </si>
  <si>
    <t>Below Grade T-D Station, Inlet Pressure &gt; 300 psig</t>
  </si>
  <si>
    <t>Below Grade T-D Station, Inlet Pressure 100 to 300 psig</t>
  </si>
  <si>
    <t>Below Grade T-D Station, Inlet Pressure &lt; 100 psig</t>
  </si>
  <si>
    <t>Below Grade M-R Station, Inlet Pressure &gt; 300 psig</t>
  </si>
  <si>
    <t>Below Grade M-R Station, Inlet Pressure 100 to 300 psig</t>
  </si>
  <si>
    <t>Below Grade M-R Station, Inlet Pressure &lt; 100 psig</t>
  </si>
  <si>
    <t>Distribution Mains - Unprotected Steel</t>
  </si>
  <si>
    <t>Distribution Mains - Protected Steel</t>
  </si>
  <si>
    <t>Distribution Mains - Plastic</t>
  </si>
  <si>
    <t>Distribution Mains - Cast Iron</t>
  </si>
  <si>
    <t>Distribution Services - Unprotected Steel</t>
  </si>
  <si>
    <t>Distribution Services - Protected Steel</t>
  </si>
  <si>
    <t>Distribution Services - Plastic</t>
  </si>
  <si>
    <t>Distribution Services - Copper</t>
  </si>
  <si>
    <t>Separator</t>
  </si>
  <si>
    <t>Meter/Piping</t>
  </si>
  <si>
    <t>Compressor</t>
  </si>
  <si>
    <t>In-line Heater</t>
  </si>
  <si>
    <t>Dehydrator</t>
  </si>
  <si>
    <t>Geographic Location</t>
  </si>
  <si>
    <t>Parameters (specify only one per row)</t>
  </si>
  <si>
    <t>Table N.2 Missing data procedures used for Flare Stacks emission calculations</t>
  </si>
  <si>
    <t>Total Other Emissions from Equipment Leaks Estimated Using Emission Factors 
 [98.236(q,r)]</t>
  </si>
  <si>
    <r>
      <t xml:space="preserve">Cumulative amount of time wells were vented, </t>
    </r>
    <r>
      <rPr>
        <b/>
        <sz val="11"/>
        <color indexed="18"/>
        <rFont val="Arial"/>
        <family val="2"/>
      </rPr>
      <t>Sum of T</t>
    </r>
    <r>
      <rPr>
        <b/>
        <vertAlign val="subscript"/>
        <sz val="11"/>
        <color indexed="18"/>
        <rFont val="Arial"/>
        <family val="2"/>
      </rPr>
      <t xml:space="preserve">p </t>
    </r>
    <r>
      <rPr>
        <b/>
        <sz val="11"/>
        <color indexed="18"/>
        <rFont val="Arial"/>
        <family val="2"/>
      </rPr>
      <t>Values</t>
    </r>
    <r>
      <rPr>
        <b/>
        <sz val="11"/>
        <color indexed="8"/>
        <rFont val="Arial"/>
        <family val="2"/>
      </rPr>
      <t xml:space="preserve">
(hours)
[98.236(f)(1)(vi)]</t>
    </r>
  </si>
  <si>
    <t>Table B.2</t>
  </si>
  <si>
    <t>Table C.2</t>
  </si>
  <si>
    <t>Table E.4</t>
  </si>
  <si>
    <t>Table F.4</t>
  </si>
  <si>
    <t>Table H.3</t>
  </si>
  <si>
    <t>Table J.2.ii</t>
  </si>
  <si>
    <t>Table J.2.iii</t>
  </si>
  <si>
    <t>Table J.3</t>
  </si>
  <si>
    <t>Table L.2</t>
  </si>
  <si>
    <t>Table N.2</t>
  </si>
  <si>
    <t>Table X.2</t>
  </si>
  <si>
    <t>Table Z.4</t>
  </si>
  <si>
    <r>
      <t xml:space="preserve">Total number of compressors measured in the compressor mode-source combination in current reporting year and preceding two reporting years, </t>
    </r>
    <r>
      <rPr>
        <b/>
        <sz val="11"/>
        <color indexed="18"/>
        <rFont val="Arial"/>
        <family val="2"/>
      </rPr>
      <t>Count</t>
    </r>
    <r>
      <rPr>
        <b/>
        <vertAlign val="subscript"/>
        <sz val="11"/>
        <color indexed="18"/>
        <rFont val="Arial"/>
        <family val="2"/>
      </rPr>
      <t xml:space="preserve">m </t>
    </r>
    <r>
      <rPr>
        <b/>
        <sz val="11"/>
        <color indexed="8"/>
        <rFont val="Arial"/>
        <family val="2"/>
      </rPr>
      <t xml:space="preserve">
[98.236(p)(3)(ii)(C)] </t>
    </r>
  </si>
  <si>
    <r>
      <t>Total annual Reciprocating Compressor emissions
CO</t>
    </r>
    <r>
      <rPr>
        <b/>
        <vertAlign val="subscript"/>
        <sz val="11"/>
        <color indexed="8"/>
        <rFont val="Arial"/>
        <family val="2"/>
      </rPr>
      <t>2</t>
    </r>
    <r>
      <rPr>
        <b/>
        <sz val="11"/>
        <color indexed="8"/>
        <rFont val="Arial"/>
        <family val="2"/>
      </rPr>
      <t xml:space="preserve"> Emissions
(mt CO</t>
    </r>
    <r>
      <rPr>
        <b/>
        <vertAlign val="subscript"/>
        <sz val="11"/>
        <color indexed="8"/>
        <rFont val="Arial"/>
        <family val="2"/>
      </rPr>
      <t>2</t>
    </r>
    <r>
      <rPr>
        <b/>
        <sz val="11"/>
        <color indexed="8"/>
        <rFont val="Arial"/>
        <family val="2"/>
      </rPr>
      <t>)
[98.236(p)(5)(ii)]</t>
    </r>
  </si>
  <si>
    <r>
      <t>Total annual Reciprocating Compressor emissions
CH</t>
    </r>
    <r>
      <rPr>
        <b/>
        <vertAlign val="subscript"/>
        <sz val="11"/>
        <color indexed="8"/>
        <rFont val="Arial"/>
        <family val="2"/>
      </rPr>
      <t>4</t>
    </r>
    <r>
      <rPr>
        <b/>
        <sz val="11"/>
        <color indexed="8"/>
        <rFont val="Arial"/>
        <family val="2"/>
      </rPr>
      <t xml:space="preserve"> Emissions
(mt CH</t>
    </r>
    <r>
      <rPr>
        <b/>
        <vertAlign val="subscript"/>
        <sz val="11"/>
        <color indexed="8"/>
        <rFont val="Arial"/>
        <family val="2"/>
      </rPr>
      <t>4</t>
    </r>
    <r>
      <rPr>
        <b/>
        <sz val="11"/>
        <color indexed="8"/>
        <rFont val="Arial"/>
        <family val="2"/>
      </rPr>
      <t>)
[98.236(p)(5)(iii)]</t>
    </r>
  </si>
  <si>
    <r>
      <t>Number of Centrifugal Compressors with wet seal oil degassing vents,</t>
    </r>
    <r>
      <rPr>
        <b/>
        <sz val="11"/>
        <color indexed="18"/>
        <rFont val="Arial"/>
        <family val="2"/>
      </rPr>
      <t xml:space="preserve"> Count</t>
    </r>
    <r>
      <rPr>
        <b/>
        <sz val="11"/>
        <color indexed="8"/>
        <rFont val="Arial"/>
        <family val="2"/>
      </rPr>
      <t xml:space="preserve">
[98.236(o)(5)(i)]</t>
    </r>
  </si>
  <si>
    <t>Table O.2.i Compressor Source-Specific Data</t>
  </si>
  <si>
    <t>Compressor Leak or Vent Data [Table O.2.ii]:</t>
  </si>
  <si>
    <t>Compressor-Specific Activity Data [Table O.1]:</t>
  </si>
  <si>
    <t>Table O.1 Compressor-Specific Activity Data</t>
  </si>
  <si>
    <t>Table O.2.ii Compressor Leak or Vent Data</t>
  </si>
  <si>
    <t>Compressor Source-Specific Data [Table O.2.i]:</t>
  </si>
  <si>
    <t>Operating</t>
  </si>
  <si>
    <t>Not-operating</t>
  </si>
  <si>
    <t>Table O.2.i</t>
  </si>
  <si>
    <t>Table O.2.ii</t>
  </si>
  <si>
    <t>Table O.3.i</t>
  </si>
  <si>
    <t>Table P.1 Compressor-Specific Activity Data</t>
  </si>
  <si>
    <t>Compressor-Specific Activity Data [Table P.1]:</t>
  </si>
  <si>
    <t>Table P.2.i Compressor Source-Specific Data</t>
  </si>
  <si>
    <t>Table P.2.ii Compressor Leak or Vent Data</t>
  </si>
  <si>
    <t>Standby-pressurized</t>
  </si>
  <si>
    <t>Not-operating-depressurized</t>
  </si>
  <si>
    <t>Table P.2.i</t>
  </si>
  <si>
    <t>Table P.2.ii</t>
  </si>
  <si>
    <t>Table P.3.i</t>
  </si>
  <si>
    <t>Table M.2</t>
  </si>
  <si>
    <t xml:space="preserve">Compressors in “Operating mode”
</t>
  </si>
  <si>
    <t>Leak or vent for a single compressor source or a manifolded group?
[98.236(o)(2)(ii)(A)]
[98.236(o)(1)(vi)]</t>
  </si>
  <si>
    <t>Where are leak or vent emissions released?
[98.236(o)(2)(ii)(A)]
[98.236(o)(1)(vii) through (ix)]</t>
  </si>
  <si>
    <t>Mode for each compressor during leak or vent measurement
[98.236(o)(3)(i)(E)]</t>
  </si>
  <si>
    <t>Compressor Source-Specific Data [Table P.2.i]:</t>
  </si>
  <si>
    <t>Leak or vent for a single compressor source or a manifolded group?
[98.236(p)(2)(ii)(A)]
[98.236(p)(1)(viii)]</t>
  </si>
  <si>
    <t>Where are leak or vent emissions released?
[98.236(p)(2)(ii)(A)] 
[98.236(p)(1)(ix) through (xi)]</t>
  </si>
  <si>
    <t>Compressor Leak or Vent Data [Table P.2.ii]:</t>
  </si>
  <si>
    <r>
      <t xml:space="preserve">Measured volume of flow during the reporting year
</t>
    </r>
    <r>
      <rPr>
        <b/>
        <sz val="11"/>
        <color indexed="18"/>
        <rFont val="Arial"/>
        <family val="2"/>
      </rPr>
      <t>Q</t>
    </r>
    <r>
      <rPr>
        <b/>
        <vertAlign val="subscript"/>
        <sz val="11"/>
        <color indexed="18"/>
        <rFont val="Arial"/>
        <family val="2"/>
      </rPr>
      <t>s,v,</t>
    </r>
    <r>
      <rPr>
        <b/>
        <sz val="11"/>
        <color indexed="18"/>
        <rFont val="Arial"/>
        <family val="2"/>
      </rPr>
      <t xml:space="preserve"> Q</t>
    </r>
    <r>
      <rPr>
        <b/>
        <vertAlign val="subscript"/>
        <sz val="11"/>
        <color indexed="18"/>
        <rFont val="Arial"/>
        <family val="2"/>
      </rPr>
      <t>s,g</t>
    </r>
    <r>
      <rPr>
        <b/>
        <sz val="11"/>
        <color indexed="8"/>
        <rFont val="Arial"/>
        <family val="2"/>
      </rPr>
      <t xml:space="preserve">
(million standard cubic feet)
[98.236(p)(4)(ii)]</t>
    </r>
  </si>
  <si>
    <r>
      <t xml:space="preserve">Average estimated time that each meter/regulator run at above grade T-D transfer stations was operational in the calendar year, </t>
    </r>
    <r>
      <rPr>
        <b/>
        <sz val="11"/>
        <color indexed="18"/>
        <rFont val="Arial"/>
        <family val="2"/>
      </rPr>
      <t>T</t>
    </r>
    <r>
      <rPr>
        <b/>
        <vertAlign val="subscript"/>
        <sz val="11"/>
        <color indexed="18"/>
        <rFont val="Arial"/>
        <family val="2"/>
      </rPr>
      <t>w,avg</t>
    </r>
    <r>
      <rPr>
        <b/>
        <sz val="11"/>
        <color indexed="8"/>
        <rFont val="Arial"/>
        <family val="2"/>
      </rPr>
      <t xml:space="preserve">
(hours)
[98.236(q)(3)(ix)(B)]</t>
    </r>
  </si>
  <si>
    <r>
      <t xml:space="preserve">Average estimated time that the emission source type was operational in the calendar year, </t>
    </r>
    <r>
      <rPr>
        <b/>
        <sz val="11"/>
        <color indexed="18"/>
        <rFont val="Arial"/>
        <family val="2"/>
      </rPr>
      <t>T</t>
    </r>
    <r>
      <rPr>
        <b/>
        <vertAlign val="subscript"/>
        <sz val="11"/>
        <color indexed="18"/>
        <rFont val="Arial"/>
        <family val="2"/>
      </rPr>
      <t>e</t>
    </r>
    <r>
      <rPr>
        <b/>
        <sz val="11"/>
        <color indexed="8"/>
        <rFont val="Arial"/>
        <family val="2"/>
      </rPr>
      <t xml:space="preserve">
(hours)
[98.236(r)(1)(iii)]</t>
    </r>
  </si>
  <si>
    <r>
      <t xml:space="preserve">Average estimated time that each meter/regulator run at above grade metering-regulating stations that are not above grade T-D transfer stations was operational in the calendar year, </t>
    </r>
    <r>
      <rPr>
        <b/>
        <sz val="11"/>
        <color indexed="18"/>
        <rFont val="Arial"/>
        <family val="2"/>
      </rPr>
      <t>T</t>
    </r>
    <r>
      <rPr>
        <b/>
        <vertAlign val="subscript"/>
        <sz val="11"/>
        <color indexed="18"/>
        <rFont val="Arial"/>
        <family val="2"/>
      </rPr>
      <t>w,avg</t>
    </r>
    <r>
      <rPr>
        <b/>
        <sz val="11"/>
        <color indexed="8"/>
        <rFont val="Arial"/>
        <family val="2"/>
      </rPr>
      <t xml:space="preserve">
(hours)
[98.236(r)(2)(iv)]</t>
    </r>
  </si>
  <si>
    <r>
      <t>Average time that meter/regulator runs surveyed in the current leak survey cycle were operational,</t>
    </r>
    <r>
      <rPr>
        <b/>
        <sz val="11"/>
        <color indexed="18"/>
        <rFont val="Arial"/>
        <family val="2"/>
      </rPr>
      <t xml:space="preserve"> Average of current survey T</t>
    </r>
    <r>
      <rPr>
        <b/>
        <vertAlign val="subscript"/>
        <sz val="11"/>
        <color indexed="56"/>
        <rFont val="Arial"/>
        <family val="2"/>
      </rPr>
      <t>w,y</t>
    </r>
    <r>
      <rPr>
        <b/>
        <sz val="11"/>
        <color indexed="18"/>
        <rFont val="Arial"/>
        <family val="2"/>
      </rPr>
      <t xml:space="preserve">
</t>
    </r>
    <r>
      <rPr>
        <b/>
        <sz val="11"/>
        <color indexed="8"/>
        <rFont val="Arial"/>
        <family val="2"/>
      </rPr>
      <t>(hours)</t>
    </r>
    <r>
      <rPr>
        <b/>
        <sz val="11"/>
        <color indexed="8"/>
        <rFont val="Arial"/>
        <family val="2"/>
      </rPr>
      <t xml:space="preserve">
[98.236(q)(3)(vi)]</t>
    </r>
  </si>
  <si>
    <t>Table W.1 EOR injection pump system characterization and emissions [Table W.1]:</t>
  </si>
  <si>
    <r>
      <t xml:space="preserve">Average daily gas production rate, </t>
    </r>
    <r>
      <rPr>
        <b/>
        <sz val="11"/>
        <color indexed="18"/>
        <rFont val="Arial"/>
        <family val="2"/>
      </rPr>
      <t>Average of all V</t>
    </r>
    <r>
      <rPr>
        <b/>
        <vertAlign val="subscript"/>
        <sz val="11"/>
        <color indexed="18"/>
        <rFont val="Arial"/>
        <family val="2"/>
      </rPr>
      <t>p</t>
    </r>
    <r>
      <rPr>
        <b/>
        <sz val="11"/>
        <color indexed="8"/>
        <rFont val="Arial"/>
        <family val="2"/>
      </rPr>
      <t xml:space="preserve">
(standard cubic feet/hour)
[98.236(h)(2)(iv)] </t>
    </r>
  </si>
  <si>
    <r>
      <t>Average gas to oil ratio for the Sub-Basin,</t>
    </r>
    <r>
      <rPr>
        <b/>
        <sz val="11"/>
        <color indexed="18"/>
        <rFont val="Arial"/>
        <family val="2"/>
      </rPr>
      <t xml:space="preserve"> Average of GOR</t>
    </r>
    <r>
      <rPr>
        <b/>
        <sz val="11"/>
        <color indexed="8"/>
        <rFont val="Arial"/>
        <family val="2"/>
      </rPr>
      <t xml:space="preserve">
(standard cubic feet of gas per barrel of oil)
[98.236(m)(4)]</t>
    </r>
  </si>
  <si>
    <t>Measured volume of flow during the reporting year (million standard cubic feet)</t>
  </si>
  <si>
    <t>Onshore petroleum and natural gas gathering and boosting [98.230(a)(9)]</t>
  </si>
  <si>
    <t>Onshore natural gas transmission pipeline [98.230(a)(10)]</t>
  </si>
  <si>
    <t>Combustion Equipment</t>
  </si>
  <si>
    <t>Table AA.9. Onshore petroleum and natural gas gathering and boosting as per [98.236(aa)(10)]</t>
  </si>
  <si>
    <t>Quantity of gas received by the gathering and boosting facility in the calendar year
(thousand standard cubic feet)
[98.236(aa)(10)(i)]</t>
  </si>
  <si>
    <t>Table AA.10. Onshore natural gas transmission pipeline facilities as per [98.236(aa)(11)]</t>
  </si>
  <si>
    <t>Quantity of natural gas withdrawn from in-system storage in the calendar year
(thousand standard cubic feet)
[98.236(aa)(11)(ii)]</t>
  </si>
  <si>
    <t>Quantity of natural gas consumed by the transmission pipeline facility for operational purposes
(thousand standard cubic feet)
[98.236(aa)(11)(v)]</t>
  </si>
  <si>
    <t>Miles of transmission pipeline
[98.236(aa)(11)(vi)]</t>
  </si>
  <si>
    <t>Onshore petroleum and natural gas gathering and boosting [Table AA.9.]:</t>
  </si>
  <si>
    <t>-Onshore petroleum and natural gas gathering and boosting [98.230(a)(9)]</t>
  </si>
  <si>
    <t>Volumetric fraction of CO2 in outlet natural gas used to calculate the annual fraction of CO2 content of natural gas out of the AGR unit</t>
  </si>
  <si>
    <t>Required only for Onshore Petroleum and Natural Gas Gathering and Boosting</t>
  </si>
  <si>
    <t xml:space="preserve">
Were missing data procedures used for any parameters to calculate GHG emissions?
 [98.235]
</t>
  </si>
  <si>
    <t>Number of desiccant dehydrators venting to vapor recovery</t>
  </si>
  <si>
    <t>Number of desiccant dehydrators venting to flares or regenerator firebox/fire tubes</t>
  </si>
  <si>
    <t>Number of desiccant dehydrators venting to other control devices (specify)</t>
  </si>
  <si>
    <t>Pipeline integrity work (e.g., the preparation work of modifying facilities, ongoing assessments, maintenance or mitigation)</t>
  </si>
  <si>
    <t>Traditional operations or pipeline maintenance</t>
  </si>
  <si>
    <t>Equipment replacement or repair (e.g., valves)</t>
  </si>
  <si>
    <t>Pipe abandonment</t>
  </si>
  <si>
    <t>New construction or modification of pipelines including commissioning and change of service</t>
  </si>
  <si>
    <t>Emergency shutdowns including pipeline incidents as defined in 49 CFR 191.3</t>
  </si>
  <si>
    <t>Equipment or event type for NG transmission pipeline segment:</t>
  </si>
  <si>
    <t>For Onshore natural gas transmission pipeline facilities only</t>
  </si>
  <si>
    <t>U.S. State
[98.236(i)(3)]</t>
  </si>
  <si>
    <t>Alabama</t>
  </si>
  <si>
    <t>Alaska</t>
  </si>
  <si>
    <t>Arizona</t>
  </si>
  <si>
    <t>Arkansas</t>
  </si>
  <si>
    <t>California</t>
  </si>
  <si>
    <t>Colorado</t>
  </si>
  <si>
    <t>Connecticut</t>
  </si>
  <si>
    <t>Delaware</t>
  </si>
  <si>
    <t>Florida</t>
  </si>
  <si>
    <t>Georgia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</si>
  <si>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</si>
  <si>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</si>
  <si>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</si>
  <si>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</si>
  <si>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</si>
  <si>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</si>
  <si>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</si>
  <si>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</si>
  <si>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</si>
  <si>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</si>
  <si>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</si>
  <si>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</si>
  <si>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</si>
  <si>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</si>
  <si>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</si>
  <si>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</si>
  <si>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</si>
  <si>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</si>
  <si>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</si>
  <si>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</si>
  <si>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</si>
  <si>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</si>
  <si>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</si>
  <si>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</si>
  <si>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</si>
  <si>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</si>
  <si>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</si>
  <si>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</si>
  <si>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</si>
  <si>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</si>
  <si>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</si>
  <si>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</si>
  <si>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</si>
  <si>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</si>
  <si>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</si>
  <si>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Virginia</t>
  </si>
  <si>
    <t>Washington</t>
  </si>
  <si>
    <t>West Virginia</t>
  </si>
  <si>
    <t>Wisconsin</t>
  </si>
  <si>
    <t>Wyoming</t>
  </si>
  <si>
    <t>U.S. States</t>
  </si>
  <si>
    <r>
      <t xml:space="preserve">For Onshore petroleum and natural gas production facilities, are the only wells in the sub-basin that were used to calculate the total annual oil/condensate throughput wildcat or delineation wells subject to a 2 year delay in reporting?
</t>
    </r>
    <r>
      <rPr>
        <b/>
        <sz val="11"/>
        <rFont val="Arial"/>
        <family val="2"/>
      </rPr>
      <t>[98.236(j)(2)(i)(A)]</t>
    </r>
  </si>
  <si>
    <t>Estimate of fraction of oil/condensate throughput sent to tanks in basin with flaring
[98.236(j)(2)(i)(B)]</t>
  </si>
  <si>
    <t>Separator or non-separator equipment oil composition</t>
  </si>
  <si>
    <t xml:space="preserve">Average number of days wells were tested
[98.236(l)(1)(iii)]
[98.236(l)(2)(iii)]  
[98.236(l)(3)(iii)] 
[98.236(l)(4)(iii)] </t>
  </si>
  <si>
    <r>
      <t>Total CO</t>
    </r>
    <r>
      <rPr>
        <b/>
        <vertAlign val="subscript"/>
        <sz val="11"/>
        <color indexed="8"/>
        <rFont val="Arial"/>
        <family val="2"/>
      </rPr>
      <t>2</t>
    </r>
    <r>
      <rPr>
        <b/>
        <sz val="11"/>
        <color indexed="8"/>
        <rFont val="Arial"/>
        <family val="2"/>
      </rPr>
      <t xml:space="preserve"> emissions from venting 
(mt CO</t>
    </r>
    <r>
      <rPr>
        <b/>
        <vertAlign val="subscript"/>
        <sz val="11"/>
        <color indexed="8"/>
        <rFont val="Arial"/>
        <family val="2"/>
      </rPr>
      <t>2</t>
    </r>
    <r>
      <rPr>
        <b/>
        <sz val="11"/>
        <color indexed="8"/>
        <rFont val="Arial"/>
        <family val="2"/>
      </rPr>
      <t xml:space="preserve">)
[98.236(l)(1)(vi)] 
[98.236(l)(3)(v)] </t>
    </r>
  </si>
  <si>
    <r>
      <t>Total CO</t>
    </r>
    <r>
      <rPr>
        <b/>
        <vertAlign val="subscript"/>
        <sz val="11"/>
        <color indexed="8"/>
        <rFont val="Arial"/>
        <family val="2"/>
      </rPr>
      <t>2</t>
    </r>
    <r>
      <rPr>
        <b/>
        <sz val="11"/>
        <color indexed="8"/>
        <rFont val="Arial"/>
        <family val="2"/>
      </rPr>
      <t xml:space="preserve"> emissions from flaring 
(mt CO</t>
    </r>
    <r>
      <rPr>
        <b/>
        <vertAlign val="subscript"/>
        <sz val="11"/>
        <color indexed="8"/>
        <rFont val="Arial"/>
        <family val="2"/>
      </rPr>
      <t>2</t>
    </r>
    <r>
      <rPr>
        <b/>
        <sz val="11"/>
        <color indexed="8"/>
        <rFont val="Arial"/>
        <family val="2"/>
      </rPr>
      <t xml:space="preserve">)
[98.236(l)(2)(vi)] 
[98.236(l)(4)(v)] </t>
    </r>
  </si>
  <si>
    <r>
      <t>Total CH</t>
    </r>
    <r>
      <rPr>
        <b/>
        <vertAlign val="subscript"/>
        <sz val="11"/>
        <color indexed="8"/>
        <rFont val="Arial"/>
        <family val="2"/>
      </rPr>
      <t xml:space="preserve">4 </t>
    </r>
    <r>
      <rPr>
        <b/>
        <sz val="11"/>
        <color indexed="8"/>
        <rFont val="Arial"/>
        <family val="2"/>
      </rPr>
      <t>e</t>
    </r>
    <r>
      <rPr>
        <b/>
        <sz val="11"/>
        <color indexed="8"/>
        <rFont val="Arial"/>
        <family val="2"/>
      </rPr>
      <t>missions from flaring 
(mt CH</t>
    </r>
    <r>
      <rPr>
        <b/>
        <vertAlign val="subscript"/>
        <sz val="11"/>
        <color indexed="8"/>
        <rFont val="Arial"/>
        <family val="2"/>
      </rPr>
      <t>4</t>
    </r>
    <r>
      <rPr>
        <b/>
        <sz val="11"/>
        <color indexed="8"/>
        <rFont val="Arial"/>
        <family val="2"/>
      </rPr>
      <t xml:space="preserve">)
[98.236(l)(2)(vii)] 
[98.236(l)(4)(vi)] </t>
    </r>
  </si>
  <si>
    <r>
      <t>Total N</t>
    </r>
    <r>
      <rPr>
        <b/>
        <vertAlign val="subscript"/>
        <sz val="11"/>
        <color indexed="8"/>
        <rFont val="Arial"/>
        <family val="2"/>
      </rPr>
      <t>2</t>
    </r>
    <r>
      <rPr>
        <b/>
        <sz val="11"/>
        <color indexed="8"/>
        <rFont val="Arial"/>
        <family val="2"/>
      </rPr>
      <t>O emissions from flaring 
(mt N</t>
    </r>
    <r>
      <rPr>
        <b/>
        <vertAlign val="subscript"/>
        <sz val="11"/>
        <color indexed="8"/>
        <rFont val="Arial"/>
        <family val="2"/>
      </rPr>
      <t>2</t>
    </r>
    <r>
      <rPr>
        <b/>
        <sz val="11"/>
        <color indexed="8"/>
        <rFont val="Arial"/>
        <family val="2"/>
      </rPr>
      <t>O</t>
    </r>
    <r>
      <rPr>
        <b/>
        <sz val="11"/>
        <color indexed="8"/>
        <rFont val="Arial"/>
        <family val="2"/>
      </rPr>
      <t xml:space="preserve">)
[98.236(l)(2)(vii)] 
[98.236(l)(4)(vii)] </t>
    </r>
  </si>
  <si>
    <t>segment</t>
  </si>
  <si>
    <t>Unique Count of Vent IDs from O.2.i</t>
  </si>
  <si>
    <t>Table AA.10.i Onshore natural gas transmission pipeline miles for each state in the facility</t>
  </si>
  <si>
    <t>"As Found" enumeration list</t>
  </si>
  <si>
    <t>Unique Count</t>
  </si>
  <si>
    <t>Applicability</t>
  </si>
  <si>
    <t>Operational precaution during activities (e.g., excavation near pipelines)</t>
  </si>
  <si>
    <t>County and State
[98.236(j)(1)(i)]</t>
  </si>
  <si>
    <t>County and State
[98.236(j)(2)(ii)(A)]</t>
  </si>
  <si>
    <t>County and State
[98.236(j)(2)(iii)(A)]</t>
  </si>
  <si>
    <r>
      <t xml:space="preserve">For Onshore petroleum and natural gas production facilities, are the only wells used to calculate "total volume of oil" in the sub-basin wildcat or delineation wells subject to a 2-year delay in reporting?
</t>
    </r>
    <r>
      <rPr>
        <b/>
        <sz val="11"/>
        <rFont val="Arial"/>
        <family val="2"/>
      </rPr>
      <t>[98.236(j)(1)(iii)]</t>
    </r>
  </si>
  <si>
    <t>Required only for Onshore Petroleum and Natural Gas Production</t>
  </si>
  <si>
    <t xml:space="preserve">Count of tanks that did not control emissions with flares
[98.236(j)(2)(ii)(B)] </t>
  </si>
  <si>
    <t>Table Q.1</t>
  </si>
  <si>
    <t>Table Q.3</t>
  </si>
  <si>
    <t>Table R.4</t>
  </si>
  <si>
    <t>Table R.2</t>
  </si>
  <si>
    <t>Table R.3</t>
  </si>
  <si>
    <t>As required for leak surveys in 98.236(q)</t>
  </si>
  <si>
    <t>As required for population counts in 98.236(r)</t>
  </si>
  <si>
    <t>As required if missing data procedures were used 98.235</t>
  </si>
  <si>
    <t>County and State
[98.236(e)(1)(xviii)]</t>
  </si>
  <si>
    <t xml:space="preserve">County and State
[98.236(d)(1)(vi)] </t>
  </si>
  <si>
    <t>Mode for each compressor during leak or vent measurement
[98.236(p)(3)(i)(E)]</t>
  </si>
  <si>
    <t>[Q4]</t>
  </si>
  <si>
    <t>[Q5]</t>
  </si>
  <si>
    <t>Q1</t>
  </si>
  <si>
    <t>Radio buttons</t>
  </si>
  <si>
    <t xml:space="preserve"> [Q1]</t>
  </si>
  <si>
    <t xml:space="preserve">Were BAMM used for any parameters to calculate GHG emissions?
</t>
  </si>
  <si>
    <t xml:space="preserve">Provide a brief description of the BAMM used, parameter measured, and time period.
</t>
  </si>
  <si>
    <t>Blowdown Vent Stacks Emissions Type [Table I.1]:</t>
  </si>
  <si>
    <t>Blowdown Vent Stacks Emissions Calculated by Equipment or Event type [Table I.2]:</t>
  </si>
  <si>
    <t>Blowdown Vent Stacks Emissions Calculated using flow meters [Table I.3]:</t>
  </si>
  <si>
    <t>Dates for blind flange installation
(mm/dd/yyyy - mm/dd/yyyy)
[98.236(o)(1)(x)]</t>
  </si>
  <si>
    <t xml:space="preserve">Unique Name or ID for leak or vent
(Specify)
[98.236(o)(3)(i)(A)] </t>
  </si>
  <si>
    <t>Unique Name or ID for leak or vent
(Specify)
[98.236(p)(2)(i)(C)]
[98.236(p)(3)(i)(A)]</t>
  </si>
  <si>
    <t xml:space="preserve">Dates for blind flange installation
(mm/dd/yyyy - mm/dd/yyyy)
[98.236(p)(1)(xii)] </t>
  </si>
  <si>
    <t>Table QR.1</t>
  </si>
  <si>
    <t>Coal and coke: mixed (electric power sector)</t>
  </si>
  <si>
    <t>Table R.4 Major Equipment Type (for Onshore Petroleum and Natural Gas Production and Onshore Petroleum and Natural Gas Gathering and Boosting only)</t>
  </si>
  <si>
    <t>Table O.5 Onshore Petroleum and Natural Gas Production and Onshore Petroleum and Natural Gas Gathering and Boosting Centrifugal Compressors</t>
  </si>
  <si>
    <t>Table P.5 Onshore Petroleum and Natural Gas Production and Onshore Petroleum and Natural Gas Gathering and Boosting Reciprocating Compressors</t>
  </si>
  <si>
    <t>Table R.1 Equipment leaks calculated using population counts and factors (for Onshore Petroleum and Natural Gas Production and Onshore Petroleum and Natural Gas Gathering and Boosting only)</t>
  </si>
  <si>
    <t>Best Available Monitoring Methods (BAMM) and Missing Data</t>
  </si>
  <si>
    <t>Industry-specific navigation links</t>
  </si>
  <si>
    <t>Leak Survey Characterization</t>
  </si>
  <si>
    <t>Natural gas distribution facility activity and emissions</t>
  </si>
  <si>
    <t>Equipment leaks calculated using population counts and factors</t>
  </si>
  <si>
    <t>Emissions calculated for component types by population count</t>
  </si>
  <si>
    <t>Major Equipment Type</t>
  </si>
  <si>
    <t>For Missing data procedures</t>
  </si>
  <si>
    <t>Table G.1 Well Completions with Hydraulic Fracturing</t>
  </si>
  <si>
    <t>Table G.2 Well Workovers with Hydraulic Fracturing</t>
  </si>
  <si>
    <t>Table G.3 Missing data procedures used for Well Completion and Workover emission calculations</t>
  </si>
  <si>
    <t>Table G.3</t>
  </si>
  <si>
    <t>Table G.4.i</t>
  </si>
  <si>
    <t>Table G.4.ii</t>
  </si>
  <si>
    <t>For Missing data procedures [Table G.3]:</t>
  </si>
  <si>
    <t>Table H.4</t>
  </si>
  <si>
    <r>
      <rPr>
        <b/>
        <sz val="11"/>
        <color indexed="8"/>
        <rFont val="Arial"/>
        <family val="2"/>
      </rPr>
      <t>NOTE:</t>
    </r>
    <r>
      <rPr>
        <sz val="11"/>
        <color indexed="8"/>
        <rFont val="Arial"/>
        <family val="2"/>
      </rPr>
      <t xml:space="preserve">  Reporting is required for gas well completions WITHOUT hydraulic fracturing (as applicable) .  Use the navigation links below to move between the tables.</t>
    </r>
  </si>
  <si>
    <r>
      <t>Temperature used to calculate volume of gas vented
(</t>
    </r>
    <r>
      <rPr>
        <b/>
        <vertAlign val="superscript"/>
        <sz val="11"/>
        <color indexed="8"/>
        <rFont val="Arial"/>
        <family val="2"/>
      </rPr>
      <t>o</t>
    </r>
    <r>
      <rPr>
        <b/>
        <sz val="11"/>
        <color indexed="8"/>
        <rFont val="Arial"/>
        <family val="2"/>
      </rPr>
      <t>F)
[98.236]</t>
    </r>
  </si>
  <si>
    <t>Pressure used to calculate volume of gas vented
(psi)
[98.236]</t>
  </si>
  <si>
    <r>
      <rPr>
        <b/>
        <sz val="11"/>
        <color indexed="8"/>
        <rFont val="Arial"/>
        <family val="2"/>
      </rPr>
      <t>NOTE:</t>
    </r>
    <r>
      <rPr>
        <sz val="11"/>
        <color indexed="8"/>
        <rFont val="Arial"/>
        <family val="2"/>
      </rPr>
      <t xml:space="preserve">  Reporting is required for well completions WITH hydraulic fracturing (as applicable) .  Use the navigation links below to move between the tables.</t>
    </r>
  </si>
  <si>
    <t>https://www.epa.gov/ghgreporting/subpart-w-petroleum-and-natural-gas-systems</t>
  </si>
  <si>
    <t>Completions and Workovers with Hydraulic Fracturing [98.236(g)]</t>
  </si>
  <si>
    <t xml:space="preserve">Are the only wells used to calculate "flow rates" or "production rates" wildcat or delineation wells subject to a 2-year delay in reporting?
[98.236(l)(1)(v)] 
[98.236(l)(2)(v)] 
[98.236(l)(3)(iv)] 
[98.236(l)(4)(iv)] </t>
  </si>
  <si>
    <t>In accordance with 98.232, only the following industry segment must report data for well completions and workovers:</t>
  </si>
  <si>
    <t>In accordance with 98.232, only the following industry segment must report data for gas well completions and workovers without hydraulic fracturing:</t>
  </si>
  <si>
    <t>Gas Well Completions and Workovers without Hydraulic Fracturing [98.236(h)]</t>
  </si>
  <si>
    <t xml:space="preserve">BAMM is only available if emissions from well completions and workovers of oil wells with hydraulic fracturing cause your facility to exceed the reporting threshold in 98.231(a)(1). [98.234(g)(1)]
</t>
  </si>
  <si>
    <t>Total Emissions for Gas Well Completions and Workovers without Hydraulic Fracturing
[98.236(h)]</t>
  </si>
  <si>
    <t>Total Emissions for Well Completions and Workovers with Hydraulic Fracturing
[98.236(g)]</t>
  </si>
  <si>
    <r>
      <t xml:space="preserve">Total number of blowdowns for equipment or event type, </t>
    </r>
    <r>
      <rPr>
        <b/>
        <sz val="11"/>
        <color indexed="18"/>
        <rFont val="Arial"/>
        <family val="2"/>
      </rPr>
      <t>N</t>
    </r>
    <r>
      <rPr>
        <b/>
        <sz val="11"/>
        <color indexed="8"/>
        <rFont val="Arial"/>
        <family val="2"/>
      </rPr>
      <t xml:space="preserve">
[98.236(i)(1)(i)]</t>
    </r>
  </si>
  <si>
    <r>
      <t>Annual total CH</t>
    </r>
    <r>
      <rPr>
        <b/>
        <vertAlign val="subscript"/>
        <sz val="11"/>
        <color indexed="8"/>
        <rFont val="Arial"/>
        <family val="2"/>
      </rPr>
      <t>4</t>
    </r>
    <r>
      <rPr>
        <b/>
        <sz val="11"/>
        <color indexed="8"/>
        <rFont val="Arial"/>
        <family val="2"/>
      </rPr>
      <t xml:space="preserve"> emissions for each equipment or event type
(mt CH</t>
    </r>
    <r>
      <rPr>
        <b/>
        <vertAlign val="subscript"/>
        <sz val="11"/>
        <color indexed="8"/>
        <rFont val="Arial"/>
        <family val="2"/>
      </rPr>
      <t>4</t>
    </r>
    <r>
      <rPr>
        <b/>
        <sz val="11"/>
        <color indexed="8"/>
        <rFont val="Arial"/>
        <family val="2"/>
      </rPr>
      <t>)
[98.236(i)(1)(iii)]</t>
    </r>
  </si>
  <si>
    <r>
      <t>Annual total CO</t>
    </r>
    <r>
      <rPr>
        <b/>
        <vertAlign val="subscript"/>
        <sz val="11"/>
        <color indexed="8"/>
        <rFont val="Arial"/>
        <family val="2"/>
      </rPr>
      <t xml:space="preserve">2 </t>
    </r>
    <r>
      <rPr>
        <b/>
        <sz val="11"/>
        <color indexed="8"/>
        <rFont val="Arial"/>
        <family val="2"/>
      </rPr>
      <t>emissions calculated by flow meter
(mt CO</t>
    </r>
    <r>
      <rPr>
        <b/>
        <vertAlign val="subscript"/>
        <sz val="11"/>
        <color indexed="8"/>
        <rFont val="Arial"/>
        <family val="2"/>
      </rPr>
      <t>2</t>
    </r>
    <r>
      <rPr>
        <b/>
        <sz val="11"/>
        <color indexed="8"/>
        <rFont val="Arial"/>
        <family val="2"/>
      </rPr>
      <t>)
[98.236(i)(2)(i)]</t>
    </r>
  </si>
  <si>
    <r>
      <t>Annual total CH</t>
    </r>
    <r>
      <rPr>
        <b/>
        <vertAlign val="subscript"/>
        <sz val="11"/>
        <color indexed="8"/>
        <rFont val="Arial"/>
        <family val="2"/>
      </rPr>
      <t xml:space="preserve">4 </t>
    </r>
    <r>
      <rPr>
        <b/>
        <sz val="11"/>
        <color indexed="8"/>
        <rFont val="Arial"/>
        <family val="2"/>
      </rPr>
      <t>emissions calculated by flow meter
(mt CH</t>
    </r>
    <r>
      <rPr>
        <b/>
        <vertAlign val="subscript"/>
        <sz val="11"/>
        <color indexed="8"/>
        <rFont val="Arial"/>
        <family val="2"/>
      </rPr>
      <t>4</t>
    </r>
    <r>
      <rPr>
        <b/>
        <sz val="11"/>
        <color indexed="8"/>
        <rFont val="Arial"/>
        <family val="2"/>
      </rPr>
      <t>)
[98.236(i)(2)(ii)]</t>
    </r>
  </si>
  <si>
    <r>
      <t>Annual average fraction of CO</t>
    </r>
    <r>
      <rPr>
        <b/>
        <vertAlign val="subscript"/>
        <sz val="11"/>
        <color indexed="8"/>
        <rFont val="Arial"/>
        <family val="2"/>
      </rPr>
      <t>2</t>
    </r>
    <r>
      <rPr>
        <b/>
        <sz val="11"/>
        <color indexed="8"/>
        <rFont val="Arial"/>
        <family val="2"/>
      </rPr>
      <t xml:space="preserve"> content in the vent from the acid gas removal unit 
(volumetric fraction)
[98.236(d)(2)(i)(A)]</t>
    </r>
  </si>
  <si>
    <r>
      <t>Annual average fraction of CO</t>
    </r>
    <r>
      <rPr>
        <b/>
        <vertAlign val="subscript"/>
        <sz val="11"/>
        <color indexed="8"/>
        <rFont val="Arial"/>
        <family val="2"/>
      </rPr>
      <t>2</t>
    </r>
    <r>
      <rPr>
        <b/>
        <sz val="11"/>
        <color indexed="8"/>
        <rFont val="Arial"/>
        <family val="2"/>
      </rPr>
      <t xml:space="preserve"> content in the vent from the acid gas removal unit, </t>
    </r>
    <r>
      <rPr>
        <b/>
        <sz val="11"/>
        <color indexed="18"/>
        <rFont val="Arial"/>
        <family val="2"/>
      </rPr>
      <t>Vol</t>
    </r>
    <r>
      <rPr>
        <b/>
        <vertAlign val="subscript"/>
        <sz val="11"/>
        <color indexed="18"/>
        <rFont val="Arial"/>
        <family val="2"/>
      </rPr>
      <t>CO2</t>
    </r>
    <r>
      <rPr>
        <b/>
        <sz val="11"/>
        <color indexed="8"/>
        <rFont val="Arial"/>
        <family val="2"/>
      </rPr>
      <t xml:space="preserve">
(volumetric fraction)
[98.236(d)(2)(i)(A)]</t>
    </r>
  </si>
  <si>
    <t xml:space="preserve">BAMM is only available if emissions from well completions and workovers of oil wells with hydraulic fracturing cause your facility to exceed the reporting threshold in 98.231(a)(1). [98.234(g)(1)]
</t>
  </si>
  <si>
    <t xml:space="preserve">Producing at end of calendar year? 
[98.236(aa)(1)(ii)(D)] </t>
  </si>
  <si>
    <t>Producing well acquired during calendar year?
[98.236(aa)(1)(ii)(E)]</t>
  </si>
  <si>
    <t>Producing well divested during calendar year? 
[98.236(aa)(1)(ii)(F)]</t>
  </si>
  <si>
    <t>Onshore natural gas transmission pipeline miles for each state [Table AA.10.i]:</t>
  </si>
  <si>
    <t>Onshore natural gas transmission pipeline [Table AA.10]:</t>
  </si>
  <si>
    <t>Well Count</t>
  </si>
  <si>
    <t>Warning if Row Skipped Table AA.1.ii</t>
  </si>
  <si>
    <t>Warning if Row Skipped Table AA.1.iii</t>
  </si>
  <si>
    <t>Wells with Fracturing</t>
  </si>
  <si>
    <t>Onshore petroleum and natural gas production: Well Characterization [Table AA.1.iii]:</t>
  </si>
  <si>
    <t>Equation Used</t>
  </si>
  <si>
    <t>Equation W-10A, measured well</t>
  </si>
  <si>
    <t>Onshore Facility Overview</t>
  </si>
  <si>
    <t>Onshore Production [98.236(aa)(1)]</t>
  </si>
  <si>
    <t>Facility Overview [98.236(aa)(2-11)]</t>
  </si>
  <si>
    <r>
      <t xml:space="preserve">Complete these columns </t>
    </r>
    <r>
      <rPr>
        <b/>
        <sz val="11"/>
        <color indexed="10"/>
        <rFont val="Arial"/>
        <family val="2"/>
      </rPr>
      <t>ONLY</t>
    </r>
    <r>
      <rPr>
        <b/>
        <sz val="11"/>
        <color indexed="8"/>
        <rFont val="Arial"/>
        <family val="2"/>
      </rPr>
      <t xml:space="preserve"> for sub-basins with oil formations</t>
    </r>
  </si>
  <si>
    <t xml:space="preserve">
Were missing data procedures used for any parameters to calculate GHG emissions?
 [98.235]</t>
  </si>
  <si>
    <t>Were missing data procedures used for any parameters to calculate GHG emissions?
 [98.235]</t>
  </si>
  <si>
    <t>Table D.1 must be completed by all facilities with acid gas removal units subject to reporting under 98.232. 
Table D.2 is required for emissions determined using Calculation Method 1. 
Table D.3 is required for emissions determined using Calculation Method 2. 
Table D.4 is required for emissions determined using Calculation Method 3. 
Table D.5 is required for emissions determined using Calculation Method 4. 
Table D.6 is required for the identification of missing data procedures used for acid gas removal unit emission calculations.</t>
  </si>
  <si>
    <t>For Calculation Method 1 emissions [Table D.2]:</t>
  </si>
  <si>
    <t>For Calculation Method 2 emissions [Table D.3]:</t>
  </si>
  <si>
    <t>For Calculation Method 3 emissions [Table D.4]:</t>
  </si>
  <si>
    <t>Calculation Methodologies</t>
  </si>
  <si>
    <t>For Calculation Method 4 emissions [Table D.5]:</t>
  </si>
  <si>
    <t xml:space="preserve">Calculation Method Used 
(Select from list)
[98.236(d)(1)(iii)] </t>
  </si>
  <si>
    <t>Table D.2 Calculation Method 1 emissions</t>
  </si>
  <si>
    <t>Table D.3 Calculation Method 2 emissions</t>
  </si>
  <si>
    <t>Table D.4 Calculation Method 3 emissions</t>
  </si>
  <si>
    <t>For Sub-basins using Calculation Method 1 (Counts, time, emissions) [Table F.1]:</t>
  </si>
  <si>
    <t>Table F.1 Calculation Method 1 (counts, time, emissions)</t>
  </si>
  <si>
    <t>Calculation Methodology 2 and 3 [98.233(f)(2-3)]</t>
  </si>
  <si>
    <t>Calculation Method and Malfunctioning Dump Valves [98.236(j)]</t>
  </si>
  <si>
    <t>If Calculation Method 1 or 2 were used, were any atmospheric tanks observed to have malfunctioning dump valves during the calendar year?</t>
  </si>
  <si>
    <t>Well-specific requirements for facilities subject to 98.236(aa)(1)
Select all applicable columns for each well</t>
  </si>
  <si>
    <t>Well-specific requirements for facilities with Liquids Unloading subject to 98.236(f)</t>
  </si>
  <si>
    <t>Well-specific requirements for facilities with Completions or Workovers With Hydraulic Fracturing subject to 98.236(g)</t>
  </si>
  <si>
    <t>Well-specific requirements for facilities with Completions or Workovers WITHOUT Hydraulic Fracturing subject to 98.236(h)</t>
  </si>
  <si>
    <t>Well-specific requirements for facilities with emissions from Well Testing subject to 98.236(l)</t>
  </si>
  <si>
    <t>Well-specific requirements for facilities with Associated Gas emissions subject to 98.236(m)</t>
  </si>
  <si>
    <t>Wells tested and subject to 98.236(f)(1)(xi) and (xii)</t>
  </si>
  <si>
    <t>Table I.4 Onshore natural gas transmission pipeline characterization</t>
  </si>
  <si>
    <t>Table I.5 Missing data procedures used for Blowdown Vent Stacks emission calculations</t>
  </si>
  <si>
    <t>Onshore natural gas transmission pipeline characterization [Table I.4]:</t>
  </si>
  <si>
    <t>For Missing data procedures [Table I.5]:</t>
  </si>
  <si>
    <t>Table I.5</t>
  </si>
  <si>
    <t>Completions and Workovers without Hydraulic Fracturing [98.236(h)]</t>
  </si>
  <si>
    <t>Enhanced Oil Recovery Injection Pumps [98.236(w)]</t>
  </si>
  <si>
    <t>For facilities with blowdown vent stacks subject to reporting, Table I.1 must be completed. For blowdown vent stack emissions calculated by equipment or event type, Table I.2 must be completed. For blowdown vent stack emissions calculated by flow meter, Table I.3 must be completed. For Onshore natural gas transmission pipeline facilities, Table I.4 must be completed. Table I.5 is required for the identification of missing data procedures used for blowdown vent stack emission calculations.</t>
  </si>
  <si>
    <t>Onshore Petroleum and Natural Gas Production and G&amp;B Centrifugal Compressors [Table O.5]:</t>
  </si>
  <si>
    <t>Onshore Petroleum and Natural Gas Production and G&amp;B Reciprocating Compressors [Table P.5]:</t>
  </si>
  <si>
    <r>
      <t>Average CO</t>
    </r>
    <r>
      <rPr>
        <b/>
        <vertAlign val="subscript"/>
        <sz val="11"/>
        <color indexed="8"/>
        <rFont val="Arial"/>
        <family val="2"/>
      </rPr>
      <t xml:space="preserve">2 </t>
    </r>
    <r>
      <rPr>
        <b/>
        <sz val="11"/>
        <color indexed="8"/>
        <rFont val="Arial"/>
        <family val="2"/>
      </rPr>
      <t>retained in hydrocarbon liquids downstream of the storage tank,</t>
    </r>
    <r>
      <rPr>
        <b/>
        <sz val="11"/>
        <color indexed="18"/>
        <rFont val="Arial"/>
        <family val="2"/>
      </rPr>
      <t xml:space="preserve"> S</t>
    </r>
    <r>
      <rPr>
        <b/>
        <vertAlign val="subscript"/>
        <sz val="11"/>
        <color indexed="56"/>
        <rFont val="Arial"/>
        <family val="2"/>
      </rPr>
      <t>hl</t>
    </r>
    <r>
      <rPr>
        <b/>
        <sz val="11"/>
        <color indexed="8"/>
        <rFont val="Arial"/>
        <family val="2"/>
      </rPr>
      <t xml:space="preserve">
(mt CO</t>
    </r>
    <r>
      <rPr>
        <b/>
        <vertAlign val="subscript"/>
        <sz val="11"/>
        <color indexed="8"/>
        <rFont val="Arial"/>
        <family val="2"/>
      </rPr>
      <t>2</t>
    </r>
    <r>
      <rPr>
        <b/>
        <sz val="11"/>
        <color indexed="8"/>
        <rFont val="Arial"/>
        <family val="2"/>
      </rPr>
      <t xml:space="preserve"> per barrel)
[98.236(x)(3)]</t>
    </r>
  </si>
  <si>
    <t>District of Columbia</t>
  </si>
  <si>
    <t>Tables O.1, O.2.i, and O.2.ii must be completed by all facilities with centrifugal compressors subject to reporting under 98.232 (except Onshore petroleum and natural gas production facilities and Onshore petroleum and natural gas gathering and boosting facilities). 
Tables O.3.i and O.3.ii must be completed by facilities using “as found” measurement sample data, i.e., 98.233(o)(2 or 4) and (o)(6) (except Onshore petroleum and natural gas production facilities and Onshore petroleum and natural gas gathering and boosting facilities). 
Table O.4 must be completed by facilities using “continuous” measurement data, i.e., 98.233(o)(3 or 5) (except Onshore petroleum and natural gas production facilities and Onshore petroleum and natural gas gathering and boosting facilities). 
Table O.5 must be completed by Onshore petroleum and natural gas production facilities and Onshore petroleum and natural gas gathering and boosting facilities. 
Table O.6 is required for the identification of missing data procedures used for centrifugal compressor emission calculations.</t>
  </si>
  <si>
    <t>Tables P.1, P.2.i, and P.2.ii must be completed by all facilities with reciprocating compressors subject to reporting under 98.232 (except Onshore petroleum and natural gas production facilities and Onshore petroleum and natural gas gathering and boosting facilities). 
Tables P.3.i and P.3.ii must be completed by facilities using “as found” measurement sample data, i.e., 98.233(p)(2 or 4) and (p)(6) (except Onshore petroleum and natural gas production facilities and Onshore petroleum and natural gas gathering and boosting facilities). 
Table P.4 must be completed by facilities using “continuous” measurement data, i.e., 98.233(p)(3 or 5) (except Onshore petroleum and natural gas production facilities and Onshore petroleum and natural gas gathering and boosting facilities). 
Table P.5 must be completed by Onshore petroleum and natural gas production facilities and Onshore petroleum and natural gas gathering and boosting facilities. 
Table P.6 is required for the identification of missing data procedures used for reciprocating compressor emission calculations.</t>
  </si>
  <si>
    <t>Quantity of gas transported to a natural gas processing facility, a natural gas transmission pipeline, a natural gas distribution pipeline, or another gathering and boosting facility in the calendar year
(thousand standard cubic feet)
[98.236(aa)(10)(ii)]</t>
  </si>
  <si>
    <t>Quantity of all hydrocarbon liquids received by the gathering and boosting facility in the calendar year
(barrels)
[98.236(aa)(10)(iii)]</t>
  </si>
  <si>
    <t>Quantity of all hydrocarbon liquids transported to a natural gas processing facility, a natural gas transmission pipeline, a natural gas distribution pipeline, or another gathering and boosting facility in the calendar year
(barrels)
[98.236(aa)(10)(iv)]</t>
  </si>
  <si>
    <t>Quantity of natural gas received at all custody transfer stations in the calendar year
(thousand standard cubic feet)
[98.236(aa)(11)(i)]</t>
  </si>
  <si>
    <t>Quantity of natural gas added to in-system storage in the calendar year
(thousand standard cubic feet)
[98.236(aa)(11)(iii)]</t>
  </si>
  <si>
    <t>Quantity of natural gas transferred to third parties such as LDCs or other transmission pipelines
(thousand standard cubic feet)
[98.236(aa)(11)(iv)]</t>
  </si>
  <si>
    <t>Each onshore petroleum and natural gas production facility must report the information specified in 98.236(aa)(1).  In addition, certain well-specific requirements of 98.236(f), (g), (h), (l), and (m) should be reported below.
If a quantity required to be reported is zero, you must report zero as the value.</t>
  </si>
  <si>
    <r>
      <t xml:space="preserve">Annual gas emissions, </t>
    </r>
    <r>
      <rPr>
        <b/>
        <sz val="11"/>
        <color indexed="18"/>
        <rFont val="Arial"/>
        <family val="2"/>
      </rPr>
      <t>E</t>
    </r>
    <r>
      <rPr>
        <b/>
        <vertAlign val="subscript"/>
        <sz val="11"/>
        <color indexed="18"/>
        <rFont val="Arial"/>
        <family val="2"/>
      </rPr>
      <t>s,n</t>
    </r>
    <r>
      <rPr>
        <b/>
        <sz val="11"/>
        <color indexed="8"/>
        <rFont val="Arial"/>
        <family val="2"/>
      </rPr>
      <t xml:space="preserve">
(standard cubic feet)
[98.236(g)(7)] </t>
    </r>
  </si>
  <si>
    <t>Flow volume during the separation period, FVs,p</t>
  </si>
  <si>
    <t>Complete Table J.1 for gas-liquid separator, non-separator equipment, or well flows using Calculation Method 1</t>
  </si>
  <si>
    <t>Complete Table J.1 for gas-liquid separator, non-separator equipment, or well flows using Calculation Method 2</t>
  </si>
  <si>
    <t>Complete Table J.2.i for gas-liquid separator, non-separator equipment, or well flows using Calculation Method 3; additionally, complete Table J.2.ii for non-flared emissions, and complete Table J.2.iii for flared emissions</t>
  </si>
  <si>
    <t>Complete Table J.3 for improperly functioning dump valves</t>
  </si>
  <si>
    <t>If separator dump valve is functioning improperly during the calendar year [Table J.3]:</t>
  </si>
  <si>
    <t>Table J.2.i Wells, separators, and non-separator equipment with oil throughput &lt;10 barrels/day using Calculation Method 3</t>
  </si>
  <si>
    <t>Table J.2.ii Data for wells, separators, and non-separator equipment with oil throughput &lt;10 barrels/day, without flaring, using Calculation Method 3</t>
  </si>
  <si>
    <t>Table J.2.iii Data for wells, separators, and non-separator equipment with oil throughput &lt;10 barrels/day, with flaring, using Calculation Method 3</t>
  </si>
  <si>
    <t>If Calculation Method 1 or 2 were used, and any gas-liquid separator liquid dump valves did not close properly during the calendar year, complete the following table for each sub-basin or county and state:</t>
  </si>
  <si>
    <t>Total volume of oil sent to tanks from all separators, non-separator equipment, or wells (bbl per yr)</t>
  </si>
  <si>
    <t>Calculation Methodology 1 [98.233(f)(1)] - Tested Well</t>
  </si>
  <si>
    <t>Count of Major Equipment Type in Western US
[98.236(r)(3)(ii)(B)]</t>
  </si>
  <si>
    <t xml:space="preserve"> Are the only wells in the sub-basin used to calculate "cumulative gas flowback time" wildcat or delineation wells subject to a 2-year delay in reporting? 
[98.236(g)(5)(i)] 
[98.236(g)(5)(ii)] </t>
  </si>
  <si>
    <t>When Using Equation W-10A and Equation W-12C</t>
  </si>
  <si>
    <t>Count of Major Equipment Type in Eastern US
[98.236(r)(3)(ii)(B)]</t>
  </si>
  <si>
    <t>M [Q.1]</t>
  </si>
  <si>
    <t>L [Q.1]</t>
  </si>
  <si>
    <t>H [Q.1]</t>
  </si>
  <si>
    <t>G [Q.1]</t>
  </si>
  <si>
    <t>F [Q.1]</t>
  </si>
  <si>
    <t>Answers to radio buttons for conditional formatting in table AA.1.iii</t>
  </si>
  <si>
    <r>
      <t xml:space="preserve">For Missing data procedures </t>
    </r>
    <r>
      <rPr>
        <b/>
        <sz val="11"/>
        <color indexed="8"/>
        <rFont val="Arial"/>
        <family val="2"/>
      </rPr>
      <t>[Table H.4]:</t>
    </r>
  </si>
  <si>
    <t>Table H.4 Missing data procedures used for Gas Well Completion and Workover emission calculations</t>
  </si>
  <si>
    <t>For Sub-basins using Calculation Method 2 or 3 (with or without plunger lifts) [Table F.2]:</t>
  </si>
  <si>
    <t>For Missing Data Procedures [Table F.3]:</t>
  </si>
  <si>
    <t>Table F.2 Calculation Method 2 &amp; 3 (with or without plunger lifts)</t>
  </si>
  <si>
    <t>Table F.3 Missing data procedures used for Liquids Unloading emission calculations</t>
  </si>
  <si>
    <t xml:space="preserve">For Sub-basins using Calculation Method 1, complete Table F.1.  When Calculation Methods 2 or 3 are used, Table F.2 must be completed.  Table F.3 is required for the identification of missing data procedures used for well venting emission calculations.  Well-specific information related to all wells with liquids unloading must be reported in Table AA.1.iii (see columns J-M of Table AA.1.iii). In addition, data describing wells tested under 98.236(f)(1)(xi) and (xii) must also be entered in Table AA.1.iii (see Columns N-S). </t>
  </si>
  <si>
    <t>For well-specific reporting requirements [Table AA.1.iii]:</t>
  </si>
  <si>
    <t>For Missing data procedures [Table AA.1.iv]:</t>
  </si>
  <si>
    <t>PMTRS_F_AA.1.iv</t>
  </si>
  <si>
    <t>PMTRS_G_AA.1.iv</t>
  </si>
  <si>
    <t>PMTRS_F.2 (prev. PMTRS_F.3)</t>
  </si>
  <si>
    <r>
      <t>Annual total CH</t>
    </r>
    <r>
      <rPr>
        <b/>
        <vertAlign val="subscript"/>
        <sz val="11"/>
        <color indexed="8"/>
        <rFont val="Arial"/>
        <family val="2"/>
      </rPr>
      <t>4</t>
    </r>
    <r>
      <rPr>
        <b/>
        <sz val="11"/>
        <color indexed="8"/>
        <rFont val="Arial"/>
        <family val="2"/>
      </rPr>
      <t xml:space="preserve"> emissions
(mt CH</t>
    </r>
    <r>
      <rPr>
        <b/>
        <vertAlign val="subscript"/>
        <sz val="11"/>
        <color indexed="8"/>
        <rFont val="Arial"/>
        <family val="2"/>
      </rPr>
      <t>4</t>
    </r>
    <r>
      <rPr>
        <b/>
        <sz val="11"/>
        <color indexed="8"/>
        <rFont val="Arial"/>
        <family val="2"/>
      </rPr>
      <t>)
[98.236(i)(3)(ii)]</t>
    </r>
  </si>
  <si>
    <t>Atmospheric Storage Tanks [98.236(j)]</t>
  </si>
  <si>
    <t>Total Emissions for Atmospheric Storage Tanks
 [98.236(j)]</t>
  </si>
  <si>
    <t>Table J.4 Missing data procedures used for Atmospheric Storage Tank emission calculations</t>
  </si>
  <si>
    <t>Internal casing diameter (inches)</t>
  </si>
  <si>
    <t>Internal tubing diameter(inches)</t>
  </si>
  <si>
    <t>Depth of the Well (feet)</t>
  </si>
  <si>
    <t>Average flow rate of the measured well venting, FR (standard cubic feet per hour)</t>
  </si>
  <si>
    <t>RETURN TO LIQUIDS UNLOADING</t>
  </si>
  <si>
    <t xml:space="preserve">RETURN TO COMPLETIONS AND WORKOVERS WITH HYDRAULIC FRACTURING </t>
  </si>
  <si>
    <t xml:space="preserve">RETURN TO COMPLETIONS AND WORKOVERS WITHOUT HYDRAULIC FRACTURING </t>
  </si>
  <si>
    <t>RETURN TO WELL TESTING</t>
  </si>
  <si>
    <t>RETURN TO ASSOCIATED GAS</t>
  </si>
  <si>
    <t>Pressure used to calculate GOR or production rate (psi)</t>
  </si>
  <si>
    <t>Calculation Methodology 1 [98.233(f)(1)] - Calculated Well</t>
  </si>
  <si>
    <t>Equation W-10A, calculated well</t>
  </si>
  <si>
    <t>Completed during calendar year? 
[98.236(aa)(1)(ii)(G)]</t>
  </si>
  <si>
    <t>Acid gas removal unit reporting is on a unit basis, not a vent basis. If your AGR unit has multiple vents, enter the unit ID, not the vent IDs in Table D.1 and aggregate data from multiple vents as needed in Tables D.2 through D.6.</t>
  </si>
  <si>
    <t>Unit Name or ID for leak or vent if release point changed or controls added during the reporting year
[98.236(o)(2)(i)(C)]</t>
  </si>
  <si>
    <t>Unit Name or ID for leak or vent if release point changed or controls added during the reporting year
[98.236(p)(2)(i)(C)]</t>
  </si>
  <si>
    <t>Combustion Equipment at Onshore Petroleum and Natural Gas Production Facilities, Onshore Petroleum and Natural Gas Gathering and Boosting Facilities, and Natural gas Distribution Facilities [98.236(z)]</t>
  </si>
  <si>
    <r>
      <t>*Note: If Equation W-10A is used, the operational practices for the measured well should be similar to the wells in the sub-basin for which the well is considered representative. If any of the following W-10A parameters are zero or cannot be determined for the well even using missing data procedures, for purposes of Equation W-10A the well would not be considered a representative well and the well should be listed as a Calculated Well:  T</t>
    </r>
    <r>
      <rPr>
        <vertAlign val="subscript"/>
        <sz val="11"/>
        <color indexed="8"/>
        <rFont val="Arial"/>
        <family val="2"/>
      </rPr>
      <t>p,i</t>
    </r>
    <r>
      <rPr>
        <sz val="11"/>
        <color indexed="8"/>
        <rFont val="Arial"/>
        <family val="2"/>
      </rPr>
      <t>, T</t>
    </r>
    <r>
      <rPr>
        <vertAlign val="subscript"/>
        <sz val="11"/>
        <color indexed="8"/>
        <rFont val="Arial"/>
        <family val="2"/>
      </rPr>
      <t>p,s</t>
    </r>
    <r>
      <rPr>
        <sz val="11"/>
        <color indexed="8"/>
        <rFont val="Arial"/>
        <family val="2"/>
      </rPr>
      <t>, PR</t>
    </r>
    <r>
      <rPr>
        <vertAlign val="subscript"/>
        <sz val="11"/>
        <color indexed="8"/>
        <rFont val="Arial"/>
        <family val="2"/>
      </rPr>
      <t>s,p</t>
    </r>
    <r>
      <rPr>
        <sz val="11"/>
        <color indexed="8"/>
        <rFont val="Arial"/>
        <family val="2"/>
      </rPr>
      <t>, FRM</t>
    </r>
    <r>
      <rPr>
        <vertAlign val="subscript"/>
        <sz val="11"/>
        <color indexed="8"/>
        <rFont val="Arial"/>
        <family val="2"/>
      </rPr>
      <t>i</t>
    </r>
    <r>
      <rPr>
        <sz val="11"/>
        <color indexed="8"/>
        <rFont val="Arial"/>
        <family val="2"/>
      </rPr>
      <t>, FRM</t>
    </r>
    <r>
      <rPr>
        <vertAlign val="subscript"/>
        <sz val="11"/>
        <color indexed="8"/>
        <rFont val="Arial"/>
        <family val="2"/>
      </rPr>
      <t>s</t>
    </r>
    <r>
      <rPr>
        <sz val="11"/>
        <color indexed="8"/>
        <rFont val="Arial"/>
        <family val="2"/>
      </rPr>
      <t>, FR</t>
    </r>
    <r>
      <rPr>
        <vertAlign val="subscript"/>
        <sz val="11"/>
        <color indexed="8"/>
        <rFont val="Arial"/>
        <family val="2"/>
      </rPr>
      <t>p,i</t>
    </r>
    <r>
      <rPr>
        <sz val="11"/>
        <color indexed="8"/>
        <rFont val="Arial"/>
        <family val="2"/>
      </rPr>
      <t>, FR</t>
    </r>
    <r>
      <rPr>
        <vertAlign val="subscript"/>
        <sz val="11"/>
        <color indexed="8"/>
        <rFont val="Arial"/>
        <family val="2"/>
      </rPr>
      <t>s,p</t>
    </r>
    <r>
      <rPr>
        <sz val="11"/>
        <color indexed="8"/>
        <rFont val="Arial"/>
        <family val="2"/>
      </rPr>
      <t>, GOR</t>
    </r>
    <r>
      <rPr>
        <vertAlign val="subscript"/>
        <sz val="11"/>
        <color indexed="8"/>
        <rFont val="Arial"/>
        <family val="2"/>
      </rPr>
      <t>p</t>
    </r>
    <r>
      <rPr>
        <sz val="11"/>
        <color indexed="8"/>
        <rFont val="Arial"/>
        <family val="2"/>
      </rPr>
      <t>, and V</t>
    </r>
    <r>
      <rPr>
        <vertAlign val="subscript"/>
        <sz val="11"/>
        <color indexed="8"/>
        <rFont val="Arial"/>
        <family val="2"/>
      </rPr>
      <t>p</t>
    </r>
    <r>
      <rPr>
        <sz val="11"/>
        <color indexed="8"/>
        <rFont val="Arial"/>
        <family val="2"/>
      </rPr>
      <t>.</t>
    </r>
  </si>
  <si>
    <t xml:space="preserve">Oil and Gas Well Completions and Workovers with Hydraulic Fracturing Help Page: </t>
  </si>
  <si>
    <t xml:space="preserve">Gas Well Completions without Hydraulic Fracturing Help Page: </t>
  </si>
  <si>
    <t>No liquids unloading reporting required for this well per 98.236(f)</t>
  </si>
  <si>
    <t>Protected steel gathering pipeline</t>
  </si>
  <si>
    <t>Unprotected steel gathering pipeline</t>
  </si>
  <si>
    <t>Plastic/composite gathering pipeline</t>
  </si>
  <si>
    <t>Cast iron gathering pipeline</t>
  </si>
  <si>
    <t xml:space="preserve">Sub-Basin ID
[98.236(h)] </t>
  </si>
  <si>
    <t>Was Calculation Method 2 used to calculate emissions [98.233(f)(2)]?</t>
  </si>
  <si>
    <t>Was Calculation Method 1 used to calculate emissions [98.233(f)(1)]?</t>
  </si>
  <si>
    <t>Was Calculation Method 3 used to calculate emissions [98.233(f)(3)]?</t>
  </si>
  <si>
    <t>Was Calculation Method 1 used to calculate emissions [(98.233(j)(1)]?</t>
  </si>
  <si>
    <t>Was Calculation Method 2 used to calculate emissions [(98.233(j)(2)]?</t>
  </si>
  <si>
    <t>Was Calculation Method 3 used to calculate emissions [(98.233(j)(3)]?</t>
  </si>
  <si>
    <t>Unique Name or ID Number for the Flare Stack</t>
  </si>
  <si>
    <t>Did the facility send hydrocarbon liquids to atmospheric storage tanks that are subject to reporting under 98.232 [98.236(j)]?</t>
  </si>
  <si>
    <t>All other pipeline segments with a physical volume greater than or equal to 50 cubic feet</t>
  </si>
  <si>
    <t>In accordance with 98.232, only the following industry segments must report data for gas from hydrocarbon liquids sent to atmospheric tanks:</t>
  </si>
  <si>
    <t>NOTE:  Leave rows blank if facility did not have any gas from hydrocarbon liquids sent to production tanks</t>
  </si>
  <si>
    <t>Natural gas production and Gathering and boosting equipment
(Table W-1B)
[98.236(r)(3)(ii)]</t>
  </si>
  <si>
    <t>Crude oil production equipment
(Table W-1C)
[98.236(r)(3)(ii)]</t>
  </si>
  <si>
    <t>Major Equipment Type
[98.236(r)(3)(ii)]</t>
  </si>
  <si>
    <t>Equipment type present at facility?
[98.236(r)(3)(ii)(A)]</t>
  </si>
  <si>
    <t>Component count calculation method for all emission source types in Table R.1 other than gathering pipelines
[98.236(r)(3)(i)]</t>
  </si>
  <si>
    <t>Total count of completions in the calendar year</t>
  </si>
  <si>
    <t>Total count of workovers in the calendar year</t>
  </si>
  <si>
    <t>GORp</t>
  </si>
  <si>
    <t>Volume of oil produced during first 30 days, Vp</t>
  </si>
  <si>
    <t>G&amp;B Basin ID</t>
  </si>
  <si>
    <t>GB_100</t>
  </si>
  <si>
    <t>GB_110</t>
  </si>
  <si>
    <t>GB_120</t>
  </si>
  <si>
    <t>GB_130</t>
  </si>
  <si>
    <t>GB_140</t>
  </si>
  <si>
    <t>GB_150</t>
  </si>
  <si>
    <t>GB_160</t>
  </si>
  <si>
    <t>GB_160A</t>
  </si>
  <si>
    <t>GB_200</t>
  </si>
  <si>
    <t>GB_210</t>
  </si>
  <si>
    <t>GB_220</t>
  </si>
  <si>
    <t>GB_230</t>
  </si>
  <si>
    <t>GB_240</t>
  </si>
  <si>
    <t>GB_250</t>
  </si>
  <si>
    <t>GB_260</t>
  </si>
  <si>
    <t>GB_300</t>
  </si>
  <si>
    <t>GB_305</t>
  </si>
  <si>
    <t>GB_310</t>
  </si>
  <si>
    <t>GB_315</t>
  </si>
  <si>
    <t>GB_320</t>
  </si>
  <si>
    <t>GB_325</t>
  </si>
  <si>
    <t>GB_330</t>
  </si>
  <si>
    <t>GB_335</t>
  </si>
  <si>
    <t>GB_340</t>
  </si>
  <si>
    <t>GB_345</t>
  </si>
  <si>
    <t>GB_350</t>
  </si>
  <si>
    <t>GB_355</t>
  </si>
  <si>
    <t>GB_360</t>
  </si>
  <si>
    <t>GB_365</t>
  </si>
  <si>
    <t>GB_370</t>
  </si>
  <si>
    <t>GB_375</t>
  </si>
  <si>
    <t>GB_380</t>
  </si>
  <si>
    <t>GB_385</t>
  </si>
  <si>
    <t>GB_390</t>
  </si>
  <si>
    <t>GB_395</t>
  </si>
  <si>
    <t>GB_400</t>
  </si>
  <si>
    <t>GB_405</t>
  </si>
  <si>
    <t>GB_410</t>
  </si>
  <si>
    <t>GB_415</t>
  </si>
  <si>
    <t>GB_420</t>
  </si>
  <si>
    <t>GB_425</t>
  </si>
  <si>
    <t>GB_430</t>
  </si>
  <si>
    <t>GB_435</t>
  </si>
  <si>
    <t>GB_445</t>
  </si>
  <si>
    <t>GB_450</t>
  </si>
  <si>
    <t>GB_455</t>
  </si>
  <si>
    <t>GB_460</t>
  </si>
  <si>
    <t>GB_465</t>
  </si>
  <si>
    <t>GB_470</t>
  </si>
  <si>
    <t>GB_475</t>
  </si>
  <si>
    <t>GB_500</t>
  </si>
  <si>
    <t>GB_503</t>
  </si>
  <si>
    <t>GB_505</t>
  </si>
  <si>
    <t>GB_507</t>
  </si>
  <si>
    <t>GB_509</t>
  </si>
  <si>
    <t>GB_510</t>
  </si>
  <si>
    <t>GB_515</t>
  </si>
  <si>
    <t>GB_520</t>
  </si>
  <si>
    <t>GB_525</t>
  </si>
  <si>
    <t>GB_530</t>
  </si>
  <si>
    <t>GB_535</t>
  </si>
  <si>
    <t>GB_540</t>
  </si>
  <si>
    <t>GB_545</t>
  </si>
  <si>
    <t>GB_550</t>
  </si>
  <si>
    <t>GB_555</t>
  </si>
  <si>
    <t>GB_560</t>
  </si>
  <si>
    <t>GB_565</t>
  </si>
  <si>
    <t>GB_575</t>
  </si>
  <si>
    <t>GB_580</t>
  </si>
  <si>
    <t>GB_585</t>
  </si>
  <si>
    <t>GB_590</t>
  </si>
  <si>
    <t>GB_595</t>
  </si>
  <si>
    <t>GB_600</t>
  </si>
  <si>
    <t>GB_605</t>
  </si>
  <si>
    <t>GB_610</t>
  </si>
  <si>
    <t>GB_615</t>
  </si>
  <si>
    <t>GB_620</t>
  </si>
  <si>
    <t>GB_625</t>
  </si>
  <si>
    <t>GB_630</t>
  </si>
  <si>
    <t>GB_635</t>
  </si>
  <si>
    <t>GB_640</t>
  </si>
  <si>
    <t>GB_645</t>
  </si>
  <si>
    <t>GB_650</t>
  </si>
  <si>
    <t>GB_700</t>
  </si>
  <si>
    <t>GB_705</t>
  </si>
  <si>
    <t>GB_710</t>
  </si>
  <si>
    <t>GB_715</t>
  </si>
  <si>
    <t>GB_720</t>
  </si>
  <si>
    <t>GB_725</t>
  </si>
  <si>
    <t>GB_730</t>
  </si>
  <si>
    <t>GB_735</t>
  </si>
  <si>
    <t>GB_740</t>
  </si>
  <si>
    <t>GB_745</t>
  </si>
  <si>
    <t>GB_750</t>
  </si>
  <si>
    <t>GB_755</t>
  </si>
  <si>
    <t>GB_760</t>
  </si>
  <si>
    <t>GB_765</t>
  </si>
  <si>
    <t>GB_800</t>
  </si>
  <si>
    <t>GB_810</t>
  </si>
  <si>
    <t>GB_815</t>
  </si>
  <si>
    <t>GB_820</t>
  </si>
  <si>
    <t>GB_825</t>
  </si>
  <si>
    <t>GB_830</t>
  </si>
  <si>
    <t>GB_840</t>
  </si>
  <si>
    <t>GB_845</t>
  </si>
  <si>
    <t>GB_860</t>
  </si>
  <si>
    <t>GB_880</t>
  </si>
  <si>
    <t>GB_884</t>
  </si>
  <si>
    <t>GB_885</t>
  </si>
  <si>
    <t>GB_886</t>
  </si>
  <si>
    <t>GB_890</t>
  </si>
  <si>
    <t>GB_984</t>
  </si>
  <si>
    <t>Industry Segment Specific Requirements under 98.236</t>
  </si>
  <si>
    <t>ADDISON, VT</t>
  </si>
  <si>
    <t>CLINTON, NY</t>
  </si>
  <si>
    <t>ACCOMACK, VA</t>
  </si>
  <si>
    <t>APPLING, GA</t>
  </si>
  <si>
    <t>ALACHUA, FL</t>
  </si>
  <si>
    <t>ABBEVILLE, SC</t>
  </si>
  <si>
    <t>ALBANY, NY</t>
  </si>
  <si>
    <t>ALLEGANY, MD</t>
  </si>
  <si>
    <t>CALHOUN, MS</t>
  </si>
  <si>
    <t>ADAMS, MS</t>
  </si>
  <si>
    <t>ACADIA, LA</t>
  </si>
  <si>
    <t>ASHLEY, AR</t>
  </si>
  <si>
    <t>ARKANSAS, AR</t>
  </si>
  <si>
    <t>ALCORN, MS</t>
  </si>
  <si>
    <t>ANDERSON, TX</t>
  </si>
  <si>
    <t>ADAIR, KY</t>
  </si>
  <si>
    <t>ALCONA, MI</t>
  </si>
  <si>
    <t>ADAMS, WI</t>
  </si>
  <si>
    <t>ADAMS, IL</t>
  </si>
  <si>
    <t>AITKIN, MN</t>
  </si>
  <si>
    <t>ALLAMAKEE, IA</t>
  </si>
  <si>
    <t>ADAIR, MO</t>
  </si>
  <si>
    <t>ADAIR, IA</t>
  </si>
  <si>
    <t>BARRY, MO</t>
  </si>
  <si>
    <t>ADAIR, OK</t>
  </si>
  <si>
    <t>CARTER, OK</t>
  </si>
  <si>
    <t>CHEROKEE, OK</t>
  </si>
  <si>
    <t>ALFALFA, OK</t>
  </si>
  <si>
    <t>ALLEN, KS</t>
  </si>
  <si>
    <t>BUTLER, KS</t>
  </si>
  <si>
    <t>BARBER, KS</t>
  </si>
  <si>
    <t>ADAMS, NE</t>
  </si>
  <si>
    <t>BARTON, KS</t>
  </si>
  <si>
    <t>ARTHUR, NE</t>
  </si>
  <si>
    <t>ADAMS, ND</t>
  </si>
  <si>
    <t>ATOKA, OK</t>
  </si>
  <si>
    <t>BANDERA, TX</t>
  </si>
  <si>
    <t>BLANCO, TX</t>
  </si>
  <si>
    <t>BOSQUE, TX</t>
  </si>
  <si>
    <t>CLAY, TX</t>
  </si>
  <si>
    <t>ARCHER, TX</t>
  </si>
  <si>
    <t>ANDROSCOGGIN, ME</t>
  </si>
  <si>
    <t>ESSEX, NY</t>
  </si>
  <si>
    <t>AIKEN, SC</t>
  </si>
  <si>
    <t>ATKINSON, GA</t>
  </si>
  <si>
    <t>BAKER, FL</t>
  </si>
  <si>
    <t>ADAMS, PA</t>
  </si>
  <si>
    <t>ASHLAND, OH</t>
  </si>
  <si>
    <t>ALLEGANY, NY</t>
  </si>
  <si>
    <t>CHICKASAW, MS</t>
  </si>
  <si>
    <t>AMITE, MS</t>
  </si>
  <si>
    <t>ALLEN, LA</t>
  </si>
  <si>
    <t>BIENVILLE, LA</t>
  </si>
  <si>
    <t>BOLIVAR, MS</t>
  </si>
  <si>
    <t>BALLARD, KY</t>
  </si>
  <si>
    <t>ANGELINA, TX</t>
  </si>
  <si>
    <t>ADAMS, IN</t>
  </si>
  <si>
    <t>ALGER, MI</t>
  </si>
  <si>
    <t>ASHLAND, WI</t>
  </si>
  <si>
    <t>ALEXANDER, IL</t>
  </si>
  <si>
    <t>ANOKA, MN</t>
  </si>
  <si>
    <t>APPANOOSE, IA</t>
  </si>
  <si>
    <t>AUDRAIN, MO</t>
  </si>
  <si>
    <t>ADAMS, IA</t>
  </si>
  <si>
    <t>BAXTER, AR</t>
  </si>
  <si>
    <t>CLEBURNE, AR</t>
  </si>
  <si>
    <t>COMANCHE, OK</t>
  </si>
  <si>
    <t>CLEVELAND, OK</t>
  </si>
  <si>
    <t>BACA, CO</t>
  </si>
  <si>
    <t>BARTON, MO</t>
  </si>
  <si>
    <t>CASS, NE</t>
  </si>
  <si>
    <t>HARPER, KS</t>
  </si>
  <si>
    <t>ANTELOPE, NE</t>
  </si>
  <si>
    <t>DECATUR, KS</t>
  </si>
  <si>
    <t>BOX BUTTE, NE</t>
  </si>
  <si>
    <t>BARNES, ND</t>
  </si>
  <si>
    <t>BELL, TX</t>
  </si>
  <si>
    <t>KENDALL, TX</t>
  </si>
  <si>
    <t>BURNET, TX</t>
  </si>
  <si>
    <t>CORYELL, TX</t>
  </si>
  <si>
    <t>DENTON, TX</t>
  </si>
  <si>
    <t>BAYLOR, TX</t>
  </si>
  <si>
    <t>AROOSTOOK, ME</t>
  </si>
  <si>
    <t>FRANKLIN, NY</t>
  </si>
  <si>
    <t>ALLENDALE, SC</t>
  </si>
  <si>
    <t>BACON, GA</t>
  </si>
  <si>
    <t>BRADFORD, FL</t>
  </si>
  <si>
    <t>ALAMANCE, NC</t>
  </si>
  <si>
    <t>ASHTABULA, OH</t>
  </si>
  <si>
    <t>ALLEGHANY, VA</t>
  </si>
  <si>
    <t>CHOCTAW, MS</t>
  </si>
  <si>
    <t>ATTALA, MS</t>
  </si>
  <si>
    <t>ARANSAS, TX</t>
  </si>
  <si>
    <t>BOSSIER, LA</t>
  </si>
  <si>
    <t>CLEVELAND, AR</t>
  </si>
  <si>
    <t>BENTON, MS</t>
  </si>
  <si>
    <t>BOWIE, TX</t>
  </si>
  <si>
    <t>ADAMS, OH</t>
  </si>
  <si>
    <t>ALLEGAN, MI</t>
  </si>
  <si>
    <t>BARAGA, MI</t>
  </si>
  <si>
    <t>BARTHOLOMEW, IN</t>
  </si>
  <si>
    <t>AURORA, SD</t>
  </si>
  <si>
    <t>AUDUBON, IA</t>
  </si>
  <si>
    <t>CLARK, MO</t>
  </si>
  <si>
    <t>ANDERSON, KS</t>
  </si>
  <si>
    <t>BENTON, AR</t>
  </si>
  <si>
    <t>COAL, OK</t>
  </si>
  <si>
    <t>COOKE, TX</t>
  </si>
  <si>
    <t>CRAIG, OK</t>
  </si>
  <si>
    <t>BEAVER, OK</t>
  </si>
  <si>
    <t>BOURBON, KS</t>
  </si>
  <si>
    <t>CHASE, KS</t>
  </si>
  <si>
    <t>HARVEY, KS</t>
  </si>
  <si>
    <t>BLAINE, NE</t>
  </si>
  <si>
    <t>ELLIS, KS</t>
  </si>
  <si>
    <t>CHASE, NE</t>
  </si>
  <si>
    <t>BENSON, ND</t>
  </si>
  <si>
    <t>BEXAR, TX</t>
  </si>
  <si>
    <t>KERR, TX</t>
  </si>
  <si>
    <t>GILLESPIE, TX</t>
  </si>
  <si>
    <t>ERATH, TX</t>
  </si>
  <si>
    <t>JACK, TX</t>
  </si>
  <si>
    <t>BROWN, TX</t>
  </si>
  <si>
    <t>BELKNAP, NH</t>
  </si>
  <si>
    <t>FULTON, NY</t>
  </si>
  <si>
    <t>ANNE ARUNDEL, MD</t>
  </si>
  <si>
    <t>BAKER, GA</t>
  </si>
  <si>
    <t>BREVARD, FL</t>
  </si>
  <si>
    <t>ALBEMARLE, VA</t>
  </si>
  <si>
    <t>ATHENS, OH</t>
  </si>
  <si>
    <t>ALLEGHENY, PA</t>
  </si>
  <si>
    <t>CLAY, MS</t>
  </si>
  <si>
    <t>AUTAUGA, AL</t>
  </si>
  <si>
    <t>ASCENSION, LA</t>
  </si>
  <si>
    <t>BRADLEY, AR</t>
  </si>
  <si>
    <t>COAHOMA, MS</t>
  </si>
  <si>
    <t>CALLOWAY, KY</t>
  </si>
  <si>
    <t>CAMP, TX</t>
  </si>
  <si>
    <t>ALLEN, KY</t>
  </si>
  <si>
    <t>ALLEN, IN</t>
  </si>
  <si>
    <t>BARRON, WI</t>
  </si>
  <si>
    <t>BENTON, IN</t>
  </si>
  <si>
    <t>BEADLE, SD</t>
  </si>
  <si>
    <t>BENTON, IA</t>
  </si>
  <si>
    <t>KNOX, MO</t>
  </si>
  <si>
    <t>ANDREW, MO</t>
  </si>
  <si>
    <t>BENTON, MO</t>
  </si>
  <si>
    <t>CONWAY, AR</t>
  </si>
  <si>
    <t>COTTON, OK</t>
  </si>
  <si>
    <t>CREEK, OK</t>
  </si>
  <si>
    <t>BECKHAM, OK</t>
  </si>
  <si>
    <t>CEDAR, MO</t>
  </si>
  <si>
    <t>COWLEY, KS</t>
  </si>
  <si>
    <t>KINGMAN, KS</t>
  </si>
  <si>
    <t>BOONE, NE</t>
  </si>
  <si>
    <t>ELLSWORTH, KS</t>
  </si>
  <si>
    <t>CHERRY, NE</t>
  </si>
  <si>
    <t>BILLINGS, ND</t>
  </si>
  <si>
    <t>BRYAN, OK</t>
  </si>
  <si>
    <t>REAL, TX</t>
  </si>
  <si>
    <t>LLANO, TX</t>
  </si>
  <si>
    <t>HAMILTON, TX</t>
  </si>
  <si>
    <t>MONTAGUE, TX</t>
  </si>
  <si>
    <t>CALLAHAN, TX</t>
  </si>
  <si>
    <t>BENNINGTON, VT</t>
  </si>
  <si>
    <t>HAMILTON, NY</t>
  </si>
  <si>
    <t>ANSON, NC</t>
  </si>
  <si>
    <t>BARBOUR, AL</t>
  </si>
  <si>
    <t>BROWARD, FL</t>
  </si>
  <si>
    <t>ALEXANDER, NC</t>
  </si>
  <si>
    <t>BLEDSOE, TN</t>
  </si>
  <si>
    <t>ANDERSON, TN</t>
  </si>
  <si>
    <t>COLBERT, AL</t>
  </si>
  <si>
    <t>BALDWIN, AL</t>
  </si>
  <si>
    <t>ASSUMPTION, LA</t>
  </si>
  <si>
    <t>CADDO, LA</t>
  </si>
  <si>
    <t>DESHA, AR</t>
  </si>
  <si>
    <t>CARLISLE, KY</t>
  </si>
  <si>
    <t>CASS, TX</t>
  </si>
  <si>
    <t>ALLEN, OH</t>
  </si>
  <si>
    <t>ALPENA, MI</t>
  </si>
  <si>
    <t>BAYFIELD, WI</t>
  </si>
  <si>
    <t>BOND, IL</t>
  </si>
  <si>
    <t>BECKER, MN</t>
  </si>
  <si>
    <t>BLACK HAWK, IA</t>
  </si>
  <si>
    <t>LEWIS, MO</t>
  </si>
  <si>
    <t>ATCHISON, KS</t>
  </si>
  <si>
    <t>BOLLINGER, MO</t>
  </si>
  <si>
    <t>CRAWFORD, AR</t>
  </si>
  <si>
    <t>GARVIN, OK</t>
  </si>
  <si>
    <t>DELAWARE, OK</t>
  </si>
  <si>
    <t>BLAINE, OK</t>
  </si>
  <si>
    <t>CHAUTAUQUA, KS</t>
  </si>
  <si>
    <t>DOUGLAS, NE</t>
  </si>
  <si>
    <t>MARION, KS</t>
  </si>
  <si>
    <t>BOYD, NE</t>
  </si>
  <si>
    <t>GRAHAM, KS</t>
  </si>
  <si>
    <t>DAWES, NE</t>
  </si>
  <si>
    <t>BOTTINEAU, ND</t>
  </si>
  <si>
    <t>CHOCTAW, OK</t>
  </si>
  <si>
    <t>MASON, TX</t>
  </si>
  <si>
    <t>HOOD, TX</t>
  </si>
  <si>
    <t>PARKER, TX</t>
  </si>
  <si>
    <t>COLEMAN, TX</t>
  </si>
  <si>
    <t>BERKSHIRE, MA</t>
  </si>
  <si>
    <t>HERKIMER, NY</t>
  </si>
  <si>
    <t>ARLINGTON, VA</t>
  </si>
  <si>
    <t>BAY, FL</t>
  </si>
  <si>
    <t>CHARLOTTE, FL</t>
  </si>
  <si>
    <t>ALEXANDRIA CITY, VA</t>
  </si>
  <si>
    <t>BOONE, WV</t>
  </si>
  <si>
    <t>ARMSTRONG, PA</t>
  </si>
  <si>
    <t>CULLMAN, AL</t>
  </si>
  <si>
    <t>BULLOCK, AL</t>
  </si>
  <si>
    <t>ATASCOSA, TX</t>
  </si>
  <si>
    <t>CALDWELL, LA</t>
  </si>
  <si>
    <t>DREW, AR</t>
  </si>
  <si>
    <t>CARROLL, TN</t>
  </si>
  <si>
    <t>CHEROKEE, TX</t>
  </si>
  <si>
    <t>ANDERSON, KY</t>
  </si>
  <si>
    <t>ANTRIM, MI</t>
  </si>
  <si>
    <t>BOONE, IL</t>
  </si>
  <si>
    <t>BRECKINRIDGE, KY</t>
  </si>
  <si>
    <t>BELTRAMI, MN</t>
  </si>
  <si>
    <t>BOONE, IA</t>
  </si>
  <si>
    <t>LINCOLN, MO</t>
  </si>
  <si>
    <t>ATCHISON, MO</t>
  </si>
  <si>
    <t>BOONE, AR</t>
  </si>
  <si>
    <t>FAULKNER, AR</t>
  </si>
  <si>
    <t>GRAYSON, TX</t>
  </si>
  <si>
    <t>HUGHES, OK</t>
  </si>
  <si>
    <t>CADDO, OK</t>
  </si>
  <si>
    <t>CHEROKEE, KS</t>
  </si>
  <si>
    <t>GAGE, NE</t>
  </si>
  <si>
    <t>MC PHERSON, KS</t>
  </si>
  <si>
    <t>BROWN, NE</t>
  </si>
  <si>
    <t>NORTON, KS</t>
  </si>
  <si>
    <t>DAWSON, NE</t>
  </si>
  <si>
    <t>BOWMAN, ND</t>
  </si>
  <si>
    <t>CLARK, AR</t>
  </si>
  <si>
    <t>MC CULLOCH, TX</t>
  </si>
  <si>
    <t>JOHNSON, TX</t>
  </si>
  <si>
    <t>WISE, TX</t>
  </si>
  <si>
    <t>COMANCHE, TX</t>
  </si>
  <si>
    <t>BRISTOL, MA</t>
  </si>
  <si>
    <t>ST LAWRENCE, NY</t>
  </si>
  <si>
    <t>ATLANTIC, NJ</t>
  </si>
  <si>
    <t>BEN HILL, GA</t>
  </si>
  <si>
    <t>CITRUS, FL</t>
  </si>
  <si>
    <t>ALLEGHANY, NC</t>
  </si>
  <si>
    <t>BOYD, KY</t>
  </si>
  <si>
    <t>AUGUSTA, VA</t>
  </si>
  <si>
    <t>FAYETTE, AL</t>
  </si>
  <si>
    <t>BUTLER, AL</t>
  </si>
  <si>
    <t>AUSTIN, TX</t>
  </si>
  <si>
    <t>CALHOUN, AR</t>
  </si>
  <si>
    <t>JEFFERSON, AR</t>
  </si>
  <si>
    <t>CHESTER, TN</t>
  </si>
  <si>
    <t>DELTA, TX</t>
  </si>
  <si>
    <t>AUGLAIZE, OH</t>
  </si>
  <si>
    <t>ARENAC, MI</t>
  </si>
  <si>
    <t>BROWN, WI</t>
  </si>
  <si>
    <t>BROWN, IL</t>
  </si>
  <si>
    <t>BENNETT, SD</t>
  </si>
  <si>
    <t>BREMER, IA</t>
  </si>
  <si>
    <t>MACON, MO</t>
  </si>
  <si>
    <t>BATES, MO</t>
  </si>
  <si>
    <t>BOONE, MO</t>
  </si>
  <si>
    <t>FRANKLIN, AR</t>
  </si>
  <si>
    <t>GREER, OK</t>
  </si>
  <si>
    <t>KAY, OK</t>
  </si>
  <si>
    <t>CANADIAN, OK</t>
  </si>
  <si>
    <t>CRAWFORD, KS</t>
  </si>
  <si>
    <t>GEARY, KS</t>
  </si>
  <si>
    <t>RENO, KS</t>
  </si>
  <si>
    <t>BUFFALO, NE</t>
  </si>
  <si>
    <t>PAWNEE, KS</t>
  </si>
  <si>
    <t>DUNDY, NE</t>
  </si>
  <si>
    <t>BURKE, ND</t>
  </si>
  <si>
    <t>COLLIN, TX</t>
  </si>
  <si>
    <t>SAN SABA, TX</t>
  </si>
  <si>
    <t>SOMERVELL, TX</t>
  </si>
  <si>
    <t>EASTLAND, TX</t>
  </si>
  <si>
    <t>BRISTOL, RI</t>
  </si>
  <si>
    <t>WARREN, NY</t>
  </si>
  <si>
    <t>BALTIMORE CITY, MD</t>
  </si>
  <si>
    <t>BERRIEN, GA</t>
  </si>
  <si>
    <t>CLAY, FL</t>
  </si>
  <si>
    <t>AMELIA, VA</t>
  </si>
  <si>
    <t>BREATHITT, KY</t>
  </si>
  <si>
    <t>BARBOUR, WV</t>
  </si>
  <si>
    <t>FRANKLIN, AL</t>
  </si>
  <si>
    <t>CARROLL, MS</t>
  </si>
  <si>
    <t>AVOYELLES, LA</t>
  </si>
  <si>
    <t>CATAHOULA, LA</t>
  </si>
  <si>
    <t>LINCOLN, AR</t>
  </si>
  <si>
    <t>CLAY, AR</t>
  </si>
  <si>
    <t>FALLS, TX</t>
  </si>
  <si>
    <t>BARREN, KY</t>
  </si>
  <si>
    <t>BARRY, MI</t>
  </si>
  <si>
    <t>BUFFALO, WI</t>
  </si>
  <si>
    <t>BROWN, IN</t>
  </si>
  <si>
    <t>BENTON, MN</t>
  </si>
  <si>
    <t>BUCHANAN, IA</t>
  </si>
  <si>
    <t>MARION, MO</t>
  </si>
  <si>
    <t>BROWN, KS</t>
  </si>
  <si>
    <t>BUTLER, MO</t>
  </si>
  <si>
    <t>HASKELL, OK</t>
  </si>
  <si>
    <t>JEFFERSON, OK</t>
  </si>
  <si>
    <t>LINCOLN, OK</t>
  </si>
  <si>
    <t>CARSON, TX</t>
  </si>
  <si>
    <t>ELK, KS</t>
  </si>
  <si>
    <t>JOHNSON, NE</t>
  </si>
  <si>
    <t>SEDGWICK, KS</t>
  </si>
  <si>
    <t>BURT, NE</t>
  </si>
  <si>
    <t>PHILLIPS, KS</t>
  </si>
  <si>
    <t>FRONTIER, NE</t>
  </si>
  <si>
    <t>BURLEIGH, ND</t>
  </si>
  <si>
    <t>COMAL, TX</t>
  </si>
  <si>
    <t>TARRANT, TX</t>
  </si>
  <si>
    <t>LAMPASAS, TX</t>
  </si>
  <si>
    <t>BRONX, NY</t>
  </si>
  <si>
    <t>BAMBERG, SC</t>
  </si>
  <si>
    <t>BIBB, GA</t>
  </si>
  <si>
    <t>COLLIER, FL</t>
  </si>
  <si>
    <t>AMHERST, VA</t>
  </si>
  <si>
    <t>BRISTOL CITY, VA</t>
  </si>
  <si>
    <t>BARTOW, GA</t>
  </si>
  <si>
    <t>GREENE, AL</t>
  </si>
  <si>
    <t>CHILTON, AL</t>
  </si>
  <si>
    <t>BASTROP, TX</t>
  </si>
  <si>
    <t>CHICOT, AR</t>
  </si>
  <si>
    <t>SUNFLOWER, MS</t>
  </si>
  <si>
    <t>CRAIGHEAD, AR</t>
  </si>
  <si>
    <t>FRANKLIN, TX</t>
  </si>
  <si>
    <t>BATH, KY</t>
  </si>
  <si>
    <t>BAY, MI</t>
  </si>
  <si>
    <t>BURNETT, WI</t>
  </si>
  <si>
    <t>BUREAU, IL</t>
  </si>
  <si>
    <t>BIG STONE, MN</t>
  </si>
  <si>
    <t>BUENA VISTA, IA</t>
  </si>
  <si>
    <t>MONROE, MO</t>
  </si>
  <si>
    <t>BUCHANAN, MO</t>
  </si>
  <si>
    <t>CALLAWAY, MO</t>
  </si>
  <si>
    <t>INDEPENDENCE, AR</t>
  </si>
  <si>
    <t>JOHNSTON, OK</t>
  </si>
  <si>
    <t>LOGAN, OK</t>
  </si>
  <si>
    <t>CLARK, KS</t>
  </si>
  <si>
    <t>GREENWOOD, KS</t>
  </si>
  <si>
    <t>MARSHALL, KS</t>
  </si>
  <si>
    <t>SUMNER, KS</t>
  </si>
  <si>
    <t>BUTLER, NE</t>
  </si>
  <si>
    <t>PRATT, KS</t>
  </si>
  <si>
    <t>FURNAS, NE</t>
  </si>
  <si>
    <t>BUTTE, SD</t>
  </si>
  <si>
    <t>DALLAS, AR</t>
  </si>
  <si>
    <t>MILLS, TX</t>
  </si>
  <si>
    <t>CALEDONIA, VT</t>
  </si>
  <si>
    <t>BARNSTABLE, MA</t>
  </si>
  <si>
    <t>BLECKLEY, GA</t>
  </si>
  <si>
    <t>COLUMBIA, FL</t>
  </si>
  <si>
    <t>ANDERSON, SC</t>
  </si>
  <si>
    <t>BROOME, NY</t>
  </si>
  <si>
    <t>BATH, VA</t>
  </si>
  <si>
    <t>GRENADA, MS</t>
  </si>
  <si>
    <t>CHOCTAW, AL</t>
  </si>
  <si>
    <t>BEAUREGARD, LA</t>
  </si>
  <si>
    <t>CLAIBORNE, LA</t>
  </si>
  <si>
    <t>CRITTENDEN, AR</t>
  </si>
  <si>
    <t>FREESTONE, TX</t>
  </si>
  <si>
    <t>BEDFORD, TN</t>
  </si>
  <si>
    <t>BENZIE, MI</t>
  </si>
  <si>
    <t>CALUMET, WI</t>
  </si>
  <si>
    <t>BUTLER, KY</t>
  </si>
  <si>
    <t>BLUE EARTH, MN</t>
  </si>
  <si>
    <t>BUTLER, IA</t>
  </si>
  <si>
    <t>MONTGOMERY, MO</t>
  </si>
  <si>
    <t>CALDWELL, MO</t>
  </si>
  <si>
    <t>CAMDEN, MO</t>
  </si>
  <si>
    <t>JOHNSON, AR</t>
  </si>
  <si>
    <t>KIOWA, OK</t>
  </si>
  <si>
    <t>MAYES, OK</t>
  </si>
  <si>
    <t>COMANCHE, KS</t>
  </si>
  <si>
    <t>LABETTE, KS</t>
  </si>
  <si>
    <t>MORRIS, KS</t>
  </si>
  <si>
    <t>CEDAR, NE</t>
  </si>
  <si>
    <t>RICE, KS</t>
  </si>
  <si>
    <t>GOSPER, NE</t>
  </si>
  <si>
    <t>CAMPBELL, SD</t>
  </si>
  <si>
    <t>DALLAS, TX</t>
  </si>
  <si>
    <t>PALO PINTO, TX</t>
  </si>
  <si>
    <t>CARROLL, NH</t>
  </si>
  <si>
    <t>BARNWELL, SC</t>
  </si>
  <si>
    <t>BRANTLEY, GA</t>
  </si>
  <si>
    <t>MIAMI-DADE, FL</t>
  </si>
  <si>
    <t>APPOMATTOX, VA</t>
  </si>
  <si>
    <t>BUENA VISTA CITY, VA</t>
  </si>
  <si>
    <t>BEAVER, PA</t>
  </si>
  <si>
    <t>ITAWAMBA, MS</t>
  </si>
  <si>
    <t>CLAIBORNE, MS</t>
  </si>
  <si>
    <t>BEE, TX</t>
  </si>
  <si>
    <t>COLUMBIA, AR</t>
  </si>
  <si>
    <t>CROCKETT, TN</t>
  </si>
  <si>
    <t>GREGG, TX</t>
  </si>
  <si>
    <t>BENTON, TN</t>
  </si>
  <si>
    <t>BERRIEN, MI</t>
  </si>
  <si>
    <t>CARROLL, IL</t>
  </si>
  <si>
    <t>CALDWELL, KY</t>
  </si>
  <si>
    <t>BON HOMME, SD</t>
  </si>
  <si>
    <t>CALHOUN, IA</t>
  </si>
  <si>
    <t>PIKE, MO</t>
  </si>
  <si>
    <t>CARROLL, MO</t>
  </si>
  <si>
    <t>CAPE GIRARDEAU, MO</t>
  </si>
  <si>
    <t>LATIMER, OK</t>
  </si>
  <si>
    <t>LOVE, OK</t>
  </si>
  <si>
    <t>MC CLAIN, OK</t>
  </si>
  <si>
    <t>CUSTER, OK</t>
  </si>
  <si>
    <t>MONTGOMERY, KS</t>
  </si>
  <si>
    <t>NEMAHA, KS</t>
  </si>
  <si>
    <t>CLAY, KS</t>
  </si>
  <si>
    <t>ROOKS, KS</t>
  </si>
  <si>
    <t>GRANT, NE</t>
  </si>
  <si>
    <t>CASS, ND</t>
  </si>
  <si>
    <t>ELLIS, TX</t>
  </si>
  <si>
    <t>SHACKELFORD, TX</t>
  </si>
  <si>
    <t>CHESHIRE, NH</t>
  </si>
  <si>
    <t>BEAUFORT, NC</t>
  </si>
  <si>
    <t>BROOKS, GA</t>
  </si>
  <si>
    <t>DE SOTO, FL</t>
  </si>
  <si>
    <t>ASHE, NC</t>
  </si>
  <si>
    <t>CABELL, WV</t>
  </si>
  <si>
    <t>BEDFORD, PA</t>
  </si>
  <si>
    <t>KEMPER, MS</t>
  </si>
  <si>
    <t>CLARKE, AL</t>
  </si>
  <si>
    <t>BRAZORIA, TX</t>
  </si>
  <si>
    <t>CONCORDIA, LA</t>
  </si>
  <si>
    <t>CROSS, AR</t>
  </si>
  <si>
    <t>HARRISON, TX</t>
  </si>
  <si>
    <t>BLACKFORD, IN</t>
  </si>
  <si>
    <t>BRANCH, MI</t>
  </si>
  <si>
    <t>CHIPPEWA, WI</t>
  </si>
  <si>
    <t>CALHOUN, IL</t>
  </si>
  <si>
    <t>BROOKINGS, SD</t>
  </si>
  <si>
    <t>CARROLL, IA</t>
  </si>
  <si>
    <t>RALLS, MO</t>
  </si>
  <si>
    <t>CASS, IA</t>
  </si>
  <si>
    <t>CARROLL, AR</t>
  </si>
  <si>
    <t>LE FLORE, OK</t>
  </si>
  <si>
    <t>MARSHALL, OK</t>
  </si>
  <si>
    <t>MC INTOSH, OK</t>
  </si>
  <si>
    <t>DEWEY, OK</t>
  </si>
  <si>
    <t>NEOSHO, KS</t>
  </si>
  <si>
    <t>OTOE, NE</t>
  </si>
  <si>
    <t>CLAY, NE</t>
  </si>
  <si>
    <t>RUSH, KS</t>
  </si>
  <si>
    <t>HAYES, NE</t>
  </si>
  <si>
    <t>CAVALIER, ND</t>
  </si>
  <si>
    <t>FANNIN, TX</t>
  </si>
  <si>
    <t>STEPHENS, TX</t>
  </si>
  <si>
    <t>CHITTENDEN, VT</t>
  </si>
  <si>
    <t>BEAUFORT, SC</t>
  </si>
  <si>
    <t>BRYAN, GA</t>
  </si>
  <si>
    <t>DIXIE, FL</t>
  </si>
  <si>
    <t>AVERY, NC</t>
  </si>
  <si>
    <t>CARTER, KY</t>
  </si>
  <si>
    <t>BELL, KY</t>
  </si>
  <si>
    <t>LAFAYETTE, MS</t>
  </si>
  <si>
    <t>CLARKE, MS</t>
  </si>
  <si>
    <t>BRAZOS, TX</t>
  </si>
  <si>
    <t>DE SOTO, LA</t>
  </si>
  <si>
    <t>DE SOTO, MS</t>
  </si>
  <si>
    <t>HENDERSON, TX</t>
  </si>
  <si>
    <t>BOONE, IN</t>
  </si>
  <si>
    <t>CALHOUN, MI</t>
  </si>
  <si>
    <t>CLARK, WI</t>
  </si>
  <si>
    <t>CASS, IL</t>
  </si>
  <si>
    <t>BROWN, MN</t>
  </si>
  <si>
    <t>CEDAR, IA</t>
  </si>
  <si>
    <t>SCHUYLER, MO</t>
  </si>
  <si>
    <t>CASS, MO</t>
  </si>
  <si>
    <t>CARTER, MO</t>
  </si>
  <si>
    <t>LOGAN, AR</t>
  </si>
  <si>
    <t>MURRAY, OK</t>
  </si>
  <si>
    <t>MUSKOGEE, OK</t>
  </si>
  <si>
    <t>EDWARDS, KS</t>
  </si>
  <si>
    <t>ST CLAIR, MO</t>
  </si>
  <si>
    <t>PAWNEE, NE</t>
  </si>
  <si>
    <t>CLOUD, KS</t>
  </si>
  <si>
    <t>RUSSELL, KS</t>
  </si>
  <si>
    <t>HITCHCOCK, NE</t>
  </si>
  <si>
    <t>CORSON, SD</t>
  </si>
  <si>
    <t>GARLAND, AR</t>
  </si>
  <si>
    <t>THROCKMORTON, TX</t>
  </si>
  <si>
    <t>COLUMBIA, NY</t>
  </si>
  <si>
    <t>BERKELEY, SC</t>
  </si>
  <si>
    <t>BULLOCH, GA</t>
  </si>
  <si>
    <t>DUVAL, FL</t>
  </si>
  <si>
    <t>BALDWIN, GA</t>
  </si>
  <si>
    <t>CAYUGA, NY</t>
  </si>
  <si>
    <t>BELMONT, OH</t>
  </si>
  <si>
    <t>LAMAR, AL</t>
  </si>
  <si>
    <t>CONECUH, AL</t>
  </si>
  <si>
    <t>BROOKS, TX</t>
  </si>
  <si>
    <t>EAST CARROLL, LA</t>
  </si>
  <si>
    <t>DUNKLIN, MO</t>
  </si>
  <si>
    <t>HOPKINS, TX</t>
  </si>
  <si>
    <t>BOONE, KY</t>
  </si>
  <si>
    <t>CASS, MI</t>
  </si>
  <si>
    <t>COLUMBIA, WI</t>
  </si>
  <si>
    <t>CHAMPAIGN, IL</t>
  </si>
  <si>
    <t>BROWN, SD</t>
  </si>
  <si>
    <t>CERRO GORDO, IA</t>
  </si>
  <si>
    <t>SCOTLAND, MO</t>
  </si>
  <si>
    <t>CLAY, MO</t>
  </si>
  <si>
    <t>CHARITON, MO</t>
  </si>
  <si>
    <t>MADISON, AR</t>
  </si>
  <si>
    <t>STEPHENS, OK</t>
  </si>
  <si>
    <t>NOBLE, OK</t>
  </si>
  <si>
    <t>ELLIS, OK</t>
  </si>
  <si>
    <t>VERNON, MO</t>
  </si>
  <si>
    <t>POTTAWATOMIE, KS</t>
  </si>
  <si>
    <t>COLFAX, NE</t>
  </si>
  <si>
    <t>SHERIDAN, KS</t>
  </si>
  <si>
    <t>HOOKER, NE</t>
  </si>
  <si>
    <t>DANIELS, MT</t>
  </si>
  <si>
    <t>GRANT, AR</t>
  </si>
  <si>
    <t>YOUNG, TX</t>
  </si>
  <si>
    <t>COOS, NH</t>
  </si>
  <si>
    <t>BERTIE, NC</t>
  </si>
  <si>
    <t>BURKE, GA</t>
  </si>
  <si>
    <t>FLAGLER, FL</t>
  </si>
  <si>
    <t>BALTIMORE, MD</t>
  </si>
  <si>
    <t>CHENANGO, NY</t>
  </si>
  <si>
    <t>BERKELEY, WV</t>
  </si>
  <si>
    <t>LAWRENCE, AL</t>
  </si>
  <si>
    <t>COPIAH, MS</t>
  </si>
  <si>
    <t>BURLESON, TX</t>
  </si>
  <si>
    <t>FRANKLIN, LA</t>
  </si>
  <si>
    <t>DYER, TN</t>
  </si>
  <si>
    <t>HOUSTON, TX</t>
  </si>
  <si>
    <t>BOURBON, KY</t>
  </si>
  <si>
    <t>CHARLEVOIX, MI</t>
  </si>
  <si>
    <t>CRAWFORD, WI</t>
  </si>
  <si>
    <t>CHRISTIAN, IL</t>
  </si>
  <si>
    <t>BRULE, SD</t>
  </si>
  <si>
    <t>CHEROKEE, IA</t>
  </si>
  <si>
    <t>SHELBY, MO</t>
  </si>
  <si>
    <t>CLINTON, MO</t>
  </si>
  <si>
    <t>CHRISTIAN, MO</t>
  </si>
  <si>
    <t>NEWTON, AR</t>
  </si>
  <si>
    <t>NOWATA, OK</t>
  </si>
  <si>
    <t>FINNEY, KS</t>
  </si>
  <si>
    <t>WILSON, KS</t>
  </si>
  <si>
    <t>RILEY, KS</t>
  </si>
  <si>
    <t>CUMING, NE</t>
  </si>
  <si>
    <t>STAFFORD, KS</t>
  </si>
  <si>
    <t>KEITH, NE</t>
  </si>
  <si>
    <t>DAWSON, MT</t>
  </si>
  <si>
    <t>HAYS, TX</t>
  </si>
  <si>
    <t>CUMBERLAND, ME</t>
  </si>
  <si>
    <t>BLADEN, NC</t>
  </si>
  <si>
    <t>CALHOUN, FL</t>
  </si>
  <si>
    <t>GILCHRIST, FL</t>
  </si>
  <si>
    <t>BANKS, GA</t>
  </si>
  <si>
    <t>CLAY, KY</t>
  </si>
  <si>
    <t>BERKS, PA</t>
  </si>
  <si>
    <t>LEE, MS</t>
  </si>
  <si>
    <t>COVINGTON, AL</t>
  </si>
  <si>
    <t>CALCASIEU, LA</t>
  </si>
  <si>
    <t>GRANT, LA</t>
  </si>
  <si>
    <t>FAYETTE, TN</t>
  </si>
  <si>
    <t>HUNT, TX</t>
  </si>
  <si>
    <t>BOYLE, KY</t>
  </si>
  <si>
    <t>CHEBOYGAN, MI</t>
  </si>
  <si>
    <t>DANE, WI</t>
  </si>
  <si>
    <t>CHRISTIAN, KY</t>
  </si>
  <si>
    <t>BUFFALO, SD</t>
  </si>
  <si>
    <t>CHICKASAW, IA</t>
  </si>
  <si>
    <t>COFFEY, KS</t>
  </si>
  <si>
    <t>COLE, MO</t>
  </si>
  <si>
    <t>PERRY, AR</t>
  </si>
  <si>
    <t>OKFUSKEE, OK</t>
  </si>
  <si>
    <t>FORD, KS</t>
  </si>
  <si>
    <t>WOODSON, KS</t>
  </si>
  <si>
    <t>SARPY, NE</t>
  </si>
  <si>
    <t>CUSTER, NE</t>
  </si>
  <si>
    <t>TREGO, KS</t>
  </si>
  <si>
    <t>LINCOLN, NE</t>
  </si>
  <si>
    <t>DEWEY, SD</t>
  </si>
  <si>
    <t>HILL, TX</t>
  </si>
  <si>
    <t>DUTCHESS, NY</t>
  </si>
  <si>
    <t>BRUNSWICK, NC</t>
  </si>
  <si>
    <t>CALHOUN, GA</t>
  </si>
  <si>
    <t>GLADES, FL</t>
  </si>
  <si>
    <t>BARROW, GA</t>
  </si>
  <si>
    <t>CLAY, WV</t>
  </si>
  <si>
    <t>BIBB, AL</t>
  </si>
  <si>
    <t>LOWNDES, MS</t>
  </si>
  <si>
    <t>COVINGTON, MS</t>
  </si>
  <si>
    <t>CALDWELL, TX</t>
  </si>
  <si>
    <t>HEMPSTEAD, AR</t>
  </si>
  <si>
    <t>FULTON, KY</t>
  </si>
  <si>
    <t>KAUFMAN, TX</t>
  </si>
  <si>
    <t>BRACKEN, KY</t>
  </si>
  <si>
    <t>CHIPPEWA, MI</t>
  </si>
  <si>
    <t>DE KALB, IL</t>
  </si>
  <si>
    <t>CLARK, IL</t>
  </si>
  <si>
    <t>CARLTON, MN</t>
  </si>
  <si>
    <t>CLARKE, IA</t>
  </si>
  <si>
    <t>DAVIESS, MO</t>
  </si>
  <si>
    <t>COOPER, MO</t>
  </si>
  <si>
    <t>PITTSBURG, OK</t>
  </si>
  <si>
    <t>OKLAHOMA, OK</t>
  </si>
  <si>
    <t>GARFIELD, OK</t>
  </si>
  <si>
    <t>DAKOTA, NE</t>
  </si>
  <si>
    <t>LOGAN, NE</t>
  </si>
  <si>
    <t>DICKEY, ND</t>
  </si>
  <si>
    <t>HOT SPRING, AR</t>
  </si>
  <si>
    <t>ESSEX, MA</t>
  </si>
  <si>
    <t>BURLINGTON, NJ</t>
  </si>
  <si>
    <t>CAMDEN, GA</t>
  </si>
  <si>
    <t>HAMILTON, FL</t>
  </si>
  <si>
    <t>BEDFORD, VA</t>
  </si>
  <si>
    <t>CORTLAND, NY</t>
  </si>
  <si>
    <t>BLAIR, PA</t>
  </si>
  <si>
    <t>MARION, AL</t>
  </si>
  <si>
    <t>CRENSHAW, AL</t>
  </si>
  <si>
    <t>CALHOUN, TX</t>
  </si>
  <si>
    <t>JACKSON, LA</t>
  </si>
  <si>
    <t>GIBSON, TN</t>
  </si>
  <si>
    <t>LEON, TX</t>
  </si>
  <si>
    <t>BROWN, OH</t>
  </si>
  <si>
    <t>CLARE, MI</t>
  </si>
  <si>
    <t>DICKINSON, MI</t>
  </si>
  <si>
    <t>CLAY, IL</t>
  </si>
  <si>
    <t>CARVER, MN</t>
  </si>
  <si>
    <t>CLAY, IA</t>
  </si>
  <si>
    <t>DE KALB, MO</t>
  </si>
  <si>
    <t>CRAWFORD, MO</t>
  </si>
  <si>
    <t>PONTOTOC, OK</t>
  </si>
  <si>
    <t>OKMULGEE, OK</t>
  </si>
  <si>
    <t>GOVE, KS</t>
  </si>
  <si>
    <t>DICKINSON, KS</t>
  </si>
  <si>
    <t>MC PHERSON, NE</t>
  </si>
  <si>
    <t>DIVIDE, ND</t>
  </si>
  <si>
    <t>HOWARD, AR</t>
  </si>
  <si>
    <t>ESSEX, VT</t>
  </si>
  <si>
    <t>CALHOUN, SC</t>
  </si>
  <si>
    <t>CANDLER, GA</t>
  </si>
  <si>
    <t>HARDEE, FL</t>
  </si>
  <si>
    <t>BEDFORD CITY, VA</t>
  </si>
  <si>
    <t>COSHOCTON, OH</t>
  </si>
  <si>
    <t>BLAND, VA</t>
  </si>
  <si>
    <t>MONROE, MS</t>
  </si>
  <si>
    <t>DALLAS, AL</t>
  </si>
  <si>
    <t>CAMERON, LA</t>
  </si>
  <si>
    <t>LA SALLE, LA</t>
  </si>
  <si>
    <t>GRAVES, KY</t>
  </si>
  <si>
    <t>LIMESTONE, TX</t>
  </si>
  <si>
    <t>BULLITT, KY</t>
  </si>
  <si>
    <t>CLINTON, MI</t>
  </si>
  <si>
    <t>DODGE, WI</t>
  </si>
  <si>
    <t>CLAY, IN</t>
  </si>
  <si>
    <t>CASS, MN</t>
  </si>
  <si>
    <t>CLAYTON, IA</t>
  </si>
  <si>
    <t>DONIPHAN, KS</t>
  </si>
  <si>
    <t>DADE, MO</t>
  </si>
  <si>
    <t>POPE, AR</t>
  </si>
  <si>
    <t>OSAGE, OK</t>
  </si>
  <si>
    <t>GRADY, OK</t>
  </si>
  <si>
    <t>DIXON, NE</t>
  </si>
  <si>
    <t>PERKINS, NE</t>
  </si>
  <si>
    <t>DUNN, ND</t>
  </si>
  <si>
    <t>KINNEY, TX</t>
  </si>
  <si>
    <t>FAIRFIELD, CT</t>
  </si>
  <si>
    <t>CALVERT, MD</t>
  </si>
  <si>
    <t>CHARLTON, GA</t>
  </si>
  <si>
    <t>HENDRY, FL</t>
  </si>
  <si>
    <t>BERGEN, NJ</t>
  </si>
  <si>
    <t>COVINGTON CITY, VA</t>
  </si>
  <si>
    <t>BLOUNT, AL</t>
  </si>
  <si>
    <t>MORGAN, AL</t>
  </si>
  <si>
    <t>ELMORE, AL</t>
  </si>
  <si>
    <t>CAMERON, TX</t>
  </si>
  <si>
    <t>LAFAYETTE, AR</t>
  </si>
  <si>
    <t>GREENE, AR</t>
  </si>
  <si>
    <t>MARION, TX</t>
  </si>
  <si>
    <t>BUTLER, OH</t>
  </si>
  <si>
    <t>COOK, IL</t>
  </si>
  <si>
    <t>DOUGLAS, WI</t>
  </si>
  <si>
    <t>CLINTON, IL</t>
  </si>
  <si>
    <t>CHARLES MIX, SD</t>
  </si>
  <si>
    <t>CLINTON, IA</t>
  </si>
  <si>
    <t>DOUGLAS, KS</t>
  </si>
  <si>
    <t>DALLAS, MO</t>
  </si>
  <si>
    <t>SCOTT, AR</t>
  </si>
  <si>
    <t>OTTAWA, OK</t>
  </si>
  <si>
    <t>GRANT, KS</t>
  </si>
  <si>
    <t>DODGE, NE</t>
  </si>
  <si>
    <t>RED WILLOW, NE</t>
  </si>
  <si>
    <t>EDDY, ND</t>
  </si>
  <si>
    <t>LAMAR, TX</t>
  </si>
  <si>
    <t>FRANKLIN, MA</t>
  </si>
  <si>
    <t>CAMDEN, NC</t>
  </si>
  <si>
    <t>CHATHAM, GA</t>
  </si>
  <si>
    <t>HERNANDO, FL</t>
  </si>
  <si>
    <t>BRUNSWICK, VA</t>
  </si>
  <si>
    <t>CRAWFORD, OH</t>
  </si>
  <si>
    <t>BLOUNT, TN</t>
  </si>
  <si>
    <t>NOXUBEE, MS</t>
  </si>
  <si>
    <t>ESCAMBIA, AL</t>
  </si>
  <si>
    <t>CHAMBERS, TX</t>
  </si>
  <si>
    <t>LINCOLN, LA</t>
  </si>
  <si>
    <t>HARDEMAN, TN</t>
  </si>
  <si>
    <t>MORRIS, TX</t>
  </si>
  <si>
    <t>CAMPBELL, KY</t>
  </si>
  <si>
    <t>CRAWFORD, MI</t>
  </si>
  <si>
    <t>DU PAGE, IL</t>
  </si>
  <si>
    <t>COLES, IL</t>
  </si>
  <si>
    <t>CHIPPEWA, MN</t>
  </si>
  <si>
    <t>CRAWFORD, IA</t>
  </si>
  <si>
    <t>FRANKLIN, KS</t>
  </si>
  <si>
    <t>DENT, MO</t>
  </si>
  <si>
    <t>SEARCY, AR</t>
  </si>
  <si>
    <t>PAWNEE, OK</t>
  </si>
  <si>
    <t>GRANT, OK</t>
  </si>
  <si>
    <t>FILLMORE, NE</t>
  </si>
  <si>
    <t>SHANNON, SD</t>
  </si>
  <si>
    <t>EDMUNDS, SD</t>
  </si>
  <si>
    <t>LONOKE, AR</t>
  </si>
  <si>
    <t>FRANKLIN, ME</t>
  </si>
  <si>
    <t>CAMDEN, NJ</t>
  </si>
  <si>
    <t>CHATTAHOOCHEE, GA</t>
  </si>
  <si>
    <t>HIGHLANDS, FL</t>
  </si>
  <si>
    <t>BUCKINGHAM, VA</t>
  </si>
  <si>
    <t>CRAWFORD, PA</t>
  </si>
  <si>
    <t>BOTETOURT, VA</t>
  </si>
  <si>
    <t>OKTIBBEHA, MS</t>
  </si>
  <si>
    <t>ESCAMBIA, FL</t>
  </si>
  <si>
    <t>COLORADO, TX</t>
  </si>
  <si>
    <t>LITTLE RIVER, AR</t>
  </si>
  <si>
    <t>HARDIN, TN</t>
  </si>
  <si>
    <t>NACOGDOCHES, TX</t>
  </si>
  <si>
    <t>CANNON, TN</t>
  </si>
  <si>
    <t>DE KALB, IN</t>
  </si>
  <si>
    <t>DUNN, WI</t>
  </si>
  <si>
    <t>CRAWFORD, IL</t>
  </si>
  <si>
    <t>CHISAGO, MN</t>
  </si>
  <si>
    <t>DALLAS, IA</t>
  </si>
  <si>
    <t>FREMONT, IA</t>
  </si>
  <si>
    <t>DOUGLAS, MO</t>
  </si>
  <si>
    <t>SEBASTIAN, AR</t>
  </si>
  <si>
    <t>PAYNE, OK</t>
  </si>
  <si>
    <t>GRAY, KS</t>
  </si>
  <si>
    <t>FRANKLIN, NE</t>
  </si>
  <si>
    <t>SHERIDAN, NE</t>
  </si>
  <si>
    <t>EMMONS, ND</t>
  </si>
  <si>
    <t>MC CURTAIN, OK</t>
  </si>
  <si>
    <t>FRANKLIN, VT</t>
  </si>
  <si>
    <t>CAPE MAY, NJ</t>
  </si>
  <si>
    <t>CLAY, GA</t>
  </si>
  <si>
    <t>HILLSBOROUGH, FL</t>
  </si>
  <si>
    <t>BUCKS, PA</t>
  </si>
  <si>
    <t>CUMBERLAND, TN</t>
  </si>
  <si>
    <t>BRADFORD, PA</t>
  </si>
  <si>
    <t>PANOLA, MS</t>
  </si>
  <si>
    <t>FORREST, MS</t>
  </si>
  <si>
    <t>DE WITT, TX</t>
  </si>
  <si>
    <t>MADISON, LA</t>
  </si>
  <si>
    <t>HAYWOOD, TN</t>
  </si>
  <si>
    <t>NAVARRO, TX</t>
  </si>
  <si>
    <t>CARROLL, IN</t>
  </si>
  <si>
    <t>DEFIANCE, OH</t>
  </si>
  <si>
    <t>EAU CLAIRE, WI</t>
  </si>
  <si>
    <t>CRAWFORD, IN</t>
  </si>
  <si>
    <t>CLARK, SD</t>
  </si>
  <si>
    <t>DAVIS, IA</t>
  </si>
  <si>
    <t>GENTRY, MO</t>
  </si>
  <si>
    <t>FRANKLIN, MO</t>
  </si>
  <si>
    <t>SEQUOYAH, OK</t>
  </si>
  <si>
    <t>POTTAWATOMIE, OK</t>
  </si>
  <si>
    <t>GRAY, TX</t>
  </si>
  <si>
    <t>GARFIELD, NE</t>
  </si>
  <si>
    <t>THOMAS, NE</t>
  </si>
  <si>
    <t>FALLON, MT</t>
  </si>
  <si>
    <t>MC LENNAN, TX</t>
  </si>
  <si>
    <t>GRAFTON, NH</t>
  </si>
  <si>
    <t>CAROLINE, MD</t>
  </si>
  <si>
    <t>CLINCH, GA</t>
  </si>
  <si>
    <t>INDIAN RIVER, FL</t>
  </si>
  <si>
    <t>BUNCOMBE, NC</t>
  </si>
  <si>
    <t>CUYAHOGA, OH</t>
  </si>
  <si>
    <t>BRADLEY, TN</t>
  </si>
  <si>
    <t>PICKENS, AL</t>
  </si>
  <si>
    <t>FRANKLIN, MS</t>
  </si>
  <si>
    <t>DIMMIT, TX</t>
  </si>
  <si>
    <t>MILLER, AR</t>
  </si>
  <si>
    <t>HENDERSON, TN</t>
  </si>
  <si>
    <t>PANOLA, TX</t>
  </si>
  <si>
    <t>CARROLL, KY</t>
  </si>
  <si>
    <t>DELTA, MI</t>
  </si>
  <si>
    <t>FLORENCE, WI</t>
  </si>
  <si>
    <t>CRITTENDEN, KY</t>
  </si>
  <si>
    <t>CLAY, MN</t>
  </si>
  <si>
    <t>DECATUR, IA</t>
  </si>
  <si>
    <t>GRUNDY, MO</t>
  </si>
  <si>
    <t>FULTON, AR</t>
  </si>
  <si>
    <t>STONE, AR</t>
  </si>
  <si>
    <t>ROGERS, OK</t>
  </si>
  <si>
    <t>GREELEY, KS</t>
  </si>
  <si>
    <t>GREELEY, NE</t>
  </si>
  <si>
    <t>FOSTER, ND</t>
  </si>
  <si>
    <t>MEDINA, TX</t>
  </si>
  <si>
    <t>GRAND ISLE, VT</t>
  </si>
  <si>
    <t>CAROLINE, VA</t>
  </si>
  <si>
    <t>COFFEE, AL</t>
  </si>
  <si>
    <t>LAFAYETTE, FL</t>
  </si>
  <si>
    <t>BURKE, NC</t>
  </si>
  <si>
    <t>DELAWARE, NY</t>
  </si>
  <si>
    <t>BRAXTON, WV</t>
  </si>
  <si>
    <t>PONTOTOC, MS</t>
  </si>
  <si>
    <t>GEORGE, MS</t>
  </si>
  <si>
    <t>DUVAL, TX</t>
  </si>
  <si>
    <t>MOREHOUSE, LA</t>
  </si>
  <si>
    <t>HENRY, TN</t>
  </si>
  <si>
    <t>RAINS, TX</t>
  </si>
  <si>
    <t>CASEY, KY</t>
  </si>
  <si>
    <t>DOOR, WI</t>
  </si>
  <si>
    <t>FOND DU LAC, WI</t>
  </si>
  <si>
    <t>CUMBERLAND, IL</t>
  </si>
  <si>
    <t>CLAY, SD</t>
  </si>
  <si>
    <t>DELAWARE, IA</t>
  </si>
  <si>
    <t>HARRISON, MO</t>
  </si>
  <si>
    <t>GASCONADE, MO</t>
  </si>
  <si>
    <t>VAN BUREN, AR</t>
  </si>
  <si>
    <t>SEMINOLE, OK</t>
  </si>
  <si>
    <t>HAMILTON, KS</t>
  </si>
  <si>
    <t>HALL, NE</t>
  </si>
  <si>
    <t>GARFIELD, MT</t>
  </si>
  <si>
    <t>MONTGOMERY, AR</t>
  </si>
  <si>
    <t>HAMPDEN, MA</t>
  </si>
  <si>
    <t>CARTERET, NC</t>
  </si>
  <si>
    <t>COFFEE, GA</t>
  </si>
  <si>
    <t>LAKE, FL</t>
  </si>
  <si>
    <t>BUTTS, GA</t>
  </si>
  <si>
    <t>DELAWARE, OH</t>
  </si>
  <si>
    <t>BRISTOL, VA</t>
  </si>
  <si>
    <t>PRENTISS, MS</t>
  </si>
  <si>
    <t>GREENE, MS</t>
  </si>
  <si>
    <t>EAST BATON ROUGE, LA</t>
  </si>
  <si>
    <t>NATCHITOCHES, LA</t>
  </si>
  <si>
    <t>HICKMAN, KY</t>
  </si>
  <si>
    <t>ROBERTSON, TX</t>
  </si>
  <si>
    <t>CASS, IN</t>
  </si>
  <si>
    <t>EATON, MI</t>
  </si>
  <si>
    <t>FOREST, WI</t>
  </si>
  <si>
    <t>DAVIESS, IN</t>
  </si>
  <si>
    <t>CLEARWATER, MN</t>
  </si>
  <si>
    <t>DES MOINES, IA</t>
  </si>
  <si>
    <t>HENRY, MO</t>
  </si>
  <si>
    <t>GREENE, MO</t>
  </si>
  <si>
    <t>WASHINGTON, AR</t>
  </si>
  <si>
    <t>TULSA, OK</t>
  </si>
  <si>
    <t>HANSFORD, TX</t>
  </si>
  <si>
    <t>HAMILTON, NE</t>
  </si>
  <si>
    <t>GOLDEN VALLEY, ND</t>
  </si>
  <si>
    <t>PIKE, AR</t>
  </si>
  <si>
    <t>HAMPSHIRE, MA</t>
  </si>
  <si>
    <t>CECIL, MD</t>
  </si>
  <si>
    <t>COLQUITT, GA</t>
  </si>
  <si>
    <t>LEE, FL</t>
  </si>
  <si>
    <t>CABARRUS, NC</t>
  </si>
  <si>
    <t>ELLIOTT, KY</t>
  </si>
  <si>
    <t>BROOKE, WV</t>
  </si>
  <si>
    <t>QUITMAN, MS</t>
  </si>
  <si>
    <t>HALE, AL</t>
  </si>
  <si>
    <t>EAST FELICIANA, LA</t>
  </si>
  <si>
    <t>NEVADA, AR</t>
  </si>
  <si>
    <t>JACKSON, AR</t>
  </si>
  <si>
    <t>ROCKWALL, TX</t>
  </si>
  <si>
    <t>CHAMPAIGN, OH</t>
  </si>
  <si>
    <t>ELKHART, IN</t>
  </si>
  <si>
    <t>GOGEBIC, MI</t>
  </si>
  <si>
    <t>DAVIESS, KY</t>
  </si>
  <si>
    <t>CODINGTON, SD</t>
  </si>
  <si>
    <t>DICKINSON, IA</t>
  </si>
  <si>
    <t>HOLT, MO</t>
  </si>
  <si>
    <t>HICKORY, MO</t>
  </si>
  <si>
    <t>WHITE, AR</t>
  </si>
  <si>
    <t>WAGONER, OK</t>
  </si>
  <si>
    <t>HARPER, OK</t>
  </si>
  <si>
    <t>HARLAN, NE</t>
  </si>
  <si>
    <t>GRAND FORKS, ND</t>
  </si>
  <si>
    <t>POLK, AR</t>
  </si>
  <si>
    <t>HANCOCK, ME</t>
  </si>
  <si>
    <t>CHARLES CITY, VA</t>
  </si>
  <si>
    <t>COOK, GA</t>
  </si>
  <si>
    <t>LEVY, FL</t>
  </si>
  <si>
    <t>CALDWELL, NC</t>
  </si>
  <si>
    <t>ERIE, NY</t>
  </si>
  <si>
    <t>BUCHANAN, VA</t>
  </si>
  <si>
    <t>SUMTER, AL</t>
  </si>
  <si>
    <t>HANCOCK, MS</t>
  </si>
  <si>
    <t>EVANGELINE, LA</t>
  </si>
  <si>
    <t>OUACHITA, AR</t>
  </si>
  <si>
    <t>LAKE, TN</t>
  </si>
  <si>
    <t>RUSK, TX</t>
  </si>
  <si>
    <t>CHEATHAM, TN</t>
  </si>
  <si>
    <t>EMMET, MI</t>
  </si>
  <si>
    <t>GRANT, WI</t>
  </si>
  <si>
    <t>DE WITT, IL</t>
  </si>
  <si>
    <t>COOK, MN</t>
  </si>
  <si>
    <t>DODGE, MN</t>
  </si>
  <si>
    <t>JACKSON, KS</t>
  </si>
  <si>
    <t>HOWARD, MO</t>
  </si>
  <si>
    <t>YELL, AR</t>
  </si>
  <si>
    <t>WASHINGTON, OK</t>
  </si>
  <si>
    <t>HASKELL, KS</t>
  </si>
  <si>
    <t>HOLT, NE</t>
  </si>
  <si>
    <t>GRANT, ND</t>
  </si>
  <si>
    <t>PULASKI, AR</t>
  </si>
  <si>
    <t>HARTFORD, CT</t>
  </si>
  <si>
    <t>CHARLES, MD</t>
  </si>
  <si>
    <t>CRAWFORD, GA</t>
  </si>
  <si>
    <t>MADISON, FL</t>
  </si>
  <si>
    <t>CAMPBELL, VA</t>
  </si>
  <si>
    <t>ERIE, OH</t>
  </si>
  <si>
    <t>BUENA VISTA, VA</t>
  </si>
  <si>
    <t>TALLAHATCHIE, MS</t>
  </si>
  <si>
    <t>HARRISON, MS</t>
  </si>
  <si>
    <t>FAYETTE, TX</t>
  </si>
  <si>
    <t>OUACHITA, LA</t>
  </si>
  <si>
    <t>LAUDERDALE, TN</t>
  </si>
  <si>
    <t>SABINE, TX</t>
  </si>
  <si>
    <t>CLARK, IN</t>
  </si>
  <si>
    <t>FULTON, OH</t>
  </si>
  <si>
    <t>GREEN LAKE, WI</t>
  </si>
  <si>
    <t>DOUGLAS, IL</t>
  </si>
  <si>
    <t>COTTONWOOD, MN</t>
  </si>
  <si>
    <t>DUBUQUE, IA</t>
  </si>
  <si>
    <t>JACKSON, MO</t>
  </si>
  <si>
    <t>HOWELL, MO</t>
  </si>
  <si>
    <t>HEMPHILL, TX</t>
  </si>
  <si>
    <t>HOWARD, NE</t>
  </si>
  <si>
    <t>GRIGGS, ND</t>
  </si>
  <si>
    <t>PUSHMATAHA, OK</t>
  </si>
  <si>
    <t>HILLSBOROUGH, NH</t>
  </si>
  <si>
    <t>CHARLESTON, SC</t>
  </si>
  <si>
    <t>CRISP, GA</t>
  </si>
  <si>
    <t>MANATEE, FL</t>
  </si>
  <si>
    <t>CARROLL, GA</t>
  </si>
  <si>
    <t>ERIE, PA</t>
  </si>
  <si>
    <t>BUTLER, PA</t>
  </si>
  <si>
    <t>TISHOMINGO, MS</t>
  </si>
  <si>
    <t>HINDS, MS</t>
  </si>
  <si>
    <t>FORT BEND, TX</t>
  </si>
  <si>
    <t>RED RIVER, LA</t>
  </si>
  <si>
    <t>LEE, AR</t>
  </si>
  <si>
    <t>SAN AUGUSTINE, TX</t>
  </si>
  <si>
    <t>CLARK, KY</t>
  </si>
  <si>
    <t>GENESEE, MI</t>
  </si>
  <si>
    <t>GREEN, WI</t>
  </si>
  <si>
    <t>DUBOIS, IN</t>
  </si>
  <si>
    <t>CROW WING, MN</t>
  </si>
  <si>
    <t>EMMET, IA</t>
  </si>
  <si>
    <t>JEFFERSON, KS</t>
  </si>
  <si>
    <t>IRON, MO</t>
  </si>
  <si>
    <t>HODGEMAN, KS</t>
  </si>
  <si>
    <t>JEFFERSON, NE</t>
  </si>
  <si>
    <t>HAAKON, SD</t>
  </si>
  <si>
    <t>RED RIVER, TX</t>
  </si>
  <si>
    <t>KENNEBEC, ME</t>
  </si>
  <si>
    <t>CHESAPEAKE CITY, VA</t>
  </si>
  <si>
    <t>DALE, AL</t>
  </si>
  <si>
    <t>MARION, FL</t>
  </si>
  <si>
    <t>CARROLL, MD</t>
  </si>
  <si>
    <t>ESTILL, KY</t>
  </si>
  <si>
    <t>CALHOUN, AL</t>
  </si>
  <si>
    <t>TUSCALOOSA, AL</t>
  </si>
  <si>
    <t>HOLMES, MS</t>
  </si>
  <si>
    <t>FRIO, TX</t>
  </si>
  <si>
    <t>RICHLAND, LA</t>
  </si>
  <si>
    <t>MADISON, TN</t>
  </si>
  <si>
    <t>SHELBY, TX</t>
  </si>
  <si>
    <t>CLARK, OH</t>
  </si>
  <si>
    <t>GLADWIN, MI</t>
  </si>
  <si>
    <t>GRUNDY, IL</t>
  </si>
  <si>
    <t>EDGAR, IL</t>
  </si>
  <si>
    <t>DAKOTA, MN</t>
  </si>
  <si>
    <t>FARIBAULT, MN</t>
  </si>
  <si>
    <t>JOHNSON, KS</t>
  </si>
  <si>
    <t>IZARD, AR</t>
  </si>
  <si>
    <t>HUTCHINSON, TX</t>
  </si>
  <si>
    <t>JEWELL, KS</t>
  </si>
  <si>
    <t>HARDING, SD</t>
  </si>
  <si>
    <t>SALINE, AR</t>
  </si>
  <si>
    <t>KENT, RI</t>
  </si>
  <si>
    <t>CHESTERFIELD, SC</t>
  </si>
  <si>
    <t>DECATUR, GA</t>
  </si>
  <si>
    <t>MARTIN, FL</t>
  </si>
  <si>
    <t>CARROLL, VA</t>
  </si>
  <si>
    <t>FAIRFIELD, OH</t>
  </si>
  <si>
    <t>CALHOUN, WV</t>
  </si>
  <si>
    <t>UNION, MS</t>
  </si>
  <si>
    <t>HUMPHREYS, MS</t>
  </si>
  <si>
    <t>GALVESTON, TX</t>
  </si>
  <si>
    <t>SABINE, LA</t>
  </si>
  <si>
    <t>MARSHALL, KY</t>
  </si>
  <si>
    <t>SMITH, TX</t>
  </si>
  <si>
    <t>CLAY, TN</t>
  </si>
  <si>
    <t>GRAND TRAVERSE, MI</t>
  </si>
  <si>
    <t>HOUGHTON, MI</t>
  </si>
  <si>
    <t>EDWARDS, IL</t>
  </si>
  <si>
    <t>DAVISON, SD</t>
  </si>
  <si>
    <t>FAYETTE, IA</t>
  </si>
  <si>
    <t>JOHNSON, MO</t>
  </si>
  <si>
    <t>JASPER, MO</t>
  </si>
  <si>
    <t>KEARNY, KS</t>
  </si>
  <si>
    <t>KEARNEY, NE</t>
  </si>
  <si>
    <t>HETTINGER, ND</t>
  </si>
  <si>
    <t>SEVIER, AR</t>
  </si>
  <si>
    <t>KNOX, ME</t>
  </si>
  <si>
    <t>CHOWAN, NC</t>
  </si>
  <si>
    <t>DODGE, GA</t>
  </si>
  <si>
    <t>MONROE, FL</t>
  </si>
  <si>
    <t>CARTER, TN</t>
  </si>
  <si>
    <t>FAYETTE, OH</t>
  </si>
  <si>
    <t>CAMBRIA, PA</t>
  </si>
  <si>
    <t>WALKER, AL</t>
  </si>
  <si>
    <t>ISSAQUENA, MS</t>
  </si>
  <si>
    <t>GOLIAD, TX</t>
  </si>
  <si>
    <t>TENSAS, LA</t>
  </si>
  <si>
    <t>MARSHALL, MS</t>
  </si>
  <si>
    <t>TITUS, TX</t>
  </si>
  <si>
    <t>CLERMONT, OH</t>
  </si>
  <si>
    <t>GRATIOT, MI</t>
  </si>
  <si>
    <t>IOWA, WI</t>
  </si>
  <si>
    <t>EFFINGHAM, IL</t>
  </si>
  <si>
    <t>DAY, SD</t>
  </si>
  <si>
    <t>FILLMORE, MN</t>
  </si>
  <si>
    <t>LAFAYETTE, MO</t>
  </si>
  <si>
    <t>LACLEDE, MO</t>
  </si>
  <si>
    <t>KINGFISHER, OK</t>
  </si>
  <si>
    <t>KEYA PAHA, NE</t>
  </si>
  <si>
    <t>HUGHES, SD</t>
  </si>
  <si>
    <t>TRAVIS, TX</t>
  </si>
  <si>
    <t>LAMOILLE, VT</t>
  </si>
  <si>
    <t>CLARENDON, SC</t>
  </si>
  <si>
    <t>DOOLY, GA</t>
  </si>
  <si>
    <t>NASSAU, FL</t>
  </si>
  <si>
    <t>CASWELL, NC</t>
  </si>
  <si>
    <t>FAYETTE, WV</t>
  </si>
  <si>
    <t>CAMERON, PA</t>
  </si>
  <si>
    <t>WEBSTER, MS</t>
  </si>
  <si>
    <t>JACKSON, MS</t>
  </si>
  <si>
    <t>GONZALES, TX</t>
  </si>
  <si>
    <t>UNION, AR</t>
  </si>
  <si>
    <t>MC CRACKEN, KY</t>
  </si>
  <si>
    <t>UPSHUR, TX</t>
  </si>
  <si>
    <t>CLINTON, IN</t>
  </si>
  <si>
    <t>HENRY, OH</t>
  </si>
  <si>
    <t>IRON, MI</t>
  </si>
  <si>
    <t>FAYETTE, IL</t>
  </si>
  <si>
    <t>DEUEL, SD</t>
  </si>
  <si>
    <t>FLOYD, IA</t>
  </si>
  <si>
    <t>LEAVENWORTH, KS</t>
  </si>
  <si>
    <t>LAWRENCE, AR</t>
  </si>
  <si>
    <t>KIOWA, KS</t>
  </si>
  <si>
    <t>KNOX, NE</t>
  </si>
  <si>
    <t>JONES, SD</t>
  </si>
  <si>
    <t>UVALDE, TX</t>
  </si>
  <si>
    <t>LINCOLN, ME</t>
  </si>
  <si>
    <t>COLLETON, SC</t>
  </si>
  <si>
    <t>DOUGHERTY, GA</t>
  </si>
  <si>
    <t>OKEECHOBEE, FL</t>
  </si>
  <si>
    <t>CATAWBA, NC</t>
  </si>
  <si>
    <t>FENTRESS, TN</t>
  </si>
  <si>
    <t>CAMPBELL, TN</t>
  </si>
  <si>
    <t>WINSTON, AL</t>
  </si>
  <si>
    <t>JASPER, MS</t>
  </si>
  <si>
    <t>GRIMES, TX</t>
  </si>
  <si>
    <t>UNION, LA</t>
  </si>
  <si>
    <t>MC NAIRY, TN</t>
  </si>
  <si>
    <t>VAN ZANDT, TX</t>
  </si>
  <si>
    <t>CLINTON, KY</t>
  </si>
  <si>
    <t>HILLSDALE, MI</t>
  </si>
  <si>
    <t>IRON, WI</t>
  </si>
  <si>
    <t>FORD, IL</t>
  </si>
  <si>
    <t>DOUGLAS, MN</t>
  </si>
  <si>
    <t>FRANKLIN, IA</t>
  </si>
  <si>
    <t>LINN, KS</t>
  </si>
  <si>
    <t>LAWRENCE, MO</t>
  </si>
  <si>
    <t>LANE, KS</t>
  </si>
  <si>
    <t>LANCASTER, NE</t>
  </si>
  <si>
    <t>KIDDER, ND</t>
  </si>
  <si>
    <t>WILLIAMSON, TX</t>
  </si>
  <si>
    <t>LITCHFIELD, CT</t>
  </si>
  <si>
    <t>COLUMBUS, NC</t>
  </si>
  <si>
    <t>EARLY, GA</t>
  </si>
  <si>
    <t>ORANGE, FL</t>
  </si>
  <si>
    <t>CHAMBERS, AL</t>
  </si>
  <si>
    <t>FLOYD, KY</t>
  </si>
  <si>
    <t>CARBON, PA</t>
  </si>
  <si>
    <t>WINSTON, MS</t>
  </si>
  <si>
    <t>JEFFERSON DAVIS, MS</t>
  </si>
  <si>
    <t>GUADALUPE, TX</t>
  </si>
  <si>
    <t>WEBSTER, LA</t>
  </si>
  <si>
    <t>MISSISSIPPI, AR</t>
  </si>
  <si>
    <t>WOOD, TX</t>
  </si>
  <si>
    <t>CLINTON, OH</t>
  </si>
  <si>
    <t>HURON, MI</t>
  </si>
  <si>
    <t>JACKSON, WI</t>
  </si>
  <si>
    <t>FOUNTAIN, IN</t>
  </si>
  <si>
    <t>DOUGLAS, SD</t>
  </si>
  <si>
    <t>FREEBORN, MN</t>
  </si>
  <si>
    <t>LINN, MO</t>
  </si>
  <si>
    <t>MADISON, MO</t>
  </si>
  <si>
    <t>LIPSCOMB, TX</t>
  </si>
  <si>
    <t>LINCOLN, KS</t>
  </si>
  <si>
    <t>LA MOURE, ND</t>
  </si>
  <si>
    <t>MERRIMACK, NH</t>
  </si>
  <si>
    <t>CRAVEN, NC</t>
  </si>
  <si>
    <t>ECHOLS, GA</t>
  </si>
  <si>
    <t>OSCEOLA, FL</t>
  </si>
  <si>
    <t>CHARLOTTE, VA</t>
  </si>
  <si>
    <t>FRANKLIN, OH</t>
  </si>
  <si>
    <t>CARROLL, OH</t>
  </si>
  <si>
    <t>YALOBUSHA, MS</t>
  </si>
  <si>
    <t>JEFFERSON, MS</t>
  </si>
  <si>
    <t>HARDIN, TX</t>
  </si>
  <si>
    <t>WEST CARROLL, LA</t>
  </si>
  <si>
    <t>MISSISSIPPI, MO</t>
  </si>
  <si>
    <t>COFFEE, TN</t>
  </si>
  <si>
    <t>INGHAM, MI</t>
  </si>
  <si>
    <t>JEFFERSON, WI</t>
  </si>
  <si>
    <t>FRANKLIN, IL</t>
  </si>
  <si>
    <t>FAULK, SD</t>
  </si>
  <si>
    <t>GOODHUE, MN</t>
  </si>
  <si>
    <t>LIVINGSTON, MO</t>
  </si>
  <si>
    <t>MARIES, MO</t>
  </si>
  <si>
    <t>LOGAN, KS</t>
  </si>
  <si>
    <t>LOUP, NE</t>
  </si>
  <si>
    <t>LAWRENCE, SD</t>
  </si>
  <si>
    <t>MIDDLESEX, CT</t>
  </si>
  <si>
    <t>CUMBERLAND, NC</t>
  </si>
  <si>
    <t>EFFINGHAM, GA</t>
  </si>
  <si>
    <t>PALM BEACH, FL</t>
  </si>
  <si>
    <t>CHARLOTTESVILLE CITY, VA</t>
  </si>
  <si>
    <t>FRANKLIN, TN</t>
  </si>
  <si>
    <t>CATOOSA, GA</t>
  </si>
  <si>
    <t>JONES, MS</t>
  </si>
  <si>
    <t>HARRIS, TX</t>
  </si>
  <si>
    <t>WINN, LA</t>
  </si>
  <si>
    <t>MONROE, AR</t>
  </si>
  <si>
    <t>CUMBERLAND, KY</t>
  </si>
  <si>
    <t>IONIA, MI</t>
  </si>
  <si>
    <t>JO DAVIESS, IL</t>
  </si>
  <si>
    <t>FULTON, IL</t>
  </si>
  <si>
    <t>GRANT, MN</t>
  </si>
  <si>
    <t>GREENE, IA</t>
  </si>
  <si>
    <t>LYON, KS</t>
  </si>
  <si>
    <t>MARION, AR</t>
  </si>
  <si>
    <t>MAJOR, OK</t>
  </si>
  <si>
    <t>MADISON, NE</t>
  </si>
  <si>
    <t>LOGAN, ND</t>
  </si>
  <si>
    <t>MIDDLESEX, MA</t>
  </si>
  <si>
    <t>CUMBERLAND, NJ</t>
  </si>
  <si>
    <t>EMANUEL, GA</t>
  </si>
  <si>
    <t>PASCO, FL</t>
  </si>
  <si>
    <t>CHATHAM, NC</t>
  </si>
  <si>
    <t>GALLIA, OH</t>
  </si>
  <si>
    <t>CATTARAUGUS, NY</t>
  </si>
  <si>
    <t>LAMAR, MS</t>
  </si>
  <si>
    <t>HIDALGO, TX</t>
  </si>
  <si>
    <t>NEW MADRID, MO</t>
  </si>
  <si>
    <t>DARKE, OH</t>
  </si>
  <si>
    <t>IOSCO, MI</t>
  </si>
  <si>
    <t>JUNEAU, WI</t>
  </si>
  <si>
    <t>GALLATIN, IL</t>
  </si>
  <si>
    <t>GRANT, SD</t>
  </si>
  <si>
    <t>GRUNDY, IA</t>
  </si>
  <si>
    <t>MERCER, MO</t>
  </si>
  <si>
    <t>MC DONALD, MO</t>
  </si>
  <si>
    <t>MEADE, KS</t>
  </si>
  <si>
    <t>MERRICK, NE</t>
  </si>
  <si>
    <t>MC CONE, MT</t>
  </si>
  <si>
    <t>NEW HAVEN, CT</t>
  </si>
  <si>
    <t>CURRITUCK, NC</t>
  </si>
  <si>
    <t>EVANS, GA</t>
  </si>
  <si>
    <t>PINELLAS, FL</t>
  </si>
  <si>
    <t>CHEROKEE, GA</t>
  </si>
  <si>
    <t>GEAUGA, OH</t>
  </si>
  <si>
    <t>CENTRE, PA</t>
  </si>
  <si>
    <t>LAUDERDALE, MS</t>
  </si>
  <si>
    <t>IBERIA, LA</t>
  </si>
  <si>
    <t>OBION, TN</t>
  </si>
  <si>
    <t>DAVIDSON, TN</t>
  </si>
  <si>
    <t>ISABELLA, MI</t>
  </si>
  <si>
    <t>KANE, IL</t>
  </si>
  <si>
    <t>GIBSON, IN</t>
  </si>
  <si>
    <t>GREGORY, SD</t>
  </si>
  <si>
    <t>GUTHRIE, IA</t>
  </si>
  <si>
    <t>MIAMI, KS</t>
  </si>
  <si>
    <t>MILLER, MO</t>
  </si>
  <si>
    <t>MOORE, TX</t>
  </si>
  <si>
    <t>MITCHELL, KS</t>
  </si>
  <si>
    <t>MC HENRY, ND</t>
  </si>
  <si>
    <t>NEW LONDON, CT</t>
  </si>
  <si>
    <t>DARE, NC</t>
  </si>
  <si>
    <t>FRANKLIN, FL</t>
  </si>
  <si>
    <t>POLK, FL</t>
  </si>
  <si>
    <t>CHEROKEE, NC</t>
  </si>
  <si>
    <t>GENESEE, NY</t>
  </si>
  <si>
    <t>CHATTOOGA, GA</t>
  </si>
  <si>
    <t>LAWRENCE, MS</t>
  </si>
  <si>
    <t>IBERVILLE, LA</t>
  </si>
  <si>
    <t>PEMISCOT, MO</t>
  </si>
  <si>
    <t>DE KALB, TN</t>
  </si>
  <si>
    <t>JACKSON, MI</t>
  </si>
  <si>
    <t>KANKAKEE, IL</t>
  </si>
  <si>
    <t>GRAYSON, KY</t>
  </si>
  <si>
    <t>HAMLIN, SD</t>
  </si>
  <si>
    <t>HAMILTON, IA</t>
  </si>
  <si>
    <t>MILLS, IA</t>
  </si>
  <si>
    <t>MONITEAU, MO</t>
  </si>
  <si>
    <t>MORTON, KS</t>
  </si>
  <si>
    <t>NANCE, NE</t>
  </si>
  <si>
    <t>MC INTOSH, ND</t>
  </si>
  <si>
    <t>NEWPORT, RI</t>
  </si>
  <si>
    <t>DARLINGTON, SC</t>
  </si>
  <si>
    <t>GADSDEN, FL</t>
  </si>
  <si>
    <t>PUTNAM, FL</t>
  </si>
  <si>
    <t>CHEROKEE, SC</t>
  </si>
  <si>
    <t>GREENE, NY</t>
  </si>
  <si>
    <t>CHAUTAUQUA, NY</t>
  </si>
  <si>
    <t>LEAKE, MS</t>
  </si>
  <si>
    <t>JACKSON, TX</t>
  </si>
  <si>
    <t>PHILLIPS, AR</t>
  </si>
  <si>
    <t>DEARBORN, IN</t>
  </si>
  <si>
    <t>KALAMAZOO, MI</t>
  </si>
  <si>
    <t>KENDALL, IL</t>
  </si>
  <si>
    <t>GREENE, IL</t>
  </si>
  <si>
    <t>HAND, SD</t>
  </si>
  <si>
    <t>HANCOCK, IA</t>
  </si>
  <si>
    <t>MONTGOMERY, IA</t>
  </si>
  <si>
    <t>MORGAN, MO</t>
  </si>
  <si>
    <t>NESS, KS</t>
  </si>
  <si>
    <t>NUCKOLLS, NE</t>
  </si>
  <si>
    <t>MC KENZIE, ND</t>
  </si>
  <si>
    <t>NORFOLK, MA</t>
  </si>
  <si>
    <t>DILLON, SC</t>
  </si>
  <si>
    <t>GENEVA, AL</t>
  </si>
  <si>
    <t>SARASOTA, FL</t>
  </si>
  <si>
    <t>CHESTER, PA</t>
  </si>
  <si>
    <t>GREENUP, KY</t>
  </si>
  <si>
    <t>CHEMUNG, NY</t>
  </si>
  <si>
    <t>LEFLORE, MS</t>
  </si>
  <si>
    <t>JASPER, TX</t>
  </si>
  <si>
    <t>POINSETT, AR</t>
  </si>
  <si>
    <t>DECATUR, IN</t>
  </si>
  <si>
    <t>KALKASKA, MI</t>
  </si>
  <si>
    <t>KEWEENAW, MI</t>
  </si>
  <si>
    <t>GREENE, IN</t>
  </si>
  <si>
    <t>HANSON, SD</t>
  </si>
  <si>
    <t>HARDIN, IA</t>
  </si>
  <si>
    <t>NEMAHA, NE</t>
  </si>
  <si>
    <t>NEWTON, MO</t>
  </si>
  <si>
    <t>OCHILTREE, TX</t>
  </si>
  <si>
    <t>OSBORNE, KS</t>
  </si>
  <si>
    <t>MC LEAN, ND</t>
  </si>
  <si>
    <t>ORANGE, VT</t>
  </si>
  <si>
    <t>DISTRICT OF COLUMBIA, DC</t>
  </si>
  <si>
    <t>GLASCOCK, GA</t>
  </si>
  <si>
    <t>SEMINOLE, FL</t>
  </si>
  <si>
    <t>CHESTER, SC</t>
  </si>
  <si>
    <t>GRUNDY, TN</t>
  </si>
  <si>
    <t>CHEROKEE, AL</t>
  </si>
  <si>
    <t>LINCOLN, MS</t>
  </si>
  <si>
    <t>JEFFERSON DAVIS, LA</t>
  </si>
  <si>
    <t>PRAIRIE, AR</t>
  </si>
  <si>
    <t>DECATUR, TN</t>
  </si>
  <si>
    <t>KENOSHA, WI</t>
  </si>
  <si>
    <t>LA CROSSE, WI</t>
  </si>
  <si>
    <t>HAMILTON, IL</t>
  </si>
  <si>
    <t>HENNEPIN, MN</t>
  </si>
  <si>
    <t>HARRISON, IA</t>
  </si>
  <si>
    <t>NODAWAY, MO</t>
  </si>
  <si>
    <t>OREGON, MO</t>
  </si>
  <si>
    <t>POTTER, TX</t>
  </si>
  <si>
    <t>OTTAWA, KS</t>
  </si>
  <si>
    <t>MC PHERSON, SD</t>
  </si>
  <si>
    <t>ORLEANS, VT</t>
  </si>
  <si>
    <t>DORCHESTER, MD</t>
  </si>
  <si>
    <t>GLYNN, GA</t>
  </si>
  <si>
    <t>ST JOHNS, FL</t>
  </si>
  <si>
    <t>CHESTERFIELD, VA</t>
  </si>
  <si>
    <t>GUERNSEY, OH</t>
  </si>
  <si>
    <t>CLAIBORNE, TN</t>
  </si>
  <si>
    <t>LOWNDES, AL</t>
  </si>
  <si>
    <t>JEFFERSON, LA</t>
  </si>
  <si>
    <t>SCOTT, MO</t>
  </si>
  <si>
    <t>DELAWARE, IN</t>
  </si>
  <si>
    <t>KENT, MI</t>
  </si>
  <si>
    <t>LA SALLE, IL</t>
  </si>
  <si>
    <t>HANCOCK, IL</t>
  </si>
  <si>
    <t>HUBBARD, MN</t>
  </si>
  <si>
    <t>HENRY, IA</t>
  </si>
  <si>
    <t>OSAGE, KS</t>
  </si>
  <si>
    <t>OSAGE, MO</t>
  </si>
  <si>
    <t>PROWERS, CO</t>
  </si>
  <si>
    <t>PHELPS, NE</t>
  </si>
  <si>
    <t>MEADE, SD</t>
  </si>
  <si>
    <t>OXFORD, ME</t>
  </si>
  <si>
    <t>DORCHESTER, SC</t>
  </si>
  <si>
    <t>GRADY, GA</t>
  </si>
  <si>
    <t>ST LUCIE, FL</t>
  </si>
  <si>
    <t>CLARKE, GA</t>
  </si>
  <si>
    <t>HARRISONBURG CITY, VA</t>
  </si>
  <si>
    <t>CLARION, PA</t>
  </si>
  <si>
    <t>MACON, AL</t>
  </si>
  <si>
    <t>JEFFERSON, TX</t>
  </si>
  <si>
    <t>SHELBY, TN</t>
  </si>
  <si>
    <t>DICKSON, TN</t>
  </si>
  <si>
    <t>KEWAUNEE, WI</t>
  </si>
  <si>
    <t>LAFAYETTE, WI</t>
  </si>
  <si>
    <t>HANCOCK, KY</t>
  </si>
  <si>
    <t>HUTCHINSON, SD</t>
  </si>
  <si>
    <t>HOUSTON, MN</t>
  </si>
  <si>
    <t>PAGE, IA</t>
  </si>
  <si>
    <t>OZARK, MO</t>
  </si>
  <si>
    <t>ROBERTS, TX</t>
  </si>
  <si>
    <t>PIERCE, NE</t>
  </si>
  <si>
    <t>MERCER, ND</t>
  </si>
  <si>
    <t>PENOBSCOT, ME</t>
  </si>
  <si>
    <t>DUKES, MA</t>
  </si>
  <si>
    <t>GULF, FL</t>
  </si>
  <si>
    <t>SUMTER, FL</t>
  </si>
  <si>
    <t>CLAY, AL</t>
  </si>
  <si>
    <t>HOCKING, OH</t>
  </si>
  <si>
    <t>CLARKE, VA</t>
  </si>
  <si>
    <t>MADISON, MS</t>
  </si>
  <si>
    <t>JIM HOGG, TX</t>
  </si>
  <si>
    <t>ST FRANCIS, AR</t>
  </si>
  <si>
    <t>EDMONSON, KY</t>
  </si>
  <si>
    <t>KOSCIUSKO, IN</t>
  </si>
  <si>
    <t>LANGLADE, WI</t>
  </si>
  <si>
    <t>HARDIN, IL</t>
  </si>
  <si>
    <t>HYDE, SD</t>
  </si>
  <si>
    <t>HOWARD, IA</t>
  </si>
  <si>
    <t>PLATTE, MO</t>
  </si>
  <si>
    <t>PERRY, MO</t>
  </si>
  <si>
    <t>ROGER MILLS, OK</t>
  </si>
  <si>
    <t>PLATTE, NE</t>
  </si>
  <si>
    <t>MORTON, ND</t>
  </si>
  <si>
    <t>PISCATAQUIS, ME</t>
  </si>
  <si>
    <t>DUPLIN, NC</t>
  </si>
  <si>
    <t>HENRY, AL</t>
  </si>
  <si>
    <t>SUWANNEE, FL</t>
  </si>
  <si>
    <t>CLAY, NC</t>
  </si>
  <si>
    <t>HOLMES, OH</t>
  </si>
  <si>
    <t>CLEARFIELD, PA</t>
  </si>
  <si>
    <t>MARENGO, AL</t>
  </si>
  <si>
    <t>JIM WELLS, TX</t>
  </si>
  <si>
    <t>STODDARD, MO</t>
  </si>
  <si>
    <t>FAYETTE, IN</t>
  </si>
  <si>
    <t>LA PORTE, IN</t>
  </si>
  <si>
    <t>LEE, IL</t>
  </si>
  <si>
    <t>HARRISON, IN</t>
  </si>
  <si>
    <t>ISANTI, MN</t>
  </si>
  <si>
    <t>HUMBOLDT, IA</t>
  </si>
  <si>
    <t>POTTAWATTAMIE, IA</t>
  </si>
  <si>
    <t>PETTIS, MO</t>
  </si>
  <si>
    <t>SCOTT, KS</t>
  </si>
  <si>
    <t>POLK, NE</t>
  </si>
  <si>
    <t>MOUNTRAIL, ND</t>
  </si>
  <si>
    <t>PLYMOUTH, MA</t>
  </si>
  <si>
    <t>EDGECOMBE, NC</t>
  </si>
  <si>
    <t>HOLMES, FL</t>
  </si>
  <si>
    <t>TAYLOR, FL</t>
  </si>
  <si>
    <t>CLAYTON, GA</t>
  </si>
  <si>
    <t>HURON, OH</t>
  </si>
  <si>
    <t>CLINTON, PA</t>
  </si>
  <si>
    <t>MARION, MS</t>
  </si>
  <si>
    <t>KARNES, TX</t>
  </si>
  <si>
    <t>TATE, MS</t>
  </si>
  <si>
    <t>FAYETTE, KY</t>
  </si>
  <si>
    <t>LAGRANGE, IN</t>
  </si>
  <si>
    <t>LINCOLN, WI</t>
  </si>
  <si>
    <t>HENDERSON, IL</t>
  </si>
  <si>
    <t>ITASCA, MN</t>
  </si>
  <si>
    <t>IDA, IA</t>
  </si>
  <si>
    <t>PUTNAM, MO</t>
  </si>
  <si>
    <t>PHELPS, MO</t>
  </si>
  <si>
    <t>SEWARD, KS</t>
  </si>
  <si>
    <t>REPUBLIC, KS</t>
  </si>
  <si>
    <t>NELSON, ND</t>
  </si>
  <si>
    <t>PROVIDENCE, RI</t>
  </si>
  <si>
    <t>ESSEX, VA</t>
  </si>
  <si>
    <t>HOUSTON, AL</t>
  </si>
  <si>
    <t>UNION, FL</t>
  </si>
  <si>
    <t>CLEBURNE, AL</t>
  </si>
  <si>
    <t>JACKSON, KY</t>
  </si>
  <si>
    <t>COCKE, TN</t>
  </si>
  <si>
    <t>MOBILE, AL</t>
  </si>
  <si>
    <t>KENEDY, TX</t>
  </si>
  <si>
    <t>TIPPAH, MS</t>
  </si>
  <si>
    <t>FLEMING, KY</t>
  </si>
  <si>
    <t>LAKE, IL</t>
  </si>
  <si>
    <t>MARATHON, WI</t>
  </si>
  <si>
    <t>HENDERSON, KY</t>
  </si>
  <si>
    <t>JACKSON, MN</t>
  </si>
  <si>
    <t>IOWA, IA</t>
  </si>
  <si>
    <t>RAY, MO</t>
  </si>
  <si>
    <t>POLK, MO</t>
  </si>
  <si>
    <t>SHERMAN, TX</t>
  </si>
  <si>
    <t>ROCK, NE</t>
  </si>
  <si>
    <t>OLIVER, ND</t>
  </si>
  <si>
    <t>PUTNAM, NY</t>
  </si>
  <si>
    <t>FLORENCE, SC</t>
  </si>
  <si>
    <t>HOUSTON, GA</t>
  </si>
  <si>
    <t>VOLUSIA, FL</t>
  </si>
  <si>
    <t>CLEVELAND, NC</t>
  </si>
  <si>
    <t>JACKSON, OH</t>
  </si>
  <si>
    <t>COLUMBIA, PA</t>
  </si>
  <si>
    <t>MONROE, AL</t>
  </si>
  <si>
    <t>KLEBERG, TX</t>
  </si>
  <si>
    <t>TIPTON, TN</t>
  </si>
  <si>
    <t>FLOYD, IN</t>
  </si>
  <si>
    <t>LAKE, MI</t>
  </si>
  <si>
    <t>MARINETTE, WI</t>
  </si>
  <si>
    <t>HENDRICKS, IN</t>
  </si>
  <si>
    <t>JACKSON, SD</t>
  </si>
  <si>
    <t>JACKSON, IA</t>
  </si>
  <si>
    <t>RICHARDSON, NE</t>
  </si>
  <si>
    <t>PULASKI, MO</t>
  </si>
  <si>
    <t>STANTON, KS</t>
  </si>
  <si>
    <t>SALINE, KS</t>
  </si>
  <si>
    <t>PEMBINA, ND</t>
  </si>
  <si>
    <t>RENSSELAER, NY</t>
  </si>
  <si>
    <t>FRANKLIN CITY, VA</t>
  </si>
  <si>
    <t>IRWIN, GA</t>
  </si>
  <si>
    <t>COBB, GA</t>
  </si>
  <si>
    <t>JACKSON, WV</t>
  </si>
  <si>
    <t>COLUMBIANA, OH</t>
  </si>
  <si>
    <t>MONTGOMERY, AL</t>
  </si>
  <si>
    <t>LA SALLE, TX</t>
  </si>
  <si>
    <t>TUNICA, MS</t>
  </si>
  <si>
    <t>FRANKLIN, IN</t>
  </si>
  <si>
    <t>LAPEER, MI</t>
  </si>
  <si>
    <t>MARQUETTE, MI</t>
  </si>
  <si>
    <t>HENRY, IL</t>
  </si>
  <si>
    <t>JERAULD, SD</t>
  </si>
  <si>
    <t>JASPER, IA</t>
  </si>
  <si>
    <t>RINGGOLD, IA</t>
  </si>
  <si>
    <t>RANDOLPH, AR</t>
  </si>
  <si>
    <t>STEVENS, KS</t>
  </si>
  <si>
    <t>SALINE, NE</t>
  </si>
  <si>
    <t>PENNINGTON, SD</t>
  </si>
  <si>
    <t>ROCKINGHAM, NH</t>
  </si>
  <si>
    <t>GATES, NC</t>
  </si>
  <si>
    <t>JACKSON, FL</t>
  </si>
  <si>
    <t>COLONIAL HEIGHTS CITY, VA</t>
  </si>
  <si>
    <t>JEFFERSON, NY</t>
  </si>
  <si>
    <t>COVINGTON, VA</t>
  </si>
  <si>
    <t>MONTGOMERY, MS</t>
  </si>
  <si>
    <t>LAFAYETTE, LA</t>
  </si>
  <si>
    <t>WEAKLEY, TN</t>
  </si>
  <si>
    <t>FRANKLIN, KY</t>
  </si>
  <si>
    <t>LEELANAU, MI</t>
  </si>
  <si>
    <t>MARQUETTE, WI</t>
  </si>
  <si>
    <t>HOPKINS, KY</t>
  </si>
  <si>
    <t>KANABEC, MN</t>
  </si>
  <si>
    <t>JEFFERSON, IA</t>
  </si>
  <si>
    <t>SHAWNEE, KS</t>
  </si>
  <si>
    <t>RANDOLPH, MO</t>
  </si>
  <si>
    <t>TEXAS, OK</t>
  </si>
  <si>
    <t>SAUNDERS, NE</t>
  </si>
  <si>
    <t>PERKINS, SD</t>
  </si>
  <si>
    <t>ROCKLAND, NY</t>
  </si>
  <si>
    <t>GEORGETOWN, SC</t>
  </si>
  <si>
    <t>JEFF DAVIS, GA</t>
  </si>
  <si>
    <t>COLUMBIA, GA</t>
  </si>
  <si>
    <t>JOHNSON, KY</t>
  </si>
  <si>
    <t>CRAIG, VA</t>
  </si>
  <si>
    <t>NESHOBA, MS</t>
  </si>
  <si>
    <t>LAFOURCHE, LA</t>
  </si>
  <si>
    <t>WOODRUFF, AR</t>
  </si>
  <si>
    <t>FULTON, IN</t>
  </si>
  <si>
    <t>LENAWEE, MI</t>
  </si>
  <si>
    <t>MC HENRY, IL</t>
  </si>
  <si>
    <t>IROQUOIS, IL</t>
  </si>
  <si>
    <t>KANDIYOHI, MN</t>
  </si>
  <si>
    <t>JOHNSON, IA</t>
  </si>
  <si>
    <t>SULLIVAN, MO</t>
  </si>
  <si>
    <t>REYNOLDS, MO</t>
  </si>
  <si>
    <t>WALLACE, KS</t>
  </si>
  <si>
    <t>SEWARD, NE</t>
  </si>
  <si>
    <t>PHILLIPS, MT</t>
  </si>
  <si>
    <t>RUTLAND, VT</t>
  </si>
  <si>
    <t>GLOUCESTER, NJ</t>
  </si>
  <si>
    <t>JEFFERSON, FL</t>
  </si>
  <si>
    <t>COOSA, AL</t>
  </si>
  <si>
    <t>KANAWHA, WV</t>
  </si>
  <si>
    <t>CUMBERLAND, PA</t>
  </si>
  <si>
    <t>NEWTON, MS</t>
  </si>
  <si>
    <t>LAVACA, TX</t>
  </si>
  <si>
    <t>GALLATIN, KY</t>
  </si>
  <si>
    <t>LIVINGSTON, MI</t>
  </si>
  <si>
    <t>MENOMINEE, MI</t>
  </si>
  <si>
    <t>JACKSON, IL</t>
  </si>
  <si>
    <t>KINGSBURY, SD</t>
  </si>
  <si>
    <t>JONES, IA</t>
  </si>
  <si>
    <t>TAYLOR, IA</t>
  </si>
  <si>
    <t>RIPLEY, MO</t>
  </si>
  <si>
    <t>WASHITA, OK</t>
  </si>
  <si>
    <t>SHERMAN, NE</t>
  </si>
  <si>
    <t>PIERCE, ND</t>
  </si>
  <si>
    <t>SAGADAHOC, ME</t>
  </si>
  <si>
    <t>GLOUCESTER, VA</t>
  </si>
  <si>
    <t>JEFFERSON, GA</t>
  </si>
  <si>
    <t>COWETA, GA</t>
  </si>
  <si>
    <t>KNOTT, KY</t>
  </si>
  <si>
    <t>DADE, GA</t>
  </si>
  <si>
    <t>OKALOOSA, FL</t>
  </si>
  <si>
    <t>LEE, TX</t>
  </si>
  <si>
    <t>GARRARD, KY</t>
  </si>
  <si>
    <t>LUCAS, OH</t>
  </si>
  <si>
    <t>MENOMINEE, WI</t>
  </si>
  <si>
    <t>JACKSON, IN</t>
  </si>
  <si>
    <t>KITTSON, MN</t>
  </si>
  <si>
    <t>KEOKUK, IA</t>
  </si>
  <si>
    <t>UNION, IA</t>
  </si>
  <si>
    <t>SALINE, MO</t>
  </si>
  <si>
    <t>WHEELER, TX</t>
  </si>
  <si>
    <t>SMITH, KS</t>
  </si>
  <si>
    <t>POTTER, SD</t>
  </si>
  <si>
    <t>SOMERSET, ME</t>
  </si>
  <si>
    <t>GREENE, NC</t>
  </si>
  <si>
    <t>JENKINS, GA</t>
  </si>
  <si>
    <t>CULPEPER, VA</t>
  </si>
  <si>
    <t>KNOX, KY</t>
  </si>
  <si>
    <t>DAUPHIN, PA</t>
  </si>
  <si>
    <t>PEARL RIVER, MS</t>
  </si>
  <si>
    <t>LIBERTY, TX</t>
  </si>
  <si>
    <t>GILES, TN</t>
  </si>
  <si>
    <t>LUCE, MI</t>
  </si>
  <si>
    <t>MONROE, WI</t>
  </si>
  <si>
    <t>JASPER, IL</t>
  </si>
  <si>
    <t>KOOCHICHING, MN</t>
  </si>
  <si>
    <t>KOSSUTH, IA</t>
  </si>
  <si>
    <t>WABAUNSEE, KS</t>
  </si>
  <si>
    <t>SHANNON, MO</t>
  </si>
  <si>
    <t>WICHITA, KS</t>
  </si>
  <si>
    <t>STANTON, NE</t>
  </si>
  <si>
    <t>PRAIRIE, MT</t>
  </si>
  <si>
    <t>STRAFFORD, NH</t>
  </si>
  <si>
    <t>HALIFAX, NC</t>
  </si>
  <si>
    <t>JOHNSON, GA</t>
  </si>
  <si>
    <t>CUMBERLAND, VA</t>
  </si>
  <si>
    <t>KNOX, OH</t>
  </si>
  <si>
    <t>DE KALB, AL</t>
  </si>
  <si>
    <t>PERRY, AL</t>
  </si>
  <si>
    <t>LIVE OAK, TX</t>
  </si>
  <si>
    <t>GRANT, IN</t>
  </si>
  <si>
    <t>MACKINAC, MI</t>
  </si>
  <si>
    <t>OCONTO, WI</t>
  </si>
  <si>
    <t>JEFFERSON, IL</t>
  </si>
  <si>
    <t>LAC QUI PARLE, MN</t>
  </si>
  <si>
    <t>LEE, IA</t>
  </si>
  <si>
    <t>WORTH, MO</t>
  </si>
  <si>
    <t>SHARP, AR</t>
  </si>
  <si>
    <t>WOODS, OK</t>
  </si>
  <si>
    <t>THAYER, NE</t>
  </si>
  <si>
    <t>RAMSEY, ND</t>
  </si>
  <si>
    <t>SUFFOLK, MA</t>
  </si>
  <si>
    <t>HAMPTON CITY, VA</t>
  </si>
  <si>
    <t>LANIER, GA</t>
  </si>
  <si>
    <t>DANVILLE CITY, VA</t>
  </si>
  <si>
    <t>LAKE, OH</t>
  </si>
  <si>
    <t>DICKENSON, VA</t>
  </si>
  <si>
    <t>PERRY, MS</t>
  </si>
  <si>
    <t>LIVINGSTON, LA</t>
  </si>
  <si>
    <t>GRANT, KY</t>
  </si>
  <si>
    <t>MACOMB, MI</t>
  </si>
  <si>
    <t>OGLE, IL</t>
  </si>
  <si>
    <t>JEFFERSON, MO</t>
  </si>
  <si>
    <t>LAKE OF THE WOODS, MN</t>
  </si>
  <si>
    <t>LINN, IA</t>
  </si>
  <si>
    <t>WYANDOTTE, KS</t>
  </si>
  <si>
    <t>ST FRANCOIS, MO</t>
  </si>
  <si>
    <t>WOODWARD, OK</t>
  </si>
  <si>
    <t>THURSTON, NE</t>
  </si>
  <si>
    <t>RANSOM, ND</t>
  </si>
  <si>
    <t>SULLIVAN, NH</t>
  </si>
  <si>
    <t>HAMPTON, SC</t>
  </si>
  <si>
    <t>LAURENS, GA</t>
  </si>
  <si>
    <t>DAVIDSON, NC</t>
  </si>
  <si>
    <t>LAUREL, KY</t>
  </si>
  <si>
    <t>DODDRIDGE, WV</t>
  </si>
  <si>
    <t>PIKE, MS</t>
  </si>
  <si>
    <t>MADISON, TX</t>
  </si>
  <si>
    <t>GREEN, KY</t>
  </si>
  <si>
    <t>MANISTEE, MI</t>
  </si>
  <si>
    <t>ONEIDA, WI</t>
  </si>
  <si>
    <t>JERSEY, IL</t>
  </si>
  <si>
    <t>LAKE, MN</t>
  </si>
  <si>
    <t>LOUISA, IA</t>
  </si>
  <si>
    <t>ST GENEVIEVE, MO</t>
  </si>
  <si>
    <t>VALLEY, NE</t>
  </si>
  <si>
    <t>RENVILLE, ND</t>
  </si>
  <si>
    <t>TOLLAND, CT</t>
  </si>
  <si>
    <t>HANOVER, VA</t>
  </si>
  <si>
    <t>LEE, GA</t>
  </si>
  <si>
    <t>DAVIE, NC</t>
  </si>
  <si>
    <t>LAWRENCE, KY</t>
  </si>
  <si>
    <t>ELK, PA</t>
  </si>
  <si>
    <t>RANKIN, MS</t>
  </si>
  <si>
    <t>MATAGORDA, TX</t>
  </si>
  <si>
    <t>GREENE, OH</t>
  </si>
  <si>
    <t>MANITOWOC, WI</t>
  </si>
  <si>
    <t>ONTONAGON, MI</t>
  </si>
  <si>
    <t>JOHNSON, IL</t>
  </si>
  <si>
    <t>LAKE, SD</t>
  </si>
  <si>
    <t>LUCAS, IA</t>
  </si>
  <si>
    <t>ST LOUIS CITY, MO</t>
  </si>
  <si>
    <t>WASHINGTON, KS</t>
  </si>
  <si>
    <t>RICHLAND, MT</t>
  </si>
  <si>
    <t>WALDO, ME</t>
  </si>
  <si>
    <t>HENRICO, VA</t>
  </si>
  <si>
    <t>LEON, FL</t>
  </si>
  <si>
    <t>DAWSON, GA</t>
  </si>
  <si>
    <t>LAWRENCE, OH</t>
  </si>
  <si>
    <t>ETOWAH, AL</t>
  </si>
  <si>
    <t>SANTA ROSA, FL</t>
  </si>
  <si>
    <t>MAVERICK, TX</t>
  </si>
  <si>
    <t>HAMILTON, IN</t>
  </si>
  <si>
    <t>MARSHALL, IN</t>
  </si>
  <si>
    <t>OUTAGAMIE, WI</t>
  </si>
  <si>
    <t>JOHNSON, IN</t>
  </si>
  <si>
    <t>LE SUEUR, MN</t>
  </si>
  <si>
    <t>LYON, IA</t>
  </si>
  <si>
    <t>STONE, MO</t>
  </si>
  <si>
    <t>WASHINGTON, NE</t>
  </si>
  <si>
    <t>RICHLAND, ND</t>
  </si>
  <si>
    <t>WASHINGTON, ME</t>
  </si>
  <si>
    <t>HERTFORD, NC</t>
  </si>
  <si>
    <t>LIBERTY, FL</t>
  </si>
  <si>
    <t>DE KALB, GA</t>
  </si>
  <si>
    <t>LEE, KY</t>
  </si>
  <si>
    <t>FAYETTE, PA</t>
  </si>
  <si>
    <t>SCOTT, MS</t>
  </si>
  <si>
    <t>MC MULLEN, TX</t>
  </si>
  <si>
    <t>HAMILTON, OH</t>
  </si>
  <si>
    <t>MASON, MI</t>
  </si>
  <si>
    <t>PEPIN, WI</t>
  </si>
  <si>
    <t>KNOX, IL</t>
  </si>
  <si>
    <t>LINCOLN, MN</t>
  </si>
  <si>
    <t>MADISON, IA</t>
  </si>
  <si>
    <t>TANEY, MO</t>
  </si>
  <si>
    <t>WAYNE, NE</t>
  </si>
  <si>
    <t>ROLETTE, ND</t>
  </si>
  <si>
    <t>WASHINGTON, NY</t>
  </si>
  <si>
    <t>HOKE, NC</t>
  </si>
  <si>
    <t>LIBERTY, GA</t>
  </si>
  <si>
    <t>DELAWARE, PA</t>
  </si>
  <si>
    <t>LESLIE, KY</t>
  </si>
  <si>
    <t>FLOYD, GA</t>
  </si>
  <si>
    <t>SHARKEY, MS</t>
  </si>
  <si>
    <t>MILAM, TX</t>
  </si>
  <si>
    <t>HANCOCK, IN</t>
  </si>
  <si>
    <t>MECOSTA, MI</t>
  </si>
  <si>
    <t>PIERCE, WI</t>
  </si>
  <si>
    <t>KNOX, IN</t>
  </si>
  <si>
    <t>LINCOLN, SD</t>
  </si>
  <si>
    <t>MAHASKA, IA</t>
  </si>
  <si>
    <t>TEXAS, MO</t>
  </si>
  <si>
    <t>WEBSTER, NE</t>
  </si>
  <si>
    <t>ROOSEVELT, MT</t>
  </si>
  <si>
    <t>WASHINGTON, RI</t>
  </si>
  <si>
    <t>HOPEWELL CITY, VA</t>
  </si>
  <si>
    <t>LONG, GA</t>
  </si>
  <si>
    <t>DINWIDDIE, VA</t>
  </si>
  <si>
    <t>LEWIS, KY</t>
  </si>
  <si>
    <t>FOREST, PA</t>
  </si>
  <si>
    <t>SIMPSON, MS</t>
  </si>
  <si>
    <t>MONTGOMERY, TX</t>
  </si>
  <si>
    <t>HANCOCK, OH</t>
  </si>
  <si>
    <t>MIDLAND, MI</t>
  </si>
  <si>
    <t>POLK, WI</t>
  </si>
  <si>
    <t>LAWRENCE, IL</t>
  </si>
  <si>
    <t>LYMAN, SD</t>
  </si>
  <si>
    <t>MARION, IA</t>
  </si>
  <si>
    <t>WARREN, MO</t>
  </si>
  <si>
    <t>WHEELER, NE</t>
  </si>
  <si>
    <t>SARGENT, ND</t>
  </si>
  <si>
    <t>WASHINGTON, VT</t>
  </si>
  <si>
    <t>HORRY, SC</t>
  </si>
  <si>
    <t>LOWNDES, GA</t>
  </si>
  <si>
    <t>DOUGLAS, GA</t>
  </si>
  <si>
    <t>LEWIS, NY</t>
  </si>
  <si>
    <t>FRANKLIN, PA</t>
  </si>
  <si>
    <t>SMITH, MS</t>
  </si>
  <si>
    <t>NEWTON, TX</t>
  </si>
  <si>
    <t>HARDIN, KY</t>
  </si>
  <si>
    <t>MILWAUKEE, WI</t>
  </si>
  <si>
    <t>PORTAGE, WI</t>
  </si>
  <si>
    <t>LAWRENCE, IN</t>
  </si>
  <si>
    <t>LYON, MN</t>
  </si>
  <si>
    <t>MARSHALL, IA</t>
  </si>
  <si>
    <t>WASHINGTON, MO</t>
  </si>
  <si>
    <t>YORK, NE</t>
  </si>
  <si>
    <t>SHERIDAN, MT</t>
  </si>
  <si>
    <t>WESTCHESTER, NY</t>
  </si>
  <si>
    <t>HYDE, NC</t>
  </si>
  <si>
    <t>MACON, GA</t>
  </si>
  <si>
    <t>DURHAM, NC</t>
  </si>
  <si>
    <t>LICKING, OH</t>
  </si>
  <si>
    <t>FREDERICK, VA</t>
  </si>
  <si>
    <t>STONE, MS</t>
  </si>
  <si>
    <t>NUECES, TX</t>
  </si>
  <si>
    <t>HARDIN, OH</t>
  </si>
  <si>
    <t>MISSAUKEE, MI</t>
  </si>
  <si>
    <t>PRICE, WI</t>
  </si>
  <si>
    <t>LIVINGSTON, IL</t>
  </si>
  <si>
    <t>MAHNOMEN, MN</t>
  </si>
  <si>
    <t>MARTIN, MN</t>
  </si>
  <si>
    <t>WAYNE, MO</t>
  </si>
  <si>
    <t>SHERIDAN, ND</t>
  </si>
  <si>
    <t>WINDHAM, CT</t>
  </si>
  <si>
    <t>ISLE OF WIGHT, VA</t>
  </si>
  <si>
    <t>MARION, GA</t>
  </si>
  <si>
    <t>EDGEFIELD, SC</t>
  </si>
  <si>
    <t>LINCOLN, WV</t>
  </si>
  <si>
    <t>FULTON, PA</t>
  </si>
  <si>
    <t>WALTHALL, MS</t>
  </si>
  <si>
    <t>ORANGE, TX</t>
  </si>
  <si>
    <t>HARRISON, KY</t>
  </si>
  <si>
    <t>MONROE, MI</t>
  </si>
  <si>
    <t>RICHLAND, WI</t>
  </si>
  <si>
    <t>LIVINGSTON, KY</t>
  </si>
  <si>
    <t>MARSHALL, MN</t>
  </si>
  <si>
    <t>MITCHELL, IA</t>
  </si>
  <si>
    <t>WEBSTER, MO</t>
  </si>
  <si>
    <t>SIOUX, ND</t>
  </si>
  <si>
    <t>WINDHAM, VT</t>
  </si>
  <si>
    <t>JAMES CITY, VA</t>
  </si>
  <si>
    <t>MC INTOSH, GA</t>
  </si>
  <si>
    <t>ELBERT, GA</t>
  </si>
  <si>
    <t>LIVINGSTON, NY</t>
  </si>
  <si>
    <t>GARRETT, MD</t>
  </si>
  <si>
    <t>WALTON, FL</t>
  </si>
  <si>
    <t>ORLEANS, LA</t>
  </si>
  <si>
    <t>HART, KY</t>
  </si>
  <si>
    <t>MONTCALM, MI</t>
  </si>
  <si>
    <t>ROCK ISLAND, IL</t>
  </si>
  <si>
    <t>LOGAN, IL</t>
  </si>
  <si>
    <t>MARSHALL, SD</t>
  </si>
  <si>
    <t>MONONA, IA</t>
  </si>
  <si>
    <t>WRIGHT, MO</t>
  </si>
  <si>
    <t>SLOPE, ND</t>
  </si>
  <si>
    <t>WINDSOR, VT</t>
  </si>
  <si>
    <t>JASPER, SC</t>
  </si>
  <si>
    <t>MILLER, GA</t>
  </si>
  <si>
    <t>EMPORIA CITY, VA</t>
  </si>
  <si>
    <t>LOGAN, WV</t>
  </si>
  <si>
    <t>GILES, VA</t>
  </si>
  <si>
    <t>WARREN, MS</t>
  </si>
  <si>
    <t>PLAQUEMINES, LA</t>
  </si>
  <si>
    <t>HENRY, IN</t>
  </si>
  <si>
    <t>MONTMORENCY, MI</t>
  </si>
  <si>
    <t>ROCK, WI</t>
  </si>
  <si>
    <t>LOGAN, KY</t>
  </si>
  <si>
    <t>MC COOK, SD</t>
  </si>
  <si>
    <t>MONROE, IA</t>
  </si>
  <si>
    <t>STANLEY, SD</t>
  </si>
  <si>
    <t>WORCESTER, MA</t>
  </si>
  <si>
    <t>JONES, NC</t>
  </si>
  <si>
    <t>MITCHELL, GA</t>
  </si>
  <si>
    <t>ESSEX, NJ</t>
  </si>
  <si>
    <t>LORAIN, OH</t>
  </si>
  <si>
    <t>GILMER, WV</t>
  </si>
  <si>
    <t>WASHINGTON, AL</t>
  </si>
  <si>
    <t>POINTE COUPEE, LA</t>
  </si>
  <si>
    <t>HENRY, KY</t>
  </si>
  <si>
    <t>MUSKEGON, MI</t>
  </si>
  <si>
    <t>RUSK, WI</t>
  </si>
  <si>
    <t>LYON, KY</t>
  </si>
  <si>
    <t>MC LEOD, MN</t>
  </si>
  <si>
    <t>MOWER, MN</t>
  </si>
  <si>
    <t>STARK, ND</t>
  </si>
  <si>
    <t>YORK, ME</t>
  </si>
  <si>
    <t>KENT, DE</t>
  </si>
  <si>
    <t>MONTGOMERY, GA</t>
  </si>
  <si>
    <t>FAIRFAX CITY, VA</t>
  </si>
  <si>
    <t>MADISON, NY</t>
  </si>
  <si>
    <t>GORDON, GA</t>
  </si>
  <si>
    <t>WASHINGTON, LA</t>
  </si>
  <si>
    <t>POLK, TX</t>
  </si>
  <si>
    <t>HICKMAN, TN</t>
  </si>
  <si>
    <t>NEWAYGO, MI</t>
  </si>
  <si>
    <t>SAUK, WI</t>
  </si>
  <si>
    <t>MACON, IL</t>
  </si>
  <si>
    <t>MEEKER, MN</t>
  </si>
  <si>
    <t>MUSCATINE, IA</t>
  </si>
  <si>
    <t>STEELE, ND</t>
  </si>
  <si>
    <t>KENT, MD</t>
  </si>
  <si>
    <t>MUSCOGEE, GA</t>
  </si>
  <si>
    <t>FAIRFAX, VA</t>
  </si>
  <si>
    <t>MADISON, OH</t>
  </si>
  <si>
    <t>GRAINGER, TN</t>
  </si>
  <si>
    <t>WASHINGTON, MS</t>
  </si>
  <si>
    <t>RAPIDES, LA</t>
  </si>
  <si>
    <t>HIGHLAND, OH</t>
  </si>
  <si>
    <t>NOBLE, IN</t>
  </si>
  <si>
    <t>SAWYER, WI</t>
  </si>
  <si>
    <t>MACOUPIN, IL</t>
  </si>
  <si>
    <t>MELLETTE, SD</t>
  </si>
  <si>
    <t>O BRIEN, IA</t>
  </si>
  <si>
    <t>STUTSMAN, ND</t>
  </si>
  <si>
    <t>KING AND QUEEN, VA</t>
  </si>
  <si>
    <t>PEACH, GA</t>
  </si>
  <si>
    <t>FAIRFIELD, SC</t>
  </si>
  <si>
    <t>MAGOFFIN, KY</t>
  </si>
  <si>
    <t>GRANT, WV</t>
  </si>
  <si>
    <t>WAYNE, MS</t>
  </si>
  <si>
    <t>REFUGIO, TX</t>
  </si>
  <si>
    <t>HOUSTON, TN</t>
  </si>
  <si>
    <t>OAKLAND, MI</t>
  </si>
  <si>
    <t>SHAWANO, WI</t>
  </si>
  <si>
    <t>MADISON, IL</t>
  </si>
  <si>
    <t>MILLE LACS, MN</t>
  </si>
  <si>
    <t>OLMSTED, MN</t>
  </si>
  <si>
    <t>SULLY, SD</t>
  </si>
  <si>
    <t>KING GEORGE, VA</t>
  </si>
  <si>
    <t>PIERCE, GA</t>
  </si>
  <si>
    <t>FALLS CHURCH CITY, VA</t>
  </si>
  <si>
    <t>MARION, OH</t>
  </si>
  <si>
    <t>GREENBRIER, WV</t>
  </si>
  <si>
    <t>WILCOX, AL</t>
  </si>
  <si>
    <t>SAN JACINTO, TX</t>
  </si>
  <si>
    <t>HOWARD, IN</t>
  </si>
  <si>
    <t>OCEANA, MI</t>
  </si>
  <si>
    <t>ST CROIX, WI</t>
  </si>
  <si>
    <t>MARION, IL</t>
  </si>
  <si>
    <t>MINER, SD</t>
  </si>
  <si>
    <t>OSCEOLA, IA</t>
  </si>
  <si>
    <t>TOWNER, ND</t>
  </si>
  <si>
    <t>KING WILLIAM, VA</t>
  </si>
  <si>
    <t>PIKE, AL</t>
  </si>
  <si>
    <t>FANNIN, GA</t>
  </si>
  <si>
    <t>MARION, TN</t>
  </si>
  <si>
    <t>GREENE, PA</t>
  </si>
  <si>
    <t>WILKINSON, MS</t>
  </si>
  <si>
    <t>SAN PATRICIO, TX</t>
  </si>
  <si>
    <t>HUMPHREYS, TN</t>
  </si>
  <si>
    <t>OGEMAW, MI</t>
  </si>
  <si>
    <t>STEPHENSON, IL</t>
  </si>
  <si>
    <t>MARSHALL, IL</t>
  </si>
  <si>
    <t>MINNEHAHA, SD</t>
  </si>
  <si>
    <t>PALO ALTO, IA</t>
  </si>
  <si>
    <t>TRAILL, ND</t>
  </si>
  <si>
    <t>KINGS, NY</t>
  </si>
  <si>
    <t>PULASKI, GA</t>
  </si>
  <si>
    <t>FAUQUIER, VA</t>
  </si>
  <si>
    <t>MARTIN, KY</t>
  </si>
  <si>
    <t>GREENE, TN</t>
  </si>
  <si>
    <t>YAZOO, MS</t>
  </si>
  <si>
    <t>ST BERNARD, LA</t>
  </si>
  <si>
    <t>HUNTINGTON, IN</t>
  </si>
  <si>
    <t>OSCEOLA, MI</t>
  </si>
  <si>
    <t>TAYLOR, WI</t>
  </si>
  <si>
    <t>MARTIN, IN</t>
  </si>
  <si>
    <t>MOODY, SD</t>
  </si>
  <si>
    <t>PLYMOUTH, IA</t>
  </si>
  <si>
    <t>VALLEY, MT</t>
  </si>
  <si>
    <t>LANCASTER, VA</t>
  </si>
  <si>
    <t>QUITMAN, GA</t>
  </si>
  <si>
    <t>FAYETTE, GA</t>
  </si>
  <si>
    <t>MASON, WV</t>
  </si>
  <si>
    <t>HAMBLEN, TN</t>
  </si>
  <si>
    <t>ST CHARLES, LA</t>
  </si>
  <si>
    <t>JACKSON, TN</t>
  </si>
  <si>
    <t>OSCODA, MI</t>
  </si>
  <si>
    <t>TREMPEALEAU, WI</t>
  </si>
  <si>
    <t>MASON, IL</t>
  </si>
  <si>
    <t>MORRISON, MN</t>
  </si>
  <si>
    <t>POCAHONTAS, IA</t>
  </si>
  <si>
    <t>WALSH, ND</t>
  </si>
  <si>
    <t>LEE, SC</t>
  </si>
  <si>
    <t>RANDOLPH, GA</t>
  </si>
  <si>
    <t>FLOYD, VA</t>
  </si>
  <si>
    <t>MC CREARY, KY</t>
  </si>
  <si>
    <t>HAMILTON, TN</t>
  </si>
  <si>
    <t>ST HELENA, LA</t>
  </si>
  <si>
    <t>JASPER, IN</t>
  </si>
  <si>
    <t>OTSEGO, MI</t>
  </si>
  <si>
    <t>VERNON, WI</t>
  </si>
  <si>
    <t>MASSAC, IL</t>
  </si>
  <si>
    <t>MURRAY, MN</t>
  </si>
  <si>
    <t>POLK, IA</t>
  </si>
  <si>
    <t>WALWORTH, SD</t>
  </si>
  <si>
    <t>LENOIR, NC</t>
  </si>
  <si>
    <t>RICHMOND, GA</t>
  </si>
  <si>
    <t>FLUVANNA, VA</t>
  </si>
  <si>
    <t>MC DOWELL, WV</t>
  </si>
  <si>
    <t>HAMPSHIRE, WV</t>
  </si>
  <si>
    <t>ST JAMES, LA</t>
  </si>
  <si>
    <t>JAY, IN</t>
  </si>
  <si>
    <t>OTTAWA, MI</t>
  </si>
  <si>
    <t>VILAS, WI</t>
  </si>
  <si>
    <t>MC DONOUGH, IL</t>
  </si>
  <si>
    <t>NICOLLET, MN</t>
  </si>
  <si>
    <t>POWESHIEK, IA</t>
  </si>
  <si>
    <t>WARD, ND</t>
  </si>
  <si>
    <t>LEXINGTON, SC</t>
  </si>
  <si>
    <t>RUSSELL, AL</t>
  </si>
  <si>
    <t>FORSYTH, GA</t>
  </si>
  <si>
    <t>MEDINA, OH</t>
  </si>
  <si>
    <t>HANCOCK, TN</t>
  </si>
  <si>
    <t>ST JOHN THE BAPTIST, LA</t>
  </si>
  <si>
    <t>JEFFERSON, IN</t>
  </si>
  <si>
    <t>OZAUKEE, WI</t>
  </si>
  <si>
    <t>WALWORTH, WI</t>
  </si>
  <si>
    <t>MC LEAN, IL</t>
  </si>
  <si>
    <t>NOBLES, MN</t>
  </si>
  <si>
    <t>RICE, MN</t>
  </si>
  <si>
    <t>WELLS, ND</t>
  </si>
  <si>
    <t>MARION, SC</t>
  </si>
  <si>
    <t>SCHLEY, GA</t>
  </si>
  <si>
    <t>FORSYTH, NC</t>
  </si>
  <si>
    <t>MEIGS, OH</t>
  </si>
  <si>
    <t>HANCOCK, WV</t>
  </si>
  <si>
    <t>ST LANDRY, LA</t>
  </si>
  <si>
    <t>JEFFERSON, KY</t>
  </si>
  <si>
    <t>PAULDING, OH</t>
  </si>
  <si>
    <t>WASHBURN, WI</t>
  </si>
  <si>
    <t>MC LEAN, KY</t>
  </si>
  <si>
    <t>NORMAN, MN</t>
  </si>
  <si>
    <t>SAC, IA</t>
  </si>
  <si>
    <t>WIBAUX, MT</t>
  </si>
  <si>
    <t>MARLBORO, SC</t>
  </si>
  <si>
    <t>SCREVEN, GA</t>
  </si>
  <si>
    <t>FRANKLIN, GA</t>
  </si>
  <si>
    <t>MENIFEE, KY</t>
  </si>
  <si>
    <t>HARDY, WV</t>
  </si>
  <si>
    <t>ST MARTIN, LA</t>
  </si>
  <si>
    <t>JENNINGS, IN</t>
  </si>
  <si>
    <t>PRESQUE ISLE, MI</t>
  </si>
  <si>
    <t>WASHINGTON, WI</t>
  </si>
  <si>
    <t>MENARD, IL</t>
  </si>
  <si>
    <t>OTTER TAIL, MN</t>
  </si>
  <si>
    <t>SCOTT, IA</t>
  </si>
  <si>
    <t>WILLIAMS, ND</t>
  </si>
  <si>
    <t>MARTIN, NC</t>
  </si>
  <si>
    <t>SEMINOLE, GA</t>
  </si>
  <si>
    <t>FRANKLIN, NC</t>
  </si>
  <si>
    <t>MINGO, WV</t>
  </si>
  <si>
    <t>HARLAN, KY</t>
  </si>
  <si>
    <t>ST MARY, LA</t>
  </si>
  <si>
    <t>JESSAMINE, KY</t>
  </si>
  <si>
    <t>RACINE, WI</t>
  </si>
  <si>
    <t>WAUKESHA, WI</t>
  </si>
  <si>
    <t>MERCER, IL</t>
  </si>
  <si>
    <t>PENNINGTON, MN</t>
  </si>
  <si>
    <t>SHELBY, IA</t>
  </si>
  <si>
    <t>ZIEBACH, SD</t>
  </si>
  <si>
    <t>MATHEWS, VA</t>
  </si>
  <si>
    <t>STEWART, GA</t>
  </si>
  <si>
    <t>FRANKLIN, VA</t>
  </si>
  <si>
    <t>MONROE, NY</t>
  </si>
  <si>
    <t>HARRISON, OH</t>
  </si>
  <si>
    <t>ST TAMMANY, LA</t>
  </si>
  <si>
    <t>KENTON, KY</t>
  </si>
  <si>
    <t>ROSCOMMON, MI</t>
  </si>
  <si>
    <t>WAUPACA, WI</t>
  </si>
  <si>
    <t>MONROE, IL</t>
  </si>
  <si>
    <t>PINE, MN</t>
  </si>
  <si>
    <t>SIOUX, IA</t>
  </si>
  <si>
    <t>MIDDLESEX, VA</t>
  </si>
  <si>
    <t>SUMTER, GA</t>
  </si>
  <si>
    <t>FREDERICK, MD</t>
  </si>
  <si>
    <t>MONTGOMERY, NY</t>
  </si>
  <si>
    <t>HARRISON, WV</t>
  </si>
  <si>
    <t>STARR, TX</t>
  </si>
  <si>
    <t>LAKE, IN</t>
  </si>
  <si>
    <t>SAGINAW, MI</t>
  </si>
  <si>
    <t>WAUSHARA, WI</t>
  </si>
  <si>
    <t>MONROE, IN</t>
  </si>
  <si>
    <t>PIPESTONE, MN</t>
  </si>
  <si>
    <t>STEELE, MN</t>
  </si>
  <si>
    <t>MONMOUTH, NJ</t>
  </si>
  <si>
    <t>TATTNALL, GA</t>
  </si>
  <si>
    <t>FREDERICKSBURG CITY, VA</t>
  </si>
  <si>
    <t>MORGAN, KY</t>
  </si>
  <si>
    <t>HAWKINS, TN</t>
  </si>
  <si>
    <t>TANGIPAHOA, LA</t>
  </si>
  <si>
    <t>LARUE, KY</t>
  </si>
  <si>
    <t>SANILAC, MI</t>
  </si>
  <si>
    <t>WHITESIDE, IL</t>
  </si>
  <si>
    <t>MONTGOMERY, IL</t>
  </si>
  <si>
    <t>POLK, MN</t>
  </si>
  <si>
    <t>STORY, IA</t>
  </si>
  <si>
    <t>NANTUCKET, MA</t>
  </si>
  <si>
    <t>TAYLOR, GA</t>
  </si>
  <si>
    <t>FULTON, GA</t>
  </si>
  <si>
    <t>MORGAN, OH</t>
  </si>
  <si>
    <t>HIGHLAND, VA</t>
  </si>
  <si>
    <t>TERREBONNE, LA</t>
  </si>
  <si>
    <t>LAUDERDALE, AL</t>
  </si>
  <si>
    <t>SCHOOLCRAFT, MI</t>
  </si>
  <si>
    <t>WILL, IL</t>
  </si>
  <si>
    <t>MONTGOMERY, IN</t>
  </si>
  <si>
    <t>POPE, MN</t>
  </si>
  <si>
    <t>TAMA, IA</t>
  </si>
  <si>
    <t>NASSAU, NY</t>
  </si>
  <si>
    <t>TELFAIR, GA</t>
  </si>
  <si>
    <t>GALAX CITY, VA</t>
  </si>
  <si>
    <t>MORGAN, TN</t>
  </si>
  <si>
    <t>HUNTINGDON, PA</t>
  </si>
  <si>
    <t>TRINITY, TX</t>
  </si>
  <si>
    <t>LAWRENCE, TN</t>
  </si>
  <si>
    <t>SHEBOYGAN, WI</t>
  </si>
  <si>
    <t>WINNEBAGO, IL</t>
  </si>
  <si>
    <t>MORGAN, IL</t>
  </si>
  <si>
    <t>RAMSEY, MN</t>
  </si>
  <si>
    <t>VAN BUREN, IA</t>
  </si>
  <si>
    <t>NEW CASTLE, DE</t>
  </si>
  <si>
    <t>TERRELL, GA</t>
  </si>
  <si>
    <t>GASTON, NC</t>
  </si>
  <si>
    <t>MORROW, OH</t>
  </si>
  <si>
    <t>INDIANA, PA</t>
  </si>
  <si>
    <t>TYLER, TX</t>
  </si>
  <si>
    <t>LEWIS, TN</t>
  </si>
  <si>
    <t>SHIAWASSEE, MI</t>
  </si>
  <si>
    <t>WINNEBAGO, WI</t>
  </si>
  <si>
    <t>MORGAN, IN</t>
  </si>
  <si>
    <t>RED LAKE, MN</t>
  </si>
  <si>
    <t>WABASHA, MN</t>
  </si>
  <si>
    <t>NEW HANOVER, NC</t>
  </si>
  <si>
    <t>THOMAS, GA</t>
  </si>
  <si>
    <t>GILMER, GA</t>
  </si>
  <si>
    <t>MUSKINGUM, OH</t>
  </si>
  <si>
    <t>JACKSON, AL</t>
  </si>
  <si>
    <t>VERMILION, LA</t>
  </si>
  <si>
    <t>LIMESTONE, AL</t>
  </si>
  <si>
    <t>ST CLAIR, MI</t>
  </si>
  <si>
    <t>WOOD, WI</t>
  </si>
  <si>
    <t>MOULTRIE, IL</t>
  </si>
  <si>
    <t>REDWOOD, MN</t>
  </si>
  <si>
    <t>WAPELLO, IA</t>
  </si>
  <si>
    <t>NEW KENT, VA</t>
  </si>
  <si>
    <t>TIFT, GA</t>
  </si>
  <si>
    <t>GOOCHLAND, VA</t>
  </si>
  <si>
    <t>NIAGARA, NY</t>
  </si>
  <si>
    <t>JEFFERSON, AL</t>
  </si>
  <si>
    <t>VERNON, LA</t>
  </si>
  <si>
    <t>LINCOLN, KY</t>
  </si>
  <si>
    <t>ST JOSEPH, IN</t>
  </si>
  <si>
    <t>MUHLENBERG, KY</t>
  </si>
  <si>
    <t>RENVILLE, MN</t>
  </si>
  <si>
    <t>WARREN, IA</t>
  </si>
  <si>
    <t>NEWPORT NEWS CITY, VA</t>
  </si>
  <si>
    <t>TOOMBS, GA</t>
  </si>
  <si>
    <t>GRAHAM, NC</t>
  </si>
  <si>
    <t>NICHOLAS, WV</t>
  </si>
  <si>
    <t>JEFFERSON, OH</t>
  </si>
  <si>
    <t>VICTORIA, TX</t>
  </si>
  <si>
    <t>LINCOLN, TN</t>
  </si>
  <si>
    <t>ST JOSEPH, MI</t>
  </si>
  <si>
    <t>OHIO, KY</t>
  </si>
  <si>
    <t>ROBERTS, SD</t>
  </si>
  <si>
    <t>WASECA, MN</t>
  </si>
  <si>
    <t>NORFOLK CITY, VA</t>
  </si>
  <si>
    <t>TREUTLEN, GA</t>
  </si>
  <si>
    <t>GRANVILLE, NC</t>
  </si>
  <si>
    <t>NOBLE, OH</t>
  </si>
  <si>
    <t>JEFFERSON, PA</t>
  </si>
  <si>
    <t>WALKER, TX</t>
  </si>
  <si>
    <t>LOGAN, OH</t>
  </si>
  <si>
    <t>STARKE, IN</t>
  </si>
  <si>
    <t>ORANGE, IN</t>
  </si>
  <si>
    <t>ROCK, MN</t>
  </si>
  <si>
    <t>WASHINGTON, IA</t>
  </si>
  <si>
    <t>NORTHAMPTON, NC</t>
  </si>
  <si>
    <t>TURNER, GA</t>
  </si>
  <si>
    <t>GRAYSON, VA</t>
  </si>
  <si>
    <t>NORTON CITY, VA</t>
  </si>
  <si>
    <t>JEFFERSON, TN</t>
  </si>
  <si>
    <t>WALLER, TX</t>
  </si>
  <si>
    <t>MACON, TN</t>
  </si>
  <si>
    <t>STEUBEN, IN</t>
  </si>
  <si>
    <t>OWEN, IN</t>
  </si>
  <si>
    <t>ROSEAU, MN</t>
  </si>
  <si>
    <t>WAYNE, IA</t>
  </si>
  <si>
    <t>NORTHAMPTON, VA</t>
  </si>
  <si>
    <t>TWIGGS, GA</t>
  </si>
  <si>
    <t>GREENE, GA</t>
  </si>
  <si>
    <t>ONEIDA, NY</t>
  </si>
  <si>
    <t>JEFFERSON, WV</t>
  </si>
  <si>
    <t>WASHINGTON, TX</t>
  </si>
  <si>
    <t>MADISON, IN</t>
  </si>
  <si>
    <t>TUSCOLA, MI</t>
  </si>
  <si>
    <t>PARKE, IN</t>
  </si>
  <si>
    <t>SANBORN, SD</t>
  </si>
  <si>
    <t>WEBSTER, IA</t>
  </si>
  <si>
    <t>NORTHUMBERLAND, VA</t>
  </si>
  <si>
    <t>WAKULLA, FL</t>
  </si>
  <si>
    <t>GREENE, VA</t>
  </si>
  <si>
    <t>ONONDAGA, NY</t>
  </si>
  <si>
    <t>JUNIATA, PA</t>
  </si>
  <si>
    <t>WEBB, TX</t>
  </si>
  <si>
    <t>MADISON, KY</t>
  </si>
  <si>
    <t>VAN BUREN, MI</t>
  </si>
  <si>
    <t>PEORIA, IL</t>
  </si>
  <si>
    <t>SCOTT, MN</t>
  </si>
  <si>
    <t>WINNEBAGO, IA</t>
  </si>
  <si>
    <t>OCEAN, NJ</t>
  </si>
  <si>
    <t>WARE, GA</t>
  </si>
  <si>
    <t>GREENSVILLE, VA</t>
  </si>
  <si>
    <t>ONTARIO, NY</t>
  </si>
  <si>
    <t>KNOX, TN</t>
  </si>
  <si>
    <t>WEST BATON ROUGE, LA</t>
  </si>
  <si>
    <t>MARION, IN</t>
  </si>
  <si>
    <t>WASHTENAW, MI</t>
  </si>
  <si>
    <t>PERRY, IL</t>
  </si>
  <si>
    <t>SHERBURNE, MN</t>
  </si>
  <si>
    <t>WINNESHIEK, IA</t>
  </si>
  <si>
    <t>ONSLOW, NC</t>
  </si>
  <si>
    <t>WASHINGTON, FL</t>
  </si>
  <si>
    <t>GREENVILLE, SC</t>
  </si>
  <si>
    <t>ORLEANS, NY</t>
  </si>
  <si>
    <t>LACKAWANNA, PA</t>
  </si>
  <si>
    <t>WEST FELICIANA, LA</t>
  </si>
  <si>
    <t>MARION, KY</t>
  </si>
  <si>
    <t>WAYNE, MI</t>
  </si>
  <si>
    <t>PERRY, IN</t>
  </si>
  <si>
    <t>SIBLEY, MN</t>
  </si>
  <si>
    <t>WINONA, MN</t>
  </si>
  <si>
    <t>ORANGEBURG, SC</t>
  </si>
  <si>
    <t>WASHINGTON, GA</t>
  </si>
  <si>
    <t>GREENWOOD, SC</t>
  </si>
  <si>
    <t>OSWEGO, NY</t>
  </si>
  <si>
    <t>LAWRENCE, PA</t>
  </si>
  <si>
    <t>WHARTON, TX</t>
  </si>
  <si>
    <t>MARSHALL, TN</t>
  </si>
  <si>
    <t>WEXFORD, MI</t>
  </si>
  <si>
    <t>PIATT, IL</t>
  </si>
  <si>
    <t>SPINK, SD</t>
  </si>
  <si>
    <t>WOODBURY, IA</t>
  </si>
  <si>
    <t>PAMLICO, NC</t>
  </si>
  <si>
    <t>WAYNE, GA</t>
  </si>
  <si>
    <t>GUILFORD, NC</t>
  </si>
  <si>
    <t>OTSEGO, NY</t>
  </si>
  <si>
    <t>LEBANON, PA</t>
  </si>
  <si>
    <t>WILLACY, TX</t>
  </si>
  <si>
    <t>MASON, KY</t>
  </si>
  <si>
    <t>WHITLEY, IN</t>
  </si>
  <si>
    <t>PIKE, IL</t>
  </si>
  <si>
    <t>ST LOUIS, MN</t>
  </si>
  <si>
    <t>WORTH, IA</t>
  </si>
  <si>
    <t>PASQUOTANK, NC</t>
  </si>
  <si>
    <t>WEBSTER, GA</t>
  </si>
  <si>
    <t>GWINNETT, GA</t>
  </si>
  <si>
    <t>OWSLEY, KY</t>
  </si>
  <si>
    <t>LEE, VA</t>
  </si>
  <si>
    <t>WILSON, TX</t>
  </si>
  <si>
    <t>MAURY, TN</t>
  </si>
  <si>
    <t>WILLIAMS, OH</t>
  </si>
  <si>
    <t>PIKE, IN</t>
  </si>
  <si>
    <t>STEARNS, MN</t>
  </si>
  <si>
    <t>WRIGHT, IA</t>
  </si>
  <si>
    <t>PENDER, NC</t>
  </si>
  <si>
    <t>WHEELER, GA</t>
  </si>
  <si>
    <t>HABERSHAM, GA</t>
  </si>
  <si>
    <t>PERRY, KY</t>
  </si>
  <si>
    <t>LEHIGH, PA</t>
  </si>
  <si>
    <t>ZAPATA, TX</t>
  </si>
  <si>
    <t>MEADE, KY</t>
  </si>
  <si>
    <t>POPE, IL</t>
  </si>
  <si>
    <t>STEVENS, MN</t>
  </si>
  <si>
    <t>PERQUIMANS, NC</t>
  </si>
  <si>
    <t>WILCOX, GA</t>
  </si>
  <si>
    <t>HALIFAX, VA</t>
  </si>
  <si>
    <t>PERRY, OH</t>
  </si>
  <si>
    <t>LETCHER, KY</t>
  </si>
  <si>
    <t>ZAVALA, TX</t>
  </si>
  <si>
    <t>MERCER, KY</t>
  </si>
  <si>
    <t>POSEY, IN</t>
  </si>
  <si>
    <t>SWIFT, MN</t>
  </si>
  <si>
    <t>PITT, NC</t>
  </si>
  <si>
    <t>WILKINSON, GA</t>
  </si>
  <si>
    <t>HALL, GA</t>
  </si>
  <si>
    <t>PICKAWAY, OH</t>
  </si>
  <si>
    <t>LEWIS, WV</t>
  </si>
  <si>
    <t>MERCER, OH</t>
  </si>
  <si>
    <t>PULASKI, IL</t>
  </si>
  <si>
    <t>TODD, MN</t>
  </si>
  <si>
    <t>POQUOSON, VA</t>
  </si>
  <si>
    <t>WORTH, GA</t>
  </si>
  <si>
    <t>HANCOCK, GA</t>
  </si>
  <si>
    <t>PIKE, KY</t>
  </si>
  <si>
    <t>LEXINGTON, VA</t>
  </si>
  <si>
    <t>METCALFE, KY</t>
  </si>
  <si>
    <t>PUTNAM, IL</t>
  </si>
  <si>
    <t>TODD, SD</t>
  </si>
  <si>
    <t>PORTSMOUTH CITY, VA</t>
  </si>
  <si>
    <t>HARALSON, GA</t>
  </si>
  <si>
    <t>PIKE, OH</t>
  </si>
  <si>
    <t>LOUDON, TN</t>
  </si>
  <si>
    <t>MIAMI, IN</t>
  </si>
  <si>
    <t>PUTNAM, IN</t>
  </si>
  <si>
    <t>TRAVERSE, MN</t>
  </si>
  <si>
    <t>PRINCE GEORGE, VA</t>
  </si>
  <si>
    <t>HARFORD, MD</t>
  </si>
  <si>
    <t>PIKE, PA</t>
  </si>
  <si>
    <t>LUZERNE, PA</t>
  </si>
  <si>
    <t>MIAMI, OH</t>
  </si>
  <si>
    <t>RANDOLPH, IL</t>
  </si>
  <si>
    <t>TRIPP, SD</t>
  </si>
  <si>
    <t>PRINCE GEORGES, MD</t>
  </si>
  <si>
    <t>HARNETT, NC</t>
  </si>
  <si>
    <t>PORTAGE, OH</t>
  </si>
  <si>
    <t>LYCOMING, PA</t>
  </si>
  <si>
    <t>MONROE, KY</t>
  </si>
  <si>
    <t>RICHLAND, IL</t>
  </si>
  <si>
    <t>TURNER, SD</t>
  </si>
  <si>
    <t>QUEEN ANNES, MD</t>
  </si>
  <si>
    <t>HARRIS, GA</t>
  </si>
  <si>
    <t>POWELL, KY</t>
  </si>
  <si>
    <t>MADISON, AL</t>
  </si>
  <si>
    <t>MONTGOMERY, KY</t>
  </si>
  <si>
    <t>SALINE, IL</t>
  </si>
  <si>
    <t>UNION, SD</t>
  </si>
  <si>
    <t>QUEENS, NY</t>
  </si>
  <si>
    <t>HART, GA</t>
  </si>
  <si>
    <t>PUTNAM, WV</t>
  </si>
  <si>
    <t>MAHONING, OH</t>
  </si>
  <si>
    <t>MONTGOMERY, OH</t>
  </si>
  <si>
    <t>SANGAMON, IL</t>
  </si>
  <si>
    <t>WADENA, MN</t>
  </si>
  <si>
    <t>RICHLAND, SC</t>
  </si>
  <si>
    <t>HAYWOOD, NC</t>
  </si>
  <si>
    <t>RADFORD CITY, VA</t>
  </si>
  <si>
    <t>MARION, WV</t>
  </si>
  <si>
    <t>MONTGOMERY, TN</t>
  </si>
  <si>
    <t>SCHUYLER, IL</t>
  </si>
  <si>
    <t>WASHINGTON, MN</t>
  </si>
  <si>
    <t>RICHMOND CITY, VA</t>
  </si>
  <si>
    <t>HEARD, GA</t>
  </si>
  <si>
    <t>RALEIGH, WV</t>
  </si>
  <si>
    <t>MARSHALL, AL</t>
  </si>
  <si>
    <t>MOORE, TN</t>
  </si>
  <si>
    <t>SCOTT, IL</t>
  </si>
  <si>
    <t>WATONWAN, MN</t>
  </si>
  <si>
    <t>RICHMOND, NC</t>
  </si>
  <si>
    <t>HENDERSON, NC</t>
  </si>
  <si>
    <t>RICHLAND, OH</t>
  </si>
  <si>
    <t>MARSHALL, WV</t>
  </si>
  <si>
    <t>NELSON, KY</t>
  </si>
  <si>
    <t>SHELBY, IL</t>
  </si>
  <si>
    <t>WILKIN, MN</t>
  </si>
  <si>
    <t>RICHMOND, NY</t>
  </si>
  <si>
    <t>HENRY, GA</t>
  </si>
  <si>
    <t>ROANE, WV</t>
  </si>
  <si>
    <t>MC KEAN, PA</t>
  </si>
  <si>
    <t>NEWTON, IN</t>
  </si>
  <si>
    <t>SPENCER, IN</t>
  </si>
  <si>
    <t>WRIGHT, MN</t>
  </si>
  <si>
    <t>RICHMOND, VA</t>
  </si>
  <si>
    <t>HENRY, VA</t>
  </si>
  <si>
    <t>ROCKCASTLE, KY</t>
  </si>
  <si>
    <t>MC MINN, TN</t>
  </si>
  <si>
    <t>NICHOLAS, KY</t>
  </si>
  <si>
    <t>ST CHARLES, MO</t>
  </si>
  <si>
    <t>YANKTON, SD</t>
  </si>
  <si>
    <t>ROBESON, NC</t>
  </si>
  <si>
    <t>HOWARD, MD</t>
  </si>
  <si>
    <t>ROSS, OH</t>
  </si>
  <si>
    <t>MEIGS, TN</t>
  </si>
  <si>
    <t>OHIO, IN</t>
  </si>
  <si>
    <t>ST CLAIR, IL</t>
  </si>
  <si>
    <t>YELLOW MEDICINE, MN</t>
  </si>
  <si>
    <t>SALEM, NJ</t>
  </si>
  <si>
    <t>HUDSON, NJ</t>
  </si>
  <si>
    <t>ROWAN, KY</t>
  </si>
  <si>
    <t>MERCER, PA</t>
  </si>
  <si>
    <t>OLDHAM, KY</t>
  </si>
  <si>
    <t>ST LOUIS, MO</t>
  </si>
  <si>
    <t>SAMPSON, NC</t>
  </si>
  <si>
    <t>HUNTERDON, NJ</t>
  </si>
  <si>
    <t>SARATOGA, NY</t>
  </si>
  <si>
    <t>MERCER, WV</t>
  </si>
  <si>
    <t>OTTAWA, OH</t>
  </si>
  <si>
    <t>STARK, IL</t>
  </si>
  <si>
    <t>SCOTLAND, NC</t>
  </si>
  <si>
    <t>IREDELL, NC</t>
  </si>
  <si>
    <t>SCHENECTADY, NY</t>
  </si>
  <si>
    <t>MIFFLIN, PA</t>
  </si>
  <si>
    <t>OVERTON, TN</t>
  </si>
  <si>
    <t>SULLIVAN, IN</t>
  </si>
  <si>
    <t>SOMERSET, MD</t>
  </si>
  <si>
    <t>JACKSON, GA</t>
  </si>
  <si>
    <t>SCHOHARIE, NY</t>
  </si>
  <si>
    <t>MINERAL, WV</t>
  </si>
  <si>
    <t>OWEN, KY</t>
  </si>
  <si>
    <t>TAZEWELL, IL</t>
  </si>
  <si>
    <t>SOUTHAMPTON, VA</t>
  </si>
  <si>
    <t>JACKSON, NC</t>
  </si>
  <si>
    <t>SCIOTO, OH</t>
  </si>
  <si>
    <t>MONONGALIA, WV</t>
  </si>
  <si>
    <t>PENDLETON, KY</t>
  </si>
  <si>
    <t>TIPPECANOE, IN</t>
  </si>
  <si>
    <t>ST MARYS, MD</t>
  </si>
  <si>
    <t>JASPER, GA</t>
  </si>
  <si>
    <t>SCOTT, TN</t>
  </si>
  <si>
    <t>MONROE, OH</t>
  </si>
  <si>
    <t>PERRY, TN</t>
  </si>
  <si>
    <t>TODD, KY</t>
  </si>
  <si>
    <t>SUFFOLK CITY, VA</t>
  </si>
  <si>
    <t>JOHNSON, TN</t>
  </si>
  <si>
    <t>SENECA, NY</t>
  </si>
  <si>
    <t>MONROE, PA</t>
  </si>
  <si>
    <t>PICKETT, TN</t>
  </si>
  <si>
    <t>TRIGG, KY</t>
  </si>
  <si>
    <t>SUFFOLK, NY</t>
  </si>
  <si>
    <t>JOHNSTON, NC</t>
  </si>
  <si>
    <t>SEQUATCHIE, TN</t>
  </si>
  <si>
    <t>MONROE, TN</t>
  </si>
  <si>
    <t>PORTER, IN</t>
  </si>
  <si>
    <t>UNION, IL</t>
  </si>
  <si>
    <t>SUMTER, SC</t>
  </si>
  <si>
    <t>JONES, GA</t>
  </si>
  <si>
    <t>STARK, OH</t>
  </si>
  <si>
    <t>MONROE, WV</t>
  </si>
  <si>
    <t>PREBLE, OH</t>
  </si>
  <si>
    <t>UNION, KY</t>
  </si>
  <si>
    <t>SURRY, VA</t>
  </si>
  <si>
    <t>KERSHAW, SC</t>
  </si>
  <si>
    <t>STAUNTON CITY, VA</t>
  </si>
  <si>
    <t>MONTGOMERY, VA</t>
  </si>
  <si>
    <t>PULASKI, IN</t>
  </si>
  <si>
    <t>VANDERBURGH, IN</t>
  </si>
  <si>
    <t>SUSSEX, DE</t>
  </si>
  <si>
    <t>LAMAR, GA</t>
  </si>
  <si>
    <t>SULLIVAN, NY</t>
  </si>
  <si>
    <t>MONTOUR, PA</t>
  </si>
  <si>
    <t>PULASKI, KY</t>
  </si>
  <si>
    <t>VERMILION, IL</t>
  </si>
  <si>
    <t>SUSSEX, VA</t>
  </si>
  <si>
    <t>LANCASTER, PA</t>
  </si>
  <si>
    <t>SUMMIT, OH</t>
  </si>
  <si>
    <t>MORGAN, WV</t>
  </si>
  <si>
    <t>PUTNAM, OH</t>
  </si>
  <si>
    <t>VERMILLION, IN</t>
  </si>
  <si>
    <t>TALBOT, MD</t>
  </si>
  <si>
    <t>LANCASTER, SC</t>
  </si>
  <si>
    <t>TRUMBULL, OH</t>
  </si>
  <si>
    <t>MURRAY, GA</t>
  </si>
  <si>
    <t>PUTNAM, TN</t>
  </si>
  <si>
    <t>VIGO, IN</t>
  </si>
  <si>
    <t>TYRRELL, NC</t>
  </si>
  <si>
    <t>LAURENS, SC</t>
  </si>
  <si>
    <t>TUSCARAWAS, OH</t>
  </si>
  <si>
    <t>NORTHAMPTON, PA</t>
  </si>
  <si>
    <t>RANDOLPH, IN</t>
  </si>
  <si>
    <t>WABASH, IL</t>
  </si>
  <si>
    <t>VIRGINIA BEACH CITY, VA</t>
  </si>
  <si>
    <t>LEE, AL</t>
  </si>
  <si>
    <t>UNION, OH</t>
  </si>
  <si>
    <t>NORTHUMBERLAND, PA</t>
  </si>
  <si>
    <t>RIPLEY, IN</t>
  </si>
  <si>
    <t>WARREN, IL</t>
  </si>
  <si>
    <t>WASHINGTON, NC</t>
  </si>
  <si>
    <t>LEE, NC</t>
  </si>
  <si>
    <t>VAN BUREN, TN</t>
  </si>
  <si>
    <t>NORTON, VA</t>
  </si>
  <si>
    <t>ROBERTSON, KY</t>
  </si>
  <si>
    <t>WARREN, IN</t>
  </si>
  <si>
    <t>WAYNE, NC</t>
  </si>
  <si>
    <t>LINCOLN, GA</t>
  </si>
  <si>
    <t>VINTON, OH</t>
  </si>
  <si>
    <t>OHIO, WV</t>
  </si>
  <si>
    <t>ROBERTSON, TN</t>
  </si>
  <si>
    <t>WARRICK, IN</t>
  </si>
  <si>
    <t>WAYNESBORO CITY, VA</t>
  </si>
  <si>
    <t>LINCOLN, NC</t>
  </si>
  <si>
    <t>WAYNE, NY</t>
  </si>
  <si>
    <t>ORANGE, NY</t>
  </si>
  <si>
    <t>RUSH, IN</t>
  </si>
  <si>
    <t>WASHINGTON, IL</t>
  </si>
  <si>
    <t>WESTMORELAND, VA</t>
  </si>
  <si>
    <t>LOUDOUN, VA</t>
  </si>
  <si>
    <t>WAYNE, OH</t>
  </si>
  <si>
    <t>PAGE, VA</t>
  </si>
  <si>
    <t>RUSSELL, KY</t>
  </si>
  <si>
    <t>WASHINGTON, IN</t>
  </si>
  <si>
    <t>WICOMICO, MD</t>
  </si>
  <si>
    <t>LOUISA, VA</t>
  </si>
  <si>
    <t>WAYNE, PA</t>
  </si>
  <si>
    <t>PENDLETON, WV</t>
  </si>
  <si>
    <t>RUTHERFORD, TN</t>
  </si>
  <si>
    <t>WAYNE, IL</t>
  </si>
  <si>
    <t>WILLIAMSBURG CITY, VA</t>
  </si>
  <si>
    <t>LUMPKIN, GA</t>
  </si>
  <si>
    <t>WAYNE, WV</t>
  </si>
  <si>
    <t>PERRY, PA</t>
  </si>
  <si>
    <t>SANDUSKY, OH</t>
  </si>
  <si>
    <t>WEBSTER, KY</t>
  </si>
  <si>
    <t>WILLIAMSBURG, SC</t>
  </si>
  <si>
    <t>LUNENBURG, VA</t>
  </si>
  <si>
    <t>WHITE, TN</t>
  </si>
  <si>
    <t>PLEASANTS, WV</t>
  </si>
  <si>
    <t>SCOTT, IN</t>
  </si>
  <si>
    <t>WHITE, IL</t>
  </si>
  <si>
    <t>WILSON, NC</t>
  </si>
  <si>
    <t>LYNCHBURG CITY, VA</t>
  </si>
  <si>
    <t>WHITLEY, KY</t>
  </si>
  <si>
    <t>POCAHONTAS, WV</t>
  </si>
  <si>
    <t>SCOTT, KY</t>
  </si>
  <si>
    <t>WILLIAMSON, IL</t>
  </si>
  <si>
    <t>WORCESTER, MD</t>
  </si>
  <si>
    <t>MACON, NC</t>
  </si>
  <si>
    <t>WINCHESTER CITY, VA</t>
  </si>
  <si>
    <t>POLK, GA</t>
  </si>
  <si>
    <t>SENECA, OH</t>
  </si>
  <si>
    <t>WOODFORD, IL</t>
  </si>
  <si>
    <t>YORK, VA</t>
  </si>
  <si>
    <t>MADISON, GA</t>
  </si>
  <si>
    <t>WOLFE, KY</t>
  </si>
  <si>
    <t>POLK, TN</t>
  </si>
  <si>
    <t>SHELBY, IN</t>
  </si>
  <si>
    <t>MADISON, NC</t>
  </si>
  <si>
    <t>WOOD, WV</t>
  </si>
  <si>
    <t>POTTER, PA</t>
  </si>
  <si>
    <t>SHELBY, KY</t>
  </si>
  <si>
    <t>MADISON, VA</t>
  </si>
  <si>
    <t>WYOMING, NY</t>
  </si>
  <si>
    <t>PRESTON, WV</t>
  </si>
  <si>
    <t>SHELBY, OH</t>
  </si>
  <si>
    <t>MANASSAS, VA</t>
  </si>
  <si>
    <t>WYOMING, WV</t>
  </si>
  <si>
    <t>PULASKI, VA</t>
  </si>
  <si>
    <t>SIMPSON, KY</t>
  </si>
  <si>
    <t>MANASSAS PARK, VA</t>
  </si>
  <si>
    <t>RADFORD, VA</t>
  </si>
  <si>
    <t>SMITH, TN</t>
  </si>
  <si>
    <t>MARTINSVILLE CITY, VA</t>
  </si>
  <si>
    <t>RANDOLPH, WV</t>
  </si>
  <si>
    <t>SPENCER, KY</t>
  </si>
  <si>
    <t>MC CORMICK, SC</t>
  </si>
  <si>
    <t>RHEA, TN</t>
  </si>
  <si>
    <t>STEWART, TN</t>
  </si>
  <si>
    <t>MC DOWELL, NC</t>
  </si>
  <si>
    <t>RITCHIE, WV</t>
  </si>
  <si>
    <t>SUMNER, TN</t>
  </si>
  <si>
    <t>MC DUFFIE, GA</t>
  </si>
  <si>
    <t>ROANE, TN</t>
  </si>
  <si>
    <t>SWITZERLAND, IN</t>
  </si>
  <si>
    <t>MECKLENBURG, NC</t>
  </si>
  <si>
    <t>ROANOKE, VA</t>
  </si>
  <si>
    <t>TAYLOR, KY</t>
  </si>
  <si>
    <t>MECKLENBURG, VA</t>
  </si>
  <si>
    <t>ROANOKE CITY, VA</t>
  </si>
  <si>
    <t>TIPTON, IN</t>
  </si>
  <si>
    <t>MERCER, NJ</t>
  </si>
  <si>
    <t>ROCKBRIDGE, VA</t>
  </si>
  <si>
    <t>TRIMBLE, KY</t>
  </si>
  <si>
    <t>MERIWETHER, GA</t>
  </si>
  <si>
    <t>ROCKINGHAM, VA</t>
  </si>
  <si>
    <t>TROUSDALE, TN</t>
  </si>
  <si>
    <t>MIDDLESEX, NJ</t>
  </si>
  <si>
    <t>RUSSELL, VA</t>
  </si>
  <si>
    <t>UNION, IN</t>
  </si>
  <si>
    <t>MITCHELL, NC</t>
  </si>
  <si>
    <t>SALEM, VA</t>
  </si>
  <si>
    <t>VAN WERT, OH</t>
  </si>
  <si>
    <t>MONROE, GA</t>
  </si>
  <si>
    <t>SCHUYLER, NY</t>
  </si>
  <si>
    <t>WABASH, IN</t>
  </si>
  <si>
    <t>MONTGOMERY, MD</t>
  </si>
  <si>
    <t>SCHUYLKILL, PA</t>
  </si>
  <si>
    <t>WARREN, KY</t>
  </si>
  <si>
    <t>MONTGOMERY, NC</t>
  </si>
  <si>
    <t>SCOTT, VA</t>
  </si>
  <si>
    <t>WARREN, OH</t>
  </si>
  <si>
    <t>MONTGOMERY, PA</t>
  </si>
  <si>
    <t>SEVIER, TN</t>
  </si>
  <si>
    <t>WARREN, TN</t>
  </si>
  <si>
    <t>MOORE, NC</t>
  </si>
  <si>
    <t>SHELBY, AL</t>
  </si>
  <si>
    <t>WASHINGTON, KY</t>
  </si>
  <si>
    <t>MORGAN, GA</t>
  </si>
  <si>
    <t>SHENANDOAH, VA</t>
  </si>
  <si>
    <t>WAYNE, IN</t>
  </si>
  <si>
    <t>MORRIS, NJ</t>
  </si>
  <si>
    <t>SMYTH, VA</t>
  </si>
  <si>
    <t>WAYNE, KY</t>
  </si>
  <si>
    <t>NASH, NC</t>
  </si>
  <si>
    <t>SNYDER, PA</t>
  </si>
  <si>
    <t>WAYNE, TN</t>
  </si>
  <si>
    <t>NELSON, VA</t>
  </si>
  <si>
    <t>SOMERSET, PA</t>
  </si>
  <si>
    <t>WELLS, IN</t>
  </si>
  <si>
    <t>NEW YORK, NY</t>
  </si>
  <si>
    <t>ST CLAIR, AL</t>
  </si>
  <si>
    <t>WHITE, IN</t>
  </si>
  <si>
    <t>NEWBERRY, SC</t>
  </si>
  <si>
    <t>STAUNTON, VA</t>
  </si>
  <si>
    <t>WILLIAMSON, TN</t>
  </si>
  <si>
    <t>NEWTON, GA</t>
  </si>
  <si>
    <t>STEUBEN, NY</t>
  </si>
  <si>
    <t>WILSON, TN</t>
  </si>
  <si>
    <t>NOTTOWAY, VA</t>
  </si>
  <si>
    <t>SULLIVAN, PA</t>
  </si>
  <si>
    <t>WOOD, OH</t>
  </si>
  <si>
    <t>OCONEE, GA</t>
  </si>
  <si>
    <t>SULLIVAN, TN</t>
  </si>
  <si>
    <t>WOODFORD, KY</t>
  </si>
  <si>
    <t>OCONEE, SC</t>
  </si>
  <si>
    <t>SUMMERS, WV</t>
  </si>
  <si>
    <t>WYANDOT, OH</t>
  </si>
  <si>
    <t>OGLETHORPE, GA</t>
  </si>
  <si>
    <t>SUSQUEHANNA, PA</t>
  </si>
  <si>
    <t>ORANGE, NC</t>
  </si>
  <si>
    <t>SUSSEX, NJ</t>
  </si>
  <si>
    <t>ORANGE, VA</t>
  </si>
  <si>
    <t>TALLADEGA, AL</t>
  </si>
  <si>
    <t>PASSAIC, NJ</t>
  </si>
  <si>
    <t>TAYLOR, WV</t>
  </si>
  <si>
    <t>PATRICK, VA</t>
  </si>
  <si>
    <t>TAZEWELL, VA</t>
  </si>
  <si>
    <t>PAULDING, GA</t>
  </si>
  <si>
    <t>TIOGA, NY</t>
  </si>
  <si>
    <t>PERSON, NC</t>
  </si>
  <si>
    <t>TIOGA, PA</t>
  </si>
  <si>
    <t>PETERSBURG CITY, VA</t>
  </si>
  <si>
    <t>TOMPKINS, NY</t>
  </si>
  <si>
    <t>PHILADELPHIA, PA</t>
  </si>
  <si>
    <t>TUCKER, WV</t>
  </si>
  <si>
    <t>PICKENS, GA</t>
  </si>
  <si>
    <t>TYLER, WV</t>
  </si>
  <si>
    <t>PICKENS, SC</t>
  </si>
  <si>
    <t>ULSTER, NY</t>
  </si>
  <si>
    <t>PIKE, GA</t>
  </si>
  <si>
    <t>UNICOI, TN</t>
  </si>
  <si>
    <t>PITTSYLVANIA, VA</t>
  </si>
  <si>
    <t>UNION, PA</t>
  </si>
  <si>
    <t>POLK, NC</t>
  </si>
  <si>
    <t>UNION, TN</t>
  </si>
  <si>
    <t>POWHATAN, VA</t>
  </si>
  <si>
    <t>UPSHUR, WV</t>
  </si>
  <si>
    <t>PRINCE EDWARD, VA</t>
  </si>
  <si>
    <t>VENANGO, PA</t>
  </si>
  <si>
    <t>PRINCE WILLIAM, VA</t>
  </si>
  <si>
    <t>WALKER, GA</t>
  </si>
  <si>
    <t>PUTNAM, GA</t>
  </si>
  <si>
    <t>WARREN, NJ</t>
  </si>
  <si>
    <t>RABUN, GA</t>
  </si>
  <si>
    <t>WARREN, PA</t>
  </si>
  <si>
    <t>RANDOLPH, AL</t>
  </si>
  <si>
    <t>WARREN, VA</t>
  </si>
  <si>
    <t>RANDOLPH, NC</t>
  </si>
  <si>
    <t>WASHINGTON, MD</t>
  </si>
  <si>
    <t>RAPPAHANNOCK, VA</t>
  </si>
  <si>
    <t>WASHINGTON, OH</t>
  </si>
  <si>
    <t>ROCKDALE, GA</t>
  </si>
  <si>
    <t>WASHINGTON, PA</t>
  </si>
  <si>
    <t>ROCKINGHAM, NC</t>
  </si>
  <si>
    <t>WASHINGTON, TN</t>
  </si>
  <si>
    <t>ROWAN, NC</t>
  </si>
  <si>
    <t>WASHINGTON, VA</t>
  </si>
  <si>
    <t>RUTHERFORD, NC</t>
  </si>
  <si>
    <t>WAYNESBORO, VA</t>
  </si>
  <si>
    <t>SALUDA, SC</t>
  </si>
  <si>
    <t>WEBSTER, WV</t>
  </si>
  <si>
    <t>SOMERSET, NJ</t>
  </si>
  <si>
    <t>WESTMORELAND, PA</t>
  </si>
  <si>
    <t>SPALDING, GA</t>
  </si>
  <si>
    <t>WETZEL, WV</t>
  </si>
  <si>
    <t>SPARTANBURG, SC</t>
  </si>
  <si>
    <t>WHITFIELD, GA</t>
  </si>
  <si>
    <t>SPOTSYLVANIA, VA</t>
  </si>
  <si>
    <t>WINCHESTER, VA</t>
  </si>
  <si>
    <t>STAFFORD, VA</t>
  </si>
  <si>
    <t>WIRT, WV</t>
  </si>
  <si>
    <t>STANLY, NC</t>
  </si>
  <si>
    <t>WISE, VA</t>
  </si>
  <si>
    <t>STEPHENS, GA</t>
  </si>
  <si>
    <t>WYOMING, PA</t>
  </si>
  <si>
    <t>STOKES, NC</t>
  </si>
  <si>
    <t>WYTHE, VA</t>
  </si>
  <si>
    <t>SURRY, NC</t>
  </si>
  <si>
    <t>YATES, NY</t>
  </si>
  <si>
    <t>SWAIN, NC</t>
  </si>
  <si>
    <t>TALBOT, GA</t>
  </si>
  <si>
    <t>TALIAFERRO, GA</t>
  </si>
  <si>
    <t>TALLAPOOSA, AL</t>
  </si>
  <si>
    <t>TOWNS, GA</t>
  </si>
  <si>
    <t>TRANSYLVANIA, NC</t>
  </si>
  <si>
    <t>TROUP, GA</t>
  </si>
  <si>
    <t>UNION, GA</t>
  </si>
  <si>
    <t>UNION, NC</t>
  </si>
  <si>
    <t>UNION, NJ</t>
  </si>
  <si>
    <t>UNION, SC</t>
  </si>
  <si>
    <t>UPSON, GA</t>
  </si>
  <si>
    <t>VANCE, NC</t>
  </si>
  <si>
    <t>WAKE, NC</t>
  </si>
  <si>
    <t>WALTON, GA</t>
  </si>
  <si>
    <t>WARREN, GA</t>
  </si>
  <si>
    <t>WARREN, NC</t>
  </si>
  <si>
    <t>WATAUGA, NC</t>
  </si>
  <si>
    <t>WHITE, GA</t>
  </si>
  <si>
    <t>WILKES, GA</t>
  </si>
  <si>
    <t>WILKES, NC</t>
  </si>
  <si>
    <t>YADKIN, NC</t>
  </si>
  <si>
    <t>YANCEY, NC</t>
  </si>
  <si>
    <t>YORK, PA</t>
  </si>
  <si>
    <t>YORK, SC</t>
  </si>
  <si>
    <t>ANDREWS, TX</t>
  </si>
  <si>
    <t>ARMSTRONG, TX</t>
  </si>
  <si>
    <t>HARDING, NM</t>
  </si>
  <si>
    <t>BENT, CO</t>
  </si>
  <si>
    <t>COLFAX, NM</t>
  </si>
  <si>
    <t>BERNALILLO, NM</t>
  </si>
  <si>
    <t>DONA ANA, NM</t>
  </si>
  <si>
    <t>COCHISE, AZ</t>
  </si>
  <si>
    <t>CATRON, NM</t>
  </si>
  <si>
    <t>CASCADE, MT</t>
  </si>
  <si>
    <t>FLATHEAD, MT</t>
  </si>
  <si>
    <t>BEAVERHEAD, MT</t>
  </si>
  <si>
    <t>BEAR LAKE, ID</t>
  </si>
  <si>
    <t>BEAVER, UT</t>
  </si>
  <si>
    <t>BLAINE, MT</t>
  </si>
  <si>
    <t>BIG HORN, MT</t>
  </si>
  <si>
    <t>BIG HORN, WY</t>
  </si>
  <si>
    <t>TETON, WY</t>
  </si>
  <si>
    <t>FREMONT, WY</t>
  </si>
  <si>
    <t>ALBANY, WY</t>
  </si>
  <si>
    <t>ADAMS, CO</t>
  </si>
  <si>
    <t>GRAND, CO</t>
  </si>
  <si>
    <t>PARK, CO</t>
  </si>
  <si>
    <t>CHAFFEE, CO</t>
  </si>
  <si>
    <t>ALAMOSA, CO</t>
  </si>
  <si>
    <t>HINSDALE, CO</t>
  </si>
  <si>
    <t>CARBON, UT</t>
  </si>
  <si>
    <t>ARCHULETA, CO</t>
  </si>
  <si>
    <t>DOLORES, CO</t>
  </si>
  <si>
    <t>APACHE, AZ</t>
  </si>
  <si>
    <t>DELTA, CO</t>
  </si>
  <si>
    <t>CHELAN, WA</t>
  </si>
  <si>
    <t>ADAMS, WA</t>
  </si>
  <si>
    <t>BENEWAH, ID</t>
  </si>
  <si>
    <t>ADA, ID</t>
  </si>
  <si>
    <t>DESCHUTES, OR</t>
  </si>
  <si>
    <t>BOX ELDER, UT</t>
  </si>
  <si>
    <t>CACHE, UT</t>
  </si>
  <si>
    <t>COCONINO, AZ</t>
  </si>
  <si>
    <t>SAN BERNARDINO, CA</t>
  </si>
  <si>
    <t>IMPERIAL, CA</t>
  </si>
  <si>
    <t>ALPINE, CA</t>
  </si>
  <si>
    <t>WHATCOM, WA</t>
  </si>
  <si>
    <t>ISLAND, WA</t>
  </si>
  <si>
    <t>BENTON, OR</t>
  </si>
  <si>
    <t>DEL NORTE, CA</t>
  </si>
  <si>
    <t>HUMBOLDT, CA</t>
  </si>
  <si>
    <t>ALAMEDA, CA</t>
  </si>
  <si>
    <t>BUTTE, CA</t>
  </si>
  <si>
    <t>MARIN, CA</t>
  </si>
  <si>
    <t>MONTEREY, CA</t>
  </si>
  <si>
    <t>FRESNO, CA</t>
  </si>
  <si>
    <t>SANTA BARBARA, CA</t>
  </si>
  <si>
    <t>VENTURA, CA</t>
  </si>
  <si>
    <t>LOS ANGELES, CA</t>
  </si>
  <si>
    <t>SAN DIEGO, CA</t>
  </si>
  <si>
    <t>ATLIN, AK</t>
  </si>
  <si>
    <t>BERING GLACIER, AK</t>
  </si>
  <si>
    <t>GULKANA, AK</t>
  </si>
  <si>
    <t>AFOGNAK, AK</t>
  </si>
  <si>
    <t>CHIGNIK, AK</t>
  </si>
  <si>
    <t>BEAVER, AK</t>
  </si>
  <si>
    <t>BAIRD INLET, AK</t>
  </si>
  <si>
    <t>BRISTOL BAY, AK</t>
  </si>
  <si>
    <t>KOTZEBUE, AK</t>
  </si>
  <si>
    <t>BIG DELTA, AK</t>
  </si>
  <si>
    <t>AMBLER RIVER, AK</t>
  </si>
  <si>
    <t>CHANDLER LAKE, AK</t>
  </si>
  <si>
    <t>POINT LAY, AK</t>
  </si>
  <si>
    <t>BARROW, AK</t>
  </si>
  <si>
    <t>KODIAK ISLAND, AK</t>
  </si>
  <si>
    <t>BAILEY, TX</t>
  </si>
  <si>
    <t>BRISCOE, TX</t>
  </si>
  <si>
    <t>UNION, NM</t>
  </si>
  <si>
    <t>CHEYENNE, CO</t>
  </si>
  <si>
    <t>CUSTER, CO</t>
  </si>
  <si>
    <t>SANTA FE, NM</t>
  </si>
  <si>
    <t>EL PASO, TX</t>
  </si>
  <si>
    <t>HIDALGO, NM</t>
  </si>
  <si>
    <t>GILA, AZ</t>
  </si>
  <si>
    <t>CHOUTEAU, MT</t>
  </si>
  <si>
    <t>LEWIS AND CLARK, MT</t>
  </si>
  <si>
    <t>BROADWATER, MT</t>
  </si>
  <si>
    <t>BONNEVILLE, ID</t>
  </si>
  <si>
    <t>CLARK, NV</t>
  </si>
  <si>
    <t>FERGUS, MT</t>
  </si>
  <si>
    <t>CAMPBELL, WY</t>
  </si>
  <si>
    <t>CARBON, MT</t>
  </si>
  <si>
    <t>NATRONA, WY</t>
  </si>
  <si>
    <t>CARBON, WY</t>
  </si>
  <si>
    <t>ARAPAHOE, CO</t>
  </si>
  <si>
    <t>JACKSON, CO</t>
  </si>
  <si>
    <t>CLEAR CREEK, CO</t>
  </si>
  <si>
    <t>CONEJOS, CO</t>
  </si>
  <si>
    <t>MINERAL, CO</t>
  </si>
  <si>
    <t>DAGGETT, UT</t>
  </si>
  <si>
    <t>CIBOLA, NM</t>
  </si>
  <si>
    <t>EMERY, UT</t>
  </si>
  <si>
    <t>NAVAJO, AZ</t>
  </si>
  <si>
    <t>GARFIELD, CO</t>
  </si>
  <si>
    <t>FERRY, WA</t>
  </si>
  <si>
    <t>ASOTIN, WA</t>
  </si>
  <si>
    <t>BOISE, ID</t>
  </si>
  <si>
    <t>ADAMS, ID</t>
  </si>
  <si>
    <t>HARNEY, OR</t>
  </si>
  <si>
    <t>CARSON CITY, NV</t>
  </si>
  <si>
    <t>DAVIS, UT</t>
  </si>
  <si>
    <t>KANE, UT</t>
  </si>
  <si>
    <t>RIVERSIDE, CA</t>
  </si>
  <si>
    <t>AMADOR, CA</t>
  </si>
  <si>
    <t>KING, WA</t>
  </si>
  <si>
    <t>CLACKAMAS, OR</t>
  </si>
  <si>
    <t>JACKSON, OR</t>
  </si>
  <si>
    <t>LAKE, CA</t>
  </si>
  <si>
    <t>COLUSA, CA</t>
  </si>
  <si>
    <t>SAN FRANCISCO, CA</t>
  </si>
  <si>
    <t>SAN LUIS OBISPO, CA</t>
  </si>
  <si>
    <t>KERN, CA</t>
  </si>
  <si>
    <t>ORANGE, CA</t>
  </si>
  <si>
    <t>BRADFIELD CANAL, AK</t>
  </si>
  <si>
    <t>CORDOVA, AK</t>
  </si>
  <si>
    <t>MCCARTHY, AK</t>
  </si>
  <si>
    <t>ANCHORAGE, AK</t>
  </si>
  <si>
    <t>KARLUK, AK</t>
  </si>
  <si>
    <t>BETTLES, AK</t>
  </si>
  <si>
    <t>BENDELEBEN, AK</t>
  </si>
  <si>
    <t>COLD BAY, AK</t>
  </si>
  <si>
    <t>SELAWIK, AK</t>
  </si>
  <si>
    <t>EAGLE, AK</t>
  </si>
  <si>
    <t>ARCTIC, AK</t>
  </si>
  <si>
    <t>DE LONG MOUNTAINS, AK</t>
  </si>
  <si>
    <t>UTUKOK RIVER, AK</t>
  </si>
  <si>
    <t>BARTER ISLAND, AK</t>
  </si>
  <si>
    <t>BORDEN, TX</t>
  </si>
  <si>
    <t>CASTRO, TX</t>
  </si>
  <si>
    <t>CHEYENNE, KS</t>
  </si>
  <si>
    <t>HUERFANO, CO</t>
  </si>
  <si>
    <t>TORRANCE, NM</t>
  </si>
  <si>
    <t>LINCOLN, NM</t>
  </si>
  <si>
    <t>GRAHAM, AZ</t>
  </si>
  <si>
    <t>GLACIER, MT</t>
  </si>
  <si>
    <t>DEER LODGE, MT</t>
  </si>
  <si>
    <t>CARIBOU, ID</t>
  </si>
  <si>
    <t>IRON, UT</t>
  </si>
  <si>
    <t>GOLDEN VALLEY, MT</t>
  </si>
  <si>
    <t>CARTER, MT</t>
  </si>
  <si>
    <t>HOT SPRINGS, WY</t>
  </si>
  <si>
    <t>MOFFAT, CO</t>
  </si>
  <si>
    <t>BANNER, NE</t>
  </si>
  <si>
    <t>EAGLE, CO</t>
  </si>
  <si>
    <t>COSTILLA, CO</t>
  </si>
  <si>
    <t>OURAY, CO</t>
  </si>
  <si>
    <t>DUCHESNE, UT</t>
  </si>
  <si>
    <t>LA PLATA, CO</t>
  </si>
  <si>
    <t>GARFIELD, UT</t>
  </si>
  <si>
    <t>GUNNISON, CO</t>
  </si>
  <si>
    <t>OKANOGAN, WA</t>
  </si>
  <si>
    <t>BENTON, WA</t>
  </si>
  <si>
    <t>BONNER, ID</t>
  </si>
  <si>
    <t>BAKER, OR</t>
  </si>
  <si>
    <t>KLAMATH, OR</t>
  </si>
  <si>
    <t>CASSIA, ID</t>
  </si>
  <si>
    <t>PIUTE, UT</t>
  </si>
  <si>
    <t>MOHAVE, AZ</t>
  </si>
  <si>
    <t>CALAVERAS, CA</t>
  </si>
  <si>
    <t>KITSAP, WA</t>
  </si>
  <si>
    <t>CLALLAM, WA</t>
  </si>
  <si>
    <t>JOSEPHINE, OR</t>
  </si>
  <si>
    <t>MENDOCINO, CA</t>
  </si>
  <si>
    <t>CONTRA COSTA, CA</t>
  </si>
  <si>
    <t>SAN MATEO, CA</t>
  </si>
  <si>
    <t>KINGS, CA</t>
  </si>
  <si>
    <t>CRAIG, AK</t>
  </si>
  <si>
    <t>ICY BAY, AK</t>
  </si>
  <si>
    <t>SEWARD, AK</t>
  </si>
  <si>
    <t>BLYING SOUND, AK</t>
  </si>
  <si>
    <t>MT. KATMAI, AK</t>
  </si>
  <si>
    <t>BLACK RIVER, AK</t>
  </si>
  <si>
    <t>BETHEL, AK</t>
  </si>
  <si>
    <t>NAKNEK, AK</t>
  </si>
  <si>
    <t>SHISHMAREF, AK</t>
  </si>
  <si>
    <t>FAIRBANKS, AK</t>
  </si>
  <si>
    <t>BAIRD MOUNTAINS, AK</t>
  </si>
  <si>
    <t>HOWARD PASS, AK</t>
  </si>
  <si>
    <t>BEECHEY POINT, AK</t>
  </si>
  <si>
    <t>BREWSTER, TX</t>
  </si>
  <si>
    <t>CHILDRESS, TX</t>
  </si>
  <si>
    <t>KIOWA, CO</t>
  </si>
  <si>
    <t>LAS ANIMAS, CO</t>
  </si>
  <si>
    <t>OTERO, NM</t>
  </si>
  <si>
    <t>GRANT, NM</t>
  </si>
  <si>
    <t>HILL, MT</t>
  </si>
  <si>
    <t>GALLATIN, MT</t>
  </si>
  <si>
    <t>CLARK, ID</t>
  </si>
  <si>
    <t>JUAB, UT</t>
  </si>
  <si>
    <t>MUSSELSHELL, MT</t>
  </si>
  <si>
    <t>CONVERSE, WY</t>
  </si>
  <si>
    <t>PARK, WY</t>
  </si>
  <si>
    <t>ROUTT, CO</t>
  </si>
  <si>
    <t>BOULDER, CO</t>
  </si>
  <si>
    <t>LAKE, CO</t>
  </si>
  <si>
    <t>RIO GRANDE, CO</t>
  </si>
  <si>
    <t>SAN JUAN, CO</t>
  </si>
  <si>
    <t>UINTAH, UT</t>
  </si>
  <si>
    <t>LOS ALAMOS, NM</t>
  </si>
  <si>
    <t>GRAND, UT</t>
  </si>
  <si>
    <t>MESA, CO</t>
  </si>
  <si>
    <t>PEND OREILLE, WA</t>
  </si>
  <si>
    <t>COLUMBIA, WA</t>
  </si>
  <si>
    <t>BOUNDARY, ID</t>
  </si>
  <si>
    <t>BANNOCK, ID</t>
  </si>
  <si>
    <t>LAKE, OR</t>
  </si>
  <si>
    <t>CHURCHILL, NV</t>
  </si>
  <si>
    <t>SALT LAKE, UT</t>
  </si>
  <si>
    <t>EL DORADO, CA</t>
  </si>
  <si>
    <t>MASON, WA</t>
  </si>
  <si>
    <t>CLARK, WA</t>
  </si>
  <si>
    <t>SHASTA, CA</t>
  </si>
  <si>
    <t>NAPA, CA</t>
  </si>
  <si>
    <t>GLENN, CA</t>
  </si>
  <si>
    <t>SANTA CRUZ, CA</t>
  </si>
  <si>
    <t>MADERA, CA</t>
  </si>
  <si>
    <t>DIXON ENTRANCE, AK</t>
  </si>
  <si>
    <t>MT. ST. ELIAS, AK</t>
  </si>
  <si>
    <t>TALKEETNA MTS., AK</t>
  </si>
  <si>
    <t>ILIAMNA, AK</t>
  </si>
  <si>
    <t>STEPOVAK BAY, AK</t>
  </si>
  <si>
    <t>CHARLEY RIVER, AK</t>
  </si>
  <si>
    <t>BLACK, AK</t>
  </si>
  <si>
    <t>NUSHAGAK BAY, AK</t>
  </si>
  <si>
    <t>HEALY, AK</t>
  </si>
  <si>
    <t>CHANDALAR, AK</t>
  </si>
  <si>
    <t>KILLIK RIVER, AK</t>
  </si>
  <si>
    <t>DEMARCATION POINT, AK</t>
  </si>
  <si>
    <t>CHAVES, NM</t>
  </si>
  <si>
    <t>CIMARRON, OK</t>
  </si>
  <si>
    <t>KIT CARSON, CO</t>
  </si>
  <si>
    <t>MORA, NM</t>
  </si>
  <si>
    <t>SIERRA, NM</t>
  </si>
  <si>
    <t>GREENLEE, AZ</t>
  </si>
  <si>
    <t>JUDITH BASIN, MT</t>
  </si>
  <si>
    <t>GRANITE, MT</t>
  </si>
  <si>
    <t>FREMONT, ID</t>
  </si>
  <si>
    <t>LINCOLN, NV</t>
  </si>
  <si>
    <t>PETROLEUM, MT</t>
  </si>
  <si>
    <t>CROOK, WY</t>
  </si>
  <si>
    <t>WASHAKIE, WY</t>
  </si>
  <si>
    <t>SUBLETTE, WY</t>
  </si>
  <si>
    <t>BROOMFIELD, CO</t>
  </si>
  <si>
    <t>SUMMIT, CO</t>
  </si>
  <si>
    <t>SAGUACHE, CO</t>
  </si>
  <si>
    <t>WASATCH, UT</t>
  </si>
  <si>
    <t>MC KINLEY, NM</t>
  </si>
  <si>
    <t>MONTEZUMA, CO</t>
  </si>
  <si>
    <t>PITKIN, CO</t>
  </si>
  <si>
    <t>SAN JUAN, WA</t>
  </si>
  <si>
    <t>CROOK, OR</t>
  </si>
  <si>
    <t>CLEARWATER, ID</t>
  </si>
  <si>
    <t>BINGHAM, ID</t>
  </si>
  <si>
    <t>LASSEN, CA</t>
  </si>
  <si>
    <t>DOUGLAS, NV</t>
  </si>
  <si>
    <t>SANPETE, UT</t>
  </si>
  <si>
    <t>MARIPOSA, CA</t>
  </si>
  <si>
    <t>PIERCE, WA</t>
  </si>
  <si>
    <t>CLATSOP, OR</t>
  </si>
  <si>
    <t>SISKIYOU, CA</t>
  </si>
  <si>
    <t>SANTA CLARA, CA</t>
  </si>
  <si>
    <t>SACRAMENTO, CA</t>
  </si>
  <si>
    <t>MERCED, CA</t>
  </si>
  <si>
    <t>FAIRWEATHER, AK</t>
  </si>
  <si>
    <t>YAKUTAT, AK</t>
  </si>
  <si>
    <t>VALDEZ, AK</t>
  </si>
  <si>
    <t>KENAI PENINSULA, AK</t>
  </si>
  <si>
    <t>SUTWIK ISLAND, AK</t>
  </si>
  <si>
    <t>CHRISTIAN, AK</t>
  </si>
  <si>
    <t>CANDLE, AK</t>
  </si>
  <si>
    <t>PORT MOLLER, AK</t>
  </si>
  <si>
    <t>KANTIAHNA RVR., AK</t>
  </si>
  <si>
    <t>PHIL. SMITH MT., AK</t>
  </si>
  <si>
    <t>MISHEGUK MTN., AK</t>
  </si>
  <si>
    <t>FLAXMAN ISLAND, AK</t>
  </si>
  <si>
    <t>COCHRAN, TX</t>
  </si>
  <si>
    <t>COLLINGSWORTH, TX</t>
  </si>
  <si>
    <t>OTERO, CO</t>
  </si>
  <si>
    <t>SOCORRO, NM</t>
  </si>
  <si>
    <t>LA PAZ, AZ</t>
  </si>
  <si>
    <t>LIBERTY, MT</t>
  </si>
  <si>
    <t>JEFFERSON, MT</t>
  </si>
  <si>
    <t>JEFFERSON, ID</t>
  </si>
  <si>
    <t>MILLARD, UT</t>
  </si>
  <si>
    <t>ROSEBUD, MT</t>
  </si>
  <si>
    <t>CUSTER, MT</t>
  </si>
  <si>
    <t>SWEETWATER, WY</t>
  </si>
  <si>
    <t>CHEYENNE, NE</t>
  </si>
  <si>
    <t>TAOS, NM</t>
  </si>
  <si>
    <t>RIO ARRIBA, NM</t>
  </si>
  <si>
    <t>MONTROSE, CO</t>
  </si>
  <si>
    <t>RIO BLANCO, CO</t>
  </si>
  <si>
    <t>SKAGIT, WA</t>
  </si>
  <si>
    <t>DOUGLAS, WA</t>
  </si>
  <si>
    <t>CUSTER, ID</t>
  </si>
  <si>
    <t>BLAINE, ID</t>
  </si>
  <si>
    <t>MODOC, CA</t>
  </si>
  <si>
    <t>ELKO, NV</t>
  </si>
  <si>
    <t>SEVIER, UT</t>
  </si>
  <si>
    <t>NEVADA, CA</t>
  </si>
  <si>
    <t>SNOHOMISH, WA</t>
  </si>
  <si>
    <t>COLUMBIA, OR</t>
  </si>
  <si>
    <t>TRINITY, CA</t>
  </si>
  <si>
    <t>SONOMA, CA</t>
  </si>
  <si>
    <t>SAN JOAQUIN, CA</t>
  </si>
  <si>
    <t>SAN BENITO, CA</t>
  </si>
  <si>
    <t>JUNEAU, AK</t>
  </si>
  <si>
    <t>UGASHIK, AK</t>
  </si>
  <si>
    <t>CIRCLE, AK</t>
  </si>
  <si>
    <t>DILLINGHAM, AK</t>
  </si>
  <si>
    <t>LIVENGOOD, AK</t>
  </si>
  <si>
    <t>SURVEY PASS, AK</t>
  </si>
  <si>
    <t>NOATAK, AK</t>
  </si>
  <si>
    <t>HARRISON BAY, AK</t>
  </si>
  <si>
    <t>COKE, TX</t>
  </si>
  <si>
    <t>CURRY, NM</t>
  </si>
  <si>
    <t>RAWLINS, KS</t>
  </si>
  <si>
    <t>LUNA, NM</t>
  </si>
  <si>
    <t>PONDERA, MT</t>
  </si>
  <si>
    <t>LAKE, MT</t>
  </si>
  <si>
    <t>LINCOLN, WY</t>
  </si>
  <si>
    <t>UTAH, UT</t>
  </si>
  <si>
    <t>STILLWATER, MT</t>
  </si>
  <si>
    <t>CUSTER, SD</t>
  </si>
  <si>
    <t>CROWLEY, CO</t>
  </si>
  <si>
    <t>SAN JUAN, NM</t>
  </si>
  <si>
    <t>SAN JUAN, UT</t>
  </si>
  <si>
    <t>STEVENS, WA</t>
  </si>
  <si>
    <t>FRANKLIN, WA</t>
  </si>
  <si>
    <t>IDAHO, ID</t>
  </si>
  <si>
    <t>BUTTE, ID</t>
  </si>
  <si>
    <t>WASHOE, NV</t>
  </si>
  <si>
    <t>ESMERALDA, NV</t>
  </si>
  <si>
    <t>WEBER, UT</t>
  </si>
  <si>
    <t>PLACER, CA</t>
  </si>
  <si>
    <t>COOS, OR</t>
  </si>
  <si>
    <t>SOLANO, CA</t>
  </si>
  <si>
    <t>STANISLAUS, CA</t>
  </si>
  <si>
    <t>KETCHIKAN, AK</t>
  </si>
  <si>
    <t>COLEEN, AK</t>
  </si>
  <si>
    <t>GOODNEWS BAY, AK</t>
  </si>
  <si>
    <t>MCGRATH, AK</t>
  </si>
  <si>
    <t>TABLE MTN., AK</t>
  </si>
  <si>
    <t>POINT HOPE, AK</t>
  </si>
  <si>
    <t>IKPIKPUK RVR., AK</t>
  </si>
  <si>
    <t>CONCHO, TX</t>
  </si>
  <si>
    <t>DALLAM, TX</t>
  </si>
  <si>
    <t>SHERMAN, KS</t>
  </si>
  <si>
    <t>MARICOPA, AZ</t>
  </si>
  <si>
    <t>TETON, MT</t>
  </si>
  <si>
    <t>LINCOLN, MT</t>
  </si>
  <si>
    <t>MADISON, ID</t>
  </si>
  <si>
    <t>WASHINGTON, UT</t>
  </si>
  <si>
    <t>SWEET GRASS, MT</t>
  </si>
  <si>
    <t>FALL RIVER, SD</t>
  </si>
  <si>
    <t>DENVER, CO</t>
  </si>
  <si>
    <t>SANDOVAL, NM</t>
  </si>
  <si>
    <t>SAN MIGUEL, CO</t>
  </si>
  <si>
    <t>GARFIELD, WA</t>
  </si>
  <si>
    <t>KOOTENAI, ID</t>
  </si>
  <si>
    <t>CAMAS, ID</t>
  </si>
  <si>
    <t>EUREKA, NV</t>
  </si>
  <si>
    <t>PLUMAS, CA</t>
  </si>
  <si>
    <t>COWLITZ, WA</t>
  </si>
  <si>
    <t>SUTTER, CA</t>
  </si>
  <si>
    <t>TULARE, CA</t>
  </si>
  <si>
    <t>PETERSBURG, AK</t>
  </si>
  <si>
    <t>FORT YUKON, AK</t>
  </si>
  <si>
    <t>HAGEMEISTER ISLAND, AK</t>
  </si>
  <si>
    <t>MEDFRA, AK</t>
  </si>
  <si>
    <t>WISEMAN, AK</t>
  </si>
  <si>
    <t>LOOKOUT RIDGE, AK</t>
  </si>
  <si>
    <t>COTTLE, TX</t>
  </si>
  <si>
    <t>DE BACA, NM</t>
  </si>
  <si>
    <t>THOMAS, KS</t>
  </si>
  <si>
    <t>PIMA, AZ</t>
  </si>
  <si>
    <t>TOOLE, MT</t>
  </si>
  <si>
    <t>MADISON, MT</t>
  </si>
  <si>
    <t>MORGAN, UT</t>
  </si>
  <si>
    <t>TREASURE, MT</t>
  </si>
  <si>
    <t>JOHNSON, WY</t>
  </si>
  <si>
    <t>DEUEL, NE</t>
  </si>
  <si>
    <t>VALENCIA, NM</t>
  </si>
  <si>
    <t>WAYNE, UT</t>
  </si>
  <si>
    <t>GILLIAM, OR</t>
  </si>
  <si>
    <t>LEMHI, ID</t>
  </si>
  <si>
    <t>CANYON, ID</t>
  </si>
  <si>
    <t>FRANKLIN, ID</t>
  </si>
  <si>
    <t>SIERRA, CA</t>
  </si>
  <si>
    <t>CURRY, OR</t>
  </si>
  <si>
    <t>TEHAMA, CA</t>
  </si>
  <si>
    <t>PORT ALEXANDER, AK</t>
  </si>
  <si>
    <t>HOLY CROSS, AK</t>
  </si>
  <si>
    <t>MT. HAYES, AK</t>
  </si>
  <si>
    <t>MEADE RIVER, AK</t>
  </si>
  <si>
    <t>CRANE, TX</t>
  </si>
  <si>
    <t>DEAF SMITH, TX</t>
  </si>
  <si>
    <t>PINAL, AZ</t>
  </si>
  <si>
    <t>MEAGHER, MT</t>
  </si>
  <si>
    <t>RICH, UT</t>
  </si>
  <si>
    <t>WHEATLAND, MT</t>
  </si>
  <si>
    <t>NIOBRARA, WY</t>
  </si>
  <si>
    <t>DOUGLAS, CO</t>
  </si>
  <si>
    <t>GRANT, WA</t>
  </si>
  <si>
    <t>SHOSHONE, ID</t>
  </si>
  <si>
    <t>ELMORE, ID</t>
  </si>
  <si>
    <t>HUMBOLDT, NV</t>
  </si>
  <si>
    <t>TUOLUMNE, CA</t>
  </si>
  <si>
    <t>DOUGLAS, OR</t>
  </si>
  <si>
    <t>YOLO, CA</t>
  </si>
  <si>
    <t>PRINCE RUPERT, AK</t>
  </si>
  <si>
    <t>KENAI, AK</t>
  </si>
  <si>
    <t>HOOPER BAY, AK</t>
  </si>
  <si>
    <t>MT. MCKINLEY, AK</t>
  </si>
  <si>
    <t>MT. MICHELSON, AK</t>
  </si>
  <si>
    <t>CROCKETT, TX</t>
  </si>
  <si>
    <t>DONLEY, TX</t>
  </si>
  <si>
    <t>SANTA CRUZ, AZ</t>
  </si>
  <si>
    <t>MINERAL, MT</t>
  </si>
  <si>
    <t>SUMMIT, UT</t>
  </si>
  <si>
    <t>YELLOWSTONE, MT</t>
  </si>
  <si>
    <t>POWDER RIVER, MT</t>
  </si>
  <si>
    <t>EL PASO, CO</t>
  </si>
  <si>
    <t>HOOD RIVER, OR</t>
  </si>
  <si>
    <t>VALLEY, ID</t>
  </si>
  <si>
    <t>GEM, ID</t>
  </si>
  <si>
    <t>INYO, CA</t>
  </si>
  <si>
    <t>YUBA, CA</t>
  </si>
  <si>
    <t>GRAYS HARBOR, WA</t>
  </si>
  <si>
    <t>SITKA, AK</t>
  </si>
  <si>
    <t>LAKE CLARK, AK</t>
  </si>
  <si>
    <t>HUGHES, AK</t>
  </si>
  <si>
    <t>NABESNA, AK</t>
  </si>
  <si>
    <t>SAGAVANIRKTOK, AK</t>
  </si>
  <si>
    <t>CROSBY, TX</t>
  </si>
  <si>
    <t>FOARD, TX</t>
  </si>
  <si>
    <t>YAVAPAI, AZ</t>
  </si>
  <si>
    <t>MISSOULA, MT</t>
  </si>
  <si>
    <t>TETON, ID</t>
  </si>
  <si>
    <t>SHERIDAN, WY</t>
  </si>
  <si>
    <t>ELBERT, CO</t>
  </si>
  <si>
    <t>JEFFERSON, OR</t>
  </si>
  <si>
    <t>GOODING, ID</t>
  </si>
  <si>
    <t>LANDER, NV</t>
  </si>
  <si>
    <t>JEFFERSON, WA</t>
  </si>
  <si>
    <t>SKAGWAY, AK</t>
  </si>
  <si>
    <t>LIME HILLS, AK</t>
  </si>
  <si>
    <t>IDITAROD, AK</t>
  </si>
  <si>
    <t>RUBY, AK</t>
  </si>
  <si>
    <t>TESHEKPUK, AK</t>
  </si>
  <si>
    <t>CULBERSON, TX</t>
  </si>
  <si>
    <t>GUADALUPE, NM</t>
  </si>
  <si>
    <t>YUMA, AZ</t>
  </si>
  <si>
    <t>PARK, MT</t>
  </si>
  <si>
    <t>UINTA, WY</t>
  </si>
  <si>
    <t>WESTON, WY</t>
  </si>
  <si>
    <t>FREMONT, CO</t>
  </si>
  <si>
    <t>KITTITAS, WA</t>
  </si>
  <si>
    <t>GRANT, OR</t>
  </si>
  <si>
    <t>LYON, NV</t>
  </si>
  <si>
    <t>LANE, OR</t>
  </si>
  <si>
    <t>SUMDUM, AK</t>
  </si>
  <si>
    <t>SELDOVIA, AK</t>
  </si>
  <si>
    <t>KATEEL RIVER, AK</t>
  </si>
  <si>
    <t>TANACROSS, AK</t>
  </si>
  <si>
    <t>UMIAT, AK</t>
  </si>
  <si>
    <t>DAWSON, TX</t>
  </si>
  <si>
    <t>HALL, TX</t>
  </si>
  <si>
    <t>POWELL, MT</t>
  </si>
  <si>
    <t>GARDEN, NE</t>
  </si>
  <si>
    <t>KLICKITAT, WA</t>
  </si>
  <si>
    <t>JEROME, ID</t>
  </si>
  <si>
    <t>MINERAL, NV</t>
  </si>
  <si>
    <t>LEWIS, WA</t>
  </si>
  <si>
    <t>TAKU RIVER, AK</t>
  </si>
  <si>
    <t>TALKEETNA, AK</t>
  </si>
  <si>
    <t>KUSKOKWIM BAY, AK</t>
  </si>
  <si>
    <t>TANANA, AK</t>
  </si>
  <si>
    <t>WAINWRIGHT, AK</t>
  </si>
  <si>
    <t>DICKENS, TX</t>
  </si>
  <si>
    <t>HARDEMAN, TX</t>
  </si>
  <si>
    <t>RAVALLI, MT</t>
  </si>
  <si>
    <t>GILPIN, CO</t>
  </si>
  <si>
    <t>LATAH, ID</t>
  </si>
  <si>
    <t>LINCOLN, ID</t>
  </si>
  <si>
    <t>MONO, CA</t>
  </si>
  <si>
    <t>LINCOLN, OR</t>
  </si>
  <si>
    <t>TYONEK, AK</t>
  </si>
  <si>
    <t>KWIGUK, AK</t>
  </si>
  <si>
    <t>TAYLOR MTS., AK</t>
  </si>
  <si>
    <t>ECTOR, TX</t>
  </si>
  <si>
    <t>HARMON, OK</t>
  </si>
  <si>
    <t>SANDERS, MT</t>
  </si>
  <si>
    <t>GOSHEN, WY</t>
  </si>
  <si>
    <t>LEWIS, ID</t>
  </si>
  <si>
    <t>MALHEUR, OR</t>
  </si>
  <si>
    <t>NYE, NV</t>
  </si>
  <si>
    <t>LINN, OR</t>
  </si>
  <si>
    <t>MARSHALL, AK</t>
  </si>
  <si>
    <t>EDDY, NM</t>
  </si>
  <si>
    <t>HARTLEY, TX</t>
  </si>
  <si>
    <t>SILVER BOW, MT</t>
  </si>
  <si>
    <t>JEFFERSON, CO</t>
  </si>
  <si>
    <t>LINCOLN, WA</t>
  </si>
  <si>
    <t>MINIDOKA, ID</t>
  </si>
  <si>
    <t>ONEIDA, ID</t>
  </si>
  <si>
    <t>MARION, OR</t>
  </si>
  <si>
    <t>MELOZITNA, AK</t>
  </si>
  <si>
    <t>EDWARDS, TX</t>
  </si>
  <si>
    <t>JACKSON, OK</t>
  </si>
  <si>
    <t>KIMBALL, NE</t>
  </si>
  <si>
    <t>MORROW, OR</t>
  </si>
  <si>
    <t>OWYHEE, ID</t>
  </si>
  <si>
    <t>PERSHING, NV</t>
  </si>
  <si>
    <t>MULTNOMAH, OR</t>
  </si>
  <si>
    <t>NOME, AK</t>
  </si>
  <si>
    <t>FISHER, TX</t>
  </si>
  <si>
    <t>OLDHAM, TX</t>
  </si>
  <si>
    <t>LARAMIE, WY</t>
  </si>
  <si>
    <t>NEZ PERCE, ID</t>
  </si>
  <si>
    <t>PAYETTE, ID</t>
  </si>
  <si>
    <t>STOREY, NV</t>
  </si>
  <si>
    <t>PACIFIC, WA</t>
  </si>
  <si>
    <t>NORTON BAY, AK</t>
  </si>
  <si>
    <t>FLOYD, TX</t>
  </si>
  <si>
    <t>PARMER, TX</t>
  </si>
  <si>
    <t>LARIMER, CO</t>
  </si>
  <si>
    <t>SHERMAN, OR</t>
  </si>
  <si>
    <t>POWER, ID</t>
  </si>
  <si>
    <t>TOOELE, UT</t>
  </si>
  <si>
    <t>POLK, OR</t>
  </si>
  <si>
    <t>NULATO, AK</t>
  </si>
  <si>
    <t>GAINES, TX</t>
  </si>
  <si>
    <t>QUAY, NM</t>
  </si>
  <si>
    <t>LINCOLN, CO</t>
  </si>
  <si>
    <t>SKAMANIA, WA</t>
  </si>
  <si>
    <t>TWIN FALLS, ID</t>
  </si>
  <si>
    <t>WHITE PINE, NV</t>
  </si>
  <si>
    <t>THURSTON, WA</t>
  </si>
  <si>
    <t>NUNIVAK ISLAND, AK</t>
  </si>
  <si>
    <t>GARZA, TX</t>
  </si>
  <si>
    <t>RANDALL, TX</t>
  </si>
  <si>
    <t>LOGAN, CO</t>
  </si>
  <si>
    <t>SPOKANE, WA</t>
  </si>
  <si>
    <t>WASHINGTON, ID</t>
  </si>
  <si>
    <t>TILLAMOOK, OR</t>
  </si>
  <si>
    <t>OPHIR, AK</t>
  </si>
  <si>
    <t>GLASSCOCK, TX</t>
  </si>
  <si>
    <t>SAN MIGUEL, NM</t>
  </si>
  <si>
    <t>MORGAN, CO</t>
  </si>
  <si>
    <t>UMATILLA, OR</t>
  </si>
  <si>
    <t>WAHKIAKUM, WA</t>
  </si>
  <si>
    <t>RUSSIAN MISSION, AK</t>
  </si>
  <si>
    <t>HALE, TX</t>
  </si>
  <si>
    <t>SWISHER, TX</t>
  </si>
  <si>
    <t>MORRILL, NE</t>
  </si>
  <si>
    <t>UNION, OR</t>
  </si>
  <si>
    <t>WASHINGTON, OR</t>
  </si>
  <si>
    <t>SHUNGNAK, AK</t>
  </si>
  <si>
    <t>HASKELL, TX</t>
  </si>
  <si>
    <t>TILLMAN, OK</t>
  </si>
  <si>
    <t>PHILLIPS, CO</t>
  </si>
  <si>
    <t>WALLA WALLA, WA</t>
  </si>
  <si>
    <t>YAMHILL, OR</t>
  </si>
  <si>
    <t>SLEETMUTE, AK</t>
  </si>
  <si>
    <t>HOCKLEY, TX</t>
  </si>
  <si>
    <t>WICHITA, TX</t>
  </si>
  <si>
    <t>PLATTE, WY</t>
  </si>
  <si>
    <t>WALLOWA, OR</t>
  </si>
  <si>
    <t>SOLOMON, AK</t>
  </si>
  <si>
    <t>HOWARD, TX</t>
  </si>
  <si>
    <t>WILBARGER, TX</t>
  </si>
  <si>
    <t>PUEBLO, CO</t>
  </si>
  <si>
    <t>WASCO, OR</t>
  </si>
  <si>
    <t>ST. MICHAEL, AK</t>
  </si>
  <si>
    <t>HUDSPETH, TX</t>
  </si>
  <si>
    <t>SCOTTS BLUFF, NE</t>
  </si>
  <si>
    <t>WHEELER, OR</t>
  </si>
  <si>
    <t>TELLER, AK</t>
  </si>
  <si>
    <t>IRION, TX</t>
  </si>
  <si>
    <t>SEDGWICK, CO</t>
  </si>
  <si>
    <t>WHITMAN, WA</t>
  </si>
  <si>
    <t>UNALAKLEET, AK</t>
  </si>
  <si>
    <t>JEFF DAVIS, TX</t>
  </si>
  <si>
    <t>SIOUX, NE</t>
  </si>
  <si>
    <t>YAKIMA, WA</t>
  </si>
  <si>
    <t>JONES, TX</t>
  </si>
  <si>
    <t>TELLER, CO</t>
  </si>
  <si>
    <t>KENT, TX</t>
  </si>
  <si>
    <t>WASHINGTON, CO</t>
  </si>
  <si>
    <t>KIMBLE, TX</t>
  </si>
  <si>
    <t>WELD, CO</t>
  </si>
  <si>
    <t>KING, TX</t>
  </si>
  <si>
    <t>YUMA, CO</t>
  </si>
  <si>
    <t>KNOX, TX</t>
  </si>
  <si>
    <t>LAMB, TX</t>
  </si>
  <si>
    <t>LEA, NM</t>
  </si>
  <si>
    <t>LOVING, TX</t>
  </si>
  <si>
    <t>LUBBOCK, TX</t>
  </si>
  <si>
    <t>LYNN, TX</t>
  </si>
  <si>
    <t>MARTIN, TX</t>
  </si>
  <si>
    <t>MENARD, TX</t>
  </si>
  <si>
    <t>MIDLAND, TX</t>
  </si>
  <si>
    <t>MITCHELL, TX</t>
  </si>
  <si>
    <t>MOTLEY, TX</t>
  </si>
  <si>
    <t>NOLAN, TX</t>
  </si>
  <si>
    <t>PECOS, TX</t>
  </si>
  <si>
    <t>PRESIDIO, TX</t>
  </si>
  <si>
    <t>REAGAN, TX</t>
  </si>
  <si>
    <t>REEVES, TX</t>
  </si>
  <si>
    <t>ROOSEVELT, NM</t>
  </si>
  <si>
    <t>RUNNELS, TX</t>
  </si>
  <si>
    <t>SCHLEICHER, TX</t>
  </si>
  <si>
    <t>SCURRY, TX</t>
  </si>
  <si>
    <t>STERLING, TX</t>
  </si>
  <si>
    <t>STONEWALL, TX</t>
  </si>
  <si>
    <t>SUTTON, TX</t>
  </si>
  <si>
    <t>TAYLOR, TX</t>
  </si>
  <si>
    <t>TERRELL, TX</t>
  </si>
  <si>
    <t>TERRY, TX</t>
  </si>
  <si>
    <t>TOM GREEN, TX</t>
  </si>
  <si>
    <t>UPTON, TX</t>
  </si>
  <si>
    <t>VAL VERDE, TX</t>
  </si>
  <si>
    <t>WARD, TX</t>
  </si>
  <si>
    <t>WINKLER, TX</t>
  </si>
  <si>
    <t>YOAKUM, TX</t>
  </si>
  <si>
    <r>
      <t xml:space="preserve">For Sub-basins using Calculation Method 2 (without plunger lifts) and Calculation Method 3 (with plunger lifts), complete following table:
</t>
    </r>
    <r>
      <rPr>
        <b/>
        <i/>
        <sz val="11"/>
        <color indexed="8"/>
        <rFont val="Arial"/>
        <family val="2"/>
      </rPr>
      <t>(Note: well-specific information for wells with liquids unloading must be reported in Table AA.1.iii.)</t>
    </r>
  </si>
  <si>
    <t>Leave column blank if no changes made</t>
  </si>
  <si>
    <t>Table W.1 EOR injection pump system characterization and emissions</t>
  </si>
  <si>
    <t>Table X.1 EOR hydrocarbon liquids produced and emissions</t>
  </si>
  <si>
    <t>Table L.1 Well testing emissions</t>
  </si>
  <si>
    <t>Table N.1  Flare Stacks</t>
  </si>
  <si>
    <t>Table Z.1 External combustion units with a heat capacity equal to or less than 5 mmBtu/hr or Internal combustion units equal to or less than 1 mmBtu/hr</t>
  </si>
  <si>
    <r>
      <t xml:space="preserve">Table Z.2 External combustion units </t>
    </r>
    <r>
      <rPr>
        <b/>
        <sz val="11"/>
        <color indexed="8"/>
        <rFont val="Arial"/>
        <family val="2"/>
      </rPr>
      <t>with a heat capacity greater than 5 mmBtu/hr or Internal combustion units greater than 1 mmBtu/hr</t>
    </r>
  </si>
  <si>
    <t>Table Z.3 Large combustion unit emissions</t>
  </si>
  <si>
    <t>Type of fuel combusted
[98.236(z)(2)(ii)]</t>
  </si>
  <si>
    <t>Unit of measure
[98.236(z)(2)(iii)</t>
  </si>
  <si>
    <t>Quantity of fuel combusted in calendar year
[98.236(z)(2)(iii)]</t>
  </si>
  <si>
    <t>County and State
[98.236(j)(3)]</t>
  </si>
  <si>
    <t>Report the leak survey data from above grade T-D transfer stations and meter/regulator runs for the calendar year and for the current leak survey cycle.</t>
  </si>
  <si>
    <t>Total Combustion Emissions
[98.236(z)]</t>
  </si>
  <si>
    <t>Complete the following sub-table to specify the types of other vent controls used and the number of dehydrators that use each control:</t>
  </si>
  <si>
    <t>Each facility must report the information specified in paragraphs (aa)(2) through (aa)(11) for its applicable industry segment.
If a quantity required to be reported is zero, you must report zero as the value.</t>
  </si>
  <si>
    <r>
      <t>Total Emissions for EOR Hydrocarbon Liquids Dissolved CO</t>
    </r>
    <r>
      <rPr>
        <b/>
        <vertAlign val="subscript"/>
        <sz val="11"/>
        <color indexed="8"/>
        <rFont val="Arial"/>
        <family val="2"/>
      </rPr>
      <t xml:space="preserve">2
</t>
    </r>
    <r>
      <rPr>
        <b/>
        <sz val="11"/>
        <color indexed="8"/>
        <rFont val="Arial"/>
        <family val="2"/>
      </rPr>
      <t>[98.236(x)]</t>
    </r>
  </si>
  <si>
    <t>Onshore petroleum and natural gas production and Onshore petroleum and natural gas gathering and boosting [98.232(c)(21) and (j)10)] (Table W-1E)</t>
  </si>
  <si>
    <t>Compressor Components, Gas Service - Meter or Instrument</t>
  </si>
  <si>
    <t>Compressor Components, Gas Service - Other</t>
  </si>
  <si>
    <t>Non-Compressor components, Gas Service - Other</t>
  </si>
  <si>
    <t>Underground natural gas storage
 [98.232(f)(5-8)] (Table W-4A)</t>
  </si>
  <si>
    <t>Storage Station, Gas Service - Connector (other)</t>
  </si>
  <si>
    <t>Storage Station, Gas Service - Meter and Instrument</t>
  </si>
  <si>
    <t>Liquefied natural gas (LNG) storage [98.232(g)(4,6,7)] (Table W-5A)</t>
  </si>
  <si>
    <t>Table R.4 Major Equipment Type for which equipment leak emissions are calculated using the methodology in 98.233(r) (for Onshore Petroleum and Natural Gas Production and Onshore Petroleum and Natural Gas Gathering and Boosting only)</t>
  </si>
  <si>
    <t>Temperature</t>
  </si>
  <si>
    <t>Pressure</t>
  </si>
  <si>
    <t>Non-Compressor components, Gas Service - Meter or Instrument</t>
  </si>
  <si>
    <t>BAMM not available for Equipment Leaks</t>
  </si>
  <si>
    <t>Onshore natural gas transmission compression [98.232(e)(7-8)] (Table W-3A)</t>
  </si>
  <si>
    <t>BAMM not available for EOR Injection Pumps</t>
  </si>
  <si>
    <t>BAMM not available for EOR Hydrocarbon Liquids</t>
  </si>
  <si>
    <t>BAMM not available for Combustion Equipment</t>
  </si>
  <si>
    <t>BAMM not available for Wells without Fracturing</t>
  </si>
  <si>
    <t>Well ID Number(s)
[98.236(h)(1)(iv) and (2)(iv)]</t>
  </si>
  <si>
    <t>BAMM not available for Acid Gas Removal Units</t>
  </si>
  <si>
    <t xml:space="preserve">Were BAMM used for any parameters to calculate 
</t>
  </si>
  <si>
    <t>BAMM not available for Dehydrators</t>
  </si>
  <si>
    <t>BAMM not available for Liquids Unloading</t>
  </si>
  <si>
    <t>BAMM not available for Wells with Fracturing</t>
  </si>
  <si>
    <t>BAMM not available for Atmospheric Storage Tanks</t>
  </si>
  <si>
    <t>Well ID Number(s)
[98.236(j)(1)(iii) and (2)(i)(A)]</t>
  </si>
  <si>
    <t>BAMM not available for Transmission Storage Tanks</t>
  </si>
  <si>
    <t>BAMM not available for Well Testing</t>
  </si>
  <si>
    <t>Well ID Number(s)
[98.236(l)(v), (2)(v), (3)(iv), and (4)(iv)]</t>
  </si>
  <si>
    <t>BAMM not available for Associated NG</t>
  </si>
  <si>
    <t>Well ID Number(s)
[98.236(m)(5) and (6)]</t>
  </si>
  <si>
    <t>Volume of oil produced during venting/flaring
(barrels) 
[98.236(m)(5)]</t>
  </si>
  <si>
    <t>Volume of associated gas sent to sales 
(standard cubic feet)
[98.236(m)(6)]</t>
  </si>
  <si>
    <t>BAMM not available for Flare Stacks</t>
  </si>
  <si>
    <t>BAMM not available for Centrifugal Compressors</t>
  </si>
  <si>
    <t>This table combines well-specific reporting requirements for 98.236(aa)(1), (f), (g), (h), (l) and (m). Complete those columns relevant to the activities conducted at each well. 
If you have multiple sets of activity data to report for a specific emission source type, enter these data in separate rows, flagging the additional rows in Col C. For example, if a well has both completions and workover activity, report the completions data on one row, and report the workover data on a separate, subsequent row. In this example, enter only the well ID, the additional data flag, and the workover data on the subsequent row; leave other cells blank so that no data for a particular well are repeated.
If you are copying data into this table from another file, the acceptable enumerations for this table's fields can be found at the help resources site listed at the top of this page. Copy and paste into only the blue cells. (The gray cells are write-protected and will therefore cause the "paste" function to fail if they are included in the copied cells.) Use Paste Special / Values when pasting. Failure to cut and paste as directed may damage your reporting form, forcing you to start again with an empty form. Use of the Paste Special / Values will ensure that formatting and cell protection is not altered. 
For optimal visibility while completing this table, set "View/Freeze Pane/Freeze pane" option at Cell D274.
Do not skip rows between entries.
***Well ID number means the unique and permanent identification number assigned to a petroleum or natural gas well. If the well has been assigned a US Well Number, the well ID number required in this subpart is the US Well Number. If a US Well Number has not been assigned to the well, the well ID number is the identifier established by the well's permitting authority. US Well Numbers follow a format of XX-YYY-ZZZZZ, where XX represents a state code, YYY represents a county code, and ZZZZZ are digits specific to the well.</t>
  </si>
  <si>
    <t>Table H.5</t>
  </si>
  <si>
    <t>Table L.3</t>
  </si>
  <si>
    <t>Table M.3</t>
  </si>
  <si>
    <t>Was production rate based on actual or standard conditions?
[98.236]</t>
  </si>
  <si>
    <r>
      <t xml:space="preserve">Temperature used to calculate the annual production rate </t>
    </r>
    <r>
      <rPr>
        <b/>
        <vertAlign val="superscript"/>
        <sz val="11"/>
        <color indexed="8"/>
        <rFont val="Arial"/>
        <family val="2"/>
      </rPr>
      <t xml:space="preserve">
</t>
    </r>
    <r>
      <rPr>
        <b/>
        <sz val="11"/>
        <color indexed="8"/>
        <rFont val="Arial"/>
        <family val="2"/>
      </rPr>
      <t>(</t>
    </r>
    <r>
      <rPr>
        <b/>
        <vertAlign val="superscript"/>
        <sz val="11"/>
        <color indexed="8"/>
        <rFont val="Arial"/>
        <family val="2"/>
      </rPr>
      <t>o</t>
    </r>
    <r>
      <rPr>
        <b/>
        <sz val="11"/>
        <color indexed="8"/>
        <rFont val="Arial"/>
        <family val="2"/>
      </rPr>
      <t>F) 
[98.233]</t>
    </r>
  </si>
  <si>
    <t>Pressure used to calculate the annual production rate 
(psi)
[98.233]</t>
  </si>
  <si>
    <t>Quantity of fuel combusted in calendar year</t>
  </si>
  <si>
    <t>Equation W-10A, measured well, and Equation W-12C</t>
  </si>
  <si>
    <t>BAMM not available for Onshore Production</t>
  </si>
  <si>
    <t>Flow rate at the beginning of the separation period, FRp,i</t>
  </si>
  <si>
    <t>Measured average flowback rate for W-10A measured well, FRs,p</t>
  </si>
  <si>
    <r>
      <t xml:space="preserve">Equation W-10A --Cumulative flowback time from all wells during completions/workovers from when gas is first detected until sufficient quantities are present to enable separation, Sum of </t>
    </r>
    <r>
      <rPr>
        <b/>
        <sz val="11"/>
        <color indexed="18"/>
        <rFont val="Arial"/>
        <family val="2"/>
      </rPr>
      <t xml:space="preserve">Tp,i </t>
    </r>
    <r>
      <rPr>
        <b/>
        <sz val="11"/>
        <color indexed="8"/>
        <rFont val="Arial"/>
        <family val="2"/>
      </rPr>
      <t>values (hours)
[98.236(g)(5)(i)]</t>
    </r>
  </si>
  <si>
    <r>
      <t xml:space="preserve">Equation W-10A --
Cumulative flowback time from all wells during completions/workovers after sufficient quantities are present to enable separation, Sum of </t>
    </r>
    <r>
      <rPr>
        <b/>
        <sz val="11"/>
        <color indexed="18"/>
        <rFont val="Arial"/>
        <family val="2"/>
      </rPr>
      <t xml:space="preserve">Tp,s </t>
    </r>
    <r>
      <rPr>
        <b/>
        <sz val="11"/>
        <color indexed="8"/>
        <rFont val="Arial"/>
        <family val="2"/>
      </rPr>
      <t xml:space="preserve">values (hours) 
[98.236(g)(5)(i)] </t>
    </r>
  </si>
  <si>
    <t xml:space="preserve">Equation W-10A --
Flowback rate for the measured well(s) during completions/workovers 
(standard cubic feet per hour) 
[98.236(g)(5)(ii)] </t>
  </si>
  <si>
    <t>Did this facility use leak surveys to calculate emissions from equipment leaks in accordance with 98.232 [per 98.236(q)]?</t>
  </si>
  <si>
    <t>Total number of combustion units meeting 98.236(z)(1) descriptions</t>
  </si>
  <si>
    <t>If you answered "Yes" to any part of Table Z.2, complete Table Z.3 for all applicable units.</t>
  </si>
  <si>
    <t>KERN, CA (30)</t>
  </si>
  <si>
    <t>Gas Service - Valves</t>
  </si>
  <si>
    <t>Gas Service - Connectors</t>
  </si>
  <si>
    <t>Gas Service - Open ended lines</t>
  </si>
  <si>
    <t>Gas Service - Pressure relief valves</t>
  </si>
  <si>
    <t>Light crude service - Valves</t>
  </si>
  <si>
    <t>Light crude service - Flanges</t>
  </si>
  <si>
    <t>Light crude service - Connectors</t>
  </si>
  <si>
    <t>Light crude service - Open ended lines</t>
  </si>
  <si>
    <t>Light crude service - Pumps</t>
  </si>
  <si>
    <t>Light crude service - Other equipment leak sources (such as instruments, loading arms, stuffing boxes, compressor seals, dump lever arms, breather caps)</t>
  </si>
  <si>
    <t>Heavy crude service - Valves</t>
  </si>
  <si>
    <t>Heavy crude service - Flanges</t>
  </si>
  <si>
    <t>Heavy crude service - Connectors</t>
  </si>
  <si>
    <t>Heavy crude service - Open ended lines</t>
  </si>
  <si>
    <t>Heavy crude service - Other equipment leak sources (such as instruments, loading arms, stuffing boxes, compressor seals, dump lever arms, breather caps)</t>
  </si>
  <si>
    <t>Gathering pipelines - Protected steel gathering pipeline</t>
  </si>
  <si>
    <t>Gathering pipelines - Unprotected steel gathering pipeline</t>
  </si>
  <si>
    <t>Gathering pipelines - Plastic/composite gathering pipeline</t>
  </si>
  <si>
    <t>Gathering pipelines - Cast iron gathering pipeline</t>
  </si>
  <si>
    <t>BAMM not available for NG driven devices</t>
  </si>
  <si>
    <t>BAMM not available for NG driven pumps</t>
  </si>
  <si>
    <r>
      <t>Temperature used to calculate natural gas flow rate
(</t>
    </r>
    <r>
      <rPr>
        <b/>
        <vertAlign val="superscript"/>
        <sz val="11"/>
        <color indexed="8"/>
        <rFont val="Arial"/>
        <family val="2"/>
      </rPr>
      <t>o</t>
    </r>
    <r>
      <rPr>
        <b/>
        <sz val="11"/>
        <color indexed="8"/>
        <rFont val="Arial"/>
        <family val="2"/>
      </rPr>
      <t>F)
[98.236]</t>
    </r>
  </si>
  <si>
    <t>Pressure used to calculate natural gas flow rate
(psi)
[98.236]</t>
  </si>
  <si>
    <t>NOTE: Leave Tables R.1, 2, 3 and 4 blank if the facility did not use population counts to calculate emissions from equipment leaks.</t>
  </si>
  <si>
    <t>NOTE: Leave Tables Q.1, 2 and 3 blank if the facility did not use leak surveys to calculate emissions from equipment leaks.</t>
  </si>
  <si>
    <t>Did this facility use population counts to calculate emissions from equipment leaks in accordance with 98.232 [per 98.236(r)]?</t>
  </si>
  <si>
    <t>Infrared laser beam illuminated instrument
[98.234(a)(3)]</t>
  </si>
  <si>
    <t>Acoustic leak detection
device 
[98.234(a)(5)]</t>
  </si>
  <si>
    <t>Did the facility elect to comply with 98.236(q) according to 98.233(q)(1)(iv) for any components at the facility [per 98.236(q)(1)(iv)]?</t>
  </si>
  <si>
    <t>Applicability Combinations</t>
  </si>
  <si>
    <t>Bad Combo</t>
  </si>
  <si>
    <t>Industry Segment</t>
  </si>
  <si>
    <t>If you require additional clarification, please contact the GHGRP Help Desk at GHGreporting@epa.gov before proceeding.</t>
  </si>
  <si>
    <t>Natural Gas Distribution [98.230(a)(8)]</t>
  </si>
  <si>
    <t>Equipment Leaks Help Content</t>
  </si>
  <si>
    <t>Storage Station, Gas Service - Other</t>
  </si>
  <si>
    <t>Storage Wellheads, Gas Service - Valve</t>
  </si>
  <si>
    <t>Storage Wellheads, Gas Service - Connector (other than flanges)</t>
  </si>
  <si>
    <t>Storage Wellheads, Gas Service - Flange</t>
  </si>
  <si>
    <t>Storage Wellheads, Gas Service - Open-Ended Line</t>
  </si>
  <si>
    <t>Storage Wellheads, Gas Service - Pressure Relief Valve</t>
  </si>
  <si>
    <t>Storage Wellheads, Gas Service - Other</t>
  </si>
  <si>
    <t>LNG Storage, Gas Service - Valve</t>
  </si>
  <si>
    <t>LNG Storage, Gas Service - Connector</t>
  </si>
  <si>
    <t>LNG Storage, Gas Service - Open-Ended Line</t>
  </si>
  <si>
    <t>LNG Storage, Gas Service - Pressure Relief Valve</t>
  </si>
  <si>
    <t>LNG Storage, Gas Service - Meter and Instrument</t>
  </si>
  <si>
    <t>LNG Storage, Gas Service - Other</t>
  </si>
  <si>
    <t xml:space="preserve">LNG Terminal, Gas Service - Valve </t>
  </si>
  <si>
    <t>LNG Terminal, Gas Service - Connector</t>
  </si>
  <si>
    <t>LNG Terminal, Gas Service - Open-ended Line</t>
  </si>
  <si>
    <t>LNG Terminal, Gas Service - Pressure Relief Valve</t>
  </si>
  <si>
    <t>LNG Terminal, Gas Service - Meter and Instrument</t>
  </si>
  <si>
    <t>LNG Terminal, Gas Service - Other</t>
  </si>
  <si>
    <t>NOTE: If your facility did not elect to comply with 98.236(q) according to 98.233(q)(1)(iv) for specific equipment component types, leave blank the corresponding rows for those component types in Table Q.2.</t>
  </si>
  <si>
    <t>https://www.epa.gov/ghgreporting/subpart-w-offshore-information-sheet</t>
  </si>
  <si>
    <t>Note: If you conducted a leak survey, select "Yes" for the first applicability question (Cell E25) and complete Tables Q.1 and 2 (and Table Q.3 for natural gas distribution). If no leaks were identified, follow the special instructions in Table Q.2.</t>
  </si>
  <si>
    <t>NOTE: Leave rows blank if facility does not have any components subject to the well site or compressor station fugitive emissions standards</t>
  </si>
  <si>
    <t>Well Type
[98.236(g)(2)]</t>
  </si>
  <si>
    <t>Is gas flared?
[98.236(g)(2)]</t>
  </si>
  <si>
    <t>Reduced Emission Completions?
[98.236(g)(2)]</t>
  </si>
  <si>
    <t>Oil or Gas Well
[98.236(g)(2)]</t>
  </si>
  <si>
    <t>Reduced Emission Workovers?
[98.236(g)(2)]</t>
  </si>
  <si>
    <t>Reduced Emission Completions or Workovers
[98.236(g)(2)]</t>
  </si>
  <si>
    <t>Was Gas Flared?
[98.236(g)(2)]</t>
  </si>
  <si>
    <t>Reduced Emission Completion/Workover?
[98.236(g)(2)]</t>
  </si>
  <si>
    <t>Updated:</t>
  </si>
  <si>
    <t>Petroleum products: naphtha (&lt;401 deg F)</t>
  </si>
  <si>
    <t>Petroleum products: other oil (&gt;401 deg F)</t>
  </si>
  <si>
    <t>Well ID Number
[98.236(aa)(1)], [98.236(f)(1)(ii)], [98.236(f)(1)(xi)(A)], [98.236(f)(1)(xii)(A)], [98.236(f)(2)(i)],  [98.236(g)(1)], [98.236(g)(5)(ii)], [98.236(g)(6)(iii)], [98.236(h)(1)(i)], [98.236(h)(2)(i)], [98.236(h)(3)(i)], [98.236(h)(4)(i)], [98.236(l)(1)(ii)], [98.236(l)(2)(ii)], [98.236(l)(3)(ii)], [98.236(l)(4)(ii)], [98.236(m)(1)], [98.236(m)(7)(i)], [98.236(m)(8)(i)]</t>
  </si>
  <si>
    <t>Sub-basin
[98.236(aa)(1)], [98.236(f)(1)(i)], [98.236(g)(1)], [98.236(h)(1)(i)], [98.236(h)(2)(i)], [98.236(h)(3)(i)], [98.236(h)(4)(i)], [98.236(m)(1)], [98.236(m)(7)], [98.236(m)(8)]</t>
  </si>
  <si>
    <r>
      <rPr>
        <b/>
        <i/>
        <sz val="11"/>
        <color indexed="8"/>
        <rFont val="Arial"/>
        <family val="2"/>
      </rPr>
      <t>Basin</t>
    </r>
    <r>
      <rPr>
        <sz val="11"/>
        <color indexed="8"/>
        <rFont val="Arial"/>
        <family val="2"/>
      </rPr>
      <t xml:space="preserve"> means geologic provinces as defined by the American Association of Petroleum Geologists (AAPG) Geologic Note: AAPG–CSD Geologic Provinces Code Map: AAPG Bulletin, Prepared by Richard F. Meyer, Laure G. Wallace, and Fred J. Wagner, Jr., Volume 75, Number 10 (October 1991) (incorporated by reference, see 98.7) and the Alaska Geological Province Boundary Map, Compiled by the American Association of Petroleum Geologists Committee on Statistics of Drilling in Cooperation with the USGS, 1978 (incorporated by reference, see 98.7).
</t>
    </r>
    <r>
      <rPr>
        <b/>
        <i/>
        <sz val="11"/>
        <color indexed="8"/>
        <rFont val="Arial"/>
        <family val="2"/>
      </rPr>
      <t>Sub-basin</t>
    </r>
    <r>
      <rPr>
        <sz val="11"/>
        <color indexed="8"/>
        <rFont val="Arial"/>
        <family val="2"/>
      </rPr>
      <t xml:space="preserve"> category, for onshore natural gas production, means a subdivision of a basin into the unique combination of wells with the surface coordinates within the boundaries of an individual county and subsurface completion in one or more of each of the following five formation types: Oil, high permeability gas, shale gas, coal seam, or other tight gas reservoir rock. The distinction between high permeability gas and tight gas reservoirs shall be designated as follows: High permeability gas reservoirs with &gt;0.1 millidarcy permeability, and tight gas reservoirs with ≤0.1 millidarcy permeability. Permeability for a reservoir type shall be determined by engineering estimate. Wells that produce from high permeability gas, shale gas, coal seam, or other tight gas reservoir rock are considered gas wells; gas wells producing from more than one of these formation types shall be classified into only one type based on the formation with the most contribution to production as determined by engineering knowledge. All wells that produce hydrocarbon liquids (with or without gas) and do not meet the definition of a gas well in this sub-basin category definition are considered to be in the oil formation. All emission sources that handle condensate from gas wells in high permeability gas, shale gas, or tight gas reservoir rock formations are considered to be in the formation that the gas well belongs to and not in the oil formation.
</t>
    </r>
    <r>
      <rPr>
        <b/>
        <sz val="11"/>
        <color indexed="8"/>
        <rFont val="Arial"/>
        <family val="2"/>
      </rPr>
      <t>NOTE:</t>
    </r>
    <r>
      <rPr>
        <sz val="11"/>
        <color indexed="8"/>
        <rFont val="Arial"/>
        <family val="2"/>
      </rPr>
      <t xml:space="preserve">  Basins 221 (Gulf Coast Basin - LA) and 222 (Gulf Coast Basin - TX) are listed collectively under Basin 220.
</t>
    </r>
    <r>
      <rPr>
        <b/>
        <sz val="11"/>
        <color indexed="8"/>
        <rFont val="Arial"/>
        <family val="2"/>
      </rPr>
      <t xml:space="preserve">NOTE: </t>
    </r>
    <r>
      <rPr>
        <sz val="11"/>
        <color indexed="8"/>
        <rFont val="Arial"/>
        <family val="2"/>
      </rPr>
      <t xml:space="preserve">The sub-basin formation type options below include "Other tight reservoir rock" -- this corresponds to the "other tight gas reservoir rock" type described in the 98.238 definitions.
</t>
    </r>
    <r>
      <rPr>
        <b/>
        <sz val="11"/>
        <color indexed="8"/>
        <rFont val="Arial"/>
        <family val="2"/>
      </rPr>
      <t>NOTE:</t>
    </r>
    <r>
      <rPr>
        <sz val="11"/>
        <color indexed="8"/>
        <rFont val="Arial"/>
        <family val="2"/>
      </rPr>
      <t xml:space="preserve"> Kern County, California, makes use of two county codes (029 and 030). For GHGRP reporting purposes, both 029 and 030 are accepted.
</t>
    </r>
  </si>
  <si>
    <t xml:space="preserve">Cumulative quantity of all NGLs (bulk and fractionated) leaving the gas processing plant in the calendar year
(barrels)
[98.236(aa)(3)(iv)] </t>
  </si>
  <si>
    <r>
      <t>Annual CO</t>
    </r>
    <r>
      <rPr>
        <b/>
        <vertAlign val="subscript"/>
        <sz val="11"/>
        <color indexed="8"/>
        <rFont val="Arial"/>
        <family val="2"/>
      </rPr>
      <t>2</t>
    </r>
    <r>
      <rPr>
        <b/>
        <sz val="11"/>
        <color indexed="8"/>
        <rFont val="Arial"/>
        <family val="2"/>
      </rPr>
      <t xml:space="preserve"> emissions from above grade metering-regulating stations that are not above grade T-D transfer stations
(mt CO</t>
    </r>
    <r>
      <rPr>
        <b/>
        <vertAlign val="subscript"/>
        <sz val="11"/>
        <color indexed="8"/>
        <rFont val="Arial"/>
        <family val="2"/>
      </rPr>
      <t>2</t>
    </r>
    <r>
      <rPr>
        <b/>
        <sz val="11"/>
        <color indexed="8"/>
        <rFont val="Arial"/>
        <family val="2"/>
      </rPr>
      <t>)
[98.236(r)(2)(v)(A)]</t>
    </r>
  </si>
  <si>
    <r>
      <t>Annual CH</t>
    </r>
    <r>
      <rPr>
        <b/>
        <vertAlign val="subscript"/>
        <sz val="11"/>
        <color indexed="8"/>
        <rFont val="Arial"/>
        <family val="2"/>
      </rPr>
      <t>4</t>
    </r>
    <r>
      <rPr>
        <b/>
        <sz val="11"/>
        <color indexed="8"/>
        <rFont val="Arial"/>
        <family val="2"/>
      </rPr>
      <t xml:space="preserve"> emissions from above grade metering-regulating stations that are not above grade T-D transfer stations
(mt CH</t>
    </r>
    <r>
      <rPr>
        <b/>
        <vertAlign val="subscript"/>
        <sz val="11"/>
        <color indexed="8"/>
        <rFont val="Arial"/>
        <family val="2"/>
      </rPr>
      <t>4</t>
    </r>
    <r>
      <rPr>
        <b/>
        <sz val="11"/>
        <color indexed="8"/>
        <rFont val="Arial"/>
        <family val="2"/>
      </rPr>
      <t>)
[98.236(r)(2)(v)(B)]</t>
    </r>
  </si>
  <si>
    <t>Oil or Gas?
[98.236(g)(2)]</t>
  </si>
  <si>
    <t>Type of Data
[98.3(c)(8)]
[98.3(bb)(2)]</t>
  </si>
  <si>
    <t>The oil/condensate throughput and counts of tanks and wells reported in this table should only include those assessed using Calculation Method 3 (i.e., when emissions are calculated using Equation W-15)</t>
  </si>
  <si>
    <t>RUN NOTE (obsolete)</t>
  </si>
  <si>
    <t xml:space="preserve">NOTE: Industry segment-specific instructions on the expected combinations of responses to the applicability questions below are available at: </t>
  </si>
  <si>
    <t>Onshore Production or GB Components, Gas Service - Valve</t>
  </si>
  <si>
    <t>Onshore Production or GB Components, Gas Service - Flange</t>
  </si>
  <si>
    <t>Onshore Production or GB Components, Gas Service - Connector (other)</t>
  </si>
  <si>
    <t>Onshore Production or GB Components, Gas Service - Open-Ended Line</t>
  </si>
  <si>
    <t>Onshore Production or GB Components, Gas Service - Pressure Relief Valve</t>
  </si>
  <si>
    <t>Onshore Production or GB Components, Gas Service - Pump Seal</t>
  </si>
  <si>
    <t>Onshore Production or GB Components, Gas Service - Other</t>
  </si>
  <si>
    <t>Onshore Production or GB Components, Light Crude Service - Valve</t>
  </si>
  <si>
    <t>Onshore Production or GB Components, Light Crude Service - Flange</t>
  </si>
  <si>
    <t>Onshore Production or GB Components, Light Crude Service - Connector (other)</t>
  </si>
  <si>
    <t>Onshore Production or GB Components, Light Crude Service - Open-Ended Line</t>
  </si>
  <si>
    <t>Onshore Production or GB Components, Light Crude Service - Pump</t>
  </si>
  <si>
    <t>Onshore Production or GB Components, Light Crude Service - Agitator Seal</t>
  </si>
  <si>
    <t>Onshore Production or GB Components, Light Crude Service - Other</t>
  </si>
  <si>
    <t>Onshore Production or GB Components, Heavy Crude Service - Valve</t>
  </si>
  <si>
    <t>Onshore Production or GB Components, Heavy Crude Service - Flange</t>
  </si>
  <si>
    <t>Onshore Production or GB Components, Heavy Crude Service - Connector (other)</t>
  </si>
  <si>
    <t>Onshore Production or GB Components, Heavy Crude Service - Open-Ended Line</t>
  </si>
  <si>
    <t>Onshore Production or GB Components, Heavy Crude Service - Pump</t>
  </si>
  <si>
    <t>Onshore Production or GB Components, Heavy Crude Service - Agitator Seal</t>
  </si>
  <si>
    <t>Onshore Production or GB Components, Heavy Crude Service - Other</t>
  </si>
  <si>
    <t>Well ID Number(s)
[98.236(g)(5)(i) and (ii)]</t>
  </si>
  <si>
    <t>Screening/Infrared laser beam illuminated</t>
  </si>
  <si>
    <t>If the facility does not have a specified emission source type, enter "0" in column F for that row.</t>
  </si>
  <si>
    <t>BASIN # / STATE</t>
  </si>
  <si>
    <t>W-1D Loc</t>
  </si>
  <si>
    <t>140</t>
  </si>
  <si>
    <t>Eastern</t>
  </si>
  <si>
    <t>160</t>
  </si>
  <si>
    <t>160A</t>
  </si>
  <si>
    <t>Mixed</t>
  </si>
  <si>
    <t>200</t>
  </si>
  <si>
    <t>Western</t>
  </si>
  <si>
    <t>210</t>
  </si>
  <si>
    <t>220</t>
  </si>
  <si>
    <t>230</t>
  </si>
  <si>
    <t>260</t>
  </si>
  <si>
    <t>305</t>
  </si>
  <si>
    <t>345</t>
  </si>
  <si>
    <t>350</t>
  </si>
  <si>
    <t>355</t>
  </si>
  <si>
    <t>360</t>
  </si>
  <si>
    <t>375</t>
  </si>
  <si>
    <t>385</t>
  </si>
  <si>
    <t>395</t>
  </si>
  <si>
    <t>400</t>
  </si>
  <si>
    <t>415</t>
  </si>
  <si>
    <t>420</t>
  </si>
  <si>
    <t>425</t>
  </si>
  <si>
    <t>430</t>
  </si>
  <si>
    <t>435</t>
  </si>
  <si>
    <t>450</t>
  </si>
  <si>
    <t>455</t>
  </si>
  <si>
    <t>507</t>
  </si>
  <si>
    <t>515</t>
  </si>
  <si>
    <t>530</t>
  </si>
  <si>
    <t>535</t>
  </si>
  <si>
    <t>540</t>
  </si>
  <si>
    <t>545</t>
  </si>
  <si>
    <t>575</t>
  </si>
  <si>
    <t>580</t>
  </si>
  <si>
    <t>585</t>
  </si>
  <si>
    <t>595</t>
  </si>
  <si>
    <t>730</t>
  </si>
  <si>
    <t>740</t>
  </si>
  <si>
    <t>745</t>
  </si>
  <si>
    <t>750</t>
  </si>
  <si>
    <t>760</t>
  </si>
  <si>
    <t>820</t>
  </si>
  <si>
    <t>890</t>
  </si>
  <si>
    <t>ONS PROD</t>
  </si>
  <si>
    <t>GAT&amp;BOOS</t>
  </si>
  <si>
    <t>RESULT:</t>
  </si>
  <si>
    <t>100</t>
  </si>
  <si>
    <t>110</t>
  </si>
  <si>
    <t>120</t>
  </si>
  <si>
    <t>130</t>
  </si>
  <si>
    <t>150</t>
  </si>
  <si>
    <t>250</t>
  </si>
  <si>
    <t>300</t>
  </si>
  <si>
    <t>310</t>
  </si>
  <si>
    <t>315</t>
  </si>
  <si>
    <t>984</t>
  </si>
  <si>
    <t>240</t>
  </si>
  <si>
    <t>320</t>
  </si>
  <si>
    <t>325</t>
  </si>
  <si>
    <t>330</t>
  </si>
  <si>
    <t>335</t>
  </si>
  <si>
    <t>340</t>
  </si>
  <si>
    <t>365</t>
  </si>
  <si>
    <t>370</t>
  </si>
  <si>
    <t>380</t>
  </si>
  <si>
    <t>390</t>
  </si>
  <si>
    <t>410</t>
  </si>
  <si>
    <t>445</t>
  </si>
  <si>
    <t>460</t>
  </si>
  <si>
    <t>465</t>
  </si>
  <si>
    <t>470</t>
  </si>
  <si>
    <t>475</t>
  </si>
  <si>
    <t>500</t>
  </si>
  <si>
    <t>503</t>
  </si>
  <si>
    <t>505</t>
  </si>
  <si>
    <t>509</t>
  </si>
  <si>
    <t>510</t>
  </si>
  <si>
    <t>520</t>
  </si>
  <si>
    <t>525</t>
  </si>
  <si>
    <t>550</t>
  </si>
  <si>
    <t>555</t>
  </si>
  <si>
    <t>560</t>
  </si>
  <si>
    <t>565</t>
  </si>
  <si>
    <t>590</t>
  </si>
  <si>
    <t>600</t>
  </si>
  <si>
    <t>605</t>
  </si>
  <si>
    <t>610</t>
  </si>
  <si>
    <t>615</t>
  </si>
  <si>
    <t>620</t>
  </si>
  <si>
    <t>625</t>
  </si>
  <si>
    <t>630</t>
  </si>
  <si>
    <t>635</t>
  </si>
  <si>
    <t>640</t>
  </si>
  <si>
    <t>645</t>
  </si>
  <si>
    <t>650</t>
  </si>
  <si>
    <t>700</t>
  </si>
  <si>
    <t>705</t>
  </si>
  <si>
    <t>710</t>
  </si>
  <si>
    <t>715</t>
  </si>
  <si>
    <t>720</t>
  </si>
  <si>
    <t>725</t>
  </si>
  <si>
    <t>735</t>
  </si>
  <si>
    <t>755</t>
  </si>
  <si>
    <t>765</t>
  </si>
  <si>
    <t>800</t>
  </si>
  <si>
    <t>810</t>
  </si>
  <si>
    <t>815</t>
  </si>
  <si>
    <t>825</t>
  </si>
  <si>
    <t>830</t>
  </si>
  <si>
    <t>840</t>
  </si>
  <si>
    <t>845</t>
  </si>
  <si>
    <t>860</t>
  </si>
  <si>
    <t>880</t>
  </si>
  <si>
    <t>884</t>
  </si>
  <si>
    <t>885</t>
  </si>
  <si>
    <t>886</t>
  </si>
  <si>
    <t>Compressor mode-source combination reporter emission factor, EFs,m</t>
  </si>
  <si>
    <t>NOTE:  If you do not have any above grade transmission-distribution (T-D) transfer stations or above grade metering-regulating stations that are not T-D stations, enter zero, do not leave blank.</t>
  </si>
  <si>
    <t>If the facility does not have a specified Major Equipment Type, enter "No" in column D for that row.</t>
  </si>
  <si>
    <r>
      <t>If the facility does not have a specified emission source type, enter "0" in column D, Count</t>
    </r>
    <r>
      <rPr>
        <i/>
        <vertAlign val="subscript"/>
        <sz val="11"/>
        <color indexed="8"/>
        <rFont val="Arial"/>
        <family val="2"/>
      </rPr>
      <t>e</t>
    </r>
    <r>
      <rPr>
        <i/>
        <sz val="11"/>
        <color indexed="8"/>
        <rFont val="Arial"/>
        <family val="2"/>
      </rPr>
      <t xml:space="preserve"> for that row.</t>
    </r>
  </si>
  <si>
    <t>If the facility has equipment source types located in both the Eastern U.S. and Western U.S., as designated in Table W-1D, identify the predominant location in Column C, and combined results in Columns E, F, and G of Table R.1. Provide your location-specific Counts in the 'Procedures used' column of the Missing Data Table (Table QR.1/R.1).</t>
  </si>
  <si>
    <t>https://www.ccdsupport.com/confluence/display/help/Gas+Well+Completions+and+Workovers+without+Hydraulic+Fracturing</t>
  </si>
  <si>
    <t xml:space="preserve">If this facility also reports under Subpart NN as an LDC, the data element below [98.236(aa)(9)(iii)] does not need to be reported in this reporting form. The data as reported under Subpart NN may be used for your Subpart W submission. </t>
  </si>
  <si>
    <t xml:space="preserve">If this facility also reports under Subpart NN as an LDC, the data element below [98.236(aa)(9)(v)] does not need to be reported in this reporting form. The data as reported under Subpart NN may be used for your Subpart W submission. </t>
  </si>
  <si>
    <t xml:space="preserve">If this facility also reports under Subpart NN as a fractionator, the data element below [98.236(aa)(3)(i)] does not need to be reported in this reporting form.  The data as reported under Subpart NN may be used for your Subpart W submission. </t>
  </si>
  <si>
    <t xml:space="preserve">If this facility also reports under Subpart NN as a fractionator, the data element below [98.236(aa)(3)(vii)]  does not need to be reported in this reporting form. The data as reported under Subpart NN may be used for your Subpart W submission. </t>
  </si>
  <si>
    <t xml:space="preserve">
For gas well completions without hydraulic fracturing and without flaring, Table H.1 must be completed. 
For gas well completions without hydraulic fracturing and with flaring, Table H.2 must be completed. 
For gas well workovers without hydraulic fracturing, Table H.3 must be completed. 
Table AA.1.iii must be completed for each well subject to reporting under 98.236(h) (see columns AF:AH).
Table H.4 is required for the identification of missing data procedures used for gas well completion and workover emission calculations.
Table H.5 should be completed if data reporting were delayed two years prior to the current reporting year due to reliance solely on wildcat or delineation well properties.</t>
  </si>
  <si>
    <t>Table G.1 must be completed for well completions with hydraulic fracturing. 
Table G.2 must be completed for well workovers with hydraulic fracturing.  
Table G.3 is required for the identification of missing data procedures used for well completion and workover emission calculations.
Table G.4 should be completed if data reporting were delayed two years prior to the current reporting year due to reliance solely on wildcat or delineation well properties.
Table AA.1.iii must be completed for each well subject to reporting under 98.236(g) (see columns T:AE).</t>
  </si>
  <si>
    <r>
      <t>Total CH</t>
    </r>
    <r>
      <rPr>
        <b/>
        <vertAlign val="subscript"/>
        <sz val="11"/>
        <color indexed="8"/>
        <rFont val="Arial"/>
        <family val="2"/>
      </rPr>
      <t>4</t>
    </r>
    <r>
      <rPr>
        <b/>
        <sz val="11"/>
        <color indexed="8"/>
        <rFont val="Arial"/>
        <family val="2"/>
      </rPr>
      <t xml:space="preserve"> emissions from venting
(mt CH</t>
    </r>
    <r>
      <rPr>
        <b/>
        <vertAlign val="subscript"/>
        <sz val="11"/>
        <color indexed="8"/>
        <rFont val="Arial"/>
        <family val="2"/>
      </rPr>
      <t>4</t>
    </r>
    <r>
      <rPr>
        <b/>
        <sz val="11"/>
        <color indexed="8"/>
        <rFont val="Arial"/>
        <family val="2"/>
      </rPr>
      <t>)
[98.236(l)(1)(vii)] 
[98.236(l)(3)(vi)]</t>
    </r>
  </si>
  <si>
    <t xml:space="preserve">Did the facility have any acid gas removal units that vent directly to the atmosphere, to a flare or engine, or to a sulfur recovery plant subject to reporting under 98.232 [98.236(d)]? </t>
  </si>
  <si>
    <t>Did the facility have any desiccant dehydrators subject to reporting under 98.232 [98.236(e)]?</t>
  </si>
  <si>
    <t>Did the facility have any blowdown vent stacks subject to reporting under 98.232 [98.236(i)]?</t>
  </si>
  <si>
    <t>Did the facility have flare stacks subject to reporting under 98.232 [98.236(n)]?</t>
  </si>
  <si>
    <t>Did the facility have any centrifugal compressors subject to reporting under 98.232 [98.236(o)]?</t>
  </si>
  <si>
    <t>Did the facility have any reciprocating compressors subject to reporting under 98.232 [98.236(p)]?</t>
  </si>
  <si>
    <t xml:space="preserve">Did the facility have hydrocarbon liquids that were produced from enhanced oil recovery operations subject to reporting under 98.232 [98.236(x)]? </t>
  </si>
  <si>
    <t>In accordance with 98.232, only the following industry segments must report data for natural gas driven pneumatic pumps:</t>
  </si>
  <si>
    <t>https://www.boem.gov/</t>
  </si>
  <si>
    <t>https://www.bsee.gov/</t>
  </si>
  <si>
    <t>https://www.ccdsupport.com/confluence/display/help/Optional+Calculation+Spreadsheet+Instructions</t>
  </si>
  <si>
    <t>https://www.ccdsupport.com/confluence/pages/viewpage.action?pageId=218791937</t>
  </si>
  <si>
    <t>https://www.ccdsupport.com/confluence/display/help/Subpart+W+-+Petroleum+and+Natural+Gas+Systems</t>
  </si>
  <si>
    <t>https://www.ccdsupport.com/confluence/pages/viewpage.action?pageId=267583519</t>
  </si>
  <si>
    <t>https://www.ccdsupport.com/confluence/display/help/Oil+and+Gas+Well+Completions+and+Workovers+with+Hydraulic+Fracturing</t>
  </si>
  <si>
    <t>https://www.ccdsupport.com/confluence/display/help/Equipment+Leaks+Surveys+and+Population+Counts</t>
  </si>
  <si>
    <t>Table AA.1.iii must be completed for each well subject to reporting under 98.236(m) (see columns AL:AM).
Tables M.1 and AA.1.iii must be completed by all facilities with associated gas venting or flaring subject to reporting under 98.232. 
Table M.2 is required for the identification of missing data procedures used for associated gas emission calculations.
Table M.3 is required for Associated Natural Gas data delayed two years prior to the current reporting year.</t>
  </si>
  <si>
    <t>https://wwws.ccdsupport.com/confluence/pages/viewpage.action?pageId=107446309</t>
  </si>
  <si>
    <r>
      <rPr>
        <b/>
        <sz val="11"/>
        <color indexed="8"/>
        <rFont val="Arial"/>
        <family val="2"/>
      </rPr>
      <t xml:space="preserve">IMPORTANT NOTE: </t>
    </r>
    <r>
      <rPr>
        <sz val="11"/>
        <color indexed="8"/>
        <rFont val="Arial"/>
        <family val="2"/>
      </rPr>
      <t>The total flare emissions determined under 98.233(n) must be corrected for flare emissions calculated and reported under other tabs to avoid double counting; the flare emissions to report here should include only flare emissions that are not reported under any other tab [98.233(n)(9)]. However, activity data reported for each flare should encompass all streams routed to the flare, even if some emissions are reported under other tabs [98.233(n) and 98.236(n)].</t>
    </r>
  </si>
  <si>
    <t xml:space="preserve">Average flow rate for oil well(s) tested and emissions are not vented to a flare
(barrels per day)
[98.236(l)(1)(v)] </t>
  </si>
  <si>
    <t>Average flow rate for oil well(s) tested and emissions are vented to a flare
(barrels per day)
[98.236(l)(2)(v)]</t>
  </si>
  <si>
    <t>Average annual production rate for gas well(s) tested and emissions are not vented to a flare
(cubic feet per day)
[98.236(l)(3)(iv)]</t>
  </si>
  <si>
    <t>Average annual production rate for gas well(s) tested and emissions are vented to a flare
(cubic feet per day)
[98.236(l)(4)(iv)]</t>
  </si>
  <si>
    <t>"Basin" means geologic provinces as defined by the American Association of Petroleum Geologists, Geologic Note: AAPG–CSD Geologic Provinces Code Map: AAPG Bulletin, prepared by Richard F. Meyer, Laure G. Wallace, and Fred J. Wagner, Jr., Volume 75, Number 10 and the Alaska Geological Province Boundary Map, compiled by the American Association of Petroleum Geologists Committee on Statistics of Drilling in Cooperation with the USGS, 1978.
NOTE: Basins 221 and 222 are listed collectively under Basin 220.</t>
  </si>
  <si>
    <t>https://ccdsupport.com/confluence/display/help/Optional+Calculation+Spreadsheet+Instructions</t>
  </si>
  <si>
    <t>OMB Number: 2060-0629. 
Expiration Date: 03/31/2024</t>
  </si>
  <si>
    <t>Industry Segment:</t>
  </si>
  <si>
    <t>List of Subpart W Industry Segments:</t>
  </si>
  <si>
    <t>Previous equation in W6 radio buttons VLOOKUP(V12,X12:Y21,2,FALSE)</t>
  </si>
  <si>
    <t>1.) Select the applicable industry segment for this workbook using the dropdown list:</t>
  </si>
  <si>
    <r>
      <t>Complete the following table for emissions that were calculated by</t>
    </r>
    <r>
      <rPr>
        <b/>
        <sz val="11"/>
        <color indexed="10"/>
        <rFont val="Arial"/>
        <family val="2"/>
      </rPr>
      <t xml:space="preserve"> </t>
    </r>
    <r>
      <rPr>
        <b/>
        <sz val="11"/>
        <color rgb="FFC00000"/>
        <rFont val="Arial"/>
        <family val="2"/>
      </rPr>
      <t>equipment or event type:</t>
    </r>
  </si>
  <si>
    <r>
      <t xml:space="preserve">Complete the following table for all blowdown stacks for which emissions were calculated using </t>
    </r>
    <r>
      <rPr>
        <b/>
        <sz val="11"/>
        <color rgb="FFC00000"/>
        <rFont val="Arial"/>
        <family val="2"/>
      </rPr>
      <t>flow meters:</t>
    </r>
  </si>
  <si>
    <t>Fuel Types - List of items for cells E88:E140 &amp; J88:J140</t>
  </si>
  <si>
    <r>
      <t xml:space="preserve">Complete the following table for </t>
    </r>
    <r>
      <rPr>
        <b/>
        <sz val="11"/>
        <color rgb="FFC00000"/>
        <rFont val="Arial"/>
        <family val="2"/>
      </rPr>
      <t>Natural Gas Distribution</t>
    </r>
    <r>
      <rPr>
        <b/>
        <sz val="11"/>
        <color indexed="8"/>
        <rFont val="Arial"/>
        <family val="2"/>
      </rPr>
      <t xml:space="preserve"> facilities with emission sources listed in 98.232(i)(1):</t>
    </r>
  </si>
  <si>
    <r>
      <t xml:space="preserve">Total number of emission source type, </t>
    </r>
    <r>
      <rPr>
        <b/>
        <sz val="11"/>
        <color indexed="18"/>
        <rFont val="Arial"/>
        <family val="2"/>
      </rPr>
      <t>Count</t>
    </r>
    <r>
      <rPr>
        <b/>
        <vertAlign val="subscript"/>
        <sz val="11"/>
        <color indexed="18"/>
        <rFont val="Arial"/>
        <family val="2"/>
      </rPr>
      <t>e</t>
    </r>
    <r>
      <rPr>
        <b/>
        <sz val="11"/>
        <color indexed="8"/>
        <rFont val="Arial"/>
        <family val="2"/>
      </rPr>
      <t xml:space="preserve">
</t>
    </r>
    <r>
      <rPr>
        <b/>
        <sz val="11"/>
        <color rgb="FFC00000"/>
        <rFont val="Arial"/>
        <family val="2"/>
      </rPr>
      <t xml:space="preserve">(for gathering pipelines, this value is the number of miles of pipeline per material type)
</t>
    </r>
    <r>
      <rPr>
        <b/>
        <sz val="11"/>
        <color indexed="8"/>
        <rFont val="Arial"/>
        <family val="2"/>
      </rPr>
      <t xml:space="preserve">
[98.236(r)(1)(ii)]</t>
    </r>
  </si>
  <si>
    <r>
      <t>For gas well completions</t>
    </r>
    <r>
      <rPr>
        <b/>
        <sz val="11"/>
        <color rgb="FFC00000"/>
        <rFont val="Arial"/>
        <family val="2"/>
      </rPr>
      <t xml:space="preserve"> </t>
    </r>
    <r>
      <rPr>
        <b/>
        <i/>
        <sz val="11"/>
        <color rgb="FFC00000"/>
        <rFont val="Arial"/>
        <family val="2"/>
      </rPr>
      <t>without</t>
    </r>
    <r>
      <rPr>
        <b/>
        <sz val="11"/>
        <color indexed="8"/>
        <rFont val="Arial"/>
        <family val="2"/>
      </rPr>
      <t xml:space="preserve"> hydraulic fracturing (without flaring) [Table H.1]:</t>
    </r>
  </si>
  <si>
    <r>
      <t xml:space="preserve">For gas well completions </t>
    </r>
    <r>
      <rPr>
        <b/>
        <i/>
        <sz val="11"/>
        <color rgb="FFC00000"/>
        <rFont val="Arial"/>
        <family val="2"/>
      </rPr>
      <t>without</t>
    </r>
    <r>
      <rPr>
        <b/>
        <sz val="11"/>
        <color rgb="FFC00000"/>
        <rFont val="Arial"/>
        <family val="2"/>
      </rPr>
      <t xml:space="preserve"> </t>
    </r>
    <r>
      <rPr>
        <b/>
        <sz val="11"/>
        <color indexed="8"/>
        <rFont val="Arial"/>
        <family val="2"/>
      </rPr>
      <t>hydraulic fracturing (with flaring) [Table H.2]:</t>
    </r>
  </si>
  <si>
    <r>
      <t xml:space="preserve">For gas well workovers </t>
    </r>
    <r>
      <rPr>
        <b/>
        <i/>
        <sz val="11"/>
        <color rgb="FFC00000"/>
        <rFont val="Arial"/>
        <family val="2"/>
      </rPr>
      <t>without</t>
    </r>
    <r>
      <rPr>
        <b/>
        <sz val="11"/>
        <color rgb="FFC00000"/>
        <rFont val="Arial"/>
        <family val="2"/>
      </rPr>
      <t xml:space="preserve"> </t>
    </r>
    <r>
      <rPr>
        <b/>
        <sz val="11"/>
        <color indexed="8"/>
        <rFont val="Arial"/>
        <family val="2"/>
      </rPr>
      <t>hydraulic fracturing [Table H.3]:</t>
    </r>
  </si>
  <si>
    <r>
      <t xml:space="preserve">Complete the following table for gas well completions that vented directly to the atmosphere </t>
    </r>
    <r>
      <rPr>
        <b/>
        <i/>
        <sz val="11"/>
        <color rgb="FFC00000"/>
        <rFont val="Arial"/>
        <family val="2"/>
      </rPr>
      <t>without</t>
    </r>
    <r>
      <rPr>
        <b/>
        <sz val="11"/>
        <color rgb="FFC00000"/>
        <rFont val="Arial"/>
        <family val="2"/>
      </rPr>
      <t xml:space="preserve"> </t>
    </r>
    <r>
      <rPr>
        <b/>
        <sz val="11"/>
        <color indexed="8"/>
        <rFont val="Arial"/>
        <family val="2"/>
      </rPr>
      <t>hydraulic fracturing [98.236(h)(1)]:</t>
    </r>
  </si>
  <si>
    <r>
      <t xml:space="preserve">Did the facility have any gas well completions or workovers </t>
    </r>
    <r>
      <rPr>
        <b/>
        <i/>
        <sz val="11"/>
        <color rgb="FFC00000"/>
        <rFont val="Arial"/>
        <family val="2"/>
      </rPr>
      <t>without</t>
    </r>
    <r>
      <rPr>
        <b/>
        <sz val="11"/>
        <color rgb="FFC00000"/>
        <rFont val="Arial"/>
        <family val="2"/>
      </rPr>
      <t xml:space="preserve"> </t>
    </r>
    <r>
      <rPr>
        <b/>
        <sz val="11"/>
        <color indexed="8"/>
        <rFont val="Arial"/>
        <family val="2"/>
      </rPr>
      <t>hydraulic fracturing subject to reporting under 98.232 [98.236(h)]?</t>
    </r>
  </si>
  <si>
    <r>
      <t xml:space="preserve">Complete the following table for gas well completions with flaring </t>
    </r>
    <r>
      <rPr>
        <b/>
        <i/>
        <sz val="11"/>
        <color rgb="FFC00000"/>
        <rFont val="Arial"/>
        <family val="2"/>
      </rPr>
      <t>without</t>
    </r>
    <r>
      <rPr>
        <b/>
        <sz val="11"/>
        <color rgb="FFC00000"/>
        <rFont val="Arial"/>
        <family val="2"/>
      </rPr>
      <t xml:space="preserve"> </t>
    </r>
    <r>
      <rPr>
        <b/>
        <sz val="11"/>
        <color indexed="8"/>
        <rFont val="Arial"/>
        <family val="2"/>
      </rPr>
      <t>hydraulic fracturing [98.236(h)]:</t>
    </r>
  </si>
  <si>
    <r>
      <t>Complete the following table for gas well workovers</t>
    </r>
    <r>
      <rPr>
        <b/>
        <sz val="11"/>
        <color rgb="FFC00000"/>
        <rFont val="Arial"/>
        <family val="2"/>
      </rPr>
      <t xml:space="preserve"> </t>
    </r>
    <r>
      <rPr>
        <b/>
        <i/>
        <sz val="11"/>
        <color rgb="FFC00000"/>
        <rFont val="Arial"/>
        <family val="2"/>
      </rPr>
      <t>without</t>
    </r>
    <r>
      <rPr>
        <b/>
        <sz val="11"/>
        <color rgb="FFC00000"/>
        <rFont val="Arial"/>
        <family val="2"/>
      </rPr>
      <t xml:space="preserve"> </t>
    </r>
    <r>
      <rPr>
        <b/>
        <sz val="11"/>
        <color indexed="8"/>
        <rFont val="Arial"/>
        <family val="2"/>
      </rPr>
      <t>hydraulic fracturing:</t>
    </r>
  </si>
  <si>
    <r>
      <t xml:space="preserve">Did the facility have any gas or oil well completions or workovers </t>
    </r>
    <r>
      <rPr>
        <b/>
        <i/>
        <sz val="11"/>
        <color rgb="FFC00000"/>
        <rFont val="Arial"/>
        <family val="2"/>
      </rPr>
      <t>with</t>
    </r>
    <r>
      <rPr>
        <b/>
        <sz val="11"/>
        <color rgb="FFC00000"/>
        <rFont val="Arial"/>
        <family val="2"/>
      </rPr>
      <t xml:space="preserve"> </t>
    </r>
    <r>
      <rPr>
        <b/>
        <sz val="11"/>
        <color indexed="8"/>
        <rFont val="Arial"/>
        <family val="2"/>
      </rPr>
      <t>hydraulic fracturing subject to reporting under 98.232 [98.236(g)]?</t>
    </r>
  </si>
  <si>
    <r>
      <t>For well completions</t>
    </r>
    <r>
      <rPr>
        <b/>
        <sz val="11"/>
        <color rgb="FFC00000"/>
        <rFont val="Arial"/>
        <family val="2"/>
      </rPr>
      <t xml:space="preserve"> </t>
    </r>
    <r>
      <rPr>
        <b/>
        <i/>
        <sz val="11"/>
        <color rgb="FFC00000"/>
        <rFont val="Arial"/>
        <family val="2"/>
      </rPr>
      <t>with</t>
    </r>
    <r>
      <rPr>
        <b/>
        <sz val="11"/>
        <color indexed="8"/>
        <rFont val="Arial"/>
        <family val="2"/>
      </rPr>
      <t xml:space="preserve"> hydraulic fracturing [Table G.1]:</t>
    </r>
  </si>
  <si>
    <r>
      <t xml:space="preserve">For well workovers </t>
    </r>
    <r>
      <rPr>
        <b/>
        <i/>
        <sz val="11"/>
        <color rgb="FFC00000"/>
        <rFont val="Arial"/>
        <family val="2"/>
      </rPr>
      <t>with</t>
    </r>
    <r>
      <rPr>
        <b/>
        <sz val="11"/>
        <color indexed="8"/>
        <rFont val="Arial"/>
        <family val="2"/>
      </rPr>
      <t xml:space="preserve"> hydraulic fracturing [Table G.2]:</t>
    </r>
  </si>
  <si>
    <r>
      <t xml:space="preserve">Complete the following table for well completions </t>
    </r>
    <r>
      <rPr>
        <b/>
        <i/>
        <sz val="11"/>
        <color rgb="FFC00000"/>
        <rFont val="Arial"/>
        <family val="2"/>
      </rPr>
      <t>with</t>
    </r>
    <r>
      <rPr>
        <b/>
        <sz val="11"/>
        <color rgb="FFC00000"/>
        <rFont val="Arial"/>
        <family val="2"/>
      </rPr>
      <t xml:space="preserve"> </t>
    </r>
    <r>
      <rPr>
        <b/>
        <sz val="11"/>
        <color indexed="8"/>
        <rFont val="Arial"/>
        <family val="2"/>
      </rPr>
      <t>hydraulic fracturing:</t>
    </r>
  </si>
  <si>
    <r>
      <t xml:space="preserve">Complete the following table for well workovers </t>
    </r>
    <r>
      <rPr>
        <b/>
        <i/>
        <sz val="11"/>
        <color rgb="FFC00000"/>
        <rFont val="Arial"/>
        <family val="2"/>
      </rPr>
      <t>with</t>
    </r>
    <r>
      <rPr>
        <b/>
        <sz val="11"/>
        <color rgb="FFC00000"/>
        <rFont val="Arial"/>
        <family val="2"/>
      </rPr>
      <t xml:space="preserve"> </t>
    </r>
    <r>
      <rPr>
        <b/>
        <sz val="11"/>
        <color indexed="8"/>
        <rFont val="Arial"/>
        <family val="2"/>
      </rPr>
      <t>hydraulic fracturing:</t>
    </r>
  </si>
  <si>
    <t>Go to Onshore Production Tab</t>
  </si>
  <si>
    <t>Go to Facility Overview Tab</t>
  </si>
  <si>
    <t>Go to Acid Gas Removal Units Tab</t>
  </si>
  <si>
    <t>Go to Dehydrators Tab</t>
  </si>
  <si>
    <t>Go to Liquids Unloading Tab</t>
  </si>
  <si>
    <t>Go to Blowdown Vent Stacks Tab</t>
  </si>
  <si>
    <t>Go to Transmission Storage Tanks Tab</t>
  </si>
  <si>
    <t>Go to Well Testing Tab</t>
  </si>
  <si>
    <t>Go to Flare Stacks Tab</t>
  </si>
  <si>
    <t>Go to Centrifugal Compressors Tab</t>
  </si>
  <si>
    <t>Go to Reciprocating Compressors Tab</t>
  </si>
  <si>
    <t>Go to Equipment Leaks Tab</t>
  </si>
  <si>
    <t>Go to Offshore Emissions Tab</t>
  </si>
  <si>
    <t>Go to EOR Injection Pumps Tab</t>
  </si>
  <si>
    <t>Go to EOR Hydrocarbon Liquids Tab</t>
  </si>
  <si>
    <t>Go to Combustion Equipment Tab</t>
  </si>
  <si>
    <t>Go to Wells with Fracturing Tab</t>
  </si>
  <si>
    <t>Go to Wells without Fracturing Tab</t>
  </si>
  <si>
    <t>Go to Associated NG Tab</t>
  </si>
  <si>
    <t>Go to NG Pneumatic Devices Tab</t>
  </si>
  <si>
    <t>Go to NG Driven Pneumatic Pumps Tab</t>
  </si>
  <si>
    <t>Go to Atmospheric Storage Tanks Tab</t>
  </si>
  <si>
    <t>https://ccdsupport.com/confluence/display/help/Applicability+Options+for+Equipment+Leaks+Surveys+and+Population+Counts</t>
  </si>
  <si>
    <t>R.10</t>
  </si>
  <si>
    <t>When Using Equation W-10B</t>
  </si>
  <si>
    <t>Table AA.1.iv Missing Data Procedures Used for Well-Specific Parameters</t>
  </si>
  <si>
    <t>Row ID</t>
  </si>
  <si>
    <t>Table B.2 Calculation Method 1 Pneumatic Device Vented Emissions</t>
  </si>
  <si>
    <t>Flow Monitor Type
[98.236(b)(3)(ii)]</t>
  </si>
  <si>
    <t>Number of Continuous High Bleed Natural Gas Pneumatic Devices Downstream of the Flow Monitor
[98.236(b)(3)(iii)]</t>
  </si>
  <si>
    <t>Number of Intermittent Bleed Devices Natural Gas Pneumatic Downstream of the Flow Monitor
[98.236(b)(3)(iii)]</t>
  </si>
  <si>
    <t>Number of Continuous Low Bleed Natural Gas Pneumatic Devices Downstream of the Flow Monitor
[98.236(b)(3)(iii)]</t>
  </si>
  <si>
    <t>Table B.3 Calculation Method 2 Pneumatic Device Vented Emissions</t>
  </si>
  <si>
    <t>Primary Measurement Method Used
[98.236(b)(4)(i)(A)]
[98.236(b)(4)(ii)(B)]</t>
  </si>
  <si>
    <t>Number of Years Used in Current Measurement Cycle
[98.236(b)(4)(ii)(A)]</t>
  </si>
  <si>
    <t>Were Emissions from Any Natural Gas Pneumatic Devices at this Facility Calculated Using Equation W-1B?
 [98.236(b)(4)(ii)(C)]</t>
  </si>
  <si>
    <t>Total Number of Natural Gas Pneumatic Devices Measured Across All Years Upon Which the Emission Factor is Based
[98.236(b)(4)(ii)(D)(2)]</t>
  </si>
  <si>
    <t>Continuous High Bleed Pneumatic Devices</t>
  </si>
  <si>
    <t>Continuous Low Bleed Pneumatic Devices</t>
  </si>
  <si>
    <t>Table B.4 Calculation Method 3 Pneumatic Device Vented Emissions</t>
  </si>
  <si>
    <t>To Calculate Emissions, Did You Measure According to 98.233(a)(3)(i)(A) or Use Default Emission Factors According to 98.233(a)(3)(i)(B)?
[98.236(b)(5)(i)(A)]</t>
  </si>
  <si>
    <t>Primary Measurement Method Used
[98.236(b)(5)(i)(B)]</t>
  </si>
  <si>
    <t>Total Number of Natural Gas Pneumatic Devices that Vent Directly to the Atmosphere and Measured Using Default Factor
[98.236(b)(5)(i)(C)(1)]</t>
  </si>
  <si>
    <t>Number of Complete Monitoring Surveys Conducted
[98.236(b)(5)(ii)(A)]</t>
  </si>
  <si>
    <t>Total Number of Intermittent Bleed Natural Gas Pneumatic Devices Detected as Malfunctioning in Any Pneumatic Device Monitoring Survey During the Calendar Year
[98.236(b)(5)(ii)(B)]</t>
  </si>
  <si>
    <t>Total Number of Intermittent Bleed Natural Gas Pneumatic Devices NOT Detected as Malfunctioning in Any Pneumatic Device Monitoring Survey During the Calendar Year
[98.236(b)(5)(ii)(D)]</t>
  </si>
  <si>
    <t>Table B.5 Calculation Method 4 Pneumatic Device Vented Emissions</t>
  </si>
  <si>
    <t>Did the facility use a continuous flow meter to measure emissions per Calculation Method 1?</t>
  </si>
  <si>
    <t xml:space="preserve">Flow Monitor Type
[98.236(c)(3)(ii)] </t>
  </si>
  <si>
    <t xml:space="preserve">Number of Years Used in the Current Measurement Cycle
[98.236(c)(4)(i)] </t>
  </si>
  <si>
    <t xml:space="preserve">Number of Natural Gas Driven Pneumatic Pumps
[98.236(c)(4)(ii)] </t>
  </si>
  <si>
    <t xml:space="preserve">Primary Measurement Method
[98.236(c)(4)(iv)] </t>
  </si>
  <si>
    <t xml:space="preserve">Emission Factor for the Reporting Year from Equation W-2A
(scf/hr/pump)
[98.236(c)(4)(v)(A)] </t>
  </si>
  <si>
    <t xml:space="preserve">Average Estimated Number of Hours the Natural Gas Driven Pumps Vented Directly to the Atmosphere Pumped Liquid
[98.236(c)(5)(ii)] </t>
  </si>
  <si>
    <t xml:space="preserve">Were All Emissions from Pneumatic Pumps Measured During the Reporting Year or Were Some Measured and Some Calculated Using Equation W-2B?
[98.236(c)(4)(iii)] </t>
  </si>
  <si>
    <t>Parameters for Calculation Method 1 Emissions
[Table B.2]</t>
  </si>
  <si>
    <t>Parameters for Calculation Method 2 Emissions
[Table B.3]</t>
  </si>
  <si>
    <t>PMTRS_B.6_1</t>
  </si>
  <si>
    <t xml:space="preserve">Total Number Intermittent Bleed NG Pneumatic Devices Detected as Malfunctioning </t>
  </si>
  <si>
    <t xml:space="preserve">Total Number of Intermittent Bleed NG Pneumatic Devices NOT Detected as Malfunctioning </t>
  </si>
  <si>
    <t>PMTRS_B.6_2</t>
  </si>
  <si>
    <t>PMTRS_B.6_4</t>
  </si>
  <si>
    <t>PMTRS_C.6_1</t>
  </si>
  <si>
    <t>PMTRS_C.6_2</t>
  </si>
  <si>
    <t>PMTRS_C.6_3</t>
  </si>
  <si>
    <t>Total Number of Natural Gas Driven Pumps Vented Directly to the Atmosphere</t>
  </si>
  <si>
    <t>For gas-liquid separators, non-separator equipment, or wells with oil throughput &lt;10 barrels/day using Calculation Method 3 [Table J.2.i]:</t>
  </si>
  <si>
    <t>For gas-liquid separators, non-separator equipment, or wells with oil throughput &lt;10 barrels/day using Calculation Method 3 (without flaring) [Table J.2.ii]:</t>
  </si>
  <si>
    <t>For gas-liquid separators, non-separator equipment, or wells with oil throughput &lt;10 barrels/day using Calculation Method 3 (with flaring) [Table J.2.iii]:</t>
  </si>
  <si>
    <t>Did You Use a Continuous Flow Measurement Device, Use GOR to Calculate the Gas Volume, or Both? 
[98.236(m)(4)]
[98.236(m)(5)]
[98.236(m)(6)]</t>
  </si>
  <si>
    <t>Volume of Associated Gas Vented</t>
  </si>
  <si>
    <t>BAMM not available for Blowdown Vent Stack</t>
  </si>
  <si>
    <t>Table Q.2.i Leak Survey Calculation Method</t>
  </si>
  <si>
    <t>Complete the following table for each component type that uses direct measurements for equipment leaks found in each leak survey:</t>
  </si>
  <si>
    <t>Direct Measurement</t>
  </si>
  <si>
    <t>Number of Leaks Measured for the Specified Component Type
[98.236(q)(2)(vi)]</t>
  </si>
  <si>
    <t xml:space="preserve">Average Duration of Leaks for the Specified Component Type
(hours)
[98.236(q)(2)(vii)] </t>
  </si>
  <si>
    <t>Calculation Method 1 or Calculation Method 2 Used</t>
  </si>
  <si>
    <t>Emission Factor or Measurement Method Used</t>
  </si>
  <si>
    <t>Field Gas, Process Vent Gas, and/or Natural Gas of Quality Not Otherwise Listed</t>
  </si>
  <si>
    <t>Natural Gas (Pipeline Quality with HHV at least 950 Btu/scf)</t>
  </si>
  <si>
    <t>Natural Gas (Not Pipeline Quality but with HHV Between 950 and 1,100 Btu/scf and at least 70% CH4)</t>
  </si>
  <si>
    <t>Measurement Location ID Number
[98.236(b)(3)(i)]</t>
  </si>
  <si>
    <t>Is there a Natural Gas Driven Pneumatic Pump Downstream of the Flow Monitor?
[98.236(b)(3)(iv)]</t>
  </si>
  <si>
    <t>Table D.5 Calculation Method 4 Emissions</t>
  </si>
  <si>
    <t>Volume of Associated Gas Vented
(standard cubic feet)
[98.236(m)(7)(ii)]</t>
  </si>
  <si>
    <t>https://www.boem.gov/environment/environmental-studies/ocs-emissions-inventories</t>
  </si>
  <si>
    <t>Total Number of Components Surveyed by Type</t>
  </si>
  <si>
    <t>Table Q.2.i</t>
  </si>
  <si>
    <t>Table Q.2.ii</t>
  </si>
  <si>
    <t>Table Q.2.iii</t>
  </si>
  <si>
    <t>Leak Survey Calculation Method</t>
  </si>
  <si>
    <t>Table B.1.ii Pneumatic Devices Estimated Counts</t>
  </si>
  <si>
    <t>Total Number Vented Directly to Atmosphere
[98.236(b)(2)(ii)]</t>
  </si>
  <si>
    <t xml:space="preserve">Total Number Vented Directly to Atmosphere, Actual Count
[98.236(b)(2)(ii)]
[98.236(b)(2)(viii)(A)] </t>
  </si>
  <si>
    <t>Total Number Vented Directly to Atmosphere, Estimated Count
[98.236(b)(2)(ii)]
[98.236(b)(2)(viii)(B)]</t>
  </si>
  <si>
    <t>Allowed only for Onshore Petroleum and Natural Gas Production and Onshore Petroleum and Natural Gas Gathering and Boosting facilities in first or second year of reporting. Complete only if you elect to estimate the count of any type of device.</t>
  </si>
  <si>
    <t>Flow rate if using multiphase flow meter during initial flowback period</t>
  </si>
  <si>
    <t>Table AA.2.i. Offshore Production Information for Each Well Permanently Shut-in and Plugged</t>
  </si>
  <si>
    <t>Offshore Production Information for Each Well Permanently Shut-in and Plugged [Table AA.2.i.]</t>
  </si>
  <si>
    <t>Method 21 at 500 ppm</t>
  </si>
  <si>
    <t>Infrared Laser Beam</t>
  </si>
  <si>
    <t>OGI</t>
  </si>
  <si>
    <t>Method 21 at 10,000 ppm</t>
  </si>
  <si>
    <t>Cumulative Annual Flow of Natural Gas</t>
  </si>
  <si>
    <t>Volumetric Whole Gas Emissions Rate Measurement</t>
  </si>
  <si>
    <t>Was the flow rate during the initial flowback period determined using a multiphase flowmeter upstream of a separator for any measured well in the sub-basin?
[98.236(g)(5)(iv)]</t>
  </si>
  <si>
    <t>Emission Factor Used
[98.236(q)(2)(iv)]</t>
  </si>
  <si>
    <t>Emissions Calculated for Component Types Using Emissions Factors per Calculation Method 1.</t>
  </si>
  <si>
    <t>Table Q.2.iii: Emissions Calculated for Component Types Using Direct Measurements per Calculation Method 2.</t>
  </si>
  <si>
    <t>Were Emissions for a Complete Leak Survey Calculated Using Calculation Method 1?
(Leaker Emission Factor Calculation Methodology)
[98.236(q)(1)(vi)]</t>
  </si>
  <si>
    <t>Total Number of Components Surveyed by Type
[98.236(q)(2)(v)]</t>
  </si>
  <si>
    <t>Are any equipment components at the facility subject to the well site or compressor station fugitive emissions standards under 40 CFR Part 60, Subpart OOOOa [98.236(q)(1)(iii)]?</t>
  </si>
  <si>
    <t>Table C.1 NG Driven Pneumatic Pumps Count if using Calculation Methods 1, 2, or 3</t>
  </si>
  <si>
    <t>Table C.2 NG Driven Pneumatic Pumps Calculation Method 1</t>
  </si>
  <si>
    <t>Table C.3 NG Driven Pneumatic Pumps Calculation Method 2</t>
  </si>
  <si>
    <t>Table C.4 NG Driven Pneumatic Pumps Calculation Method 3</t>
  </si>
  <si>
    <t>NG Driven Pneumatic Pumps Count if using Calculation Methods 1, 2, or 3 [Table C.1]:</t>
  </si>
  <si>
    <t>NG Driven Pneumatic Pumps Calculation Method 1 [Table C.2]:</t>
  </si>
  <si>
    <t>NG Driven Pneumatic Pumps Calculation Method 2 [Table C.3]:</t>
  </si>
  <si>
    <t>NG Driven Pneumatic Pumps Calculation Method 3 [Table C.4]:</t>
  </si>
  <si>
    <t>Method Used to Conduct Leak Surveys [98.236(q)(1)(v)]
Select all that apply</t>
  </si>
  <si>
    <t>Were Emissions for a Complete Leak Survey Calculated Using Calculation Method 2?
(Leaker Measurement Methodology)
[98.236(q)(1)(vi)]</t>
  </si>
  <si>
    <t>Delayed Atmospheric Storage Tanks data (for delays claimed two years prior) [Table J.5]:</t>
  </si>
  <si>
    <r>
      <t xml:space="preserve">Cumulative gas flowback time from all wells during completions after sufficient quantities of gas are present to enable separation, </t>
    </r>
    <r>
      <rPr>
        <b/>
        <sz val="11"/>
        <color indexed="18"/>
        <rFont val="Arial"/>
        <family val="2"/>
      </rPr>
      <t>Sum of T</t>
    </r>
    <r>
      <rPr>
        <b/>
        <vertAlign val="subscript"/>
        <sz val="11"/>
        <color indexed="18"/>
        <rFont val="Arial"/>
        <family val="2"/>
      </rPr>
      <t>p,s</t>
    </r>
    <r>
      <rPr>
        <b/>
        <sz val="11"/>
        <color indexed="18"/>
        <rFont val="Arial"/>
        <family val="2"/>
      </rPr>
      <t xml:space="preserve"> values</t>
    </r>
    <r>
      <rPr>
        <b/>
        <sz val="11"/>
        <color indexed="8"/>
        <rFont val="Arial"/>
        <family val="2"/>
      </rPr>
      <t xml:space="preserve">
(hours)
[98.236(g)(5)(i)]</t>
    </r>
  </si>
  <si>
    <t>State
[98.236(aa)(11)(vi)]</t>
  </si>
  <si>
    <t>Total number of hours in the year missing data procedure was used
[98.3(c)(8)]
[98.236(bb)(2)]</t>
  </si>
  <si>
    <t>Specify Type of Other Control Device(s)
[98.236(e)(2)(iii)]</t>
  </si>
  <si>
    <t>Vent Controls Used
(select all that apply)
[98.236(e)(3)(i)]</t>
  </si>
  <si>
    <t>Completion or Workover</t>
  </si>
  <si>
    <t>Sub-Basin ID</t>
  </si>
  <si>
    <r>
      <t>Total N</t>
    </r>
    <r>
      <rPr>
        <b/>
        <vertAlign val="subscript"/>
        <sz val="11"/>
        <color indexed="8"/>
        <rFont val="Arial"/>
        <family val="2"/>
      </rPr>
      <t>2</t>
    </r>
    <r>
      <rPr>
        <b/>
        <sz val="11"/>
        <color indexed="8"/>
        <rFont val="Arial"/>
        <family val="2"/>
      </rPr>
      <t>O Emissions
 (mt N</t>
    </r>
    <r>
      <rPr>
        <b/>
        <vertAlign val="subscript"/>
        <sz val="11"/>
        <color indexed="8"/>
        <rFont val="Arial"/>
        <family val="2"/>
      </rPr>
      <t>2</t>
    </r>
    <r>
      <rPr>
        <b/>
        <sz val="11"/>
        <color indexed="8"/>
        <rFont val="Arial"/>
        <family val="2"/>
      </rPr>
      <t>O)
[98.236(e)(2)(iv)(D)]</t>
    </r>
  </si>
  <si>
    <t xml:space="preserve">Annual volume of gas vented from the acid gas removal unit 
(standard cubic feet) 
[98.236(d)(2)(i)(B)] </t>
  </si>
  <si>
    <t>Natural Gas Pneumatic Device Venting [98.236(b)]</t>
  </si>
  <si>
    <t>Procedures used 
[98.235(h)]</t>
  </si>
  <si>
    <t>Onshore Petroleum and Natural Gas Production Facility Level Requirements Under 98.236(aa)(1)</t>
  </si>
  <si>
    <t>Pneumatic Devices [Table B.1.i]:</t>
  </si>
  <si>
    <t>Pneumatic Devices Estimated Counts [Table B.1.ii]:</t>
  </si>
  <si>
    <t>Calculation Method 1 Pneumatic Device Vented Emissions [Table B.2]:</t>
  </si>
  <si>
    <t>Calculation Method 2 Pneumatic Device Vented Emissions [Table B.3]:</t>
  </si>
  <si>
    <t>Calculation Method 3 Pneumatic Device Vented Emissions [Table B.4]:</t>
  </si>
  <si>
    <t>Calculation Method 4 Pneumatic Device Vented Emissions [Table B.5]:</t>
  </si>
  <si>
    <t>Missing Data Procedures Used for Pneumatic Device Emission Calculations [Table B.6]:</t>
  </si>
  <si>
    <t>Total Number of the Applicable NG Pneumatic Device Types that Vent Directly to Atmosphere</t>
  </si>
  <si>
    <t xml:space="preserve">Measured Leak Rate for the Applicable NG Pneumatic Device Type </t>
  </si>
  <si>
    <t>PMTRS_B.6_3</t>
  </si>
  <si>
    <t>Emissions Calculated for Component Types Using Direct Measurements per Calculation Method 2.</t>
  </si>
  <si>
    <t>Table AA.1.iii Onshore Petroleum and Natural Gas Production: Well Characterization</t>
  </si>
  <si>
    <t>For permanently shut-in and plugged wells during the calendar year, the quantity of natural gas produced and sent to sale in the calendar year
(thousand standard cubic feet mscf)
[98.236(aa)(1)(iii)(C)]</t>
  </si>
  <si>
    <t>For permanently shut-in and plugged wells during the calendar year, the quantity of  quantity of crude oil and condensate produced and sent to sale in the calendar year
(barrels)
[98.236(aa)(1)(iii)(D)]</t>
  </si>
  <si>
    <t xml:space="preserve">Average flow rate of the measured well venting, FR
(standard cubic feet per hour)
[98.236(f)(1)(xi)(E)] 
[98.236(f)(1)(xii)(E)]  </t>
  </si>
  <si>
    <t>Was the flow rate during the initial flowback period determined using a multiphase flowmeter upstream of a separator for any measured well in the sub-basin?  
[98.236(g)(5)(iv)]</t>
  </si>
  <si>
    <t>Well ID Number</t>
  </si>
  <si>
    <t>(f) Liquids Unloading:
Wells tested and subject to 98.236(f)(1)(xi) and (xii)</t>
  </si>
  <si>
    <t>(g) Completions and workovers with Hydraulic Fracturing: 
Wells assessed using Eq. W-10A, W-12C or W-10B</t>
  </si>
  <si>
    <t>Additional data indicator</t>
  </si>
  <si>
    <t>Calculation Method
[98.236(f)(2)(ii)]</t>
  </si>
  <si>
    <t>Tubing Diameter Group/Pressure Group
[98.236(f)(1)(ii)]</t>
  </si>
  <si>
    <t>Were Plunger Lifts used?
[98.236(f)(1)(iii)]</t>
  </si>
  <si>
    <t>Casing pressure 
(psia)
[98.236(f)(1)(xi)(B)]</t>
  </si>
  <si>
    <t xml:space="preserve">Internal casing diameter
(inches)
[98.236(f)(1)(xi)(C)] </t>
  </si>
  <si>
    <t xml:space="preserve">Tubing pressure 
(psia)
[98.236(f)(1)(xii)(B)]  </t>
  </si>
  <si>
    <t xml:space="preserve">Internal tubing diameter
(inches)
[98.236(f)(1)(xii)(C)]  </t>
  </si>
  <si>
    <t>Completions or Workovers
[98.236(g)]</t>
  </si>
  <si>
    <t>Reduced Emission Completion or Workover?
[98.236(g)(2)]</t>
  </si>
  <si>
    <t>Equation Used
(Select)
[98.236(g)(4)]</t>
  </si>
  <si>
    <t>Are the only wells in the sub-basin used to calculate "Measured average flowback rates", "GOR" or "Volume of oil produced" wildcat or delineation wells subject to a 2-year delay in reporting? 
[98.236(g)(5)(iii)(A)] 
[98.236(g)(5)(iii)(B)] 
[98.236(g)(5)(ii)]</t>
  </si>
  <si>
    <t>Completions or Workovers
[98.236(h)]</t>
  </si>
  <si>
    <t>Flared?
[98.236(h)]</t>
  </si>
  <si>
    <t>Vented to atmosphere
[98.236(h)]</t>
  </si>
  <si>
    <t>Equation used to calculate annual volumetric natural gas emissions?
[98.236(l)]</t>
  </si>
  <si>
    <t>Were well testing emissions vented?
[98.236(l)]</t>
  </si>
  <si>
    <t>Were well testing emissions flared?
[98.236(l)]</t>
  </si>
  <si>
    <t>If the well had associated natural gas, was it vented?
[98.236(m)(1)]</t>
  </si>
  <si>
    <t>If the well had associated natural gas, was it flared?
[98.236(m)(1)]</t>
  </si>
  <si>
    <t xml:space="preserve">Number of producing wells at the end of the calendar year 
[98.236(aa)(1)(ii)(D)] </t>
  </si>
  <si>
    <t>Number of producing wells acquired during the calendar year 
[98.236(aa)(1)(ii)(E)]</t>
  </si>
  <si>
    <t>Number of producing wells divested during the calendar year 
[98.236(aa)(1)(ii)(F)]</t>
  </si>
  <si>
    <t>Number of wells completed during the calendar year 
[98.236(aa)(1)(ii)(G)]</t>
  </si>
  <si>
    <t>Number of wells permanently taken out of production 
[98.236(aa)(1)(ii)(H)]</t>
  </si>
  <si>
    <r>
      <t>Average mole fraction of CH</t>
    </r>
    <r>
      <rPr>
        <b/>
        <vertAlign val="subscript"/>
        <sz val="11"/>
        <color indexed="8"/>
        <rFont val="Arial"/>
        <family val="2"/>
      </rPr>
      <t>4</t>
    </r>
    <r>
      <rPr>
        <b/>
        <sz val="11"/>
        <color indexed="8"/>
        <rFont val="Arial"/>
        <family val="2"/>
      </rPr>
      <t xml:space="preserve"> in produced gas
[98.236(aa)(1)(ii)(I)] </t>
    </r>
  </si>
  <si>
    <r>
      <t>Average mole fraction of CO</t>
    </r>
    <r>
      <rPr>
        <b/>
        <vertAlign val="subscript"/>
        <sz val="11"/>
        <color indexed="8"/>
        <rFont val="Arial"/>
        <family val="2"/>
      </rPr>
      <t>2</t>
    </r>
    <r>
      <rPr>
        <b/>
        <sz val="11"/>
        <color indexed="8"/>
        <rFont val="Arial"/>
        <family val="2"/>
      </rPr>
      <t xml:space="preserve"> in produced gas
[98.236(aa)(1)(ii)(J)] </t>
    </r>
  </si>
  <si>
    <r>
      <t>Average Gas-to-Oil (</t>
    </r>
    <r>
      <rPr>
        <b/>
        <sz val="11"/>
        <color indexed="18"/>
        <rFont val="Arial"/>
        <family val="2"/>
      </rPr>
      <t>GOR</t>
    </r>
    <r>
      <rPr>
        <b/>
        <sz val="11"/>
        <color indexed="8"/>
        <rFont val="Arial"/>
        <family val="2"/>
      </rPr>
      <t>) Ratio of all wells (thousand standard cubic feet per barrel)
[98.236(aa)(1)(ii)(K)]</t>
    </r>
  </si>
  <si>
    <t>Average API gravity of all wells 
(degrees)
[98.236(aa)(1)(ii)(L)]</t>
  </si>
  <si>
    <t>Average Low Pressure Separator Pressure 
(psig) 
[98.236(aa)(1)(ii)(M)]</t>
  </si>
  <si>
    <r>
      <t>Average mole fraction of CH</t>
    </r>
    <r>
      <rPr>
        <b/>
        <vertAlign val="subscript"/>
        <sz val="11"/>
        <color indexed="8"/>
        <rFont val="Arial"/>
        <family val="2"/>
      </rPr>
      <t xml:space="preserve">4 </t>
    </r>
    <r>
      <rPr>
        <b/>
        <sz val="11"/>
        <color indexed="8"/>
        <rFont val="Arial"/>
        <family val="2"/>
      </rPr>
      <t>in natural gas received
[98.236(aa)(3)(v)]</t>
    </r>
  </si>
  <si>
    <r>
      <t>Average mole fraction of CO</t>
    </r>
    <r>
      <rPr>
        <b/>
        <vertAlign val="subscript"/>
        <sz val="11"/>
        <color indexed="8"/>
        <rFont val="Arial"/>
        <family val="2"/>
      </rPr>
      <t xml:space="preserve">2 </t>
    </r>
    <r>
      <rPr>
        <b/>
        <sz val="11"/>
        <color indexed="8"/>
        <rFont val="Arial"/>
        <family val="2"/>
      </rPr>
      <t>in natural gas received
[98.236(aa)(3)(vi)]</t>
    </r>
  </si>
  <si>
    <t>Does the facility fractionate NGLs?
[98.236(aa)(3)(vii)]</t>
  </si>
  <si>
    <t>For each well permanently shut-in and plugged during the calendar year, the quantity of natural gas produced that is sent to sale in the calendar year
(thousand standard cubic feet)
[98.236(aa)(2)(iii)]</t>
  </si>
  <si>
    <t>For each well permanently shut-in and plugged during the calendar year, the quantity of crude oil and condensate produced that is sent to sale in the calendar year
(barrels)
[98.236(aa)(2)(iv)]</t>
  </si>
  <si>
    <t>Were BAMM used for any parameters to calculate GHG emissions?</t>
  </si>
  <si>
    <t>Provide a brief description of the BAMM used, parameter measured, and time period.</t>
  </si>
  <si>
    <t>Total Number Vented Directly to Atmosphere for Which Emissions Were Calculated Using Calculation Method 1
[98.236(b)(2)(iv)]</t>
  </si>
  <si>
    <t>Total Number Vented Directly to Atmosphere for Which Emissions Were Calculated Using Calculation Method 3
[98.236(b)(2)(vi)]</t>
  </si>
  <si>
    <t>Total Number Vented Directly to Atmosphere for Which Emissions Were Calculated Using Calculation Method 4
[98.236(b)(2)(vii)]</t>
  </si>
  <si>
    <t xml:space="preserve">Total Number of Natural Gas Pneumatic Devices
[98.236(b)(2)(i)] </t>
  </si>
  <si>
    <r>
      <t>Total Number Vented Directly to Atmosphere for Which Emissions Were Calculated Using Calculation Method 2</t>
    </r>
    <r>
      <rPr>
        <b/>
        <strike/>
        <sz val="11"/>
        <rFont val="Arial"/>
        <family val="2"/>
      </rPr>
      <t xml:space="preserve">
</t>
    </r>
    <r>
      <rPr>
        <b/>
        <sz val="11"/>
        <rFont val="Arial"/>
        <family val="2"/>
      </rPr>
      <t xml:space="preserve">
[98.236(b)(2)(v)]</t>
    </r>
  </si>
  <si>
    <t>Table B.1.i Pneumatic Devices</t>
  </si>
  <si>
    <t xml:space="preserve">Total Number Vented Directly to Atmosphere for Which Emissions Were Calculated Using Calculation Method 1
(Actual Count)
[98.236(b)(2)(viii)(A)] </t>
  </si>
  <si>
    <t xml:space="preserve">Total Number Vented Directly to Atmosphere for Which Emissions Were Calculated Using Calculation Method 2
(Actual Count)
[98.236(b)(2)(viii)(A)] </t>
  </si>
  <si>
    <t xml:space="preserve">Total Number Vented Directly to Atmosphere for Which Emissions Were Calculated Using Calculation Method 3
(Actual Count)
[98.236(b)(2)(viii)(A)] </t>
  </si>
  <si>
    <t xml:space="preserve">Total Number Vented Directly to Atmosphere for Which Emissions Were Calculated Using Calculation Method 4
(Actual Count)
[98.236(b)(2)(viii)(A)] </t>
  </si>
  <si>
    <t>Total Number, Actual Count
[98.236(b)(2)(viii)(A)]</t>
  </si>
  <si>
    <t>Total Number, Estimated Count
[98.236(b)(2)(viii)(B)]</t>
  </si>
  <si>
    <t xml:space="preserve">Total Number Vented Directly to Atmosphere for Which Emissions Were Calculated Using Calculation Method 1
(Estimated Count)
[98.236(b)(2)(viii)(B)] </t>
  </si>
  <si>
    <r>
      <t xml:space="preserve">Total Number Vented Directly to Atmosphere for Which Emissions Were Calculated Using Calculation Method 2
(Estimated Count)
</t>
    </r>
    <r>
      <rPr>
        <b/>
        <strike/>
        <sz val="11"/>
        <rFont val="Arial"/>
        <family val="2"/>
      </rPr>
      <t xml:space="preserve">
</t>
    </r>
    <r>
      <rPr>
        <b/>
        <sz val="11"/>
        <rFont val="Arial"/>
        <family val="2"/>
      </rPr>
      <t>[98.236(b)(2)(viii)(B)]</t>
    </r>
  </si>
  <si>
    <r>
      <t xml:space="preserve">Total Number Vented Directly to Atmosphere for Which Emissions Were Calculated Using Calculation Method 3
(Estimated Count)
</t>
    </r>
    <r>
      <rPr>
        <b/>
        <strike/>
        <sz val="11"/>
        <rFont val="Arial"/>
        <family val="2"/>
      </rPr>
      <t xml:space="preserve">
</t>
    </r>
    <r>
      <rPr>
        <b/>
        <sz val="11"/>
        <rFont val="Arial"/>
        <family val="2"/>
      </rPr>
      <t>[98.236(b)(2)(viii)(B)]</t>
    </r>
  </si>
  <si>
    <r>
      <t xml:space="preserve">Total Number Vented Directly to Atmosphere for Which Emissions Were Calculated Using Calculation Method 4
(Estimated Count)
</t>
    </r>
    <r>
      <rPr>
        <b/>
        <strike/>
        <sz val="11"/>
        <rFont val="Arial"/>
        <family val="2"/>
      </rPr>
      <t xml:space="preserve">
</t>
    </r>
    <r>
      <rPr>
        <b/>
        <sz val="11"/>
        <rFont val="Arial"/>
        <family val="2"/>
      </rPr>
      <t>[98.236(b)(2)(viii)(B)]</t>
    </r>
  </si>
  <si>
    <r>
      <t>Total CO</t>
    </r>
    <r>
      <rPr>
        <b/>
        <vertAlign val="subscript"/>
        <sz val="11"/>
        <rFont val="Arial"/>
        <family val="2"/>
      </rPr>
      <t>2</t>
    </r>
    <r>
      <rPr>
        <b/>
        <sz val="11"/>
        <rFont val="Arial"/>
        <family val="2"/>
      </rPr>
      <t xml:space="preserve"> Emissions Using Calculation Method 1
(mt CO</t>
    </r>
    <r>
      <rPr>
        <b/>
        <vertAlign val="subscript"/>
        <sz val="11"/>
        <rFont val="Arial"/>
        <family val="2"/>
      </rPr>
      <t>2</t>
    </r>
    <r>
      <rPr>
        <b/>
        <sz val="11"/>
        <rFont val="Arial"/>
        <family val="2"/>
      </rPr>
      <t xml:space="preserve">)
[98.236(b)(3)(v)]  </t>
    </r>
  </si>
  <si>
    <r>
      <t>Total CH</t>
    </r>
    <r>
      <rPr>
        <b/>
        <vertAlign val="subscript"/>
        <sz val="11"/>
        <rFont val="Arial"/>
        <family val="2"/>
      </rPr>
      <t>4</t>
    </r>
    <r>
      <rPr>
        <b/>
        <sz val="11"/>
        <rFont val="Arial"/>
        <family val="2"/>
      </rPr>
      <t xml:space="preserve"> Emissions Using Calculation Method 1
(mt CH</t>
    </r>
    <r>
      <rPr>
        <b/>
        <vertAlign val="subscript"/>
        <sz val="11"/>
        <rFont val="Arial"/>
        <family val="2"/>
      </rPr>
      <t>4</t>
    </r>
    <r>
      <rPr>
        <b/>
        <sz val="11"/>
        <rFont val="Arial"/>
        <family val="2"/>
      </rPr>
      <t xml:space="preserve">)
[98.236(b)(3)(vi)]  </t>
    </r>
  </si>
  <si>
    <r>
      <t>Total Measured CO</t>
    </r>
    <r>
      <rPr>
        <b/>
        <vertAlign val="subscript"/>
        <sz val="11"/>
        <rFont val="Arial"/>
        <family val="2"/>
      </rPr>
      <t>2</t>
    </r>
    <r>
      <rPr>
        <b/>
        <sz val="11"/>
        <rFont val="Arial"/>
        <family val="2"/>
      </rPr>
      <t xml:space="preserve"> Emissions Using Calculation Method 2
(mt CO</t>
    </r>
    <r>
      <rPr>
        <b/>
        <vertAlign val="subscript"/>
        <sz val="11"/>
        <rFont val="Arial"/>
        <family val="2"/>
      </rPr>
      <t>2</t>
    </r>
    <r>
      <rPr>
        <b/>
        <sz val="11"/>
        <rFont val="Arial"/>
        <family val="2"/>
      </rPr>
      <t>)
[98.236(b)(4)(i)(C)]
[98.236(b)(4)(ii)(E)]</t>
    </r>
  </si>
  <si>
    <r>
      <t>Total Measured CH</t>
    </r>
    <r>
      <rPr>
        <b/>
        <vertAlign val="subscript"/>
        <sz val="11"/>
        <rFont val="Arial"/>
        <family val="2"/>
      </rPr>
      <t>4</t>
    </r>
    <r>
      <rPr>
        <b/>
        <sz val="11"/>
        <rFont val="Arial"/>
        <family val="2"/>
      </rPr>
      <t xml:space="preserve"> Emissions Using Calculation Method 2
(mt CH</t>
    </r>
    <r>
      <rPr>
        <b/>
        <vertAlign val="subscript"/>
        <sz val="11"/>
        <rFont val="Arial"/>
        <family val="2"/>
      </rPr>
      <t>4</t>
    </r>
    <r>
      <rPr>
        <b/>
        <sz val="11"/>
        <rFont val="Arial"/>
        <family val="2"/>
      </rPr>
      <t>)
[98.236(b)(4)(i)(D)]
[98.236(b)(4)(ii)(F)]</t>
    </r>
  </si>
  <si>
    <t>Primary Monitoring Method Used
[98.236(b)(5)(ii)(A)]</t>
  </si>
  <si>
    <r>
      <t>Total CO</t>
    </r>
    <r>
      <rPr>
        <b/>
        <vertAlign val="subscript"/>
        <sz val="11"/>
        <rFont val="Arial"/>
        <family val="2"/>
      </rPr>
      <t>2</t>
    </r>
    <r>
      <rPr>
        <b/>
        <sz val="11"/>
        <rFont val="Arial"/>
        <family val="2"/>
      </rPr>
      <t xml:space="preserve"> Emissions Using Calculation Method 3
(mt CO</t>
    </r>
    <r>
      <rPr>
        <b/>
        <vertAlign val="subscript"/>
        <sz val="11"/>
        <rFont val="Arial"/>
        <family val="2"/>
      </rPr>
      <t>2</t>
    </r>
    <r>
      <rPr>
        <b/>
        <sz val="11"/>
        <rFont val="Arial"/>
        <family val="2"/>
      </rPr>
      <t>)
[98.236(b)(5)(iii)]</t>
    </r>
  </si>
  <si>
    <r>
      <t>Total CH</t>
    </r>
    <r>
      <rPr>
        <b/>
        <vertAlign val="subscript"/>
        <sz val="11"/>
        <rFont val="Arial"/>
        <family val="2"/>
      </rPr>
      <t>4</t>
    </r>
    <r>
      <rPr>
        <b/>
        <sz val="11"/>
        <rFont val="Arial"/>
        <family val="2"/>
      </rPr>
      <t xml:space="preserve"> Emissions Using Calculation Method 3
(mt CH</t>
    </r>
    <r>
      <rPr>
        <b/>
        <vertAlign val="subscript"/>
        <sz val="11"/>
        <rFont val="Arial"/>
        <family val="2"/>
      </rPr>
      <t>4</t>
    </r>
    <r>
      <rPr>
        <b/>
        <sz val="11"/>
        <rFont val="Arial"/>
        <family val="2"/>
      </rPr>
      <t>)
[98.236(b)(5)(iv)]</t>
    </r>
  </si>
  <si>
    <r>
      <t>Total CO</t>
    </r>
    <r>
      <rPr>
        <b/>
        <vertAlign val="subscript"/>
        <sz val="11"/>
        <rFont val="Arial"/>
        <family val="2"/>
      </rPr>
      <t>2</t>
    </r>
    <r>
      <rPr>
        <b/>
        <sz val="11"/>
        <rFont val="Arial"/>
        <family val="2"/>
      </rPr>
      <t xml:space="preserve"> Emissions Using Calculation Method 4
(mt CO</t>
    </r>
    <r>
      <rPr>
        <b/>
        <vertAlign val="subscript"/>
        <sz val="11"/>
        <rFont val="Arial"/>
        <family val="2"/>
      </rPr>
      <t>2</t>
    </r>
    <r>
      <rPr>
        <b/>
        <sz val="11"/>
        <rFont val="Arial"/>
        <family val="2"/>
      </rPr>
      <t>)
[98.236(b)(6)(iii)]</t>
    </r>
  </si>
  <si>
    <r>
      <t>Total CH</t>
    </r>
    <r>
      <rPr>
        <b/>
        <vertAlign val="subscript"/>
        <sz val="11"/>
        <rFont val="Arial"/>
        <family val="2"/>
      </rPr>
      <t>4</t>
    </r>
    <r>
      <rPr>
        <b/>
        <sz val="11"/>
        <rFont val="Arial"/>
        <family val="2"/>
      </rPr>
      <t xml:space="preserve"> Emissions Using Calculation Method 4
(mt CH</t>
    </r>
    <r>
      <rPr>
        <b/>
        <vertAlign val="subscript"/>
        <sz val="11"/>
        <rFont val="Arial"/>
        <family val="2"/>
      </rPr>
      <t>4</t>
    </r>
    <r>
      <rPr>
        <b/>
        <sz val="11"/>
        <rFont val="Arial"/>
        <family val="2"/>
      </rPr>
      <t>)
[98.236(b)(6)(iv)]</t>
    </r>
  </si>
  <si>
    <t>Parameters for Calculation Method 4 Emissions
[Table B.5]</t>
  </si>
  <si>
    <t>Parameters for Calculation Method 3 Emissions
[Table B.4]</t>
  </si>
  <si>
    <t xml:space="preserve">Total Count of Natural Gas Driven Pneumatic Pumps
[98.236(c)(2)(i)] </t>
  </si>
  <si>
    <t xml:space="preserve">Total Number of Natural Gas Driven Pumps Vented Directly to the Atmosphere
[98.236(c)(2)(ii)] </t>
  </si>
  <si>
    <r>
      <t>Annual CO</t>
    </r>
    <r>
      <rPr>
        <b/>
        <vertAlign val="subscript"/>
        <sz val="11"/>
        <rFont val="Arial"/>
        <family val="2"/>
      </rPr>
      <t>2</t>
    </r>
    <r>
      <rPr>
        <b/>
        <sz val="11"/>
        <rFont val="Arial"/>
        <family val="2"/>
      </rPr>
      <t xml:space="preserve"> Emissions Using Calculation Method 1
(mt CO</t>
    </r>
    <r>
      <rPr>
        <b/>
        <vertAlign val="subscript"/>
        <sz val="11"/>
        <rFont val="Arial"/>
        <family val="2"/>
      </rPr>
      <t>2</t>
    </r>
    <r>
      <rPr>
        <b/>
        <sz val="11"/>
        <rFont val="Arial"/>
        <family val="2"/>
      </rPr>
      <t xml:space="preserve">)
[98.236(c)(3)(v)] </t>
    </r>
  </si>
  <si>
    <r>
      <t>Annual CH</t>
    </r>
    <r>
      <rPr>
        <b/>
        <vertAlign val="subscript"/>
        <sz val="11"/>
        <rFont val="Arial"/>
        <family val="2"/>
      </rPr>
      <t>4</t>
    </r>
    <r>
      <rPr>
        <b/>
        <sz val="11"/>
        <rFont val="Arial"/>
        <family val="2"/>
      </rPr>
      <t xml:space="preserve"> Emissions Using Calculation Method 1
(mt CH</t>
    </r>
    <r>
      <rPr>
        <b/>
        <vertAlign val="subscript"/>
        <sz val="11"/>
        <rFont val="Arial"/>
        <family val="2"/>
      </rPr>
      <t>4</t>
    </r>
    <r>
      <rPr>
        <b/>
        <sz val="11"/>
        <rFont val="Arial"/>
        <family val="2"/>
      </rPr>
      <t xml:space="preserve">)
[98.236(c)(3)(vi)] </t>
    </r>
  </si>
  <si>
    <r>
      <t>Annual CO</t>
    </r>
    <r>
      <rPr>
        <b/>
        <vertAlign val="subscript"/>
        <sz val="11"/>
        <rFont val="Arial"/>
        <family val="2"/>
      </rPr>
      <t>2</t>
    </r>
    <r>
      <rPr>
        <b/>
        <sz val="11"/>
        <rFont val="Arial"/>
        <family val="2"/>
      </rPr>
      <t xml:space="preserve"> Emissions Which Were Directly Measured and Calculated as Specified in §98.233(c)(2)(ii) through (vi)
(mt CO</t>
    </r>
    <r>
      <rPr>
        <b/>
        <vertAlign val="subscript"/>
        <sz val="11"/>
        <rFont val="Arial"/>
        <family val="2"/>
      </rPr>
      <t>2</t>
    </r>
    <r>
      <rPr>
        <b/>
        <sz val="11"/>
        <rFont val="Arial"/>
        <family val="2"/>
      </rPr>
      <t xml:space="preserve">)
[98.236(c)(4)(vi)] </t>
    </r>
  </si>
  <si>
    <r>
      <t>Annual CH</t>
    </r>
    <r>
      <rPr>
        <b/>
        <vertAlign val="subscript"/>
        <sz val="11"/>
        <rFont val="Arial"/>
        <family val="2"/>
      </rPr>
      <t>4</t>
    </r>
    <r>
      <rPr>
        <b/>
        <sz val="11"/>
        <rFont val="Arial"/>
        <family val="2"/>
      </rPr>
      <t xml:space="preserve"> Emissions Which Were Directly Measured and Calculated as Specified in §98.233(c)(2)(ii) through (vi)
(mt CH</t>
    </r>
    <r>
      <rPr>
        <b/>
        <vertAlign val="subscript"/>
        <sz val="11"/>
        <rFont val="Arial"/>
        <family val="2"/>
      </rPr>
      <t>4</t>
    </r>
    <r>
      <rPr>
        <b/>
        <sz val="11"/>
        <rFont val="Arial"/>
        <family val="2"/>
      </rPr>
      <t xml:space="preserve">)
[98.236(c)(4)(vii)] </t>
    </r>
  </si>
  <si>
    <r>
      <rPr>
        <b/>
        <sz val="11"/>
        <rFont val="Arial"/>
        <family val="2"/>
      </rPr>
      <t>Average Estimated Number of Hours the Pumps Were Pumping Liquid,</t>
    </r>
    <r>
      <rPr>
        <b/>
        <sz val="11"/>
        <color rgb="FFFF0000"/>
        <rFont val="Arial"/>
        <family val="2"/>
      </rPr>
      <t xml:space="preserve"> </t>
    </r>
    <r>
      <rPr>
        <b/>
        <sz val="11"/>
        <color rgb="FF0000FF"/>
        <rFont val="Arial"/>
        <family val="2"/>
      </rPr>
      <t>T</t>
    </r>
    <r>
      <rPr>
        <b/>
        <sz val="11"/>
        <color rgb="FFFF0000"/>
        <rFont val="Arial"/>
        <family val="2"/>
      </rPr>
      <t xml:space="preserve">
</t>
    </r>
    <r>
      <rPr>
        <b/>
        <sz val="11"/>
        <rFont val="Arial"/>
        <family val="2"/>
      </rPr>
      <t>[98.236(c)(4)(v)(D)]</t>
    </r>
  </si>
  <si>
    <r>
      <rPr>
        <b/>
        <sz val="11"/>
        <rFont val="Arial"/>
        <family val="2"/>
      </rPr>
      <t>Total Number of Pumps that Vent Directly to the Atmosphere and Were Not Directly Measured According to 98.233(c)(1) or 98.233(c)(2)(iii),</t>
    </r>
    <r>
      <rPr>
        <b/>
        <sz val="11"/>
        <color rgb="FFFF0000"/>
        <rFont val="Arial"/>
        <family val="2"/>
      </rPr>
      <t xml:space="preserve"> </t>
    </r>
    <r>
      <rPr>
        <b/>
        <sz val="11"/>
        <color rgb="FF0000FF"/>
        <rFont val="Arial"/>
        <family val="2"/>
      </rPr>
      <t>Count</t>
    </r>
    <r>
      <rPr>
        <b/>
        <sz val="11"/>
        <color rgb="FFFF0000"/>
        <rFont val="Arial"/>
        <family val="2"/>
      </rPr>
      <t xml:space="preserve">
</t>
    </r>
    <r>
      <rPr>
        <b/>
        <sz val="11"/>
        <rFont val="Arial"/>
        <family val="2"/>
      </rPr>
      <t>[98.236(c)(4)(v)(C)]</t>
    </r>
  </si>
  <si>
    <r>
      <rPr>
        <b/>
        <sz val="11"/>
        <rFont val="Arial"/>
        <family val="2"/>
      </rPr>
      <t>Total Number of Pumps Across All Years Upon Which the Emission Factor is Based,</t>
    </r>
    <r>
      <rPr>
        <b/>
        <sz val="11"/>
        <color rgb="FFFF0000"/>
        <rFont val="Arial"/>
        <family val="2"/>
      </rPr>
      <t xml:space="preserve"> </t>
    </r>
    <r>
      <rPr>
        <b/>
        <sz val="11"/>
        <color rgb="FF0000FF"/>
        <rFont val="Arial"/>
        <family val="2"/>
      </rPr>
      <t>Count</t>
    </r>
    <r>
      <rPr>
        <b/>
        <vertAlign val="subscript"/>
        <sz val="11"/>
        <color rgb="FF0000FF"/>
        <rFont val="Arial"/>
        <family val="2"/>
      </rPr>
      <t>y</t>
    </r>
    <r>
      <rPr>
        <b/>
        <sz val="11"/>
        <color rgb="FFFF0000"/>
        <rFont val="Arial"/>
        <family val="2"/>
      </rPr>
      <t xml:space="preserve">
</t>
    </r>
    <r>
      <rPr>
        <b/>
        <sz val="11"/>
        <rFont val="Arial"/>
        <family val="2"/>
      </rPr>
      <t>[98.236(c)(4)(v)(B)]</t>
    </r>
  </si>
  <si>
    <r>
      <t>Annual CO</t>
    </r>
    <r>
      <rPr>
        <b/>
        <vertAlign val="subscript"/>
        <sz val="11"/>
        <rFont val="Arial"/>
        <family val="2"/>
      </rPr>
      <t>2</t>
    </r>
    <r>
      <rPr>
        <b/>
        <sz val="11"/>
        <rFont val="Arial"/>
        <family val="2"/>
      </rPr>
      <t xml:space="preserve"> Emissions Using Calculation Method 3
(mt CO</t>
    </r>
    <r>
      <rPr>
        <b/>
        <vertAlign val="subscript"/>
        <sz val="11"/>
        <rFont val="Arial"/>
        <family val="2"/>
      </rPr>
      <t>2</t>
    </r>
    <r>
      <rPr>
        <b/>
        <sz val="11"/>
        <rFont val="Arial"/>
        <family val="2"/>
      </rPr>
      <t xml:space="preserve">)
[98.236(c)(5)(iii)] </t>
    </r>
  </si>
  <si>
    <r>
      <t>Annual CH</t>
    </r>
    <r>
      <rPr>
        <b/>
        <vertAlign val="subscript"/>
        <sz val="11"/>
        <rFont val="Arial"/>
        <family val="2"/>
      </rPr>
      <t>4</t>
    </r>
    <r>
      <rPr>
        <b/>
        <sz val="11"/>
        <rFont val="Arial"/>
        <family val="2"/>
      </rPr>
      <t xml:space="preserve"> Emissions Using Calculation Method 3
(mt CH</t>
    </r>
    <r>
      <rPr>
        <b/>
        <vertAlign val="subscript"/>
        <sz val="11"/>
        <rFont val="Arial"/>
        <family val="2"/>
      </rPr>
      <t>4</t>
    </r>
    <r>
      <rPr>
        <b/>
        <sz val="11"/>
        <rFont val="Arial"/>
        <family val="2"/>
      </rPr>
      <t xml:space="preserve">)
[98.236(c)(5)(iv)] </t>
    </r>
  </si>
  <si>
    <r>
      <rPr>
        <b/>
        <sz val="11"/>
        <rFont val="Arial"/>
        <family val="2"/>
      </rPr>
      <t>Number of Pumps that Vent Directly to the Atmosphere,</t>
    </r>
    <r>
      <rPr>
        <b/>
        <sz val="11"/>
        <color rgb="FFFF0000"/>
        <rFont val="Arial"/>
        <family val="2"/>
      </rPr>
      <t xml:space="preserve"> </t>
    </r>
    <r>
      <rPr>
        <b/>
        <sz val="11"/>
        <color rgb="FF0000FF"/>
        <rFont val="Arial"/>
        <family val="2"/>
      </rPr>
      <t>Count</t>
    </r>
    <r>
      <rPr>
        <b/>
        <sz val="11"/>
        <color rgb="FFFF0000"/>
        <rFont val="Arial"/>
        <family val="2"/>
      </rPr>
      <t xml:space="preserve">
</t>
    </r>
    <r>
      <rPr>
        <b/>
        <sz val="11"/>
        <rFont val="Arial"/>
        <family val="2"/>
      </rPr>
      <t xml:space="preserve">[98.236(c)(5)(i)] </t>
    </r>
  </si>
  <si>
    <t xml:space="preserve">Measurement Location ID Number
[98.236(c)(3)(i)] </t>
  </si>
  <si>
    <t xml:space="preserve">Number of Natural Gas Driven Pneumatic Pumps Downstream of Flow Monitor
[98.236(c)(3)(iii)] </t>
  </si>
  <si>
    <t xml:space="preserve">Are Any Natural Gas Driven Pneumatic Devices Downstream of the Flow Monitor?
[98.236(c)(3)(iv)] </t>
  </si>
  <si>
    <t>Volume or Mass Flow</t>
  </si>
  <si>
    <t>Did the facility use the default population emission factor to calculate emissions per Calculation Method 3?</t>
  </si>
  <si>
    <t xml:space="preserve">Sub-Basin ID
[98.236(d)(1)(vi)] </t>
  </si>
  <si>
    <t xml:space="preserve">Equation Used
(W-4A/W-4B)
[98.236(d)(2)(ii)(A)] </t>
  </si>
  <si>
    <r>
      <t xml:space="preserve"> Annual average fraction of CO</t>
    </r>
    <r>
      <rPr>
        <b/>
        <vertAlign val="subscript"/>
        <sz val="11"/>
        <color indexed="8"/>
        <rFont val="Arial"/>
        <family val="2"/>
      </rPr>
      <t>2</t>
    </r>
    <r>
      <rPr>
        <b/>
        <sz val="11"/>
        <color indexed="8"/>
        <rFont val="Arial"/>
        <family val="2"/>
      </rPr>
      <t xml:space="preserve"> content of natural gas into the acid gas removal unit, </t>
    </r>
    <r>
      <rPr>
        <b/>
        <sz val="11"/>
        <color indexed="18"/>
        <rFont val="Arial"/>
        <family val="2"/>
      </rPr>
      <t>Vol</t>
    </r>
    <r>
      <rPr>
        <b/>
        <vertAlign val="subscript"/>
        <sz val="11"/>
        <color indexed="18"/>
        <rFont val="Arial"/>
        <family val="2"/>
      </rPr>
      <t>i</t>
    </r>
    <r>
      <rPr>
        <b/>
        <sz val="11"/>
        <color indexed="8"/>
        <rFont val="Arial"/>
        <family val="2"/>
      </rPr>
      <t xml:space="preserve">
(volumetric fraction)
[98.236(d)(2)(ii)(C)] </t>
    </r>
  </si>
  <si>
    <r>
      <t xml:space="preserve"> Annual average fraction of CO</t>
    </r>
    <r>
      <rPr>
        <b/>
        <vertAlign val="subscript"/>
        <sz val="11"/>
        <color indexed="8"/>
        <rFont val="Arial"/>
        <family val="2"/>
      </rPr>
      <t>2</t>
    </r>
    <r>
      <rPr>
        <b/>
        <sz val="11"/>
        <color indexed="8"/>
        <rFont val="Arial"/>
        <family val="2"/>
      </rPr>
      <t xml:space="preserve"> content of natural gas out of the acid gas removal unit,</t>
    </r>
    <r>
      <rPr>
        <b/>
        <sz val="11"/>
        <color indexed="18"/>
        <rFont val="Arial"/>
        <family val="2"/>
      </rPr>
      <t xml:space="preserve"> Vol</t>
    </r>
    <r>
      <rPr>
        <b/>
        <vertAlign val="subscript"/>
        <sz val="11"/>
        <color indexed="18"/>
        <rFont val="Arial"/>
        <family val="2"/>
      </rPr>
      <t>o</t>
    </r>
    <r>
      <rPr>
        <b/>
        <sz val="11"/>
        <color indexed="8"/>
        <rFont val="Arial"/>
        <family val="2"/>
      </rPr>
      <t xml:space="preserve">
(volumetric fraction)
[98.236(d)(2)(ii)(B)] </t>
    </r>
  </si>
  <si>
    <t>Calculation Method 1 Emissions
[Table D.2]</t>
  </si>
  <si>
    <t>Calculation Method 2 Emissions
[Table D.3]</t>
  </si>
  <si>
    <t>Calculation Method 3 Emissions*
[Table D.4]</t>
  </si>
  <si>
    <t>Calculation Method 4 Emissions
[Table D.5]</t>
  </si>
  <si>
    <t>Table E.1 must be completed by all facilities with small glycol dehydrators (&lt;0.4 MMscfd) subject to reporting under 98.232 and electing to use Calculation Method 2. 
Table E.2 must be completed by all facilities with desiccant dehydrators subject to reporting under 98.232. 
Table E.3 must be completed by all facilities with large glycol dehydrators (&gt;=0.4 MMscfd) subject to reporting under 98.232 and facilities electing to use Calculation Method 1 for small glycol dehydrators (&lt;0.4 MMscfd).
Table E.4 is required for the identification of missing data procedures used for dehydrator emission calculations.</t>
  </si>
  <si>
    <t>Did the facility have any glycol dehydrators with annual average daily natural gas throughputs less than 0.4MMscfd subject to reporting under 98.232 [98.236(e)] and that are using Calculation Method 2?</t>
  </si>
  <si>
    <t>Did the facility have any glycol dehydrators with annual average daily natural gas throughputs greater than or equal to 0.4MMscfd subject to reporting under 98.232 [98.236(e)], or did the facility have any glycol dehydrators with annual average daily natural gas throughputs less than 0.4MMscfd using Calculation Method 1?</t>
  </si>
  <si>
    <t>For Small Glycol Dehydrators Using Calculation Method 2 [Table E.1]:</t>
  </si>
  <si>
    <t>For Glycol Dehydrators Using Calculation Method 1 [Table E.3]:</t>
  </si>
  <si>
    <t>Table E.1 Small Glycol Dehydrators Using Calculation Method 2 [98.233(e)(2)]</t>
  </si>
  <si>
    <t>If the facility has any glycol dehydrators with a throughput &lt;0.4 MMscfd (i.e., "small" dehydrators) and is using Calculation Method 2, complete following tables:</t>
  </si>
  <si>
    <t>Total Number of Small Glycol Dehydrators Using Calculation Method 2 
[98.236(e)(2)(i)]</t>
  </si>
  <si>
    <t>Number of Small Glycol Dehydrators Using Calculation Method 2 By Vent Control Type, Count
[98.236(e)(2)(ii)]
[98.236(e)(2)(iv)(A)]</t>
  </si>
  <si>
    <t>Number of Small Glycol Dehydrators Using Calculation Method 2 By Other Vent Control Type
[98.236(e)(2)(iii)]</t>
  </si>
  <si>
    <t>Type of Emission Point</t>
  </si>
  <si>
    <t>Type of Device</t>
  </si>
  <si>
    <r>
      <t>Total N</t>
    </r>
    <r>
      <rPr>
        <b/>
        <vertAlign val="subscript"/>
        <sz val="11"/>
        <color indexed="8"/>
        <rFont val="Arial"/>
        <family val="2"/>
      </rPr>
      <t>2</t>
    </r>
    <r>
      <rPr>
        <b/>
        <sz val="11"/>
        <color indexed="8"/>
        <rFont val="Arial"/>
        <family val="2"/>
      </rPr>
      <t>O Emissions
 (mt N</t>
    </r>
    <r>
      <rPr>
        <b/>
        <vertAlign val="subscript"/>
        <sz val="11"/>
        <color indexed="8"/>
        <rFont val="Arial"/>
        <family val="2"/>
      </rPr>
      <t>2</t>
    </r>
    <r>
      <rPr>
        <b/>
        <sz val="11"/>
        <color indexed="8"/>
        <rFont val="Arial"/>
        <family val="2"/>
      </rPr>
      <t>O)
[98.236(e)(3)(i)]</t>
    </r>
  </si>
  <si>
    <t>Table E.3 Glycol Dehydrators Using Calculation Method 1</t>
  </si>
  <si>
    <t>Unit ID or Name
[98.236(e)(1)(i)]</t>
  </si>
  <si>
    <t xml:space="preserve">Sub-Basin ID
[98.236(e)(1)(xviii] </t>
  </si>
  <si>
    <t>Unit ID
(Calculation Method 1 Dehydrators Only)</t>
  </si>
  <si>
    <t>Sub-Basin ID
[98.236(f)(1)(i)]</t>
  </si>
  <si>
    <t>Cumulative Number of Unloadings Vented
[98.236(f)(1)(vii)]</t>
  </si>
  <si>
    <t>Sub-Basin ID
[98.236(f)(2)(i)]</t>
  </si>
  <si>
    <t xml:space="preserve">Were Plunger Lifts used?
[98.236(f)(2)(iii)] </t>
  </si>
  <si>
    <t>Tubing Diameter Group/Pressure Group for Calculation Method 1
[98.236(f)(1)(ii)]</t>
  </si>
  <si>
    <t>Calculation Method 1 (counts, time, emissions)
[Table F.1]</t>
  </si>
  <si>
    <t>Calculation Method 2 &amp; 3 (With and without plunger lifts)
[Table F.2]</t>
  </si>
  <si>
    <r>
      <t>Annual total CO</t>
    </r>
    <r>
      <rPr>
        <b/>
        <vertAlign val="subscript"/>
        <sz val="11"/>
        <color indexed="8"/>
        <rFont val="Arial"/>
        <family val="2"/>
      </rPr>
      <t>2</t>
    </r>
    <r>
      <rPr>
        <b/>
        <sz val="11"/>
        <color indexed="8"/>
        <rFont val="Arial"/>
        <family val="2"/>
      </rPr>
      <t xml:space="preserve"> emissions
(mt CO</t>
    </r>
    <r>
      <rPr>
        <b/>
        <vertAlign val="subscript"/>
        <sz val="11"/>
        <color indexed="8"/>
        <rFont val="Arial"/>
        <family val="2"/>
      </rPr>
      <t>2</t>
    </r>
    <r>
      <rPr>
        <b/>
        <sz val="11"/>
        <color indexed="8"/>
        <rFont val="Arial"/>
        <family val="2"/>
      </rPr>
      <t xml:space="preserve">)
[98.236(g)(8)] </t>
    </r>
  </si>
  <si>
    <r>
      <t>Annual total CH</t>
    </r>
    <r>
      <rPr>
        <b/>
        <vertAlign val="subscript"/>
        <sz val="11"/>
        <color indexed="8"/>
        <rFont val="Arial"/>
        <family val="2"/>
      </rPr>
      <t xml:space="preserve">4 </t>
    </r>
    <r>
      <rPr>
        <b/>
        <sz val="11"/>
        <color indexed="8"/>
        <rFont val="Arial"/>
        <family val="2"/>
      </rPr>
      <t>emissions 
(mt CH</t>
    </r>
    <r>
      <rPr>
        <b/>
        <vertAlign val="subscript"/>
        <sz val="11"/>
        <color indexed="8"/>
        <rFont val="Arial"/>
        <family val="2"/>
      </rPr>
      <t>4</t>
    </r>
    <r>
      <rPr>
        <b/>
        <sz val="11"/>
        <color indexed="8"/>
        <rFont val="Arial"/>
        <family val="2"/>
      </rPr>
      <t xml:space="preserve">)
[98.236(g)(9)] </t>
    </r>
  </si>
  <si>
    <r>
      <t>Annual total N</t>
    </r>
    <r>
      <rPr>
        <b/>
        <vertAlign val="subscript"/>
        <sz val="11"/>
        <color indexed="8"/>
        <rFont val="Arial"/>
        <family val="2"/>
      </rPr>
      <t>2</t>
    </r>
    <r>
      <rPr>
        <b/>
        <sz val="11"/>
        <color indexed="8"/>
        <rFont val="Arial"/>
        <family val="2"/>
      </rPr>
      <t>O emissions 
(mt N</t>
    </r>
    <r>
      <rPr>
        <b/>
        <vertAlign val="subscript"/>
        <sz val="11"/>
        <color indexed="8"/>
        <rFont val="Arial"/>
        <family val="2"/>
      </rPr>
      <t>2</t>
    </r>
    <r>
      <rPr>
        <b/>
        <sz val="11"/>
        <color indexed="8"/>
        <rFont val="Arial"/>
        <family val="2"/>
      </rPr>
      <t xml:space="preserve">O)
[98.236(g)(10)]  </t>
    </r>
  </si>
  <si>
    <t>Are the only wells in the sub-basin used to calculate "cumulative gas flowback time" wildcat or delineation wells subject to a 2-year delay in reporting? 
[98.236(g)(5)(i)] 
[98.236(g)(5)(ii)]</t>
  </si>
  <si>
    <t>Completion or Workover?</t>
  </si>
  <si>
    <t>Equation used
(Select)</t>
  </si>
  <si>
    <t>Well Completions with Hydraulic Fracturing
[Table G.1]</t>
  </si>
  <si>
    <t>Well Workovers with Hydraulic Fracturing
[Table G.2]</t>
  </si>
  <si>
    <t>Sub-Basin ID
[98.236(h)(1)(i)]</t>
  </si>
  <si>
    <t xml:space="preserve">Total count of completions that vented directly to atmosphere without flaring
[98.236(h)(1)(ii)] </t>
  </si>
  <si>
    <r>
      <t xml:space="preserve">Total number of hours that gas vented directly to atmosphere, </t>
    </r>
    <r>
      <rPr>
        <b/>
        <sz val="11"/>
        <color indexed="18"/>
        <rFont val="Arial"/>
        <family val="2"/>
      </rPr>
      <t>Sum of all T</t>
    </r>
    <r>
      <rPr>
        <b/>
        <vertAlign val="subscript"/>
        <sz val="11"/>
        <color indexed="18"/>
        <rFont val="Arial"/>
        <family val="2"/>
      </rPr>
      <t>p</t>
    </r>
    <r>
      <rPr>
        <b/>
        <sz val="11"/>
        <color indexed="8"/>
        <rFont val="Arial"/>
        <family val="2"/>
      </rPr>
      <t xml:space="preserve">
[98.236(h)(1)(iii)] </t>
    </r>
  </si>
  <si>
    <t>Sub-Basin ID
[98.236(h)(2)(i)]</t>
  </si>
  <si>
    <t xml:space="preserve">Total count of completions that flared gas
[98.236(h)(2)(ii)] </t>
  </si>
  <si>
    <r>
      <t xml:space="preserve">Total Number of hours that gas vented to a flare, </t>
    </r>
    <r>
      <rPr>
        <b/>
        <sz val="11"/>
        <color indexed="56"/>
        <rFont val="Arial"/>
        <family val="2"/>
      </rPr>
      <t>Sum of all T</t>
    </r>
    <r>
      <rPr>
        <b/>
        <vertAlign val="subscript"/>
        <sz val="11"/>
        <color indexed="56"/>
        <rFont val="Arial"/>
        <family val="2"/>
      </rPr>
      <t>p</t>
    </r>
    <r>
      <rPr>
        <b/>
        <sz val="11"/>
        <color indexed="8"/>
        <rFont val="Arial"/>
        <family val="2"/>
      </rPr>
      <t xml:space="preserve">
[98.236(h)(2)(iii)] </t>
    </r>
  </si>
  <si>
    <t>Total count of workovers that vented directly to atmosphere without flaring
[98.236(h)(3)(ii)]</t>
  </si>
  <si>
    <r>
      <t>Annual total CH</t>
    </r>
    <r>
      <rPr>
        <b/>
        <vertAlign val="subscript"/>
        <sz val="11"/>
        <color indexed="8"/>
        <rFont val="Arial"/>
        <family val="2"/>
      </rPr>
      <t>4</t>
    </r>
    <r>
      <rPr>
        <b/>
        <sz val="11"/>
        <color indexed="8"/>
        <rFont val="Arial"/>
        <family val="2"/>
      </rPr>
      <t xml:space="preserve"> emissions that resulted from venting gas directly to the atmosphere for workovers, </t>
    </r>
    <r>
      <rPr>
        <b/>
        <sz val="11"/>
        <color indexed="18"/>
        <rFont val="Arial"/>
        <family val="2"/>
      </rPr>
      <t>E</t>
    </r>
    <r>
      <rPr>
        <b/>
        <vertAlign val="subscript"/>
        <sz val="11"/>
        <color indexed="18"/>
        <rFont val="Arial"/>
        <family val="2"/>
      </rPr>
      <t>s,wo</t>
    </r>
    <r>
      <rPr>
        <b/>
        <sz val="11"/>
        <color indexed="8"/>
        <rFont val="Arial"/>
        <family val="2"/>
      </rPr>
      <t xml:space="preserve">
(mt CH</t>
    </r>
    <r>
      <rPr>
        <b/>
        <vertAlign val="subscript"/>
        <sz val="11"/>
        <color indexed="8"/>
        <rFont val="Arial"/>
        <family val="2"/>
      </rPr>
      <t>4</t>
    </r>
    <r>
      <rPr>
        <b/>
        <sz val="11"/>
        <color indexed="8"/>
        <rFont val="Arial"/>
        <family val="2"/>
      </rPr>
      <t>)
[98.236(h)(3)(iv)]</t>
    </r>
  </si>
  <si>
    <t>Total count of workovers with flaring
[98.236(h)(4)(ii)]</t>
  </si>
  <si>
    <r>
      <t>Annual total N</t>
    </r>
    <r>
      <rPr>
        <b/>
        <vertAlign val="subscript"/>
        <sz val="11"/>
        <color indexed="8"/>
        <rFont val="Arial"/>
        <family val="2"/>
      </rPr>
      <t>2</t>
    </r>
    <r>
      <rPr>
        <b/>
        <sz val="11"/>
        <color indexed="8"/>
        <rFont val="Arial"/>
        <family val="2"/>
      </rPr>
      <t>O emissions that resulted from flares for  workovers
(mt N</t>
    </r>
    <r>
      <rPr>
        <b/>
        <vertAlign val="subscript"/>
        <sz val="11"/>
        <color indexed="8"/>
        <rFont val="Arial"/>
        <family val="2"/>
      </rPr>
      <t>2</t>
    </r>
    <r>
      <rPr>
        <b/>
        <sz val="11"/>
        <color indexed="8"/>
        <rFont val="Arial"/>
        <family val="2"/>
      </rPr>
      <t>O)
[98.236(h)(4)(v)]</t>
    </r>
  </si>
  <si>
    <r>
      <t>Annual total CH</t>
    </r>
    <r>
      <rPr>
        <b/>
        <vertAlign val="subscript"/>
        <sz val="11"/>
        <color indexed="8"/>
        <rFont val="Arial"/>
        <family val="2"/>
      </rPr>
      <t xml:space="preserve">4 </t>
    </r>
    <r>
      <rPr>
        <b/>
        <sz val="11"/>
        <color indexed="8"/>
        <rFont val="Arial"/>
        <family val="2"/>
      </rPr>
      <t>emissions that resulted from flares for workovers
(mt CH</t>
    </r>
    <r>
      <rPr>
        <b/>
        <vertAlign val="subscript"/>
        <sz val="11"/>
        <color indexed="8"/>
        <rFont val="Arial"/>
        <family val="2"/>
      </rPr>
      <t>4</t>
    </r>
    <r>
      <rPr>
        <b/>
        <sz val="11"/>
        <color indexed="8"/>
        <rFont val="Arial"/>
        <family val="2"/>
      </rPr>
      <t>)
[98.236(h)(4)(iv)]</t>
    </r>
  </si>
  <si>
    <t>Flaring</t>
  </si>
  <si>
    <t>Gas Well Completions without Hydraulic Fracturing (without flaring)
[Table H.1]</t>
  </si>
  <si>
    <t>Gas Well Completions without Hydraulic Fracturing (with flaring)
[Table H.2]</t>
  </si>
  <si>
    <t>Gas Well Workovers without Hydraulic Fracturing
[Table H.3]</t>
  </si>
  <si>
    <t xml:space="preserve">     -Onshore natural gas processing [98.230(a)(3)]</t>
  </si>
  <si>
    <t xml:space="preserve">     -Onshore natural gas transmission compression [98.230(a)(4)]</t>
  </si>
  <si>
    <t xml:space="preserve">     -LNG import and export equipment [98.230(a)(7)]</t>
  </si>
  <si>
    <t xml:space="preserve">     -Onshore petroleum and natural gas gathering and boosting [98.230(a)(9)]</t>
  </si>
  <si>
    <t xml:space="preserve">     -Onshore natural gas transmission pipeline [98.230(a)(10)]</t>
  </si>
  <si>
    <t>How were emissions determined?
[98.236(i)]</t>
  </si>
  <si>
    <t>Equipment or event type
[98.236(i)(1)]
[98.236(i)(2)]</t>
  </si>
  <si>
    <t>Annual number of blowdown events
[98.236I(i)(3)(iii)]</t>
  </si>
  <si>
    <t>Type
(Onshore natural gas transmission pipeline)</t>
  </si>
  <si>
    <t xml:space="preserve">     -Onshore petroleum and natural gas production [98.230(a)(2)]</t>
  </si>
  <si>
    <t>For gas-liquid separators, onshore petroleum and natural gas gathering and boosting non-separator equipment, or wells with throughput ≥10 barrels/day to atmospheric storage tanks for which emissions are calculated using Calculation Method 1 or 2, Table J.1 must be completed. Table J.1 also must be completed by facilities electing to use Calculation Method 1 or 2 for gas-liquid separators, onshore petroleum and natural gas gathering and boosting non-separator equipment, or wells with throughput &lt;10 barrels/day to atmospheric storage tanks. Note that Onshore petroleum and natural gas production facilities should report collective emissions per sub-basin, and Onshore petroleum and natural gas gathering and boosting facilities should report collective emissions per county and state. Reporters are not restricted to using only one Calculation Method per sub-basin or county and state. Thus, if atmospheric tank emissions for some throughput in a sub-basin (or county and state) are calculated using Calculation Method 1, and emissions for other throughput in the same sub-basin (or county and state) are calculated using Calculation Method 2, then the reporter should enter data for Calculation Method 1 on one row and enter data for Calculation Method 2 on a second row. Similarly, a reporter may elect to use Calculation Method 1 or 2 for some throughput streams &lt;10 barrels/day and use Calculation Method 3 for other throughput streams &lt;10 barrels/day.
Facilities electing to use Calculation Method 3 for gas-liquid separators, onshore petroleum and natural gas gathering and boosting non-separator equipment, or wells with throughput &lt;10 barrels/day to atmospheric storage tanks must complete Table J.2.i.Aadditionally, Table J.2.ii must be completed for non-flared emissions, and Table J.2.iii must be completed for flared emissions.</t>
  </si>
  <si>
    <t>For gas-liquid separators, non-separator equipment, or wells using Calculation Method 1 or 2 [Table J.1]:</t>
  </si>
  <si>
    <t>Table J.1 Gas-Liquid Separators, Non-Separator Equipment, or Wells Using Calculation Method 1 or 2</t>
  </si>
  <si>
    <t xml:space="preserve">Name of software package used for Calculation Method 1
[98.236(j)(1)(ii)] </t>
  </si>
  <si>
    <t>Total volume of oil sent to tanks from all gas-liquid separators and direct from wells or non-separator equipment
(bbl per yr) 
[98.236(j)(1)(iii)]</t>
  </si>
  <si>
    <r>
      <t>Total CH</t>
    </r>
    <r>
      <rPr>
        <b/>
        <vertAlign val="subscript"/>
        <sz val="11"/>
        <color indexed="8"/>
        <rFont val="Arial"/>
        <family val="2"/>
      </rPr>
      <t>4</t>
    </r>
    <r>
      <rPr>
        <b/>
        <sz val="11"/>
        <color indexed="8"/>
        <rFont val="Arial"/>
        <family val="2"/>
      </rPr>
      <t xml:space="preserve"> mass that was recovered
(mt CH</t>
    </r>
    <r>
      <rPr>
        <b/>
        <vertAlign val="subscript"/>
        <sz val="11"/>
        <color indexed="8"/>
        <rFont val="Arial"/>
        <family val="2"/>
      </rPr>
      <t>4</t>
    </r>
    <r>
      <rPr>
        <b/>
        <sz val="11"/>
        <color indexed="8"/>
        <rFont val="Arial"/>
        <family val="2"/>
      </rPr>
      <t xml:space="preserve">) 
[98.236(j)(1)(xii)(C)] </t>
    </r>
  </si>
  <si>
    <r>
      <t>Total CO</t>
    </r>
    <r>
      <rPr>
        <b/>
        <vertAlign val="subscript"/>
        <sz val="11"/>
        <color indexed="8"/>
        <rFont val="Arial"/>
        <family val="2"/>
      </rPr>
      <t>2</t>
    </r>
    <r>
      <rPr>
        <b/>
        <sz val="11"/>
        <color indexed="8"/>
        <rFont val="Arial"/>
        <family val="2"/>
      </rPr>
      <t xml:space="preserve"> mass that was recovered
(mt CO</t>
    </r>
    <r>
      <rPr>
        <b/>
        <vertAlign val="subscript"/>
        <sz val="11"/>
        <color indexed="8"/>
        <rFont val="Arial"/>
        <family val="2"/>
      </rPr>
      <t>2</t>
    </r>
    <r>
      <rPr>
        <b/>
        <sz val="11"/>
        <color indexed="8"/>
        <rFont val="Arial"/>
        <family val="2"/>
      </rPr>
      <t xml:space="preserve">) 
[98.236(j)(1)(xii)(B)] </t>
    </r>
  </si>
  <si>
    <t>For wells, separators, and non-separator equipment using Calculation Method 3, complete the following table:</t>
  </si>
  <si>
    <t>For wells, separators, and non-separator equipment without flaring using Calculation Method 3, complete the following table for each sub-basin or county and state:</t>
  </si>
  <si>
    <r>
      <t xml:space="preserve">For wells, separators, and non-separator equipment with flaring using Calculation Method 3, complete the following table for each sub-basin or county and state:
</t>
    </r>
    <r>
      <rPr>
        <i/>
        <sz val="11"/>
        <color indexed="8"/>
        <rFont val="Arial"/>
        <family val="2"/>
      </rPr>
      <t>When emissions from atmospheric storage tanks are routed to flares, section 98.233(j)(5)(i) requires reporters to use the ‘volume and gas composition in this section.’ For Calculation Method 3, this means the volume of flared gas should be the sum of the volume of CO</t>
    </r>
    <r>
      <rPr>
        <i/>
        <vertAlign val="subscript"/>
        <sz val="11"/>
        <color indexed="8"/>
        <rFont val="Arial"/>
        <family val="2"/>
      </rPr>
      <t>2</t>
    </r>
    <r>
      <rPr>
        <i/>
        <sz val="11"/>
        <color indexed="8"/>
        <rFont val="Arial"/>
        <family val="2"/>
      </rPr>
      <t xml:space="preserve"> plus the volume of CH</t>
    </r>
    <r>
      <rPr>
        <i/>
        <vertAlign val="subscript"/>
        <sz val="11"/>
        <color indexed="8"/>
        <rFont val="Arial"/>
        <family val="2"/>
      </rPr>
      <t>4</t>
    </r>
    <r>
      <rPr>
        <i/>
        <sz val="11"/>
        <color indexed="8"/>
        <rFont val="Arial"/>
        <family val="2"/>
      </rPr>
      <t xml:space="preserve"> calculated using Equation W-15. This sum should be used for the term V</t>
    </r>
    <r>
      <rPr>
        <i/>
        <vertAlign val="subscript"/>
        <sz val="11"/>
        <color indexed="8"/>
        <rFont val="Arial"/>
        <family val="2"/>
      </rPr>
      <t>s</t>
    </r>
    <r>
      <rPr>
        <i/>
        <sz val="11"/>
        <color indexed="8"/>
        <rFont val="Arial"/>
        <family val="2"/>
      </rPr>
      <t xml:space="preserve"> in Equations W-19 and W-20. Additionally, you should assume that CO</t>
    </r>
    <r>
      <rPr>
        <i/>
        <vertAlign val="subscript"/>
        <sz val="11"/>
        <color indexed="8"/>
        <rFont val="Arial"/>
        <family val="2"/>
      </rPr>
      <t>2</t>
    </r>
    <r>
      <rPr>
        <i/>
        <sz val="11"/>
        <color indexed="8"/>
        <rFont val="Arial"/>
        <family val="2"/>
      </rPr>
      <t xml:space="preserve"> and CH</t>
    </r>
    <r>
      <rPr>
        <i/>
        <vertAlign val="subscript"/>
        <sz val="11"/>
        <color indexed="8"/>
        <rFont val="Arial"/>
        <family val="2"/>
      </rPr>
      <t>4</t>
    </r>
    <r>
      <rPr>
        <i/>
        <sz val="11"/>
        <color indexed="8"/>
        <rFont val="Arial"/>
        <family val="2"/>
      </rPr>
      <t xml:space="preserve"> are the only compounds in the flared gas.</t>
    </r>
  </si>
  <si>
    <t>County and State</t>
  </si>
  <si>
    <t xml:space="preserve">Total number of hours in the year missing data procedure was used
[98.3(c)(8)]
[98.236(bb)(2)] </t>
  </si>
  <si>
    <t>Sub-Basin ID
(required for Calculation Methods 1 and 2)</t>
  </si>
  <si>
    <t>Did dump valve leakage occur?
[98.236(k)(1)(iii)]</t>
  </si>
  <si>
    <t>Method used to measure leak rate
[98.236(k)(2)(i)]</t>
  </si>
  <si>
    <t xml:space="preserve">Method used to measure leak rate
[98.236(k)(3)(i)] </t>
  </si>
  <si>
    <t>Table AA.1.iii must be completed for each well subject to reporting under 98.236(l) (see columns AI:AK).
Tables L.1 and AA.1.iii must be completed by all facilities with well testing subject to reporting under 98.232. 
Table L.2 is required for the identification of missing data procedures used for well testing emission calculations.
Table L.3 is required for Well Testing data delayed two years prior to the current reporting year.</t>
  </si>
  <si>
    <t>Were well testing emissions vented or flared?
[98.236(l)]</t>
  </si>
  <si>
    <r>
      <t>Average Gas to Oil Ratio (</t>
    </r>
    <r>
      <rPr>
        <b/>
        <sz val="11"/>
        <color indexed="18"/>
        <rFont val="Arial"/>
        <family val="2"/>
      </rPr>
      <t xml:space="preserve">GOR) </t>
    </r>
    <r>
      <rPr>
        <b/>
        <sz val="11"/>
        <color indexed="8"/>
        <rFont val="Arial"/>
        <family val="2"/>
      </rPr>
      <t xml:space="preserve">for Wells Tested
(cubic feet of gas per barrel oil)
[98.236(l)(1)(iv)]
[98.236(l)(2)(iv)] </t>
    </r>
  </si>
  <si>
    <r>
      <t xml:space="preserve">Average flow rate for well(s) tested, </t>
    </r>
    <r>
      <rPr>
        <b/>
        <sz val="11"/>
        <color indexed="18"/>
        <rFont val="Arial"/>
        <family val="2"/>
      </rPr>
      <t>FR</t>
    </r>
    <r>
      <rPr>
        <b/>
        <sz val="11"/>
        <color indexed="8"/>
        <rFont val="Arial"/>
        <family val="2"/>
      </rPr>
      <t xml:space="preserve">
(barrels of oil per day)
[98.236(l)(1)(v)] 
[98.236(l)(2)(v)] </t>
    </r>
  </si>
  <si>
    <t xml:space="preserve">Average annual production rate for well(s) tested
(cubic feet per day)
[98.236(l)(3)(iv)] 
[98.236(l)(4)(iv)] </t>
  </si>
  <si>
    <t>Is GOR (for W-17A) or production rate (for W-17B) reported on an Actual or Standard basis?
[98.236]</t>
  </si>
  <si>
    <r>
      <t>Temperature used to calculate GOR or production rate
(</t>
    </r>
    <r>
      <rPr>
        <b/>
        <vertAlign val="superscript"/>
        <sz val="11"/>
        <color indexed="8"/>
        <rFont val="Arial"/>
        <family val="2"/>
      </rPr>
      <t>o</t>
    </r>
    <r>
      <rPr>
        <b/>
        <sz val="11"/>
        <color indexed="8"/>
        <rFont val="Arial"/>
        <family val="2"/>
      </rPr>
      <t>F)
[98.236]</t>
    </r>
  </si>
  <si>
    <t>Pressure used to calculate GOR or production rate
(psi)
[98.236]</t>
  </si>
  <si>
    <r>
      <t>Annual CO</t>
    </r>
    <r>
      <rPr>
        <b/>
        <vertAlign val="subscript"/>
        <sz val="11"/>
        <rFont val="Arial"/>
        <family val="2"/>
      </rPr>
      <t>2</t>
    </r>
    <r>
      <rPr>
        <b/>
        <sz val="11"/>
        <rFont val="Arial"/>
        <family val="2"/>
      </rPr>
      <t xml:space="preserve"> emissions from venting 
(mt CO</t>
    </r>
    <r>
      <rPr>
        <b/>
        <vertAlign val="subscript"/>
        <sz val="11"/>
        <rFont val="Arial"/>
        <family val="2"/>
      </rPr>
      <t>2</t>
    </r>
    <r>
      <rPr>
        <b/>
        <sz val="11"/>
        <rFont val="Arial"/>
        <family val="2"/>
      </rPr>
      <t>)
[98.236(m)(7)(iii)]</t>
    </r>
  </si>
  <si>
    <r>
      <t>Annual CH</t>
    </r>
    <r>
      <rPr>
        <b/>
        <vertAlign val="subscript"/>
        <sz val="11"/>
        <rFont val="Arial"/>
        <family val="2"/>
      </rPr>
      <t>4</t>
    </r>
    <r>
      <rPr>
        <b/>
        <sz val="11"/>
        <rFont val="Arial"/>
        <family val="2"/>
      </rPr>
      <t xml:space="preserve"> emissions from venting 
(mt CH</t>
    </r>
    <r>
      <rPr>
        <b/>
        <vertAlign val="subscript"/>
        <sz val="11"/>
        <rFont val="Arial"/>
        <family val="2"/>
      </rPr>
      <t>4</t>
    </r>
    <r>
      <rPr>
        <b/>
        <sz val="11"/>
        <rFont val="Arial"/>
        <family val="2"/>
      </rPr>
      <t>)
[98.236(m)(7)(iv)]</t>
    </r>
  </si>
  <si>
    <t xml:space="preserve">     -Underground natural gas storage [98.230(a)(5)]</t>
  </si>
  <si>
    <t xml:space="preserve">     -LNG storage [98.230(a)(6)]</t>
  </si>
  <si>
    <r>
      <t>CO</t>
    </r>
    <r>
      <rPr>
        <b/>
        <vertAlign val="subscript"/>
        <sz val="11"/>
        <color indexed="8"/>
        <rFont val="Arial"/>
        <family val="2"/>
      </rPr>
      <t>2</t>
    </r>
    <r>
      <rPr>
        <b/>
        <sz val="11"/>
        <color indexed="8"/>
        <rFont val="Arial"/>
        <family val="2"/>
      </rPr>
      <t xml:space="preserve"> emissions
(mt CO</t>
    </r>
    <r>
      <rPr>
        <b/>
        <vertAlign val="subscript"/>
        <sz val="11"/>
        <color indexed="8"/>
        <rFont val="Arial"/>
        <family val="2"/>
      </rPr>
      <t>2</t>
    </r>
    <r>
      <rPr>
        <b/>
        <sz val="11"/>
        <color indexed="8"/>
        <rFont val="Arial"/>
        <family val="2"/>
      </rPr>
      <t>)
[98.236(n)(9)]</t>
    </r>
  </si>
  <si>
    <r>
      <t>CH</t>
    </r>
    <r>
      <rPr>
        <b/>
        <vertAlign val="subscript"/>
        <sz val="11"/>
        <color indexed="8"/>
        <rFont val="Arial"/>
        <family val="2"/>
      </rPr>
      <t>4</t>
    </r>
    <r>
      <rPr>
        <b/>
        <sz val="11"/>
        <color indexed="8"/>
        <rFont val="Arial"/>
        <family val="2"/>
      </rPr>
      <t xml:space="preserve"> Emissions
(mt CH</t>
    </r>
    <r>
      <rPr>
        <b/>
        <vertAlign val="subscript"/>
        <sz val="11"/>
        <color indexed="8"/>
        <rFont val="Arial"/>
        <family val="2"/>
      </rPr>
      <t>4</t>
    </r>
    <r>
      <rPr>
        <b/>
        <sz val="11"/>
        <color indexed="8"/>
        <rFont val="Arial"/>
        <family val="2"/>
      </rPr>
      <t>)
(Eq. W-19)
[98.236(n)(10)]</t>
    </r>
  </si>
  <si>
    <r>
      <t>N</t>
    </r>
    <r>
      <rPr>
        <b/>
        <vertAlign val="subscript"/>
        <sz val="11"/>
        <color indexed="8"/>
        <rFont val="Arial"/>
        <family val="2"/>
      </rPr>
      <t>2</t>
    </r>
    <r>
      <rPr>
        <b/>
        <sz val="11"/>
        <color indexed="8"/>
        <rFont val="Arial"/>
        <family val="2"/>
      </rPr>
      <t>O Emissions
(mt N</t>
    </r>
    <r>
      <rPr>
        <b/>
        <vertAlign val="subscript"/>
        <sz val="11"/>
        <color indexed="8"/>
        <rFont val="Arial"/>
        <family val="2"/>
      </rPr>
      <t>2</t>
    </r>
    <r>
      <rPr>
        <b/>
        <sz val="11"/>
        <color indexed="8"/>
        <rFont val="Arial"/>
        <family val="2"/>
      </rPr>
      <t>O)
(Eq. W-40)
[98.236(n)(11)]</t>
    </r>
  </si>
  <si>
    <t>Procedures Used
[98.235(h)]</t>
  </si>
  <si>
    <t xml:space="preserve">     -Liquefied natural gas (LNG) storage [98.230(a)(6)]</t>
  </si>
  <si>
    <t>Complete the following table for each centrifugal compressor (except for those in the Onshore Petroleum and Natural Gas Production and Onshore Petroleum and Natural Gas Gathering and Boosting segments that calculate emissions according to §98.233(o)(10)(iii)):</t>
  </si>
  <si>
    <t>Complete the following table for each compressor source at each centrifugal compressor (except for those in the Onshore Petroleum and Natural Gas Production and Natural Gas Production and Onshore Petroleum and Natural Gas Gathering and Boosting segments that calculate emissions according to §98.233(o)(10)(iii)):</t>
  </si>
  <si>
    <t>Complete the following table for each individual leak or vent and each manifolded vent for centrifugal compressors (except for those in the Onshore Petroleum and Natural Gas Production and Natural Gas Production and Onshore Petroleum and Natural Gas Gathering and Boosting segments that calculate emissions according to §98.233(o)(10)(iii)):</t>
  </si>
  <si>
    <t>Complete the following table for each centrifugal compressor leak or vent  with “as found” measurement sample data determined using 98.233(o)(2) or (4) (except for those in the Onshore Petroleum and Natural Gas Production and Natural Gas Production and Onshore Petroleum and Natural Gas Gathering and Boosting segments that calculate emissions according to §98.233(o)(10)(iii)):
If emissions were not detected, report only the screening method below. If emissions were detected, report only the method subsequently used to report the volumetric emission [as per 98.236(o)(3)(i)(C)].
If multiple measurements events for a specific leak/vent occurred, report these events on separate rows of Table O.3.i.
If the applicable leak or vent was not measured in Operating mode, please leave column G blank.
If the applicable leak or vent was not measured in Not-operating mode, please leave column H blank.</t>
  </si>
  <si>
    <t>Complete the following table for each centrifugal compressor mode-source combination with “as found” measurement sample data where a reporter emission factor was calculated using Eq. W-23, as specified in 98.233(o)(6)(iii) and (iv), and used in Equation W-22 to calculate emissions (except for those in the Onshore Petroleum and Natural Gas Production and Onshore Petroleum and Natural Gas Gathering and Boosting segments that calculate emissions according to §98.233(o)(10)(iii)):</t>
  </si>
  <si>
    <t>Compressor mode-source combinations for which reporter emission factors were developed</t>
  </si>
  <si>
    <t>Complete the following table for each centrifugal compressor leak or vent with “continuous” measurement data determined using 98.233(o)(3) or (5) (except for those in the Onshore Petroleum and Natural Gas Production and Natural Gas Production and Onshore Petroleum and Natural Gas Gathering and Boosting segments that calculate emissions according to §98.233(o)(10)(iii)):</t>
  </si>
  <si>
    <t>Table O.5 Onshore Petroleum and Natural Gas Production and Onshore Petroleum and Natural Gas Gathering and Boosting Centrifugal Compressors that Calculate Emissions According to §98.233(o)(10)(iii))</t>
  </si>
  <si>
    <t xml:space="preserve">
Complete the following table for each reciprocating compressor (except for those in the Onshore Petroleum and Natural Gas Production and Onshore Petroleum and Natural Gas Gathering and Boosting segments that calculate emissions according to §98.233(p)(10)(iii)):</t>
  </si>
  <si>
    <t>Complete the following table for each compressor source at each reciprocating compressor (except for those in the Onshore Petroleum and Natural Gas Production and Onshore Petroleum and Natural Gas Gathering and Boosting segments that calculate emissions according to §98.233(p)(10)(iii)):</t>
  </si>
  <si>
    <t>Complete the following table for each individual leak or vent and each manifolded vent for reciprocating compressors (except for those in the Onshore Petroleum and Natural Gas Production and Onshore Petroleum and Natural Gas Gathering and Boosting segments that calculate emissions according to §98.233(p)(10)(iii)):</t>
  </si>
  <si>
    <t xml:space="preserve">Complete the following table for each reciprocating compressor leak or vent with “as found” measurement sample data determined using 98.233(p)(2) or (4) (except for those in the Onshore Petroleum and Natural Gas Production and Onshore Petroleum and Natural Gas Gathering and Boosting segments that calculate emissions according to §98.233(p)(10)(iii)):
If emissions were not detected, report only the screening method below. If emissions were detected, report only the method subsequently used to report the volumetric emission [as per [98.236(p)(3)(i)(C)].
If multiple measurements events for a specific leak/vent occurred, report these events on separate rows of Table P.3.i.
If the applicable leak or vent was not measured in Operating mode, please leave column G blank.
If the applicable leak or vent was not measured in Standby-pressurized mode, please leave column H blank.
If the applicable leak or vent was not measured in Not-operating mode, please leave column I blank.
</t>
  </si>
  <si>
    <t>Measurement method
[98.236(p)(3)(i)(C)]</t>
  </si>
  <si>
    <t>Compressors in “Operating mode”</t>
  </si>
  <si>
    <t>Compressors in 
“Not-operating mode”</t>
  </si>
  <si>
    <t>Complete the following table for each reciprocating compressor mode-source combination with “as found” measurement sample data where a reporter emission factor was calculated using Eq. W-28,  as specified in 98.233(p)(6)(iii) and (iv), and used in Equation W-27 to calculate emissions (except for those in the Onshore Petroleum and Natural Gas Production and Onshore Petroleum and Natural Gas Gathering and Boosting segments that calculate emissions according to §98.233(p)(10)(iii)):</t>
  </si>
  <si>
    <t>Complete the following table for each reciprocating compressor leak or vent with “continuous” measurement data determined using 98.233(p)(3) or (5) (except for those in the Onshore Petroleum and Natural Gas Production and Onshore Petroleum and Natural Gas Gathering and Boosting segments that calculate emissions according to §98.233(p)(10)(iii)):</t>
  </si>
  <si>
    <t xml:space="preserve">Unique Name or ID for leak or vent
[98.236(p)(2)(i)(C)]
[98.236(p)(4)(i)] </t>
  </si>
  <si>
    <t>Table P.5 Onshore Petroleum and Natural Gas Production and Onshore Petroleum and Natural Gas Gathering and Boosting Reciprocating Compressors that Calculate Emissions According to §98.233(p)(10)(iii))</t>
  </si>
  <si>
    <t>Count of Reciprocating Compressors
[98.236(p)(5)(i)]</t>
  </si>
  <si>
    <t>Unique Name or ID for leak or vent</t>
  </si>
  <si>
    <t>For Onshore Petroleum and Natural Gas Production and Onshore Petroleum and Natural Gas Gathering and Boosting facilities: Did you use volumetric measurements to determine emissions from reciprocating compressors?</t>
  </si>
  <si>
    <t>Optical gas imaging instrument as specified in §60.5397a
[98.234(a)(6)]</t>
  </si>
  <si>
    <t>Method 21 as specified in §60.5397a
[98.234(a)(7)]</t>
  </si>
  <si>
    <t>Table Q.2.ii: Emissions Calculated for Component Types Using Emissions Factors per Calculation Method 1.</t>
  </si>
  <si>
    <t>Number of Leaks Identified for the Specified Component Type
[98.236(q)(2)(vi)]</t>
  </si>
  <si>
    <t>Measurement Method Used
[98.236(q)(2)(iv)]</t>
  </si>
  <si>
    <t xml:space="preserve">     -Natural Gas Distribution [98.230(a)(8)]</t>
  </si>
  <si>
    <r>
      <rPr>
        <b/>
        <sz val="11"/>
        <color indexed="8"/>
        <rFont val="Arial"/>
        <family val="2"/>
      </rPr>
      <t xml:space="preserve">SEGMENT DEFINITION:
</t>
    </r>
    <r>
      <rPr>
        <sz val="11"/>
        <color indexed="8"/>
        <rFont val="Arial"/>
        <family val="2"/>
      </rPr>
      <t xml:space="preserve">Offshore petroleum and natural gas production is defined as any platform structure, affixed temporarily or permanently to offshore submerged lands, that houses equipment to extract hydrocarbons from the ocean or lake floor and that processes and/or transfers such hydrocarbons to storage, transport vessels, or onshore. In addition, offshore production includes secondary platform structures connected to the platform structure via walkways, storage tanks associated with the platform structure and floating production and storage offloading equipment (FPSO). This industry segment does not include reporting of emissions from offshore drilling and exploration that is not conducted on production platforms. [98.230(a)(1)]
The industry segment consists of both platforms that are under the jurisdiction of the U. S. Department of Interior, Bureau of Ocean Energy Management (BOEM) and the Bureau of Safety and Environmental Enforcement (BSEE), and those that are not. </t>
    </r>
    <r>
      <rPr>
        <b/>
        <sz val="11"/>
        <color indexed="8"/>
        <rFont val="Arial"/>
        <family val="2"/>
      </rPr>
      <t xml:space="preserve">
NOTE:  </t>
    </r>
    <r>
      <rPr>
        <sz val="11"/>
        <color indexed="8"/>
        <rFont val="Arial"/>
        <family val="2"/>
      </rPr>
      <t xml:space="preserve">BOEM and BSEE replaced the Bureau of Ocean Energy Management, Regulation and Enforcement (BOEMRE) in October 2011. </t>
    </r>
  </si>
  <si>
    <r>
      <rPr>
        <b/>
        <sz val="11"/>
        <rFont val="Arial"/>
        <family val="2"/>
      </rPr>
      <t>INSTRUCTIONS:</t>
    </r>
    <r>
      <rPr>
        <sz val="11"/>
        <rFont val="Arial"/>
        <family val="2"/>
      </rPr>
      <t xml:space="preserve">
Offshore production facilities that report to BOEM's emissions inventory must calculate and report annual emissions in one of two ways: 
- Report the same annual emissions as calculated</t>
    </r>
    <r>
      <rPr>
        <strike/>
        <sz val="11"/>
        <rFont val="Arial"/>
        <family val="2"/>
      </rPr>
      <t xml:space="preserve"> </t>
    </r>
    <r>
      <rPr>
        <sz val="11"/>
        <rFont val="Arial"/>
        <family val="2"/>
      </rPr>
      <t>using the most recent monitoring and calculation methods published by BOEM referenced in 30 CFR 550.302 through 304 (formerly 30 CFR 250.302 through 304). [98.233(s)(1)(i)]; or
- If BOEM's emissions reporting system is not available or if the facility does not have the data needed to use BOEM's emissions reporting system, adjust emissions from the facility's most recent emissions calculated in accordance with paragraph (s)(1)(i), (s)(3), or (s)(4) of this section, as applicable, by using a ratio of the operating time for the facility in the current reporting year relative to the operating time for that reporting year. [98.233(s)(1)(ii)]
Offshore production facilities that do not report to BOEM's emissions inventory must calculate and report annual emissions in one of two ways:
- Use the most recent monitoring methods and calculation methodologies published by BOEM referenced in 30 CFR 550.302 through 304 to calculate and report annual emissions. [98.233(s)(2)(i)]; or
- If the facility does not have the data needed to use BOEM's calculation methods, adjust emissions from the facility's most recent emissions calculated in accordance with paragraph (s)(2)(i), (s)(3), or (s)(4) of this section, as applicable, by using a ratio of the operating time for the facility in the current reporting year relative to the operating time for that reporting year. [98.233(s)(2)(ii)]
Offshore facilities that are required to report to BOEM's emissions inventory are those operating in the western Gulf of Mexico Outer Continental Shelf (i.e., west of 87° 30’ West longitude) as well as those operating in the North Slope Borough of Alaska. Offshore facilities that are not required to report to BOEM's emissions inventory include all other offshore platforms,</t>
    </r>
    <r>
      <rPr>
        <strike/>
        <sz val="11"/>
        <rFont val="Arial"/>
        <family val="2"/>
      </rPr>
      <t xml:space="preserve"> </t>
    </r>
    <r>
      <rPr>
        <sz val="11"/>
        <rFont val="Arial"/>
        <family val="2"/>
      </rPr>
      <t xml:space="preserve">such as those located in State waters or areas outside of the Gulf of Mexico and Alaska's North Slope Borough.  </t>
    </r>
  </si>
  <si>
    <t>Outer Continental Shelf (OCS) Emissions Inventories</t>
  </si>
  <si>
    <t xml:space="preserve">Sub-Basin ID
[98.236(w)(1)] </t>
  </si>
  <si>
    <r>
      <t xml:space="preserve">Volume of hydrocarbon liquid produced, </t>
    </r>
    <r>
      <rPr>
        <b/>
        <sz val="11"/>
        <color indexed="18"/>
        <rFont val="Arial"/>
        <family val="2"/>
      </rPr>
      <t>V</t>
    </r>
    <r>
      <rPr>
        <b/>
        <vertAlign val="subscript"/>
        <sz val="11"/>
        <color indexed="18"/>
        <rFont val="Arial"/>
        <family val="2"/>
      </rPr>
      <t>hl</t>
    </r>
    <r>
      <rPr>
        <b/>
        <sz val="11"/>
        <color indexed="8"/>
        <rFont val="Arial"/>
        <family val="2"/>
      </rPr>
      <t xml:space="preserve">
(barrels per year)
[98.236](x)(2)]</t>
    </r>
  </si>
  <si>
    <t xml:space="preserve">     -Natural gas distribution [98.230(a)(8)]</t>
  </si>
  <si>
    <r>
      <t>N</t>
    </r>
    <r>
      <rPr>
        <b/>
        <vertAlign val="subscript"/>
        <sz val="11"/>
        <color indexed="8"/>
        <rFont val="Arial"/>
        <family val="2"/>
      </rPr>
      <t>2</t>
    </r>
    <r>
      <rPr>
        <b/>
        <sz val="11"/>
        <color indexed="8"/>
        <rFont val="Arial"/>
        <family val="2"/>
      </rPr>
      <t>O Emissions
(mt N</t>
    </r>
    <r>
      <rPr>
        <b/>
        <vertAlign val="subscript"/>
        <sz val="11"/>
        <color indexed="8"/>
        <rFont val="Arial"/>
        <family val="2"/>
      </rPr>
      <t>2</t>
    </r>
    <r>
      <rPr>
        <b/>
        <sz val="11"/>
        <color indexed="8"/>
        <rFont val="Arial"/>
        <family val="2"/>
      </rPr>
      <t xml:space="preserve">O)
[98.236(z)(2)(vi)] </t>
    </r>
  </si>
  <si>
    <t>Type of fuel combusted</t>
  </si>
  <si>
    <t>Type of combustion unit</t>
  </si>
  <si>
    <t>Total compressor power rating of all compressors combined
(hp)
[98.236(aa)(4)(iii)]</t>
  </si>
  <si>
    <t>If reporting for the Onshore Petroleum and Natural Gas Production, or Onshore Petroleum and Natural Gas Gathering and Boosting Industry Segments, additional inputs are required in Columns I through K.</t>
  </si>
  <si>
    <t>Did the facility measure vented emissions and, if applicable, calculate emissions using a facility-specific emission factor per Calculation Method 2?</t>
  </si>
  <si>
    <t>Total Number of the Applicable NG Pneumatic Device Type that Vent Directly to Atmosphere NOT Measured (Equation W-1B)</t>
  </si>
  <si>
    <t>Total Number of the Applicable NG Pneumatic Device Type</t>
  </si>
  <si>
    <t>Measured Leak Rate for the Applicable NG Pneumatic Device Type</t>
  </si>
  <si>
    <t>Measurement Location ID</t>
  </si>
  <si>
    <t>Table B.6.iii Missing Data Procedures Used for Pneumatic Device Emission Calculations Using Method 3</t>
  </si>
  <si>
    <t>Did the facility have any natural gas driven pneumatic devices subject to reporting under 98.232 [98.236(b)]?</t>
  </si>
  <si>
    <t>Are Any of the Device Counts Provided in Table B.1.i Estimated?
(Yes / No)
[98.236(b)(2)(viii)]</t>
  </si>
  <si>
    <t>Specify whether the calendar year is the first calendar year of reporting or the second calendar year of reporting
(First / Second)
[98.236(b)(2)(viii)(C)]</t>
  </si>
  <si>
    <r>
      <t>Total CO</t>
    </r>
    <r>
      <rPr>
        <b/>
        <vertAlign val="subscript"/>
        <sz val="11"/>
        <rFont val="Arial"/>
        <family val="2"/>
      </rPr>
      <t>2</t>
    </r>
    <r>
      <rPr>
        <b/>
        <sz val="11"/>
        <rFont val="Arial"/>
        <family val="2"/>
      </rPr>
      <t xml:space="preserve"> Emissions Using Calculation Method 2 from Devices that Were Not Directly Measured
(mt CO</t>
    </r>
    <r>
      <rPr>
        <b/>
        <vertAlign val="subscript"/>
        <sz val="11"/>
        <rFont val="Arial"/>
        <family val="2"/>
      </rPr>
      <t>2</t>
    </r>
    <r>
      <rPr>
        <b/>
        <sz val="11"/>
        <rFont val="Arial"/>
        <family val="2"/>
      </rPr>
      <t>)
[98.236(b)(4)(ii)(G)]</t>
    </r>
  </si>
  <si>
    <r>
      <t>Total CH</t>
    </r>
    <r>
      <rPr>
        <b/>
        <vertAlign val="subscript"/>
        <sz val="11"/>
        <rFont val="Arial"/>
        <family val="2"/>
      </rPr>
      <t>4</t>
    </r>
    <r>
      <rPr>
        <b/>
        <sz val="11"/>
        <rFont val="Arial"/>
        <family val="2"/>
      </rPr>
      <t xml:space="preserve"> Emissions Using Calculation Method 2 from Devices that Were Not Directly Measured
(mt CH</t>
    </r>
    <r>
      <rPr>
        <b/>
        <vertAlign val="subscript"/>
        <sz val="11"/>
        <rFont val="Arial"/>
        <family val="2"/>
      </rPr>
      <t>4</t>
    </r>
    <r>
      <rPr>
        <b/>
        <sz val="11"/>
        <rFont val="Arial"/>
        <family val="2"/>
      </rPr>
      <t>)
[98.236(b)(4)(ii)(H)]</t>
    </r>
  </si>
  <si>
    <t>Table B.6.i Missing Data Procedures Used for Pneumatic Device Emission Calculations Using Method 1</t>
  </si>
  <si>
    <t>Number of quarters missing data procedures were used
[98.236(bb)(1)]</t>
  </si>
  <si>
    <t>Procedures used
[98.235(h)]</t>
  </si>
  <si>
    <t>Table B.6.ii Missing Data Procedures Used for Pneumatic Device Emission Calculations Using Method 2</t>
  </si>
  <si>
    <t>Table B.6.iv Missing Data Procedures Used for Pneumatic Device Emission Calculations Using Method 4</t>
  </si>
  <si>
    <t>Emissions Factor Calculated Using Equation W-1A
(scf/hour/device)
[98.236(b)(4)(ii)(D)(1)]</t>
  </si>
  <si>
    <r>
      <t>Minimum concentration of CO</t>
    </r>
    <r>
      <rPr>
        <b/>
        <vertAlign val="subscript"/>
        <sz val="11"/>
        <color indexed="8"/>
        <rFont val="Arial"/>
        <family val="2"/>
      </rPr>
      <t xml:space="preserve">2 </t>
    </r>
    <r>
      <rPr>
        <b/>
        <sz val="11"/>
        <color indexed="8"/>
        <rFont val="Arial"/>
        <family val="2"/>
      </rPr>
      <t>in flash gas
(mole fraction)
[98.236(j)(1)(vii)]</t>
    </r>
  </si>
  <si>
    <t>Select Calculation Method Used
(Select from list)
[98.236(j)(1)(ii)]</t>
  </si>
  <si>
    <r>
      <t>Average gas-liquid separator or non-separator equipment temperature
(</t>
    </r>
    <r>
      <rPr>
        <b/>
        <vertAlign val="superscript"/>
        <sz val="11"/>
        <color indexed="8"/>
        <rFont val="Arial"/>
        <family val="2"/>
      </rPr>
      <t>o</t>
    </r>
    <r>
      <rPr>
        <b/>
        <sz val="11"/>
        <color indexed="8"/>
        <rFont val="Arial"/>
        <family val="2"/>
      </rPr>
      <t>F)
[98.236(j)(1)(iv)]</t>
    </r>
  </si>
  <si>
    <t>Average gas-liquid separator or non-separator equipment pressure
(psig)
[98.236(j)(1)(v)]</t>
  </si>
  <si>
    <r>
      <t>Minimum concentration of CH</t>
    </r>
    <r>
      <rPr>
        <b/>
        <vertAlign val="subscript"/>
        <sz val="11"/>
        <color indexed="8"/>
        <rFont val="Arial"/>
        <family val="2"/>
      </rPr>
      <t>4</t>
    </r>
    <r>
      <rPr>
        <b/>
        <sz val="11"/>
        <color indexed="8"/>
        <rFont val="Arial"/>
        <family val="2"/>
      </rPr>
      <t xml:space="preserve"> in flash gas
(mole fraction)
[98.236(j)(1)(viii)]</t>
    </r>
  </si>
  <si>
    <r>
      <t>Annual CO</t>
    </r>
    <r>
      <rPr>
        <b/>
        <vertAlign val="subscript"/>
        <sz val="11"/>
        <color indexed="8"/>
        <rFont val="Arial"/>
        <family val="2"/>
      </rPr>
      <t>2</t>
    </r>
    <r>
      <rPr>
        <b/>
        <sz val="11"/>
        <color indexed="8"/>
        <rFont val="Arial"/>
        <family val="2"/>
      </rPr>
      <t xml:space="preserve"> emissions from venting
(mt CO</t>
    </r>
    <r>
      <rPr>
        <b/>
        <vertAlign val="subscript"/>
        <sz val="11"/>
        <color indexed="8"/>
        <rFont val="Arial"/>
        <family val="2"/>
      </rPr>
      <t>2</t>
    </r>
    <r>
      <rPr>
        <b/>
        <sz val="11"/>
        <color indexed="8"/>
        <rFont val="Arial"/>
        <family val="2"/>
      </rPr>
      <t xml:space="preserve">)
[98.236(j)(1)(xiii)(B)] </t>
    </r>
  </si>
  <si>
    <r>
      <t>Annual CH</t>
    </r>
    <r>
      <rPr>
        <b/>
        <vertAlign val="subscript"/>
        <sz val="11"/>
        <color indexed="8"/>
        <rFont val="Arial"/>
        <family val="2"/>
      </rPr>
      <t>4</t>
    </r>
    <r>
      <rPr>
        <b/>
        <sz val="11"/>
        <color indexed="8"/>
        <rFont val="Arial"/>
        <family val="2"/>
      </rPr>
      <t xml:space="preserve"> emissions from venting
(mt CH</t>
    </r>
    <r>
      <rPr>
        <b/>
        <vertAlign val="subscript"/>
        <sz val="11"/>
        <color indexed="8"/>
        <rFont val="Arial"/>
        <family val="2"/>
      </rPr>
      <t>4</t>
    </r>
    <r>
      <rPr>
        <b/>
        <sz val="11"/>
        <color indexed="8"/>
        <rFont val="Arial"/>
        <family val="2"/>
      </rPr>
      <t xml:space="preserve">)
[98.236(j)(1)(xiii)(C)] </t>
    </r>
  </si>
  <si>
    <r>
      <t>Annual N</t>
    </r>
    <r>
      <rPr>
        <b/>
        <vertAlign val="subscript"/>
        <sz val="11"/>
        <color indexed="8"/>
        <rFont val="Arial"/>
        <family val="2"/>
      </rPr>
      <t>2</t>
    </r>
    <r>
      <rPr>
        <b/>
        <sz val="11"/>
        <color indexed="8"/>
        <rFont val="Arial"/>
        <family val="2"/>
      </rPr>
      <t>O emissions from flaring
(mt N</t>
    </r>
    <r>
      <rPr>
        <b/>
        <vertAlign val="subscript"/>
        <sz val="11"/>
        <color indexed="8"/>
        <rFont val="Arial"/>
        <family val="2"/>
      </rPr>
      <t>2</t>
    </r>
    <r>
      <rPr>
        <b/>
        <sz val="11"/>
        <color indexed="8"/>
        <rFont val="Arial"/>
        <family val="2"/>
      </rPr>
      <t>O)
[98.236(j)(1)(xiv)(D)]</t>
    </r>
  </si>
  <si>
    <r>
      <t>Annual CH</t>
    </r>
    <r>
      <rPr>
        <b/>
        <vertAlign val="subscript"/>
        <sz val="11"/>
        <color indexed="8"/>
        <rFont val="Arial"/>
        <family val="2"/>
      </rPr>
      <t>4</t>
    </r>
    <r>
      <rPr>
        <b/>
        <sz val="11"/>
        <color indexed="8"/>
        <rFont val="Arial"/>
        <family val="2"/>
      </rPr>
      <t xml:space="preserve"> emissions from flaring
(mt CH</t>
    </r>
    <r>
      <rPr>
        <b/>
        <vertAlign val="subscript"/>
        <sz val="11"/>
        <color indexed="8"/>
        <rFont val="Arial"/>
        <family val="2"/>
      </rPr>
      <t>4</t>
    </r>
    <r>
      <rPr>
        <b/>
        <sz val="11"/>
        <color indexed="8"/>
        <rFont val="Arial"/>
        <family val="2"/>
      </rPr>
      <t>)
[98.236(j)(1)(xiv)(C)]</t>
    </r>
  </si>
  <si>
    <r>
      <t>Annual CO</t>
    </r>
    <r>
      <rPr>
        <b/>
        <vertAlign val="subscript"/>
        <sz val="11"/>
        <color indexed="8"/>
        <rFont val="Arial"/>
        <family val="2"/>
      </rPr>
      <t xml:space="preserve">2 </t>
    </r>
    <r>
      <rPr>
        <b/>
        <sz val="11"/>
        <color indexed="8"/>
        <rFont val="Arial"/>
        <family val="2"/>
      </rPr>
      <t>emissions from flaring
(mt CO</t>
    </r>
    <r>
      <rPr>
        <b/>
        <vertAlign val="subscript"/>
        <sz val="11"/>
        <color indexed="8"/>
        <rFont val="Arial"/>
        <family val="2"/>
      </rPr>
      <t>2</t>
    </r>
    <r>
      <rPr>
        <b/>
        <sz val="11"/>
        <color indexed="8"/>
        <rFont val="Arial"/>
        <family val="2"/>
      </rPr>
      <t>)
[98.236(j)(1)(xiv)(B)]</t>
    </r>
  </si>
  <si>
    <t>Count of tanks with flaring emission control measures
[98.236(j)(1)(xiv)(A)]</t>
  </si>
  <si>
    <t>Estimate of fraction of oil/condensate throughput sent to tanks with vapor recovery system control measures
[98.236(j)(2)(i)(C)]</t>
  </si>
  <si>
    <t>Total annual oil/condensate throughput that is sent to all atmospheric tanks
(barrels per year)
[98.236(j)(2)(i)(A)]</t>
  </si>
  <si>
    <r>
      <t>CO</t>
    </r>
    <r>
      <rPr>
        <b/>
        <vertAlign val="subscript"/>
        <sz val="11"/>
        <color indexed="8"/>
        <rFont val="Arial"/>
        <family val="2"/>
      </rPr>
      <t>2</t>
    </r>
    <r>
      <rPr>
        <b/>
        <sz val="11"/>
        <color indexed="8"/>
        <rFont val="Arial"/>
        <family val="2"/>
      </rPr>
      <t xml:space="preserve"> emissions from improperly functioning dump valves
(mt CO</t>
    </r>
    <r>
      <rPr>
        <b/>
        <vertAlign val="subscript"/>
        <sz val="11"/>
        <color indexed="8"/>
        <rFont val="Arial"/>
        <family val="2"/>
      </rPr>
      <t>2</t>
    </r>
    <r>
      <rPr>
        <b/>
        <sz val="11"/>
        <color indexed="8"/>
        <rFont val="Arial"/>
        <family val="2"/>
      </rPr>
      <t>)
[98.236(j)(3)(iii)]</t>
    </r>
  </si>
  <si>
    <r>
      <t>CH</t>
    </r>
    <r>
      <rPr>
        <b/>
        <vertAlign val="subscript"/>
        <sz val="11"/>
        <color indexed="8"/>
        <rFont val="Arial"/>
        <family val="2"/>
      </rPr>
      <t>4</t>
    </r>
    <r>
      <rPr>
        <b/>
        <sz val="11"/>
        <color indexed="8"/>
        <rFont val="Arial"/>
        <family val="2"/>
      </rPr>
      <t xml:space="preserve"> emissions from improperly functioning dump valves
(mt CH</t>
    </r>
    <r>
      <rPr>
        <b/>
        <vertAlign val="subscript"/>
        <sz val="11"/>
        <color indexed="8"/>
        <rFont val="Arial"/>
        <family val="2"/>
      </rPr>
      <t>4</t>
    </r>
    <r>
      <rPr>
        <b/>
        <sz val="11"/>
        <color indexed="8"/>
        <rFont val="Arial"/>
        <family val="2"/>
      </rPr>
      <t>)
[98.236(j)(3)(iv)]</t>
    </r>
  </si>
  <si>
    <t>For gas-liquid separators, non-separator equipment, or wells using Calculation Method 1 or 2
[Table J.1]</t>
  </si>
  <si>
    <t>If separator dump valve is functioning improperly during the calendar year
[Table J.3]</t>
  </si>
  <si>
    <t>Total annual volume of oil sent to tanks from all gas-liquid separators and direct from wells
(Calculation Methods 1 or 2)
(bbl per year)
[98.236(j)(1)(iii)]</t>
  </si>
  <si>
    <t>Total annual oil throughput that is sent to all atmospheric tanks in the basin
(Calculation Method 3)
(bbl per yr)
[98.236(j)(2)(i)(A)]</t>
  </si>
  <si>
    <t>For Onshore Petroleum and Natural Gas Production and Onshore Petroleum and Natural Gas Gathering and Boosting facilities: Did you use volumetric measurements to determine emissions from centrifugal compressors?</t>
  </si>
  <si>
    <r>
      <t xml:space="preserve">Measured flow rate,
</t>
    </r>
    <r>
      <rPr>
        <b/>
        <sz val="11"/>
        <color indexed="18"/>
        <rFont val="Arial"/>
        <family val="2"/>
      </rPr>
      <t>MT</t>
    </r>
    <r>
      <rPr>
        <b/>
        <vertAlign val="subscript"/>
        <sz val="11"/>
        <color indexed="18"/>
        <rFont val="Arial"/>
        <family val="2"/>
      </rPr>
      <t>s,m</t>
    </r>
    <r>
      <rPr>
        <b/>
        <sz val="11"/>
        <color indexed="8"/>
        <rFont val="Arial"/>
        <family val="2"/>
      </rPr>
      <t xml:space="preserve">, </t>
    </r>
    <r>
      <rPr>
        <b/>
        <sz val="11"/>
        <color indexed="18"/>
        <rFont val="Arial"/>
        <family val="2"/>
      </rPr>
      <t>MT</t>
    </r>
    <r>
      <rPr>
        <b/>
        <vertAlign val="subscript"/>
        <sz val="11"/>
        <color indexed="18"/>
        <rFont val="Arial"/>
        <family val="2"/>
      </rPr>
      <t>s,g,avg</t>
    </r>
    <r>
      <rPr>
        <b/>
        <sz val="11"/>
        <color indexed="8"/>
        <rFont val="Arial"/>
        <family val="2"/>
      </rPr>
      <t xml:space="preserve">
(standard cubic feet/hour)
[98.236(o)(3)(i)(D)]</t>
    </r>
  </si>
  <si>
    <t xml:space="preserve">Compressors in
“Not-operating mode”
</t>
  </si>
  <si>
    <r>
      <t>Compressor mode-source combination reporter emission factor,</t>
    </r>
    <r>
      <rPr>
        <b/>
        <sz val="11"/>
        <color indexed="18"/>
        <rFont val="Arial"/>
        <family val="2"/>
      </rPr>
      <t xml:space="preserve"> EF</t>
    </r>
    <r>
      <rPr>
        <b/>
        <vertAlign val="subscript"/>
        <sz val="11"/>
        <color indexed="56"/>
        <rFont val="Arial"/>
        <family val="2"/>
      </rPr>
      <t>s,m</t>
    </r>
    <r>
      <rPr>
        <b/>
        <sz val="11"/>
        <color indexed="8"/>
        <rFont val="Arial"/>
        <family val="2"/>
      </rPr>
      <t xml:space="preserve">
(standard cubic feet per hour)
[98.236(o)(3)(ii)(B)]</t>
    </r>
  </si>
  <si>
    <r>
      <t xml:space="preserve">Measured volume of flow during the reporting year,
</t>
    </r>
    <r>
      <rPr>
        <b/>
        <sz val="11"/>
        <color indexed="18"/>
        <rFont val="Arial"/>
        <family val="2"/>
      </rPr>
      <t>Q</t>
    </r>
    <r>
      <rPr>
        <b/>
        <vertAlign val="subscript"/>
        <sz val="11"/>
        <color indexed="18"/>
        <rFont val="Arial"/>
        <family val="2"/>
      </rPr>
      <t>s,v</t>
    </r>
    <r>
      <rPr>
        <b/>
        <sz val="11"/>
        <color indexed="18"/>
        <rFont val="Arial"/>
        <family val="2"/>
      </rPr>
      <t>, Q</t>
    </r>
    <r>
      <rPr>
        <b/>
        <vertAlign val="subscript"/>
        <sz val="11"/>
        <color indexed="18"/>
        <rFont val="Arial"/>
        <family val="2"/>
      </rPr>
      <t>s,g</t>
    </r>
    <r>
      <rPr>
        <b/>
        <sz val="11"/>
        <color indexed="8"/>
        <rFont val="Arial"/>
        <family val="2"/>
      </rPr>
      <t xml:space="preserve">
(million standard cubic feet)
[98.236(o)(4)(ii)]</t>
    </r>
  </si>
  <si>
    <t>Permanently shut-in and plugged during calendar year?
[98.236(aa)(1)(ii)(H)]</t>
  </si>
  <si>
    <t xml:space="preserve">Unique name or ID for reciprocating compressor
[98.236(p)(1)(i)] </t>
  </si>
  <si>
    <t xml:space="preserve">Total time in standby-pressurized-mode
(hours)
[98.236(p)(1)(iii)] </t>
  </si>
  <si>
    <t>Total time in not-operating-depressurized-mode
(hours)
[98.236(p)(1)(iv)]</t>
  </si>
  <si>
    <t>Total time in operating-mode
(hours)
[98.236(p)(1)(ii)]</t>
  </si>
  <si>
    <t>Unique name or ID for reciprocating compressor
[98.236(p)(2)(i)(A)]</t>
  </si>
  <si>
    <t>BAMM not available for Reciprocating Compressors</t>
  </si>
  <si>
    <t>Annually</t>
  </si>
  <si>
    <t>Semiannually</t>
  </si>
  <si>
    <t>Quarterly</t>
  </si>
  <si>
    <t>Monthly</t>
  </si>
  <si>
    <t>Weekly</t>
  </si>
  <si>
    <t>Daily</t>
  </si>
  <si>
    <t>Other measurement frequency</t>
  </si>
  <si>
    <t>Quantity of gas transported through the compressor station in the calendar year
(thousand standard cubic feet)
[98.236(aa)(4)(i)]</t>
  </si>
  <si>
    <t>Number of compressors
[98.236(aa)(4)(ii)]</t>
  </si>
  <si>
    <t>For LNG import equipment, report quantity imported in the calendar year
(thousand standard cubic feet)
[98.236(aa)(6)]</t>
  </si>
  <si>
    <t>For LNG export equipment, report quantity exported in the calendar year
(thousand standard cubic feet)
[98.236(aa)(7)]</t>
  </si>
  <si>
    <t>Select the basin associated with this facility
[98.236(a)(9)]</t>
  </si>
  <si>
    <t>Did the facility have any natural gas driven pneumatic pumps subject to reporting under 98.232 [98.236(c)]?</t>
  </si>
  <si>
    <t xml:space="preserve">Annual CO2 Emissions Using Equation W-2B
(Emissions Which Were Not Measured)
(mt CO2)
[98.236(c)(4)(viii)] </t>
  </si>
  <si>
    <t xml:space="preserve">Annual CH4 Emissions Using Equation W-2B
(Emission Which Were Not Measured)
(mt CH4)
[98.236(c)(4)(ix)] </t>
  </si>
  <si>
    <t>Measurement Location ID Number for Parameters
(For Calculation Method 1 Only)</t>
  </si>
  <si>
    <t>Hours_Collected</t>
  </si>
  <si>
    <t>Measurement_Frequency</t>
  </si>
  <si>
    <t>Natural gas flow rate reported on an actual or standard basis?
[98.236]</t>
  </si>
  <si>
    <t>Annual volume of gas vented reported on an actual or standard basis?
[98.236]</t>
  </si>
  <si>
    <t>Is a vent meter installed?
[98.236(d)(2)(iii)(M)]</t>
  </si>
  <si>
    <r>
      <t xml:space="preserve">Total Annual Volume of Vent Gas Flowing Out of the AGR as Determined by Flow Meter, </t>
    </r>
    <r>
      <rPr>
        <b/>
        <sz val="11"/>
        <color rgb="FF000080"/>
        <rFont val="Arial"/>
        <family val="2"/>
      </rPr>
      <t>V</t>
    </r>
    <r>
      <rPr>
        <b/>
        <vertAlign val="subscript"/>
        <sz val="11"/>
        <color rgb="FF000080"/>
        <rFont val="Arial"/>
        <family val="2"/>
      </rPr>
      <t>a,meter</t>
    </r>
    <r>
      <rPr>
        <b/>
        <sz val="11"/>
        <color indexed="8"/>
        <rFont val="Arial"/>
        <family val="2"/>
      </rPr>
      <t xml:space="preserve">
(cubic feet per year at actual conditions)
[98.236(d)(2)(iii)(M)(1)]</t>
    </r>
  </si>
  <si>
    <r>
      <t xml:space="preserve">Total Annual Volume of Vent Gas Flowing Out of the AGR as Determined by the Standard Simulation Software Package, </t>
    </r>
    <r>
      <rPr>
        <b/>
        <sz val="11"/>
        <color rgb="FF000080"/>
        <rFont val="Arial"/>
        <family val="2"/>
      </rPr>
      <t>V</t>
    </r>
    <r>
      <rPr>
        <b/>
        <vertAlign val="subscript"/>
        <sz val="11"/>
        <color rgb="FF000080"/>
        <rFont val="Arial"/>
        <family val="2"/>
      </rPr>
      <t>a,sim</t>
    </r>
    <r>
      <rPr>
        <b/>
        <sz val="11"/>
        <color indexed="8"/>
        <rFont val="Arial"/>
        <family val="2"/>
      </rPr>
      <t xml:space="preserve">
(cubic feet per year at actual conditions)
[98.236(d)(2)(iii)(M)(2)]</t>
    </r>
  </si>
  <si>
    <r>
      <t xml:space="preserve">If a multiphase flowmeter was used to measure the flow rate during the initial flowback period, the average flow rate for all wells in the sub-basin measured by the multiphase flow meter from the initiation of flowback to the beginning of the period of time when sufficient quantities of gas present to enable separation, </t>
    </r>
    <r>
      <rPr>
        <b/>
        <sz val="11"/>
        <color rgb="FF000080"/>
        <rFont val="Arial"/>
        <family val="2"/>
      </rPr>
      <t>FR</t>
    </r>
    <r>
      <rPr>
        <b/>
        <vertAlign val="subscript"/>
        <sz val="11"/>
        <color rgb="FF000080"/>
        <rFont val="Arial"/>
        <family val="2"/>
      </rPr>
      <t>p,i</t>
    </r>
    <r>
      <rPr>
        <b/>
        <sz val="11"/>
        <color indexed="8"/>
        <rFont val="Arial"/>
        <family val="2"/>
      </rPr>
      <t xml:space="preserve">
(standard cubic feet per hour)
[98.236(g)(6)(iii)]</t>
    </r>
  </si>
  <si>
    <r>
      <t>Annual N</t>
    </r>
    <r>
      <rPr>
        <b/>
        <vertAlign val="subscript"/>
        <sz val="11"/>
        <color indexed="8"/>
        <rFont val="Arial"/>
        <family val="2"/>
      </rPr>
      <t>2</t>
    </r>
    <r>
      <rPr>
        <b/>
        <sz val="11"/>
        <color indexed="8"/>
        <rFont val="Arial"/>
        <family val="2"/>
      </rPr>
      <t>O emissions from flaring 
(mt N</t>
    </r>
    <r>
      <rPr>
        <b/>
        <vertAlign val="subscript"/>
        <sz val="11"/>
        <color indexed="8"/>
        <rFont val="Arial"/>
        <family val="2"/>
      </rPr>
      <t>2</t>
    </r>
    <r>
      <rPr>
        <b/>
        <sz val="11"/>
        <color indexed="8"/>
        <rFont val="Arial"/>
        <family val="2"/>
      </rPr>
      <t xml:space="preserve">O)
[98.236(m)(8)(iv)] </t>
    </r>
  </si>
  <si>
    <r>
      <t>mt CH</t>
    </r>
    <r>
      <rPr>
        <b/>
        <vertAlign val="subscript"/>
        <sz val="11"/>
        <color indexed="8"/>
        <rFont val="Arial"/>
        <family val="2"/>
      </rPr>
      <t>4</t>
    </r>
  </si>
  <si>
    <r>
      <t>Compressor mode-source combination reporter emission factor,</t>
    </r>
    <r>
      <rPr>
        <b/>
        <sz val="11"/>
        <color indexed="18"/>
        <rFont val="Arial"/>
        <family val="2"/>
      </rPr>
      <t xml:space="preserve"> EF</t>
    </r>
    <r>
      <rPr>
        <b/>
        <vertAlign val="subscript"/>
        <sz val="11"/>
        <color indexed="56"/>
        <rFont val="Arial"/>
        <family val="2"/>
      </rPr>
      <t>s,m</t>
    </r>
    <r>
      <rPr>
        <b/>
        <sz val="11"/>
        <color indexed="8"/>
        <rFont val="Arial"/>
        <family val="2"/>
      </rPr>
      <t xml:space="preserve">
 (standard cubic feet per hour)
[98.236(p)(3)(ii)(B)]</t>
    </r>
  </si>
  <si>
    <t>Optical gas imaging instrument as specified in §60.18
[98.234(a)(1)]</t>
  </si>
  <si>
    <r>
      <t>CO</t>
    </r>
    <r>
      <rPr>
        <b/>
        <vertAlign val="subscript"/>
        <sz val="11"/>
        <rFont val="Arial"/>
        <family val="2"/>
      </rPr>
      <t>2</t>
    </r>
    <r>
      <rPr>
        <b/>
        <sz val="11"/>
        <rFont val="Arial"/>
        <family val="2"/>
      </rPr>
      <t xml:space="preserve"> Emissions
(Surveyed Components Identified as Leaking Only)
(mt CO</t>
    </r>
    <r>
      <rPr>
        <b/>
        <vertAlign val="subscript"/>
        <sz val="11"/>
        <rFont val="Arial"/>
        <family val="2"/>
      </rPr>
      <t>2</t>
    </r>
    <r>
      <rPr>
        <b/>
        <sz val="11"/>
        <rFont val="Arial"/>
        <family val="2"/>
      </rPr>
      <t>)
[98.236(q)(2)(viii)]</t>
    </r>
  </si>
  <si>
    <r>
      <t>CH</t>
    </r>
    <r>
      <rPr>
        <b/>
        <vertAlign val="subscript"/>
        <sz val="11"/>
        <rFont val="Arial"/>
        <family val="2"/>
      </rPr>
      <t>4</t>
    </r>
    <r>
      <rPr>
        <b/>
        <sz val="11"/>
        <rFont val="Arial"/>
        <family val="2"/>
      </rPr>
      <t xml:space="preserve"> Emissions
(Surveyed Components Identified as Leaking Only)
(mt CH</t>
    </r>
    <r>
      <rPr>
        <b/>
        <vertAlign val="subscript"/>
        <sz val="11"/>
        <rFont val="Arial"/>
        <family val="2"/>
      </rPr>
      <t>4</t>
    </r>
    <r>
      <rPr>
        <b/>
        <sz val="11"/>
        <rFont val="Arial"/>
        <family val="2"/>
      </rPr>
      <t>)
[98.236(q)(2)(ix)]</t>
    </r>
  </si>
  <si>
    <t>Onshore natural gas processing
[98.232(d)(7)] - (Table W-2)</t>
  </si>
  <si>
    <t>LNG import and export equipment
[98.232(h)(5,7,8)] (Table W-6A)</t>
  </si>
  <si>
    <t>Natural gas distribution
[Note: limited to equipment leaks at above grade transmission-distribution transfer stations]
[98.232(i)(1)] (Table W-7)</t>
  </si>
  <si>
    <r>
      <t xml:space="preserve">Number of meter/regulator runs at above grade T-D transfer stations surveyed in the calendar year, </t>
    </r>
    <r>
      <rPr>
        <b/>
        <sz val="11"/>
        <color indexed="18"/>
        <rFont val="Arial"/>
        <family val="2"/>
      </rPr>
      <t>Count</t>
    </r>
    <r>
      <rPr>
        <b/>
        <vertAlign val="subscript"/>
        <sz val="11"/>
        <color indexed="18"/>
        <rFont val="Arial"/>
        <family val="2"/>
      </rPr>
      <t>MR,y</t>
    </r>
    <r>
      <rPr>
        <b/>
        <sz val="11"/>
        <color indexed="8"/>
        <rFont val="Arial"/>
        <family val="2"/>
      </rPr>
      <t xml:space="preserve">
[98.236(q)(3)(ii)]</t>
    </r>
  </si>
  <si>
    <r>
      <t>Meter/regulator run CO</t>
    </r>
    <r>
      <rPr>
        <b/>
        <vertAlign val="subscript"/>
        <sz val="11"/>
        <color indexed="8"/>
        <rFont val="Arial"/>
        <family val="2"/>
      </rPr>
      <t>2</t>
    </r>
    <r>
      <rPr>
        <b/>
        <sz val="11"/>
        <color indexed="8"/>
        <rFont val="Arial"/>
        <family val="2"/>
      </rPr>
      <t xml:space="preserve"> emission factor based on all surveyed T-D transfer stations in current leak cycle, </t>
    </r>
    <r>
      <rPr>
        <b/>
        <sz val="11"/>
        <color indexed="18"/>
        <rFont val="Arial"/>
        <family val="2"/>
      </rPr>
      <t>Average of current survey EF</t>
    </r>
    <r>
      <rPr>
        <b/>
        <vertAlign val="subscript"/>
        <sz val="11"/>
        <color indexed="18"/>
        <rFont val="Arial"/>
        <family val="2"/>
      </rPr>
      <t>S,MR,i</t>
    </r>
    <r>
      <rPr>
        <b/>
        <sz val="11"/>
        <color indexed="8"/>
        <rFont val="Arial"/>
        <family val="2"/>
      </rPr>
      <t xml:space="preserve">
(standard cubic feet per operational hour of all meter/regulator runs)
[98.236(q)(3)(vii)]</t>
    </r>
  </si>
  <si>
    <r>
      <t>Meter/regulator run CH</t>
    </r>
    <r>
      <rPr>
        <b/>
        <vertAlign val="subscript"/>
        <sz val="11"/>
        <color indexed="8"/>
        <rFont val="Arial"/>
        <family val="2"/>
      </rPr>
      <t>4</t>
    </r>
    <r>
      <rPr>
        <b/>
        <sz val="11"/>
        <color indexed="8"/>
        <rFont val="Arial"/>
        <family val="2"/>
      </rPr>
      <t xml:space="preserve"> emission factor based on all surveyed T-D transfer stations in current leak cycle, </t>
    </r>
    <r>
      <rPr>
        <b/>
        <sz val="11"/>
        <color indexed="18"/>
        <rFont val="Arial"/>
        <family val="2"/>
      </rPr>
      <t>Average of current survey EF</t>
    </r>
    <r>
      <rPr>
        <b/>
        <vertAlign val="subscript"/>
        <sz val="11"/>
        <color indexed="18"/>
        <rFont val="Arial"/>
        <family val="2"/>
      </rPr>
      <t>S,MR,i</t>
    </r>
    <r>
      <rPr>
        <b/>
        <sz val="11"/>
        <color indexed="8"/>
        <rFont val="Arial"/>
        <family val="2"/>
      </rPr>
      <t xml:space="preserve">
(standard cubic feet per operational hour of all meter/regulator runs)
[98.236(q)(3)(viii)] </t>
    </r>
  </si>
  <si>
    <r>
      <t>Annual CH</t>
    </r>
    <r>
      <rPr>
        <b/>
        <vertAlign val="subscript"/>
        <sz val="11"/>
        <color indexed="8"/>
        <rFont val="Arial"/>
        <family val="2"/>
      </rPr>
      <t>4</t>
    </r>
    <r>
      <rPr>
        <b/>
        <sz val="11"/>
        <color indexed="8"/>
        <rFont val="Arial"/>
        <family val="2"/>
      </rPr>
      <t xml:space="preserve"> emissions from all above grade T-D transfer stations combined
(mt CH</t>
    </r>
    <r>
      <rPr>
        <b/>
        <vertAlign val="subscript"/>
        <sz val="11"/>
        <color indexed="8"/>
        <rFont val="Arial"/>
        <family val="2"/>
      </rPr>
      <t>4</t>
    </r>
    <r>
      <rPr>
        <b/>
        <sz val="11"/>
        <color indexed="8"/>
        <rFont val="Arial"/>
        <family val="2"/>
      </rPr>
      <t xml:space="preserve">)
[98.236(q)(3)(ix)( D)] </t>
    </r>
  </si>
  <si>
    <r>
      <t>CO</t>
    </r>
    <r>
      <rPr>
        <b/>
        <vertAlign val="subscript"/>
        <sz val="11"/>
        <color indexed="8"/>
        <rFont val="Arial"/>
        <family val="2"/>
      </rPr>
      <t>2</t>
    </r>
    <r>
      <rPr>
        <b/>
        <sz val="11"/>
        <color indexed="8"/>
        <rFont val="Arial"/>
        <family val="2"/>
      </rPr>
      <t xml:space="preserve"> Emissions
(mt CO</t>
    </r>
    <r>
      <rPr>
        <b/>
        <vertAlign val="subscript"/>
        <sz val="11"/>
        <color indexed="8"/>
        <rFont val="Arial"/>
        <family val="2"/>
      </rPr>
      <t>2</t>
    </r>
    <r>
      <rPr>
        <b/>
        <sz val="11"/>
        <color indexed="8"/>
        <rFont val="Arial"/>
        <family val="2"/>
      </rPr>
      <t>)
[98.236(r)(1)(iv)]</t>
    </r>
  </si>
  <si>
    <r>
      <t>CH</t>
    </r>
    <r>
      <rPr>
        <b/>
        <vertAlign val="subscript"/>
        <sz val="11"/>
        <color indexed="8"/>
        <rFont val="Arial"/>
        <family val="2"/>
      </rPr>
      <t>4</t>
    </r>
    <r>
      <rPr>
        <b/>
        <sz val="11"/>
        <color indexed="8"/>
        <rFont val="Arial"/>
        <family val="2"/>
      </rPr>
      <t xml:space="preserve"> Emissions
(mt CH</t>
    </r>
    <r>
      <rPr>
        <b/>
        <vertAlign val="subscript"/>
        <sz val="11"/>
        <color indexed="8"/>
        <rFont val="Arial"/>
        <family val="2"/>
      </rPr>
      <t>4</t>
    </r>
    <r>
      <rPr>
        <b/>
        <sz val="11"/>
        <color indexed="8"/>
        <rFont val="Arial"/>
        <family val="2"/>
      </rPr>
      <t>)
[98.236(r)(1)(v)]</t>
    </r>
  </si>
  <si>
    <t>Number of above grade T-D transfer stations at the facility
[98.236(r)(2)(i)]</t>
  </si>
  <si>
    <r>
      <rPr>
        <i/>
        <sz val="11"/>
        <color indexed="8"/>
        <rFont val="Arial"/>
        <family val="2"/>
      </rPr>
      <t>Report the count of components surveyed of all component types and the emissions from those component types (as calculated by Equation W-30) for your industry segment.</t>
    </r>
    <r>
      <rPr>
        <b/>
        <i/>
        <sz val="11"/>
        <color indexed="8"/>
        <rFont val="Arial"/>
        <family val="2"/>
      </rPr>
      <t xml:space="preserve">
If no leaks were identified from any components of a component type during the leak survey, enter "0" in columns G through I for that component type.</t>
    </r>
  </si>
  <si>
    <t>Description of the reason for more than 20% difference.
If you do not have more than a 20% difference, please leave the description field blank. 
[98.236(d)(2)(iii)(M)(3)]
[98.236(d)(2)(iii)(M)(2)]</t>
  </si>
  <si>
    <t>Emission Source
[98.236(s)]</t>
  </si>
  <si>
    <r>
      <t>mt CH</t>
    </r>
    <r>
      <rPr>
        <b/>
        <vertAlign val="subscript"/>
        <sz val="11"/>
        <color indexed="8"/>
        <rFont val="Arial"/>
        <family val="2"/>
      </rPr>
      <t>4</t>
    </r>
    <r>
      <rPr>
        <b/>
        <sz val="11"/>
        <color indexed="8"/>
        <rFont val="Arial"/>
        <family val="2"/>
      </rPr>
      <t xml:space="preserve">
[98.236(s)(2)] </t>
    </r>
  </si>
  <si>
    <t>Did the facility have combustion units subject to reporting under 98.232?</t>
  </si>
  <si>
    <t>Type of combustion unit
[98.236(z)(2)(i)]</t>
  </si>
  <si>
    <r>
      <t>Estimated Average Number of Hours in the Calendar Year that the Pneumatic Devices Were</t>
    </r>
    <r>
      <rPr>
        <b/>
        <strike/>
        <sz val="11"/>
        <rFont val="Arial"/>
        <family val="2"/>
      </rPr>
      <t xml:space="preserve"> </t>
    </r>
    <r>
      <rPr>
        <b/>
        <sz val="11"/>
        <rFont val="Arial"/>
        <family val="2"/>
      </rPr>
      <t xml:space="preserve">In Service, </t>
    </r>
    <r>
      <rPr>
        <b/>
        <sz val="11"/>
        <color rgb="FF000080"/>
        <rFont val="Arial"/>
        <family val="2"/>
      </rPr>
      <t>T</t>
    </r>
    <r>
      <rPr>
        <b/>
        <vertAlign val="subscript"/>
        <sz val="11"/>
        <color rgb="FF000080"/>
        <rFont val="Arial"/>
        <family val="2"/>
      </rPr>
      <t>t</t>
    </r>
    <r>
      <rPr>
        <b/>
        <sz val="11"/>
        <color rgb="FF000080"/>
        <rFont val="Arial"/>
        <family val="2"/>
      </rPr>
      <t xml:space="preserve"> </t>
    </r>
    <r>
      <rPr>
        <b/>
        <sz val="11"/>
        <rFont val="Arial"/>
        <family val="2"/>
      </rPr>
      <t>(hours)
[98.236(b)(4)(i)(B)]
[98.236(b)(4)(ii)(D)(4)]</t>
    </r>
  </si>
  <si>
    <r>
      <t>Average Time in the Calendar Year that the Pneumatic Devices Were in Service and Not Malfunctioning, T</t>
    </r>
    <r>
      <rPr>
        <b/>
        <vertAlign val="subscript"/>
        <sz val="11"/>
        <color rgb="FF000080"/>
        <rFont val="Arial"/>
        <family val="2"/>
      </rPr>
      <t>avg</t>
    </r>
    <r>
      <rPr>
        <b/>
        <vertAlign val="subscript"/>
        <sz val="11"/>
        <rFont val="Arial"/>
        <family val="2"/>
      </rPr>
      <t xml:space="preserve"> </t>
    </r>
    <r>
      <rPr>
        <b/>
        <sz val="11"/>
        <rFont val="Arial"/>
        <family val="2"/>
      </rPr>
      <t xml:space="preserve">(hours)
[98.236(b)(5)(ii)(E)] </t>
    </r>
  </si>
  <si>
    <r>
      <t xml:space="preserve">Average Time in the Calendar Year that the Pneumatic Devices Were in Service and Assumed Malfunctioning, Average of </t>
    </r>
    <r>
      <rPr>
        <b/>
        <sz val="11"/>
        <color rgb="FF000080"/>
        <rFont val="Arial"/>
        <family val="2"/>
      </rPr>
      <t>T</t>
    </r>
    <r>
      <rPr>
        <b/>
        <vertAlign val="subscript"/>
        <sz val="11"/>
        <color rgb="FF000080"/>
        <rFont val="Arial"/>
        <family val="2"/>
      </rPr>
      <t>mal,z</t>
    </r>
    <r>
      <rPr>
        <b/>
        <sz val="11"/>
        <color rgb="FF000080"/>
        <rFont val="Arial"/>
        <family val="2"/>
      </rPr>
      <t xml:space="preserve"> </t>
    </r>
    <r>
      <rPr>
        <b/>
        <sz val="11"/>
        <rFont val="Arial"/>
        <family val="2"/>
      </rPr>
      <t xml:space="preserve">(hours)
[98.236(b)(5)(ii)(C)] </t>
    </r>
  </si>
  <si>
    <r>
      <t>Average Estimated Number of Hours in the Calendar Year that the Pneumatic Devices Were</t>
    </r>
    <r>
      <rPr>
        <b/>
        <strike/>
        <sz val="11"/>
        <rFont val="Arial"/>
        <family val="2"/>
      </rPr>
      <t xml:space="preserve"> </t>
    </r>
    <r>
      <rPr>
        <b/>
        <sz val="11"/>
        <rFont val="Arial"/>
        <family val="2"/>
      </rPr>
      <t xml:space="preserve">In Service, </t>
    </r>
    <r>
      <rPr>
        <b/>
        <sz val="11"/>
        <color rgb="FF000080"/>
        <rFont val="Arial"/>
        <family val="2"/>
      </rPr>
      <t>T</t>
    </r>
    <r>
      <rPr>
        <b/>
        <vertAlign val="subscript"/>
        <sz val="11"/>
        <color rgb="FF000080"/>
        <rFont val="Arial"/>
        <family val="2"/>
      </rPr>
      <t>t</t>
    </r>
    <r>
      <rPr>
        <b/>
        <sz val="11"/>
        <rFont val="Arial"/>
        <family val="2"/>
      </rPr>
      <t xml:space="preserve"> (hours)
[98.236(b)(5)(i)(C)(2)]</t>
    </r>
  </si>
  <si>
    <r>
      <t xml:space="preserve">Estimated Average Number of Hours in the Operating Year that the Pneumatic Devices Were in Service, </t>
    </r>
    <r>
      <rPr>
        <b/>
        <sz val="11"/>
        <color rgb="FF000080"/>
        <rFont val="Arial"/>
        <family val="2"/>
      </rPr>
      <t>T</t>
    </r>
    <r>
      <rPr>
        <b/>
        <vertAlign val="subscript"/>
        <sz val="11"/>
        <color rgb="FF000080"/>
        <rFont val="Arial"/>
        <family val="2"/>
      </rPr>
      <t xml:space="preserve">t </t>
    </r>
    <r>
      <rPr>
        <b/>
        <sz val="11"/>
        <rFont val="Arial"/>
        <family val="2"/>
      </rPr>
      <t xml:space="preserve">(hours)
[98.236(b)(6)(ii)]  </t>
    </r>
  </si>
  <si>
    <r>
      <t xml:space="preserve">Measured average flowback rate for W-10A measured well, </t>
    </r>
    <r>
      <rPr>
        <b/>
        <sz val="11"/>
        <color rgb="FF000080"/>
        <rFont val="Arial"/>
        <family val="2"/>
      </rPr>
      <t>FR</t>
    </r>
    <r>
      <rPr>
        <b/>
        <vertAlign val="subscript"/>
        <sz val="11"/>
        <color rgb="FF000080"/>
        <rFont val="Arial"/>
        <family val="2"/>
      </rPr>
      <t>s,p</t>
    </r>
    <r>
      <rPr>
        <b/>
        <sz val="11"/>
        <rFont val="Arial"/>
        <family val="2"/>
      </rPr>
      <t xml:space="preserve"> 
(standard cubic feet per hour)
[98.236(g)(5)(ii)] </t>
    </r>
  </si>
  <si>
    <r>
      <t xml:space="preserve">Gas to oil ratio, </t>
    </r>
    <r>
      <rPr>
        <b/>
        <sz val="11"/>
        <color rgb="FF000080"/>
        <rFont val="Arial"/>
        <family val="2"/>
      </rPr>
      <t>GOR</t>
    </r>
    <r>
      <rPr>
        <b/>
        <vertAlign val="subscript"/>
        <sz val="11"/>
        <color rgb="FF000080"/>
        <rFont val="Arial"/>
        <family val="2"/>
      </rPr>
      <t>p</t>
    </r>
    <r>
      <rPr>
        <b/>
        <sz val="11"/>
        <color rgb="FF000080"/>
        <rFont val="Arial"/>
        <family val="2"/>
      </rPr>
      <t xml:space="preserve"> </t>
    </r>
    <r>
      <rPr>
        <b/>
        <sz val="11"/>
        <rFont val="Arial"/>
        <family val="2"/>
      </rPr>
      <t xml:space="preserve">
(standard cubic feet per barrel of oil)
[98.236(g)(5)(iii)(A)]</t>
    </r>
  </si>
  <si>
    <r>
      <t xml:space="preserve">Volume of oil produced during first 30 days of production after completion of newly drilled well, </t>
    </r>
    <r>
      <rPr>
        <b/>
        <sz val="11"/>
        <color rgb="FF000080"/>
        <rFont val="Arial"/>
        <family val="2"/>
      </rPr>
      <t>V</t>
    </r>
    <r>
      <rPr>
        <b/>
        <vertAlign val="subscript"/>
        <sz val="11"/>
        <color rgb="FF000080"/>
        <rFont val="Arial"/>
        <family val="2"/>
      </rPr>
      <t>p</t>
    </r>
    <r>
      <rPr>
        <b/>
        <sz val="11"/>
        <rFont val="Arial"/>
        <family val="2"/>
      </rPr>
      <t xml:space="preserve">
(barrels)
[98.236(g)(5)(iii)(B)] </t>
    </r>
  </si>
  <si>
    <r>
      <t xml:space="preserve">Flow volume vented or sent to a flare for each well in the sub-basin, </t>
    </r>
    <r>
      <rPr>
        <b/>
        <sz val="11"/>
        <color rgb="FF000080"/>
        <rFont val="Arial"/>
        <family val="2"/>
      </rPr>
      <t>FV</t>
    </r>
    <r>
      <rPr>
        <b/>
        <vertAlign val="subscript"/>
        <sz val="11"/>
        <color rgb="FF000080"/>
        <rFont val="Arial"/>
        <family val="2"/>
      </rPr>
      <t>s,p</t>
    </r>
    <r>
      <rPr>
        <b/>
        <sz val="11"/>
        <color rgb="FF000080"/>
        <rFont val="Arial"/>
        <family val="2"/>
      </rPr>
      <t xml:space="preserve"> </t>
    </r>
    <r>
      <rPr>
        <b/>
        <sz val="11"/>
        <rFont val="Arial"/>
        <family val="2"/>
      </rPr>
      <t xml:space="preserve">
(standard cubic feet)
[98.236(g)(6)(i)]</t>
    </r>
  </si>
  <si>
    <r>
      <t xml:space="preserve">Flow rate at the beginning of the period of time when sufficient quantities of gas are present to enable separation of each well in the sub-basin, </t>
    </r>
    <r>
      <rPr>
        <b/>
        <sz val="11"/>
        <color rgb="FF000080"/>
        <rFont val="Arial"/>
        <family val="2"/>
      </rPr>
      <t>FR</t>
    </r>
    <r>
      <rPr>
        <b/>
        <vertAlign val="subscript"/>
        <sz val="11"/>
        <color rgb="FF000080"/>
        <rFont val="Arial"/>
        <family val="2"/>
      </rPr>
      <t>p,i</t>
    </r>
    <r>
      <rPr>
        <b/>
        <sz val="11"/>
        <rFont val="Arial"/>
        <family val="2"/>
      </rPr>
      <t xml:space="preserve">
(standard cubic feet per hour)
[98.236(g)(6)(ii)] </t>
    </r>
  </si>
  <si>
    <r>
      <t xml:space="preserve">If a multiphase flowmeter was used to measure the flow rate during the initial flowback period, the average flow rate measured by the multiphase flow meter from the initiation of flowback to the beginning of the period of time when sufficient quantities of gas present to enable separation, </t>
    </r>
    <r>
      <rPr>
        <b/>
        <sz val="11"/>
        <color rgb="FF000080"/>
        <rFont val="Arial"/>
        <family val="2"/>
      </rPr>
      <t>FR</t>
    </r>
    <r>
      <rPr>
        <b/>
        <vertAlign val="subscript"/>
        <sz val="11"/>
        <color rgb="FF000080"/>
        <rFont val="Arial"/>
        <family val="2"/>
      </rPr>
      <t>p,i</t>
    </r>
    <r>
      <rPr>
        <b/>
        <sz val="11"/>
        <color indexed="8"/>
        <rFont val="Arial"/>
        <family val="2"/>
      </rPr>
      <t xml:space="preserve">
(standard cubic feet per hour)
[98.236(g)(6)(iii)]</t>
    </r>
  </si>
  <si>
    <r>
      <t>Annual total CO</t>
    </r>
    <r>
      <rPr>
        <b/>
        <vertAlign val="subscript"/>
        <sz val="11"/>
        <color indexed="8"/>
        <rFont val="Arial"/>
        <family val="2"/>
      </rPr>
      <t>2</t>
    </r>
    <r>
      <rPr>
        <b/>
        <sz val="11"/>
        <color indexed="8"/>
        <rFont val="Arial"/>
        <family val="2"/>
      </rPr>
      <t xml:space="preserve"> emissions
(mt CO</t>
    </r>
    <r>
      <rPr>
        <b/>
        <vertAlign val="subscript"/>
        <sz val="11"/>
        <color indexed="8"/>
        <rFont val="Arial"/>
        <family val="2"/>
      </rPr>
      <t>2</t>
    </r>
    <r>
      <rPr>
        <b/>
        <sz val="11"/>
        <color indexed="8"/>
        <rFont val="Arial"/>
        <family val="2"/>
      </rPr>
      <t>)
[98.236(i)(3)(i)]</t>
    </r>
  </si>
  <si>
    <r>
      <t>Annual total CO</t>
    </r>
    <r>
      <rPr>
        <b/>
        <vertAlign val="subscript"/>
        <sz val="11"/>
        <color indexed="8"/>
        <rFont val="Arial"/>
        <family val="2"/>
      </rPr>
      <t>2</t>
    </r>
    <r>
      <rPr>
        <b/>
        <sz val="11"/>
        <color indexed="8"/>
        <rFont val="Arial"/>
        <family val="2"/>
      </rPr>
      <t xml:space="preserve"> emissions for each equipment or event type
(mt CO</t>
    </r>
    <r>
      <rPr>
        <b/>
        <vertAlign val="subscript"/>
        <sz val="11"/>
        <color indexed="8"/>
        <rFont val="Arial"/>
        <family val="2"/>
      </rPr>
      <t>2</t>
    </r>
    <r>
      <rPr>
        <b/>
        <sz val="11"/>
        <color indexed="8"/>
        <rFont val="Arial"/>
        <family val="2"/>
      </rPr>
      <t>)
[98.236(i)(1)(ii)]</t>
    </r>
  </si>
  <si>
    <r>
      <t>CO</t>
    </r>
    <r>
      <rPr>
        <b/>
        <vertAlign val="subscript"/>
        <sz val="11"/>
        <color indexed="8"/>
        <rFont val="Arial"/>
        <family val="2"/>
      </rPr>
      <t>2</t>
    </r>
    <r>
      <rPr>
        <b/>
        <sz val="11"/>
        <color indexed="8"/>
        <rFont val="Arial"/>
        <family val="2"/>
      </rPr>
      <t xml:space="preserve"> emissions from venting gas directly to the atmosphere
(mt CO</t>
    </r>
    <r>
      <rPr>
        <b/>
        <vertAlign val="subscript"/>
        <sz val="11"/>
        <color indexed="8"/>
        <rFont val="Arial"/>
        <family val="2"/>
      </rPr>
      <t>2</t>
    </r>
    <r>
      <rPr>
        <b/>
        <sz val="11"/>
        <color indexed="8"/>
        <rFont val="Arial"/>
        <family val="2"/>
      </rPr>
      <t xml:space="preserve">)
[98.236(k)(2)(iv)] </t>
    </r>
  </si>
  <si>
    <r>
      <t>CH</t>
    </r>
    <r>
      <rPr>
        <b/>
        <vertAlign val="subscript"/>
        <sz val="11"/>
        <color indexed="8"/>
        <rFont val="Arial"/>
        <family val="2"/>
      </rPr>
      <t>4</t>
    </r>
    <r>
      <rPr>
        <b/>
        <sz val="11"/>
        <color indexed="8"/>
        <rFont val="Arial"/>
        <family val="2"/>
      </rPr>
      <t xml:space="preserve"> emissions from venting gas directly to the atmosphere
(mt CH</t>
    </r>
    <r>
      <rPr>
        <b/>
        <vertAlign val="subscript"/>
        <sz val="11"/>
        <color indexed="8"/>
        <rFont val="Arial"/>
        <family val="2"/>
      </rPr>
      <t>4</t>
    </r>
    <r>
      <rPr>
        <b/>
        <sz val="11"/>
        <color indexed="8"/>
        <rFont val="Arial"/>
        <family val="2"/>
      </rPr>
      <t xml:space="preserve">)
[98.236(k)(2)(v)] </t>
    </r>
  </si>
  <si>
    <r>
      <t>CH</t>
    </r>
    <r>
      <rPr>
        <b/>
        <vertAlign val="subscript"/>
        <sz val="11"/>
        <color indexed="8"/>
        <rFont val="Arial"/>
        <family val="2"/>
      </rPr>
      <t>4</t>
    </r>
    <r>
      <rPr>
        <b/>
        <sz val="11"/>
        <color indexed="8"/>
        <rFont val="Arial"/>
        <family val="2"/>
      </rPr>
      <t xml:space="preserve"> emissions from flaring gas
(mt CH</t>
    </r>
    <r>
      <rPr>
        <b/>
        <vertAlign val="subscript"/>
        <sz val="11"/>
        <color indexed="8"/>
        <rFont val="Arial"/>
        <family val="2"/>
      </rPr>
      <t>4</t>
    </r>
    <r>
      <rPr>
        <b/>
        <sz val="11"/>
        <color indexed="8"/>
        <rFont val="Arial"/>
        <family val="2"/>
      </rPr>
      <t>)
[98.236(k)(3)(v)]</t>
    </r>
  </si>
  <si>
    <r>
      <t>Volume of gas sent to flare,</t>
    </r>
    <r>
      <rPr>
        <b/>
        <sz val="11"/>
        <color indexed="18"/>
        <rFont val="Arial"/>
        <family val="2"/>
      </rPr>
      <t xml:space="preserve"> V</t>
    </r>
    <r>
      <rPr>
        <b/>
        <vertAlign val="subscript"/>
        <sz val="11"/>
        <color indexed="56"/>
        <rFont val="Arial"/>
        <family val="2"/>
      </rPr>
      <t>s</t>
    </r>
    <r>
      <rPr>
        <b/>
        <sz val="11"/>
        <color indexed="8"/>
        <rFont val="Arial"/>
        <family val="2"/>
      </rPr>
      <t xml:space="preserve">
(standard cubic feet)
[98.236(n)(4)] </t>
    </r>
  </si>
  <si>
    <r>
      <t>Mole fraction of CH</t>
    </r>
    <r>
      <rPr>
        <b/>
        <vertAlign val="subscript"/>
        <sz val="11"/>
        <color indexed="8"/>
        <rFont val="Arial"/>
        <family val="2"/>
      </rPr>
      <t>4</t>
    </r>
    <r>
      <rPr>
        <b/>
        <sz val="11"/>
        <color indexed="8"/>
        <rFont val="Arial"/>
        <family val="2"/>
      </rPr>
      <t xml:space="preserve"> in flare feed gas,</t>
    </r>
    <r>
      <rPr>
        <b/>
        <sz val="11"/>
        <color indexed="18"/>
        <rFont val="Arial"/>
        <family val="2"/>
      </rPr>
      <t xml:space="preserve"> X</t>
    </r>
    <r>
      <rPr>
        <b/>
        <vertAlign val="subscript"/>
        <sz val="11"/>
        <color indexed="18"/>
        <rFont val="Arial"/>
        <family val="2"/>
      </rPr>
      <t>CH4</t>
    </r>
    <r>
      <rPr>
        <b/>
        <sz val="11"/>
        <color indexed="8"/>
        <rFont val="Arial"/>
        <family val="2"/>
      </rPr>
      <t xml:space="preserve">
[98.236(n)(7)] </t>
    </r>
  </si>
  <si>
    <r>
      <t>Total CH</t>
    </r>
    <r>
      <rPr>
        <b/>
        <vertAlign val="subscript"/>
        <sz val="11"/>
        <color indexed="8"/>
        <rFont val="Arial"/>
        <family val="2"/>
      </rPr>
      <t>4</t>
    </r>
    <r>
      <rPr>
        <b/>
        <sz val="11"/>
        <color indexed="8"/>
        <rFont val="Arial"/>
        <family val="2"/>
      </rPr>
      <t xml:space="preserve"> Emissions
(mt CH</t>
    </r>
    <r>
      <rPr>
        <b/>
        <vertAlign val="subscript"/>
        <sz val="11"/>
        <color indexed="8"/>
        <rFont val="Arial"/>
        <family val="2"/>
      </rPr>
      <t>4</t>
    </r>
    <r>
      <rPr>
        <b/>
        <sz val="11"/>
        <color indexed="8"/>
        <rFont val="Arial"/>
        <family val="2"/>
      </rPr>
      <t xml:space="preserve">)
[98.236(f)(2)(viii)]  </t>
    </r>
  </si>
  <si>
    <r>
      <t xml:space="preserve">Average internal casing diameter, </t>
    </r>
    <r>
      <rPr>
        <b/>
        <sz val="11"/>
        <color indexed="18"/>
        <rFont val="Arial"/>
        <family val="2"/>
      </rPr>
      <t>CD</t>
    </r>
    <r>
      <rPr>
        <b/>
        <vertAlign val="subscript"/>
        <sz val="11"/>
        <color indexed="18"/>
        <rFont val="Arial"/>
        <family val="2"/>
      </rPr>
      <t>p</t>
    </r>
    <r>
      <rPr>
        <b/>
        <sz val="11"/>
        <color indexed="8"/>
        <rFont val="Arial"/>
        <family val="2"/>
      </rPr>
      <t xml:space="preserve">
(inches)
(Calc. Method 2) 
[98.236(f)(2)(ix)]  </t>
    </r>
  </si>
  <si>
    <r>
      <t xml:space="preserve">Average internal tubing diameter, </t>
    </r>
    <r>
      <rPr>
        <b/>
        <sz val="11"/>
        <color indexed="18"/>
        <rFont val="Arial"/>
        <family val="2"/>
      </rPr>
      <t>TD</t>
    </r>
    <r>
      <rPr>
        <b/>
        <vertAlign val="subscript"/>
        <sz val="11"/>
        <color indexed="18"/>
        <rFont val="Arial"/>
        <family val="2"/>
      </rPr>
      <t>p</t>
    </r>
    <r>
      <rPr>
        <b/>
        <sz val="11"/>
        <color indexed="8"/>
        <rFont val="Arial"/>
        <family val="2"/>
      </rPr>
      <t xml:space="preserve">
(inches)
(Calc. Method 3)
[98.236(f)(2)(x)]  </t>
    </r>
  </si>
  <si>
    <r>
      <t xml:space="preserve">Number of wells vented for liquids unloading, </t>
    </r>
    <r>
      <rPr>
        <b/>
        <sz val="11"/>
        <color indexed="18"/>
        <rFont val="Arial"/>
        <family val="2"/>
      </rPr>
      <t>W</t>
    </r>
    <r>
      <rPr>
        <b/>
        <sz val="11"/>
        <color indexed="8"/>
        <rFont val="Arial"/>
        <family val="2"/>
      </rPr>
      <t xml:space="preserve">
[98.236(f)(2)(iv)]</t>
    </r>
  </si>
  <si>
    <t>For Sub-basins using Calculation Method 1, complete Table F.1.
(Note: well-specific information for wells with liquids unloading must be reported in Table AA.1.iii)</t>
  </si>
  <si>
    <t>Percentage of wells for which the monitoring period used to determine the cumulative amount of time venting was not the full calendar year
[98.236(f)(1)(v)]</t>
  </si>
  <si>
    <r>
      <t>Total CO</t>
    </r>
    <r>
      <rPr>
        <b/>
        <vertAlign val="subscript"/>
        <sz val="11"/>
        <color indexed="8"/>
        <rFont val="Arial"/>
        <family val="2"/>
      </rPr>
      <t>2</t>
    </r>
    <r>
      <rPr>
        <b/>
        <sz val="11"/>
        <color indexed="8"/>
        <rFont val="Arial"/>
        <family val="2"/>
      </rPr>
      <t xml:space="preserve"> Emissions
(mt CO</t>
    </r>
    <r>
      <rPr>
        <b/>
        <vertAlign val="subscript"/>
        <sz val="11"/>
        <color indexed="8"/>
        <rFont val="Arial"/>
        <family val="2"/>
      </rPr>
      <t>2</t>
    </r>
    <r>
      <rPr>
        <b/>
        <sz val="11"/>
        <color indexed="8"/>
        <rFont val="Arial"/>
        <family val="2"/>
      </rPr>
      <t>)
[98.236(f)(1)(ix)]</t>
    </r>
  </si>
  <si>
    <r>
      <t>Total CH</t>
    </r>
    <r>
      <rPr>
        <b/>
        <vertAlign val="subscript"/>
        <sz val="11"/>
        <color indexed="8"/>
        <rFont val="Arial"/>
        <family val="2"/>
      </rPr>
      <t>4</t>
    </r>
    <r>
      <rPr>
        <b/>
        <sz val="11"/>
        <color indexed="8"/>
        <rFont val="Arial"/>
        <family val="2"/>
      </rPr>
      <t xml:space="preserve"> Emissions
(mt CH</t>
    </r>
    <r>
      <rPr>
        <b/>
        <vertAlign val="subscript"/>
        <sz val="11"/>
        <color indexed="8"/>
        <rFont val="Arial"/>
        <family val="2"/>
      </rPr>
      <t>4</t>
    </r>
    <r>
      <rPr>
        <b/>
        <sz val="11"/>
        <color indexed="8"/>
        <rFont val="Arial"/>
        <family val="2"/>
      </rPr>
      <t>)
[98.236(f)(1)(x)]</t>
    </r>
  </si>
  <si>
    <t xml:space="preserve"> Are the only wells in the sub-basin used to calculate "average daily gas production rate" wildcat or delineation wells subject to a 2-year delay in reporting?
 [98.236(h)(1)(iv)]</t>
  </si>
  <si>
    <t xml:space="preserve">Are the only wells in the sub-basin used to calculate "average daily gas production rate" wildcat or delineation wells subject to a 2-year delay in reporting?
[98.236(h)(2)(iv)] </t>
  </si>
  <si>
    <r>
      <t>Annual total CO</t>
    </r>
    <r>
      <rPr>
        <b/>
        <vertAlign val="subscript"/>
        <sz val="11"/>
        <color indexed="8"/>
        <rFont val="Arial"/>
        <family val="2"/>
      </rPr>
      <t>2</t>
    </r>
    <r>
      <rPr>
        <b/>
        <sz val="11"/>
        <color indexed="8"/>
        <rFont val="Arial"/>
        <family val="2"/>
      </rPr>
      <t xml:space="preserve"> emissions that resulted from flares for completions
(mt CO</t>
    </r>
    <r>
      <rPr>
        <b/>
        <vertAlign val="subscript"/>
        <sz val="11"/>
        <color indexed="8"/>
        <rFont val="Arial"/>
        <family val="2"/>
      </rPr>
      <t>2</t>
    </r>
    <r>
      <rPr>
        <b/>
        <sz val="11"/>
        <color indexed="8"/>
        <rFont val="Arial"/>
        <family val="2"/>
      </rPr>
      <t xml:space="preserve">)
[98.236(h)(2)(v)] </t>
    </r>
  </si>
  <si>
    <r>
      <t>Annual total CH</t>
    </r>
    <r>
      <rPr>
        <b/>
        <vertAlign val="subscript"/>
        <sz val="11"/>
        <color indexed="8"/>
        <rFont val="Arial"/>
        <family val="2"/>
      </rPr>
      <t xml:space="preserve">4 </t>
    </r>
    <r>
      <rPr>
        <b/>
        <sz val="11"/>
        <color indexed="8"/>
        <rFont val="Arial"/>
        <family val="2"/>
      </rPr>
      <t>emissions that resulted from flares for completions
(mt CH</t>
    </r>
    <r>
      <rPr>
        <b/>
        <vertAlign val="subscript"/>
        <sz val="11"/>
        <color indexed="8"/>
        <rFont val="Arial"/>
        <family val="2"/>
      </rPr>
      <t>4</t>
    </r>
    <r>
      <rPr>
        <b/>
        <sz val="11"/>
        <color indexed="8"/>
        <rFont val="Arial"/>
        <family val="2"/>
      </rPr>
      <t>)
[98.236(h)(2)(vi)]</t>
    </r>
  </si>
  <si>
    <r>
      <t>Annual total N</t>
    </r>
    <r>
      <rPr>
        <b/>
        <vertAlign val="subscript"/>
        <sz val="11"/>
        <color indexed="8"/>
        <rFont val="Arial"/>
        <family val="2"/>
      </rPr>
      <t>2</t>
    </r>
    <r>
      <rPr>
        <b/>
        <sz val="11"/>
        <color indexed="8"/>
        <rFont val="Arial"/>
        <family val="2"/>
      </rPr>
      <t>O emissions that resulted from flares for completions
(mt N</t>
    </r>
    <r>
      <rPr>
        <b/>
        <vertAlign val="subscript"/>
        <sz val="11"/>
        <color indexed="8"/>
        <rFont val="Arial"/>
        <family val="2"/>
      </rPr>
      <t>2</t>
    </r>
    <r>
      <rPr>
        <b/>
        <sz val="11"/>
        <color indexed="8"/>
        <rFont val="Arial"/>
        <family val="2"/>
      </rPr>
      <t>O)
[98.236(h)(2)(vii)]</t>
    </r>
  </si>
  <si>
    <r>
      <t xml:space="preserve">Average daily gas production rate for gas well completions without hydraulic fracturing and without flaring
(Avg of all </t>
    </r>
    <r>
      <rPr>
        <b/>
        <sz val="11"/>
        <color indexed="18"/>
        <rFont val="Arial"/>
        <family val="2"/>
      </rPr>
      <t>V</t>
    </r>
    <r>
      <rPr>
        <b/>
        <vertAlign val="subscript"/>
        <sz val="11"/>
        <color indexed="18"/>
        <rFont val="Arial"/>
        <family val="2"/>
      </rPr>
      <t>p</t>
    </r>
    <r>
      <rPr>
        <b/>
        <sz val="11"/>
        <color indexed="8"/>
        <rFont val="Arial"/>
        <family val="2"/>
      </rPr>
      <t>, Eq. W-13B)
[98.236(h)(1)(iv)]</t>
    </r>
  </si>
  <si>
    <r>
      <t xml:space="preserve">Average daily gas production rate for gas well completions without hydraulic fracturing and with flaring
(Avg of all </t>
    </r>
    <r>
      <rPr>
        <b/>
        <sz val="11"/>
        <color indexed="18"/>
        <rFont val="Arial"/>
        <family val="2"/>
      </rPr>
      <t>V</t>
    </r>
    <r>
      <rPr>
        <b/>
        <vertAlign val="subscript"/>
        <sz val="11"/>
        <color indexed="18"/>
        <rFont val="Arial"/>
        <family val="2"/>
      </rPr>
      <t>p</t>
    </r>
    <r>
      <rPr>
        <b/>
        <sz val="11"/>
        <color indexed="8"/>
        <rFont val="Arial"/>
        <family val="2"/>
      </rPr>
      <t>, Eq. W-13B)
[98.236(h)(2)(iv)]</t>
    </r>
  </si>
  <si>
    <t>Parameter for Calculation Method 3 Emissions
[Table C.4]</t>
  </si>
  <si>
    <t>Parameter for Calculation Method 2 Emissions
[Table C.3]</t>
  </si>
  <si>
    <t>Parameter for Calculation Method 1 Emissions
[Table C.2]</t>
  </si>
  <si>
    <t>Table C.5.i Missing Data Procedures Used for NG Driven Pneumatic Pumps Emission Calculations Using Method 1</t>
  </si>
  <si>
    <t>Table C.5.ii Missing Data Procedures Used for NG Driven Pneumatic Pumps Emission Calculations Using Method 2</t>
  </si>
  <si>
    <t>Table C.5.iii Missing Data Procedures Used for NG Driven Pneumatic Pumps Emission Calculations Using Method 3</t>
  </si>
  <si>
    <t>Missing Data Procedures Using Method 1 [Table C.5i]:</t>
  </si>
  <si>
    <t>Missing Data Procedures Using Method 2 [Table C.5ii]:</t>
  </si>
  <si>
    <t>Missing Data Procedures Using Method 3 [Table C.5iii]:</t>
  </si>
  <si>
    <r>
      <t>Total Number of Natural Gas Pneumatic Devices that Vent Directly to the Atmosphere that Were Not Directly Measured (</t>
    </r>
    <r>
      <rPr>
        <b/>
        <sz val="11"/>
        <color rgb="FF000080"/>
        <rFont val="Arial"/>
        <family val="2"/>
      </rPr>
      <t>Count</t>
    </r>
    <r>
      <rPr>
        <b/>
        <vertAlign val="subscript"/>
        <sz val="11"/>
        <color rgb="FF000080"/>
        <rFont val="Arial"/>
        <family val="2"/>
      </rPr>
      <t>t</t>
    </r>
    <r>
      <rPr>
        <b/>
        <sz val="11"/>
        <rFont val="Arial"/>
        <family val="2"/>
      </rPr>
      <t xml:space="preserve"> in Equation W-1B)
[98.236(b)(4)(ii)(D)(3)]</t>
    </r>
  </si>
  <si>
    <t>Method 21
[98.234(a)(2)]</t>
  </si>
  <si>
    <t xml:space="preserve">Flare combustion efficiency
(decimal value)
[98.236(n)(6)] </t>
  </si>
  <si>
    <r>
      <t xml:space="preserve">Fraction of feed gas sent to un-lit flare, </t>
    </r>
    <r>
      <rPr>
        <b/>
        <sz val="11"/>
        <color indexed="18"/>
        <rFont val="Arial"/>
        <family val="2"/>
      </rPr>
      <t>Z</t>
    </r>
    <r>
      <rPr>
        <b/>
        <vertAlign val="subscript"/>
        <sz val="11"/>
        <color indexed="18"/>
        <rFont val="Arial"/>
        <family val="2"/>
      </rPr>
      <t>u</t>
    </r>
    <r>
      <rPr>
        <b/>
        <sz val="11"/>
        <color indexed="8"/>
        <rFont val="Arial"/>
        <family val="2"/>
      </rPr>
      <t xml:space="preserve">
[98.236(n)(5)] </t>
    </r>
  </si>
  <si>
    <t>Compressors in
"Standby-pressurized mode"</t>
  </si>
  <si>
    <t>Total number of surveyed component type identified as leaking</t>
  </si>
  <si>
    <r>
      <t>Concentration of CO</t>
    </r>
    <r>
      <rPr>
        <vertAlign val="subscript"/>
        <sz val="11"/>
        <rFont val="Arial"/>
        <family val="2"/>
      </rPr>
      <t>2</t>
    </r>
    <r>
      <rPr>
        <sz val="11"/>
        <rFont val="Arial"/>
        <family val="2"/>
      </rPr>
      <t xml:space="preserve"> in the feed natural gas</t>
    </r>
  </si>
  <si>
    <t>Total volume of EOR injection pump system equipment chambers (cubic feet)</t>
  </si>
  <si>
    <r>
      <t>Concentration of CO</t>
    </r>
    <r>
      <rPr>
        <vertAlign val="subscript"/>
        <sz val="11"/>
        <rFont val="Arial"/>
        <family val="2"/>
      </rPr>
      <t>2</t>
    </r>
    <r>
      <rPr>
        <sz val="11"/>
        <rFont val="Arial"/>
        <family val="2"/>
      </rPr>
      <t xml:space="preserve"> in Produced or Processed Natural Gas</t>
    </r>
  </si>
  <si>
    <r>
      <t>Mole fraction CO</t>
    </r>
    <r>
      <rPr>
        <vertAlign val="subscript"/>
        <sz val="11"/>
        <rFont val="Arial"/>
        <family val="2"/>
      </rPr>
      <t>2</t>
    </r>
  </si>
  <si>
    <r>
      <t>Concentration of CH</t>
    </r>
    <r>
      <rPr>
        <vertAlign val="subscript"/>
        <sz val="11"/>
        <rFont val="Arial"/>
        <family val="2"/>
      </rPr>
      <t>4</t>
    </r>
    <r>
      <rPr>
        <sz val="11"/>
        <rFont val="Arial"/>
        <family val="2"/>
      </rPr>
      <t xml:space="preserve"> in the feed natural gas</t>
    </r>
  </si>
  <si>
    <r>
      <t>Concentration of CH</t>
    </r>
    <r>
      <rPr>
        <vertAlign val="subscript"/>
        <sz val="11"/>
        <rFont val="Arial"/>
        <family val="2"/>
      </rPr>
      <t>4</t>
    </r>
    <r>
      <rPr>
        <sz val="11"/>
        <rFont val="Arial"/>
        <family val="2"/>
      </rPr>
      <t xml:space="preserve"> in Produced or Processed Natural Gas</t>
    </r>
  </si>
  <si>
    <r>
      <t>Concentration of CO</t>
    </r>
    <r>
      <rPr>
        <vertAlign val="subscript"/>
        <sz val="11"/>
        <rFont val="Arial"/>
        <family val="2"/>
      </rPr>
      <t>2</t>
    </r>
    <r>
      <rPr>
        <sz val="11"/>
        <rFont val="Arial"/>
        <family val="2"/>
      </rPr>
      <t xml:space="preserve"> in Produced Natural Gas</t>
    </r>
  </si>
  <si>
    <r>
      <t>Annual gas production volume (scf), used to determine V</t>
    </r>
    <r>
      <rPr>
        <vertAlign val="subscript"/>
        <sz val="11"/>
        <rFont val="Arial"/>
        <family val="2"/>
      </rPr>
      <t>p</t>
    </r>
  </si>
  <si>
    <r>
      <t>Mole fraction CH</t>
    </r>
    <r>
      <rPr>
        <vertAlign val="subscript"/>
        <sz val="11"/>
        <rFont val="Arial"/>
        <family val="2"/>
      </rPr>
      <t>4</t>
    </r>
  </si>
  <si>
    <r>
      <t>Density of critical phase EOR injection gas (kg/ft</t>
    </r>
    <r>
      <rPr>
        <strike/>
        <sz val="11"/>
        <rFont val="Arial"/>
        <family val="2"/>
      </rPr>
      <t>3</t>
    </r>
    <r>
      <rPr>
        <sz val="11"/>
        <rFont val="Arial"/>
        <family val="2"/>
      </rPr>
      <t>)</t>
    </r>
  </si>
  <si>
    <r>
      <t>Concentration of CH</t>
    </r>
    <r>
      <rPr>
        <vertAlign val="subscript"/>
        <sz val="11"/>
        <rFont val="Arial"/>
        <family val="2"/>
      </rPr>
      <t>4</t>
    </r>
    <r>
      <rPr>
        <sz val="11"/>
        <rFont val="Arial"/>
        <family val="2"/>
      </rPr>
      <t xml:space="preserve"> in Produced Natural Gas</t>
    </r>
  </si>
  <si>
    <r>
      <t>Flow rate during first 30 days of production (scf/hr), used to determine V</t>
    </r>
    <r>
      <rPr>
        <vertAlign val="subscript"/>
        <sz val="11"/>
        <rFont val="Arial"/>
        <family val="2"/>
      </rPr>
      <t>p</t>
    </r>
  </si>
  <si>
    <r>
      <t>Flow rate during the initial flowback period, FR</t>
    </r>
    <r>
      <rPr>
        <vertAlign val="subscript"/>
        <sz val="11"/>
        <rFont val="Arial"/>
        <family val="2"/>
      </rPr>
      <t>p</t>
    </r>
    <r>
      <rPr>
        <sz val="11"/>
        <rFont val="Arial"/>
        <family val="2"/>
      </rPr>
      <t>,</t>
    </r>
    <r>
      <rPr>
        <vertAlign val="subscript"/>
        <sz val="11"/>
        <rFont val="Arial"/>
        <family val="2"/>
      </rPr>
      <t>i</t>
    </r>
  </si>
  <si>
    <r>
      <t>Temperature used to calculate GOR or production rate (</t>
    </r>
    <r>
      <rPr>
        <vertAlign val="superscript"/>
        <sz val="11"/>
        <rFont val="Arial"/>
        <family val="2"/>
      </rPr>
      <t>o</t>
    </r>
    <r>
      <rPr>
        <sz val="11"/>
        <rFont val="Arial"/>
        <family val="2"/>
      </rPr>
      <t>F)</t>
    </r>
  </si>
  <si>
    <t>WARNING:  Data must be entered in sequential rows. e-GGRT will not process records after an empty row.</t>
  </si>
  <si>
    <t>Table C.1 must be completed by all facilities with NG driven pneumatic pumps subject to reporting under 98.232. 
Table C.2 is required for all NG driven pneumatic pumps that used calculation method 1 to calculate emissions.
Table C.3 is required for all NG driven pneumatic pumps that used calculation method 2 to calculate emissions.
Table C.4 is required for all NG driven pneumatic pumps that used calculation method 3 to calculate emissions.
Table C.5.i is required for the identification of missing data procedures used for NG driven pneumatic pumps that used calculation method 1.
Table C.5.ii is required for the identification of missing data procedures used for NG driven pneumatic pumps that used calculation method 2.
Table C.5.iii is required for the identification of missing data procedures used for NG driven pneumatic pumps that used calculation method 3.</t>
  </si>
  <si>
    <t>Table B.1 must be completed by all facilities with pneumatic devices subject to reporting under 98.232. 
Table B.2 is required for all pneumatic device vented emissions using calculation method 1.
Table B.3 is required for all pneumatic device vented emissions using calculation method 2.
Table B.4 is required for all pneumatic device vented emissions using calculation method 3.
Table B.5 is required for all continuous high bleed and low bleed, or intermittent bleed pneumatic device vented emissions using calculation method 4.
Table B.6.i is required for the identification of missing data procedures used for pneumatic devices using calculation method 1.
Table B.6.ii is required for the identification of missing data procedures used for pneumatic devices using calculation method 2.
Table B.6.iii is required for the identification of missing data procedures used for pneumatic devices using calculation method 3.
Table B.6.iv is required for the identification of missing data procedures used for pneumatic devices using calculation method 4.</t>
  </si>
  <si>
    <t>Gas to Oil ratio, used to calculate average</t>
  </si>
  <si>
    <t>Volume of oil produced during periods of venting/flaring, Vp,q</t>
  </si>
  <si>
    <t>Volume of associated gas sent to sales, SG</t>
  </si>
  <si>
    <t>OMB Number: 2060-0751
Expiration Date: day/month/year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</si>
</sst>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
    <numFmt numFmtId="165" formatCode="0.0%"/>
    <numFmt numFmtId="166" formatCode="000"/>
    <numFmt numFmtId="167" formatCode="#,##0.000"/>
    <numFmt numFmtId="168" formatCode="0.0"/>
    <numFmt numFmtId="169" formatCode="m/d/yy;@"/>
    <numFmt numFmtId="170" formatCode="m/d/yyyy;@"/>
    <numFmt numFmtId="171" formatCode="0.000"/>
    <numFmt numFmtId="172" formatCode="#,##0.000000"/>
  </numFmts>
  <fonts count="92" x14ac:knownFonts="1">
    <font>
      <sz val="11"/>
      <color theme="1"/>
      <name val="Calibri"/>
      <family val="2"/>
      <scheme val="minor"/>
    </font>
    <font>
      <sz val="11"/>
      <color indexed="8"/>
      <name val="Arial"/>
      <family val="2"/>
    </font>
    <font>
      <b/>
      <sz val="11"/>
      <name val="Arial"/>
      <family val="2"/>
    </font>
    <font>
      <b/>
      <sz val="11"/>
      <color indexed="8"/>
      <name val="Arial"/>
      <family val="2"/>
    </font>
    <font>
      <b/>
      <vertAlign val="subscript"/>
      <sz val="11"/>
      <color indexed="8"/>
      <name val="Arial"/>
      <family val="2"/>
    </font>
    <font>
      <sz val="11"/>
      <name val="Arial"/>
      <family val="2"/>
    </font>
    <font>
      <b/>
      <sz val="14"/>
      <color indexed="8"/>
      <name val="Arial"/>
      <family val="2"/>
    </font>
    <font>
      <b/>
      <sz val="11"/>
      <color indexed="8"/>
      <name val="Arial"/>
      <family val="2"/>
    </font>
    <font>
      <sz val="10"/>
      <name val="Arial"/>
      <family val="2"/>
    </font>
    <font>
      <sz val="11"/>
      <color indexed="8"/>
      <name val="Arial"/>
      <family val="2"/>
    </font>
    <font>
      <vertAlign val="subscript"/>
      <sz val="11"/>
      <color indexed="8"/>
      <name val="Arial"/>
      <family val="2"/>
    </font>
    <font>
      <b/>
      <i/>
      <sz val="11"/>
      <color indexed="8"/>
      <name val="Arial"/>
      <family val="2"/>
    </font>
    <font>
      <sz val="12"/>
      <name val="Times New Roman"/>
      <family val="1"/>
    </font>
    <font>
      <u/>
      <sz val="11"/>
      <color indexed="8"/>
      <name val="Arial"/>
      <family val="2"/>
    </font>
    <font>
      <b/>
      <sz val="11"/>
      <color indexed="10"/>
      <name val="Arial"/>
      <family val="2"/>
    </font>
    <font>
      <b/>
      <vertAlign val="superscript"/>
      <sz val="11"/>
      <name val="Arial"/>
      <family val="2"/>
    </font>
    <font>
      <b/>
      <vertAlign val="superscript"/>
      <sz val="11"/>
      <color indexed="8"/>
      <name val="Arial"/>
      <family val="2"/>
    </font>
    <font>
      <b/>
      <sz val="11"/>
      <color indexed="18"/>
      <name val="Arial"/>
      <family val="2"/>
    </font>
    <font>
      <b/>
      <vertAlign val="subscript"/>
      <sz val="11"/>
      <color indexed="18"/>
      <name val="Arial"/>
      <family val="2"/>
    </font>
    <font>
      <b/>
      <sz val="11"/>
      <color indexed="56"/>
      <name val="Arial"/>
      <family val="2"/>
    </font>
    <font>
      <b/>
      <vertAlign val="subscript"/>
      <sz val="11"/>
      <color indexed="56"/>
      <name val="Arial"/>
      <family val="2"/>
    </font>
    <font>
      <i/>
      <sz val="11"/>
      <color indexed="8"/>
      <name val="Arial"/>
      <family val="2"/>
    </font>
    <font>
      <i/>
      <vertAlign val="subscript"/>
      <sz val="11"/>
      <color indexed="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9.35"/>
      <color theme="10"/>
      <name val="Calibri"/>
      <family val="2"/>
    </font>
    <font>
      <sz val="11"/>
      <color rgb="FF3F3F76"/>
      <name val="Calibri"/>
      <family val="2"/>
      <scheme val="minor"/>
    </font>
    <font>
      <sz val="11"/>
      <color rgb="FFFA7D00"/>
      <name val="Calibri"/>
      <family val="2"/>
      <scheme val="minor"/>
    </font>
    <font>
      <sz val="11"/>
      <color rgb="FF9C5700"/>
      <name val="Calibri"/>
      <family val="2"/>
      <scheme val="minor"/>
    </font>
    <font>
      <b/>
      <sz val="11"/>
      <color rgb="FF3F3F3F"/>
      <name val="Calibri"/>
      <family val="2"/>
      <scheme val="minor"/>
    </font>
    <font>
      <sz val="18"/>
      <color theme="3"/>
      <name val="Cambria"/>
      <family val="2"/>
      <scheme val="major"/>
    </font>
    <font>
      <b/>
      <sz val="11"/>
      <color theme="1"/>
      <name val="Calibri"/>
      <family val="2"/>
      <scheme val="minor"/>
    </font>
    <font>
      <sz val="11"/>
      <color rgb="FFFF0000"/>
      <name val="Calibri"/>
      <family val="2"/>
      <scheme val="minor"/>
    </font>
    <font>
      <sz val="11"/>
      <color theme="1"/>
      <name val="Arial"/>
      <family val="2"/>
    </font>
    <font>
      <u/>
      <sz val="11"/>
      <color theme="10"/>
      <name val="Arial"/>
      <family val="2"/>
    </font>
    <font>
      <b/>
      <sz val="14"/>
      <color rgb="FFFF0000"/>
      <name val="Arial"/>
      <family val="2"/>
    </font>
    <font>
      <b/>
      <sz val="14"/>
      <color theme="1"/>
      <name val="Arial"/>
      <family val="2"/>
    </font>
    <font>
      <b/>
      <sz val="11"/>
      <color theme="1"/>
      <name val="Arial"/>
      <family val="2"/>
    </font>
    <font>
      <b/>
      <sz val="15"/>
      <color rgb="FFFF0000"/>
      <name val="Arial"/>
      <family val="2"/>
    </font>
    <font>
      <sz val="11"/>
      <color rgb="FFFF0000"/>
      <name val="Arial"/>
      <family val="2"/>
    </font>
    <font>
      <b/>
      <sz val="11"/>
      <color rgb="FFFF0000"/>
      <name val="Arial"/>
      <family val="2"/>
    </font>
    <font>
      <sz val="13"/>
      <color theme="1"/>
      <name val="Arial"/>
      <family val="2"/>
    </font>
    <font>
      <sz val="12"/>
      <color theme="1"/>
      <name val="Arial"/>
      <family val="2"/>
    </font>
    <font>
      <b/>
      <sz val="16"/>
      <color rgb="FFFF0000"/>
      <name val="Arial"/>
      <family val="2"/>
    </font>
    <font>
      <sz val="11"/>
      <color theme="0"/>
      <name val="Arial"/>
      <family val="2"/>
    </font>
    <font>
      <sz val="11"/>
      <color theme="0" tint="-0.499984740745262"/>
      <name val="Arial"/>
      <family val="2"/>
    </font>
    <font>
      <b/>
      <sz val="11"/>
      <color theme="0" tint="-0.249977111117893"/>
      <name val="Arial"/>
      <family val="2"/>
    </font>
    <font>
      <b/>
      <i/>
      <sz val="11"/>
      <color theme="1"/>
      <name val="Arial"/>
      <family val="2"/>
    </font>
    <font>
      <b/>
      <sz val="12"/>
      <color rgb="FFFF0000"/>
      <name val="Calibri"/>
      <family val="2"/>
      <scheme val="minor"/>
    </font>
    <font>
      <b/>
      <sz val="11"/>
      <color rgb="FF000000"/>
      <name val="Arial"/>
      <family val="2"/>
    </font>
    <font>
      <sz val="11"/>
      <color rgb="FF000000"/>
      <name val="Arial"/>
      <family val="2"/>
    </font>
    <font>
      <b/>
      <u/>
      <sz val="11"/>
      <color theme="1"/>
      <name val="Arial"/>
      <family val="2"/>
    </font>
    <font>
      <sz val="11"/>
      <color rgb="FF000000"/>
      <name val="Calibri"/>
      <family val="2"/>
    </font>
    <font>
      <sz val="11"/>
      <color rgb="FF1F497D"/>
      <name val="Arial"/>
      <family val="2"/>
    </font>
    <font>
      <i/>
      <sz val="11"/>
      <color theme="1"/>
      <name val="Arial"/>
      <family val="2"/>
    </font>
    <font>
      <b/>
      <sz val="12"/>
      <color rgb="FFFF0000"/>
      <name val="Arial"/>
      <family val="2"/>
    </font>
    <font>
      <b/>
      <sz val="10"/>
      <color rgb="FFFF0000"/>
      <name val="Arial"/>
      <family val="2"/>
    </font>
    <font>
      <b/>
      <sz val="11"/>
      <color rgb="FFFF0000"/>
      <name val="Calibri"/>
      <family val="2"/>
      <scheme val="minor"/>
    </font>
    <font>
      <sz val="10"/>
      <color theme="1"/>
      <name val="Calibri"/>
      <family val="2"/>
      <scheme val="minor"/>
    </font>
    <font>
      <i/>
      <sz val="11"/>
      <color theme="1"/>
      <name val="Calibri"/>
      <family val="2"/>
      <scheme val="minor"/>
    </font>
    <font>
      <sz val="11"/>
      <color theme="1"/>
      <name val="Broadway"/>
      <family val="5"/>
    </font>
    <font>
      <sz val="11"/>
      <color theme="0"/>
      <name val="Broadway"/>
      <family val="5"/>
    </font>
    <font>
      <b/>
      <sz val="9"/>
      <color theme="1"/>
      <name val="Arial"/>
      <family val="2"/>
    </font>
    <font>
      <u/>
      <sz val="11"/>
      <color rgb="FF0000FF"/>
      <name val="Arial"/>
      <family val="2"/>
    </font>
    <font>
      <b/>
      <sz val="11"/>
      <color rgb="FF0000FF"/>
      <name val="Arial"/>
      <family val="2"/>
    </font>
    <font>
      <sz val="11"/>
      <color rgb="FF0000FF"/>
      <name val="Arial"/>
      <family val="2"/>
    </font>
    <font>
      <sz val="11"/>
      <color rgb="FF0000FF"/>
      <name val="Calibri"/>
      <family val="2"/>
      <scheme val="minor"/>
    </font>
    <font>
      <sz val="11"/>
      <color rgb="FFC00000"/>
      <name val="Arial"/>
      <family val="2"/>
    </font>
    <font>
      <b/>
      <sz val="11"/>
      <color rgb="FFC00000"/>
      <name val="Arial"/>
      <family val="2"/>
    </font>
    <font>
      <i/>
      <sz val="11"/>
      <color rgb="FFC00000"/>
      <name val="Arial"/>
      <family val="2"/>
    </font>
    <font>
      <sz val="11"/>
      <name val="Calibri"/>
      <family val="2"/>
      <scheme val="minor"/>
    </font>
    <font>
      <b/>
      <sz val="15"/>
      <color rgb="FFC00000"/>
      <name val="Arial"/>
      <family val="2"/>
    </font>
    <font>
      <b/>
      <i/>
      <sz val="11"/>
      <color rgb="FFC00000"/>
      <name val="Arial"/>
      <family val="2"/>
    </font>
    <font>
      <sz val="11"/>
      <color theme="0" tint="-0.34998626667073579"/>
      <name val="Arial"/>
      <family val="2"/>
    </font>
    <font>
      <b/>
      <strike/>
      <sz val="11"/>
      <color rgb="FFFF0000"/>
      <name val="Arial"/>
      <family val="2"/>
    </font>
    <font>
      <b/>
      <vertAlign val="subscript"/>
      <sz val="11"/>
      <name val="Arial"/>
      <family val="2"/>
    </font>
    <font>
      <b/>
      <vertAlign val="subscript"/>
      <sz val="11"/>
      <color rgb="FF0000FF"/>
      <name val="Arial"/>
      <family val="2"/>
    </font>
    <font>
      <b/>
      <strike/>
      <sz val="11"/>
      <name val="Arial"/>
      <family val="2"/>
    </font>
    <font>
      <b/>
      <i/>
      <sz val="11"/>
      <name val="Arial"/>
      <family val="2"/>
    </font>
    <font>
      <strike/>
      <sz val="11"/>
      <name val="Arial"/>
      <family val="2"/>
    </font>
    <font>
      <b/>
      <sz val="11"/>
      <color rgb="FF000080"/>
      <name val="Arial"/>
      <family val="2"/>
    </font>
    <font>
      <b/>
      <vertAlign val="subscript"/>
      <sz val="11"/>
      <color rgb="FF000080"/>
      <name val="Arial"/>
      <family val="2"/>
    </font>
    <font>
      <vertAlign val="subscript"/>
      <sz val="11"/>
      <name val="Arial"/>
      <family val="2"/>
    </font>
    <font>
      <vertAlign val="superscript"/>
      <sz val="11"/>
      <name val="Arial"/>
      <family val="2"/>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C0C0C0"/>
        <bgColor indexed="64"/>
      </patternFill>
    </fill>
    <fill>
      <patternFill patternType="solid">
        <fgColor theme="0" tint="-0.249977111117893"/>
        <bgColor indexed="64"/>
      </patternFill>
    </fill>
    <fill>
      <patternFill patternType="solid">
        <fgColor rgb="FF99FF99"/>
        <bgColor indexed="64"/>
      </patternFill>
    </fill>
    <fill>
      <patternFill patternType="solid">
        <fgColor rgb="FFFFFF99"/>
        <bgColor indexed="64"/>
      </patternFill>
    </fill>
    <fill>
      <patternFill patternType="solid">
        <fgColor rgb="FF99CCFF"/>
        <bgColor indexed="64"/>
      </patternFill>
    </fill>
    <fill>
      <patternFill patternType="solid">
        <fgColor theme="1"/>
        <bgColor indexed="64"/>
      </patternFill>
    </fill>
    <fill>
      <patternFill patternType="solid">
        <fgColor theme="0" tint="-0.34998626667073579"/>
        <bgColor indexed="64"/>
      </patternFill>
    </fill>
    <fill>
      <patternFill patternType="solid">
        <fgColor theme="0" tint="-4.9989318521683403E-2"/>
        <bgColor indexed="64"/>
      </patternFill>
    </fill>
  </fills>
  <borders count="5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bottom/>
      <diagonal/>
    </border>
    <border>
      <left style="thin">
        <color indexed="64"/>
      </left>
      <right style="thin">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s>
  <cellStyleXfs count="45">
    <xf numFmtId="0" fontId="0" fillId="0" borderId="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9"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2" borderId="0" applyNumberFormat="0" applyBorder="0" applyAlignment="0" applyProtection="0"/>
    <xf numFmtId="0" fontId="24" fillId="23"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5" fillId="26" borderId="0" applyNumberFormat="0" applyBorder="0" applyAlignment="0" applyProtection="0"/>
    <xf numFmtId="0" fontId="26" fillId="27" borderId="40" applyNumberFormat="0" applyAlignment="0" applyProtection="0"/>
    <xf numFmtId="0" fontId="27" fillId="28" borderId="41" applyNumberFormat="0" applyAlignment="0" applyProtection="0"/>
    <xf numFmtId="0" fontId="28" fillId="0" borderId="0" applyNumberFormat="0" applyFill="0" applyBorder="0" applyAlignment="0" applyProtection="0"/>
    <xf numFmtId="0" fontId="29" fillId="29" borderId="0" applyNumberFormat="0" applyBorder="0" applyAlignment="0" applyProtection="0"/>
    <xf numFmtId="0" fontId="30" fillId="0" borderId="42" applyNumberFormat="0" applyFill="0" applyAlignment="0" applyProtection="0"/>
    <xf numFmtId="0" fontId="31" fillId="0" borderId="43" applyNumberFormat="0" applyFill="0" applyAlignment="0" applyProtection="0"/>
    <xf numFmtId="0" fontId="32" fillId="0" borderId="44" applyNumberFormat="0" applyFill="0" applyAlignment="0" applyProtection="0"/>
    <xf numFmtId="0" fontId="32" fillId="0" borderId="0" applyNumberFormat="0" applyFill="0" applyBorder="0" applyAlignment="0" applyProtection="0"/>
    <xf numFmtId="0" fontId="33" fillId="0" borderId="0" applyNumberFormat="0" applyFill="0" applyBorder="0" applyAlignment="0" applyProtection="0">
      <alignment vertical="top"/>
      <protection locked="0"/>
    </xf>
    <xf numFmtId="0" fontId="34" fillId="30" borderId="40" applyNumberFormat="0" applyAlignment="0" applyProtection="0"/>
    <xf numFmtId="0" fontId="35" fillId="0" borderId="45" applyNumberFormat="0" applyFill="0" applyAlignment="0" applyProtection="0"/>
    <xf numFmtId="0" fontId="36" fillId="31" borderId="0" applyNumberFormat="0" applyBorder="0" applyAlignment="0" applyProtection="0"/>
    <xf numFmtId="0" fontId="8" fillId="0" borderId="0"/>
    <xf numFmtId="0" fontId="23" fillId="32" borderId="46" applyNumberFormat="0" applyFont="0" applyAlignment="0" applyProtection="0"/>
    <xf numFmtId="0" fontId="37" fillId="27" borderId="47" applyNumberFormat="0" applyAlignment="0" applyProtection="0"/>
    <xf numFmtId="9" fontId="23" fillId="0" borderId="0" applyFont="0" applyFill="0" applyBorder="0" applyAlignment="0" applyProtection="0"/>
    <xf numFmtId="0" fontId="38" fillId="0" borderId="0" applyNumberFormat="0" applyFill="0" applyBorder="0" applyAlignment="0" applyProtection="0"/>
    <xf numFmtId="0" fontId="39" fillId="0" borderId="48" applyNumberFormat="0" applyFill="0" applyAlignment="0" applyProtection="0"/>
    <xf numFmtId="0" fontId="40" fillId="0" borderId="0" applyNumberFormat="0" applyFill="0" applyBorder="0" applyAlignment="0" applyProtection="0"/>
  </cellStyleXfs>
  <cellXfs count="999">
    <xf numFmtId="0" fontId="0" fillId="0" borderId="0" xfId="0"/>
    <xf numFmtId="0" fontId="6" fillId="33" borderId="0" xfId="0" applyFont="1" applyFill="1" applyBorder="1" applyAlignment="1" applyProtection="1"/>
    <xf numFmtId="0" fontId="7" fillId="34" borderId="1" xfId="0" applyFont="1" applyFill="1" applyBorder="1" applyAlignment="1" applyProtection="1">
      <alignment vertical="center" wrapText="1"/>
    </xf>
    <xf numFmtId="0" fontId="7" fillId="34" borderId="2" xfId="0" applyFont="1" applyFill="1" applyBorder="1" applyAlignment="1" applyProtection="1">
      <alignment vertical="center" wrapText="1"/>
    </xf>
    <xf numFmtId="0" fontId="7" fillId="34" borderId="3" xfId="0" applyFont="1" applyFill="1" applyBorder="1" applyAlignment="1" applyProtection="1">
      <alignment vertical="center" wrapText="1"/>
    </xf>
    <xf numFmtId="0" fontId="41" fillId="0" borderId="0" xfId="0" applyFont="1" applyAlignment="1">
      <alignment horizontal="center" vertical="center"/>
    </xf>
    <xf numFmtId="0" fontId="42" fillId="33" borderId="0" xfId="34" applyFont="1" applyFill="1" applyAlignment="1" applyProtection="1"/>
    <xf numFmtId="0" fontId="43" fillId="33" borderId="0" xfId="0" applyFont="1" applyFill="1"/>
    <xf numFmtId="0" fontId="9" fillId="0" borderId="0" xfId="0" applyFont="1" applyAlignment="1" applyProtection="1">
      <alignment horizontal="right"/>
    </xf>
    <xf numFmtId="0" fontId="7" fillId="0" borderId="0" xfId="0" applyFont="1" applyFill="1" applyBorder="1" applyAlignment="1" applyProtection="1">
      <alignment vertical="center" wrapText="1"/>
    </xf>
    <xf numFmtId="0" fontId="42" fillId="0" borderId="0" xfId="34" applyFont="1" applyFill="1" applyBorder="1" applyAlignment="1" applyProtection="1">
      <alignment vertical="center"/>
    </xf>
    <xf numFmtId="0" fontId="7" fillId="0" borderId="0" xfId="0" applyFont="1" applyFill="1" applyBorder="1" applyAlignment="1" applyProtection="1">
      <alignment vertical="center"/>
    </xf>
    <xf numFmtId="0" fontId="7" fillId="34" borderId="1" xfId="0" applyFont="1" applyFill="1" applyBorder="1" applyAlignment="1" applyProtection="1">
      <alignment vertical="center"/>
    </xf>
    <xf numFmtId="0" fontId="45" fillId="0" borderId="0" xfId="0" applyFont="1"/>
    <xf numFmtId="0" fontId="46" fillId="33" borderId="0" xfId="0" applyFont="1" applyFill="1"/>
    <xf numFmtId="0" fontId="41" fillId="0" borderId="1" xfId="0" applyFont="1" applyBorder="1"/>
    <xf numFmtId="0" fontId="41" fillId="0" borderId="5" xfId="0" applyFont="1" applyBorder="1"/>
    <xf numFmtId="0" fontId="7" fillId="0" borderId="2" xfId="0" applyFont="1" applyFill="1" applyBorder="1" applyAlignment="1" applyProtection="1">
      <alignment vertical="center"/>
    </xf>
    <xf numFmtId="0" fontId="7" fillId="0" borderId="3" xfId="0" applyFont="1" applyFill="1" applyBorder="1" applyAlignment="1" applyProtection="1">
      <alignment vertical="center"/>
    </xf>
    <xf numFmtId="0" fontId="6" fillId="33" borderId="0" xfId="0" applyFont="1" applyFill="1" applyBorder="1" applyAlignment="1" applyProtection="1">
      <alignment vertical="center"/>
    </xf>
    <xf numFmtId="0" fontId="41" fillId="34" borderId="6" xfId="0" applyFont="1" applyFill="1" applyBorder="1" applyProtection="1"/>
    <xf numFmtId="0" fontId="41" fillId="34" borderId="7" xfId="0" applyFont="1" applyFill="1" applyBorder="1" applyProtection="1"/>
    <xf numFmtId="0" fontId="47" fillId="0" borderId="0" xfId="34" applyFont="1" applyFill="1" applyBorder="1" applyAlignment="1" applyProtection="1">
      <alignment vertical="center"/>
    </xf>
    <xf numFmtId="0" fontId="7" fillId="0" borderId="0" xfId="0" applyFont="1" applyFill="1" applyBorder="1" applyAlignment="1" applyProtection="1">
      <alignment horizontal="right" vertical="center"/>
    </xf>
    <xf numFmtId="3" fontId="41" fillId="33" borderId="0" xfId="0" applyNumberFormat="1" applyFont="1" applyFill="1" applyBorder="1" applyAlignment="1">
      <alignment horizontal="center" vertical="center"/>
    </xf>
    <xf numFmtId="0" fontId="48" fillId="0" borderId="0" xfId="0" applyFont="1" applyFill="1" applyBorder="1" applyAlignment="1" applyProtection="1">
      <alignment vertical="center"/>
    </xf>
    <xf numFmtId="0" fontId="3" fillId="0" borderId="0" xfId="0" applyFont="1" applyFill="1" applyBorder="1" applyAlignment="1" applyProtection="1">
      <alignment vertical="center"/>
    </xf>
    <xf numFmtId="0" fontId="44" fillId="0" borderId="0" xfId="0" applyFont="1" applyProtection="1"/>
    <xf numFmtId="0" fontId="41" fillId="0" borderId="0" xfId="0" applyFont="1" applyProtection="1"/>
    <xf numFmtId="0" fontId="45" fillId="0" borderId="0" xfId="0" applyFont="1" applyAlignment="1" applyProtection="1">
      <alignment vertical="center"/>
    </xf>
    <xf numFmtId="0" fontId="41" fillId="0" borderId="0" xfId="0" applyFont="1" applyFill="1" applyProtection="1"/>
    <xf numFmtId="0" fontId="45" fillId="34" borderId="8" xfId="0" applyFont="1" applyFill="1" applyBorder="1" applyAlignment="1" applyProtection="1">
      <alignment horizontal="center" vertical="center" wrapText="1"/>
    </xf>
    <xf numFmtId="0" fontId="2" fillId="34" borderId="8" xfId="0" applyFont="1" applyFill="1" applyBorder="1" applyAlignment="1" applyProtection="1">
      <alignment horizontal="center" vertical="center" wrapText="1"/>
    </xf>
    <xf numFmtId="0" fontId="5" fillId="34" borderId="8" xfId="0" applyFont="1" applyFill="1" applyBorder="1" applyAlignment="1" applyProtection="1">
      <alignment vertical="center" wrapText="1"/>
    </xf>
    <xf numFmtId="0" fontId="41" fillId="0" borderId="8" xfId="0" applyFont="1" applyBorder="1" applyAlignment="1" applyProtection="1">
      <alignment horizontal="center" vertical="center"/>
    </xf>
    <xf numFmtId="0" fontId="41" fillId="0" borderId="0" xfId="0" applyFont="1" applyProtection="1">
      <protection locked="0"/>
    </xf>
    <xf numFmtId="0" fontId="49" fillId="0" borderId="0" xfId="0" applyFont="1" applyAlignment="1" applyProtection="1">
      <alignment vertical="center"/>
      <protection locked="0"/>
    </xf>
    <xf numFmtId="0" fontId="45" fillId="34" borderId="8" xfId="0" applyFont="1" applyFill="1" applyBorder="1" applyAlignment="1" applyProtection="1">
      <alignment horizontal="center" vertical="center" wrapText="1"/>
      <protection locked="0"/>
    </xf>
    <xf numFmtId="0" fontId="41" fillId="36" borderId="0" xfId="0" applyFont="1" applyFill="1" applyProtection="1">
      <protection locked="0"/>
    </xf>
    <xf numFmtId="0" fontId="2" fillId="34" borderId="8" xfId="0" applyFont="1" applyFill="1" applyBorder="1" applyAlignment="1" applyProtection="1">
      <alignment vertical="center"/>
      <protection locked="0"/>
    </xf>
    <xf numFmtId="0" fontId="0" fillId="0" borderId="8" xfId="0" applyFont="1" applyFill="1" applyBorder="1" applyAlignment="1" applyProtection="1">
      <alignment horizontal="center" vertical="center"/>
      <protection locked="0"/>
    </xf>
    <xf numFmtId="0" fontId="41" fillId="0" borderId="8" xfId="0" applyFont="1" applyBorder="1" applyAlignment="1" applyProtection="1">
      <alignment horizontal="center"/>
      <protection locked="0"/>
    </xf>
    <xf numFmtId="0" fontId="41" fillId="0" borderId="8" xfId="0" applyFont="1" applyFill="1" applyBorder="1" applyAlignment="1" applyProtection="1">
      <alignment horizontal="center"/>
      <protection locked="0"/>
    </xf>
    <xf numFmtId="0" fontId="0" fillId="0" borderId="8" xfId="0" applyFill="1" applyBorder="1" applyAlignment="1" applyProtection="1">
      <alignment horizontal="center" vertical="center"/>
      <protection locked="0"/>
    </xf>
    <xf numFmtId="0" fontId="5" fillId="34" borderId="9" xfId="0" applyFont="1" applyFill="1" applyBorder="1" applyAlignment="1" applyProtection="1">
      <alignment horizontal="left" vertical="center"/>
    </xf>
    <xf numFmtId="0" fontId="5" fillId="38" borderId="8" xfId="0" applyFont="1" applyFill="1" applyBorder="1" applyProtection="1">
      <protection locked="0"/>
    </xf>
    <xf numFmtId="0" fontId="41" fillId="38" borderId="8" xfId="0" applyFont="1" applyFill="1" applyBorder="1" applyProtection="1">
      <protection locked="0"/>
    </xf>
    <xf numFmtId="0" fontId="41" fillId="0" borderId="1" xfId="0" applyFont="1" applyBorder="1" applyProtection="1">
      <protection locked="0"/>
    </xf>
    <xf numFmtId="0" fontId="41" fillId="0" borderId="10" xfId="0" applyFont="1" applyBorder="1" applyAlignment="1" applyProtection="1">
      <alignment horizontal="center"/>
      <protection locked="0"/>
    </xf>
    <xf numFmtId="0" fontId="41" fillId="0" borderId="11" xfId="0" applyFont="1" applyBorder="1" applyProtection="1">
      <protection locked="0"/>
    </xf>
    <xf numFmtId="0" fontId="41" fillId="0" borderId="8" xfId="0" applyFont="1" applyBorder="1" applyProtection="1">
      <protection locked="0"/>
    </xf>
    <xf numFmtId="0" fontId="45" fillId="0" borderId="0" xfId="0" applyFont="1" applyAlignment="1" applyProtection="1">
      <alignment horizontal="center"/>
      <protection locked="0"/>
    </xf>
    <xf numFmtId="0" fontId="41" fillId="0" borderId="12" xfId="0" applyFont="1" applyBorder="1" applyProtection="1">
      <protection locked="0"/>
    </xf>
    <xf numFmtId="0" fontId="41" fillId="0" borderId="13" xfId="0" applyFont="1" applyBorder="1" applyProtection="1">
      <protection locked="0"/>
    </xf>
    <xf numFmtId="0" fontId="41" fillId="0" borderId="10" xfId="0" applyFont="1" applyBorder="1" applyProtection="1">
      <protection locked="0"/>
    </xf>
    <xf numFmtId="0" fontId="41" fillId="0" borderId="0" xfId="0" applyFont="1" applyAlignment="1" applyProtection="1">
      <alignment vertical="center"/>
      <protection locked="0"/>
    </xf>
    <xf numFmtId="0" fontId="41" fillId="0" borderId="0" xfId="0" applyFont="1" applyAlignment="1" applyProtection="1">
      <alignment vertical="center"/>
    </xf>
    <xf numFmtId="0" fontId="45" fillId="34" borderId="14" xfId="0" applyFont="1" applyFill="1" applyBorder="1" applyAlignment="1" applyProtection="1">
      <alignment horizontal="center" vertical="center"/>
    </xf>
    <xf numFmtId="0" fontId="45" fillId="34" borderId="15" xfId="0" applyFont="1" applyFill="1" applyBorder="1" applyAlignment="1" applyProtection="1">
      <alignment horizontal="center" vertical="center" wrapText="1"/>
    </xf>
    <xf numFmtId="3" fontId="41" fillId="0" borderId="0" xfId="0" applyNumberFormat="1" applyFont="1" applyBorder="1" applyAlignment="1" applyProtection="1">
      <alignment horizontal="center"/>
    </xf>
    <xf numFmtId="3" fontId="41" fillId="33" borderId="0" xfId="0" applyNumberFormat="1" applyFont="1" applyFill="1" applyBorder="1" applyAlignment="1" applyProtection="1">
      <alignment horizontal="center"/>
    </xf>
    <xf numFmtId="0" fontId="45" fillId="33" borderId="0" xfId="0" applyFont="1" applyFill="1" applyAlignment="1" applyProtection="1">
      <alignment vertical="center"/>
    </xf>
    <xf numFmtId="0" fontId="45" fillId="33" borderId="0" xfId="0" applyFont="1" applyFill="1" applyProtection="1"/>
    <xf numFmtId="0" fontId="41" fillId="0" borderId="0" xfId="0" applyFont="1" applyAlignment="1" applyProtection="1">
      <alignment horizontal="center" vertical="center"/>
    </xf>
    <xf numFmtId="0" fontId="41" fillId="0" borderId="0" xfId="0" applyFont="1" applyBorder="1" applyProtection="1">
      <protection locked="0"/>
    </xf>
    <xf numFmtId="0" fontId="41" fillId="0" borderId="0" xfId="0" applyFont="1" applyAlignment="1" applyProtection="1">
      <alignment horizontal="center" vertical="center"/>
      <protection locked="0"/>
    </xf>
    <xf numFmtId="0" fontId="41" fillId="0" borderId="8" xfId="0" applyFont="1" applyBorder="1" applyAlignment="1" applyProtection="1">
      <alignment vertical="center"/>
      <protection locked="0"/>
    </xf>
    <xf numFmtId="0" fontId="41" fillId="0" borderId="8" xfId="0" applyFont="1" applyFill="1" applyBorder="1" applyAlignment="1" applyProtection="1">
      <alignment vertical="center"/>
      <protection locked="0"/>
    </xf>
    <xf numFmtId="0" fontId="41" fillId="0" borderId="8" xfId="0" applyFont="1" applyFill="1" applyBorder="1" applyProtection="1">
      <protection locked="0"/>
    </xf>
    <xf numFmtId="0" fontId="41" fillId="0" borderId="10" xfId="0" applyFont="1" applyFill="1" applyBorder="1" applyProtection="1">
      <protection locked="0"/>
    </xf>
    <xf numFmtId="0" fontId="41" fillId="0" borderId="0" xfId="0" applyFont="1" applyBorder="1" applyAlignment="1" applyProtection="1">
      <alignment vertical="center"/>
    </xf>
    <xf numFmtId="0" fontId="41" fillId="0" borderId="0" xfId="0" applyFont="1" applyFill="1" applyBorder="1" applyAlignment="1" applyProtection="1">
      <alignment vertical="center"/>
    </xf>
    <xf numFmtId="0" fontId="41" fillId="0" borderId="0" xfId="0" applyFont="1" applyBorder="1" applyAlignment="1" applyProtection="1">
      <alignment vertical="center"/>
      <protection locked="0"/>
    </xf>
    <xf numFmtId="0" fontId="48" fillId="0" borderId="0" xfId="0" applyFont="1" applyProtection="1"/>
    <xf numFmtId="0" fontId="41" fillId="0" borderId="0" xfId="0" applyFont="1" applyAlignment="1" applyProtection="1">
      <alignment wrapText="1"/>
    </xf>
    <xf numFmtId="0" fontId="41" fillId="0" borderId="0" xfId="0" applyFont="1" applyAlignment="1" applyProtection="1">
      <alignment wrapText="1"/>
      <protection locked="0"/>
    </xf>
    <xf numFmtId="0" fontId="41" fillId="0" borderId="0" xfId="0" applyFont="1" applyFill="1" applyBorder="1" applyProtection="1">
      <protection locked="0"/>
    </xf>
    <xf numFmtId="0" fontId="45" fillId="0" borderId="0" xfId="0" applyFont="1" applyProtection="1">
      <protection locked="0"/>
    </xf>
    <xf numFmtId="0" fontId="51" fillId="0" borderId="0" xfId="0" applyFont="1" applyProtection="1"/>
    <xf numFmtId="0" fontId="51" fillId="0" borderId="0" xfId="0" applyFont="1"/>
    <xf numFmtId="0" fontId="3" fillId="0" borderId="0" xfId="0" applyFont="1" applyFill="1" applyBorder="1" applyAlignment="1" applyProtection="1">
      <alignment vertical="center" wrapText="1"/>
    </xf>
    <xf numFmtId="0" fontId="1" fillId="0" borderId="0" xfId="0" applyFont="1" applyAlignment="1" applyProtection="1">
      <alignment horizontal="right"/>
    </xf>
    <xf numFmtId="0" fontId="1" fillId="0" borderId="0" xfId="0" applyFont="1" applyProtection="1"/>
    <xf numFmtId="0" fontId="3" fillId="34" borderId="10" xfId="0" applyFont="1" applyFill="1" applyBorder="1" applyAlignment="1" applyProtection="1">
      <alignment vertical="center" wrapText="1"/>
    </xf>
    <xf numFmtId="0" fontId="3" fillId="34" borderId="13" xfId="0" applyFont="1" applyFill="1" applyBorder="1" applyAlignment="1" applyProtection="1">
      <alignment vertical="center" wrapText="1"/>
    </xf>
    <xf numFmtId="0" fontId="3" fillId="34" borderId="11" xfId="0" applyFont="1" applyFill="1" applyBorder="1" applyAlignment="1" applyProtection="1">
      <alignment vertical="center" wrapText="1"/>
    </xf>
    <xf numFmtId="0" fontId="41" fillId="0" borderId="18" xfId="0" applyFont="1" applyBorder="1" applyAlignment="1" applyProtection="1">
      <alignment vertical="center"/>
    </xf>
    <xf numFmtId="0" fontId="3" fillId="0" borderId="19" xfId="0" applyFont="1" applyFill="1" applyBorder="1" applyAlignment="1" applyProtection="1">
      <alignment vertical="center"/>
    </xf>
    <xf numFmtId="164" fontId="5" fillId="38" borderId="15" xfId="0" applyNumberFormat="1" applyFont="1" applyFill="1" applyBorder="1" applyAlignment="1" applyProtection="1">
      <alignment vertical="center" wrapText="1"/>
      <protection locked="0"/>
    </xf>
    <xf numFmtId="164" fontId="5" fillId="38" borderId="8" xfId="0" applyNumberFormat="1" applyFont="1" applyFill="1" applyBorder="1" applyAlignment="1" applyProtection="1">
      <alignment vertical="center" wrapText="1"/>
      <protection locked="0"/>
    </xf>
    <xf numFmtId="164" fontId="5" fillId="38" borderId="8" xfId="0" applyNumberFormat="1" applyFont="1" applyFill="1" applyBorder="1" applyAlignment="1" applyProtection="1">
      <alignment horizontal="center" vertical="center"/>
      <protection locked="0"/>
    </xf>
    <xf numFmtId="0" fontId="41" fillId="0" borderId="20" xfId="0" applyFont="1" applyBorder="1" applyAlignment="1" applyProtection="1">
      <alignment vertical="center"/>
      <protection locked="0"/>
    </xf>
    <xf numFmtId="0" fontId="41" fillId="0" borderId="10" xfId="0" applyFont="1" applyBorder="1" applyAlignment="1" applyProtection="1">
      <alignment vertical="center"/>
      <protection locked="0"/>
    </xf>
    <xf numFmtId="0" fontId="41" fillId="0" borderId="21" xfId="0" applyFont="1" applyBorder="1" applyAlignment="1" applyProtection="1">
      <alignment vertical="center"/>
      <protection locked="0"/>
    </xf>
    <xf numFmtId="0" fontId="41" fillId="0" borderId="0" xfId="0" applyFont="1" applyFill="1" applyProtection="1">
      <protection locked="0"/>
    </xf>
    <xf numFmtId="0" fontId="41" fillId="0" borderId="1" xfId="0" applyFont="1" applyBorder="1" applyAlignment="1" applyProtection="1">
      <alignment vertical="center"/>
    </xf>
    <xf numFmtId="0" fontId="41" fillId="0" borderId="2" xfId="0" applyFont="1" applyBorder="1" applyAlignment="1" applyProtection="1">
      <alignment vertical="center"/>
    </xf>
    <xf numFmtId="0" fontId="41" fillId="0" borderId="22" xfId="0" applyFont="1" applyBorder="1" applyAlignment="1" applyProtection="1">
      <alignment vertical="center"/>
    </xf>
    <xf numFmtId="0" fontId="1" fillId="0" borderId="10" xfId="0" applyFont="1" applyBorder="1" applyAlignment="1" applyProtection="1">
      <alignment vertical="center"/>
      <protection locked="0"/>
    </xf>
    <xf numFmtId="0" fontId="41" fillId="0" borderId="18" xfId="0" applyFont="1" applyBorder="1"/>
    <xf numFmtId="0" fontId="41" fillId="0" borderId="22" xfId="0" applyFont="1" applyBorder="1"/>
    <xf numFmtId="0" fontId="41" fillId="0" borderId="22" xfId="0" applyFont="1" applyBorder="1" applyProtection="1"/>
    <xf numFmtId="0" fontId="41" fillId="0" borderId="4" xfId="0" applyFont="1" applyBorder="1" applyProtection="1"/>
    <xf numFmtId="0" fontId="3" fillId="0" borderId="3" xfId="0" applyFont="1" applyFill="1" applyBorder="1" applyAlignment="1" applyProtection="1">
      <alignment vertical="center"/>
    </xf>
    <xf numFmtId="0" fontId="41" fillId="0" borderId="4" xfId="0" applyFont="1" applyBorder="1" applyAlignment="1" applyProtection="1">
      <alignment vertical="center"/>
    </xf>
    <xf numFmtId="0" fontId="41" fillId="34" borderId="23" xfId="0" applyFont="1" applyFill="1" applyBorder="1" applyAlignment="1" applyProtection="1">
      <alignment vertical="top"/>
    </xf>
    <xf numFmtId="3" fontId="5" fillId="38" borderId="8" xfId="0" applyNumberFormat="1" applyFont="1" applyFill="1" applyBorder="1" applyAlignment="1" applyProtection="1">
      <alignment vertical="center"/>
      <protection locked="0"/>
    </xf>
    <xf numFmtId="0" fontId="41" fillId="35" borderId="8" xfId="0" applyFont="1" applyFill="1" applyBorder="1" applyAlignment="1" applyProtection="1">
      <alignment vertical="center"/>
    </xf>
    <xf numFmtId="0" fontId="41" fillId="0" borderId="8" xfId="0" applyFont="1" applyBorder="1" applyAlignment="1" applyProtection="1">
      <alignment horizontal="center" vertical="center"/>
      <protection locked="0"/>
    </xf>
    <xf numFmtId="164" fontId="5" fillId="38" borderId="8" xfId="0" applyNumberFormat="1" applyFont="1" applyFill="1" applyBorder="1" applyAlignment="1" applyProtection="1">
      <alignment vertical="center"/>
      <protection locked="0"/>
    </xf>
    <xf numFmtId="0" fontId="42" fillId="37" borderId="8" xfId="34" applyFont="1" applyFill="1" applyBorder="1" applyAlignment="1" applyProtection="1">
      <alignment horizontal="center" vertical="center"/>
      <protection locked="0"/>
    </xf>
    <xf numFmtId="0" fontId="41" fillId="33" borderId="0" xfId="0" applyFont="1" applyFill="1" applyBorder="1" applyProtection="1"/>
    <xf numFmtId="0" fontId="41" fillId="0" borderId="0" xfId="0" applyFont="1" applyFill="1" applyProtection="1"/>
    <xf numFmtId="0" fontId="45" fillId="33" borderId="0" xfId="0" applyFont="1" applyFill="1" applyAlignment="1" applyProtection="1">
      <alignment vertical="center" wrapText="1"/>
    </xf>
    <xf numFmtId="0" fontId="45" fillId="0" borderId="0" xfId="0" applyFont="1" applyBorder="1" applyAlignment="1" applyProtection="1">
      <alignment vertical="center"/>
    </xf>
    <xf numFmtId="3" fontId="5" fillId="38" borderId="8" xfId="0" applyNumberFormat="1" applyFont="1" applyFill="1" applyBorder="1" applyAlignment="1" applyProtection="1">
      <alignment horizontal="center" vertical="center"/>
      <protection locked="0"/>
    </xf>
    <xf numFmtId="0" fontId="0" fillId="0" borderId="0" xfId="0"/>
    <xf numFmtId="0" fontId="41" fillId="0" borderId="0" xfId="0" applyFont="1"/>
    <xf numFmtId="0" fontId="41" fillId="33" borderId="0" xfId="0" applyFont="1" applyFill="1"/>
    <xf numFmtId="0" fontId="45" fillId="33" borderId="0" xfId="0" applyFont="1" applyFill="1" applyAlignment="1">
      <alignment vertical="center"/>
    </xf>
    <xf numFmtId="0" fontId="41" fillId="33" borderId="0" xfId="0" applyFont="1" applyFill="1" applyAlignment="1">
      <alignment vertical="center"/>
    </xf>
    <xf numFmtId="0" fontId="41" fillId="0" borderId="0" xfId="0" applyFont="1" applyAlignment="1">
      <alignment vertical="center"/>
    </xf>
    <xf numFmtId="0" fontId="2" fillId="35" borderId="8" xfId="34" applyFont="1" applyFill="1" applyBorder="1" applyAlignment="1" applyProtection="1">
      <alignment horizontal="center" vertical="center"/>
    </xf>
    <xf numFmtId="0" fontId="45" fillId="33" borderId="0" xfId="0" applyFont="1" applyFill="1" applyAlignment="1">
      <alignment horizontal="right" vertical="center"/>
    </xf>
    <xf numFmtId="0" fontId="45" fillId="0" borderId="0" xfId="0" applyFont="1" applyAlignment="1">
      <alignment horizontal="right" vertical="center"/>
    </xf>
    <xf numFmtId="0" fontId="41" fillId="0" borderId="0" xfId="0" applyFont="1" applyProtection="1"/>
    <xf numFmtId="0" fontId="41" fillId="0" borderId="0" xfId="0" applyFont="1" applyProtection="1">
      <protection locked="0"/>
    </xf>
    <xf numFmtId="0" fontId="41" fillId="33" borderId="0" xfId="0" applyFont="1" applyFill="1" applyAlignment="1" applyProtection="1">
      <alignment vertical="center"/>
    </xf>
    <xf numFmtId="0" fontId="41" fillId="33" borderId="0" xfId="0" applyFont="1" applyFill="1" applyProtection="1"/>
    <xf numFmtId="0" fontId="2" fillId="35" borderId="8" xfId="34" applyFont="1" applyFill="1" applyBorder="1" applyAlignment="1" applyProtection="1">
      <alignment horizontal="center" vertical="center"/>
      <protection locked="0"/>
    </xf>
    <xf numFmtId="164" fontId="5" fillId="38" borderId="15" xfId="0" applyNumberFormat="1" applyFont="1" applyFill="1" applyBorder="1" applyAlignment="1" applyProtection="1">
      <alignment vertical="center"/>
      <protection locked="0"/>
    </xf>
    <xf numFmtId="0" fontId="47" fillId="0" borderId="0" xfId="0" applyFont="1" applyAlignment="1" applyProtection="1">
      <alignment horizontal="center" vertical="center" wrapText="1"/>
    </xf>
    <xf numFmtId="167" fontId="5" fillId="38" borderId="15" xfId="0" applyNumberFormat="1" applyFont="1" applyFill="1" applyBorder="1" applyAlignment="1" applyProtection="1">
      <alignment vertical="center"/>
      <protection locked="0"/>
    </xf>
    <xf numFmtId="0" fontId="41" fillId="0" borderId="0" xfId="0" applyFont="1" applyAlignment="1" applyProtection="1">
      <alignment vertical="top"/>
    </xf>
    <xf numFmtId="0" fontId="45" fillId="33" borderId="0" xfId="0" applyFont="1" applyFill="1" applyAlignment="1">
      <alignment horizontal="center" vertical="center" wrapText="1"/>
    </xf>
    <xf numFmtId="0" fontId="45" fillId="0" borderId="0" xfId="0" applyFont="1" applyAlignment="1" applyProtection="1">
      <alignment horizontal="right" vertical="center"/>
    </xf>
    <xf numFmtId="0" fontId="47" fillId="0" borderId="0" xfId="0" applyFont="1" applyProtection="1"/>
    <xf numFmtId="0" fontId="3" fillId="0" borderId="0" xfId="0" applyFont="1" applyFill="1" applyBorder="1" applyAlignment="1" applyProtection="1">
      <alignment horizontal="right" vertical="center"/>
    </xf>
    <xf numFmtId="0" fontId="45" fillId="33" borderId="0" xfId="0" applyFont="1" applyFill="1" applyAlignment="1">
      <alignment horizontal="left" vertical="center" wrapText="1"/>
    </xf>
    <xf numFmtId="0" fontId="45" fillId="33" borderId="0" xfId="0" applyFont="1" applyFill="1" applyBorder="1" applyAlignment="1">
      <alignment horizontal="left" vertical="center" wrapText="1"/>
    </xf>
    <xf numFmtId="0" fontId="57" fillId="0" borderId="0" xfId="0" applyFont="1" applyAlignment="1">
      <alignment vertical="center"/>
    </xf>
    <xf numFmtId="0" fontId="58" fillId="0" borderId="0" xfId="0" applyFont="1" applyAlignment="1">
      <alignment vertical="center"/>
    </xf>
    <xf numFmtId="0" fontId="45" fillId="33" borderId="0" xfId="0" applyFont="1" applyFill="1" applyAlignment="1">
      <alignment horizontal="left" vertical="center"/>
    </xf>
    <xf numFmtId="0" fontId="41" fillId="0" borderId="0" xfId="0" applyFont="1" applyAlignment="1" applyProtection="1">
      <alignment horizontal="right"/>
    </xf>
    <xf numFmtId="0" fontId="45" fillId="0" borderId="0" xfId="0" applyFont="1" applyBorder="1"/>
    <xf numFmtId="0" fontId="5" fillId="38" borderId="8" xfId="0" applyFont="1" applyFill="1" applyBorder="1" applyAlignment="1" applyProtection="1">
      <alignment vertical="center" wrapText="1"/>
      <protection locked="0"/>
    </xf>
    <xf numFmtId="0" fontId="7" fillId="34" borderId="18" xfId="0" applyFont="1" applyFill="1" applyBorder="1" applyAlignment="1" applyProtection="1">
      <alignment vertical="center" wrapText="1"/>
    </xf>
    <xf numFmtId="0" fontId="7" fillId="34" borderId="0" xfId="0" applyFont="1" applyFill="1" applyBorder="1" applyAlignment="1" applyProtection="1">
      <alignment vertical="center" wrapText="1"/>
    </xf>
    <xf numFmtId="0" fontId="7" fillId="34" borderId="19"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0" fontId="0" fillId="0" borderId="0" xfId="0" applyFill="1"/>
    <xf numFmtId="0" fontId="41" fillId="0" borderId="0" xfId="0" applyFont="1" applyFill="1" applyAlignment="1" applyProtection="1">
      <alignment vertical="center"/>
    </xf>
    <xf numFmtId="0" fontId="57" fillId="0" borderId="0" xfId="0" applyFont="1" applyFill="1" applyAlignment="1">
      <alignment vertical="center"/>
    </xf>
    <xf numFmtId="0" fontId="45" fillId="33" borderId="0" xfId="0" applyFont="1" applyFill="1" applyAlignment="1" applyProtection="1">
      <alignment horizontal="center" vertical="center" wrapText="1"/>
    </xf>
    <xf numFmtId="0" fontId="45" fillId="34" borderId="8" xfId="0" applyFont="1" applyFill="1" applyBorder="1" applyAlignment="1" applyProtection="1">
      <alignment horizontal="center" vertical="center"/>
    </xf>
    <xf numFmtId="0" fontId="3" fillId="34" borderId="25" xfId="0" applyFont="1" applyFill="1" applyBorder="1" applyAlignment="1">
      <alignment horizontal="center" vertical="center" wrapText="1"/>
    </xf>
    <xf numFmtId="0" fontId="45" fillId="34" borderId="25" xfId="0" applyFont="1" applyFill="1" applyBorder="1" applyAlignment="1" applyProtection="1">
      <alignment horizontal="center" vertical="center"/>
    </xf>
    <xf numFmtId="0" fontId="45" fillId="0" borderId="0" xfId="0" applyFont="1" applyFill="1" applyBorder="1" applyAlignment="1">
      <alignment vertical="center" wrapText="1"/>
    </xf>
    <xf numFmtId="0" fontId="45" fillId="34" borderId="8" xfId="0" applyFont="1" applyFill="1" applyBorder="1" applyAlignment="1">
      <alignment horizontal="center" vertical="center" wrapText="1"/>
    </xf>
    <xf numFmtId="0" fontId="45" fillId="0" borderId="0" xfId="0" applyFont="1" applyFill="1" applyBorder="1" applyAlignment="1">
      <alignment vertical="top" wrapText="1"/>
    </xf>
    <xf numFmtId="0" fontId="45" fillId="0" borderId="0" xfId="0" applyFont="1" applyFill="1" applyBorder="1" applyAlignment="1">
      <alignment vertical="top"/>
    </xf>
    <xf numFmtId="0" fontId="41" fillId="0" borderId="0" xfId="0" applyFont="1" applyFill="1"/>
    <xf numFmtId="0" fontId="41" fillId="0" borderId="0" xfId="0" applyFont="1" applyFill="1" applyBorder="1"/>
    <xf numFmtId="0" fontId="41" fillId="0" borderId="0" xfId="0" applyFont="1" applyFill="1" applyAlignment="1" applyProtection="1">
      <alignment vertical="center"/>
      <protection locked="0"/>
    </xf>
    <xf numFmtId="0" fontId="41" fillId="0" borderId="0" xfId="0" applyFont="1" applyFill="1" applyAlignment="1">
      <alignment vertical="center"/>
    </xf>
    <xf numFmtId="0" fontId="45" fillId="0" borderId="0" xfId="0" applyFont="1" applyFill="1" applyBorder="1"/>
    <xf numFmtId="0" fontId="45" fillId="34" borderId="8" xfId="0" applyFont="1" applyFill="1" applyBorder="1" applyAlignment="1" applyProtection="1">
      <alignment horizontal="center" vertical="center" wrapText="1"/>
    </xf>
    <xf numFmtId="0" fontId="45" fillId="34" borderId="29" xfId="0" applyFont="1" applyFill="1" applyBorder="1" applyAlignment="1" applyProtection="1">
      <alignment horizontal="center" vertical="center" wrapText="1"/>
    </xf>
    <xf numFmtId="3" fontId="41" fillId="34" borderId="30" xfId="0" applyNumberFormat="1" applyFont="1" applyFill="1" applyBorder="1" applyAlignment="1" applyProtection="1">
      <alignment horizontal="center"/>
    </xf>
    <xf numFmtId="3" fontId="41" fillId="34" borderId="30" xfId="0" applyNumberFormat="1" applyFont="1" applyFill="1" applyBorder="1" applyAlignment="1" applyProtection="1">
      <alignment horizontal="center" vertical="center"/>
    </xf>
    <xf numFmtId="9" fontId="2" fillId="35" borderId="8" xfId="41" applyFont="1" applyFill="1" applyBorder="1" applyAlignment="1" applyProtection="1">
      <alignment horizontal="center" vertical="center"/>
      <protection locked="0"/>
    </xf>
    <xf numFmtId="0" fontId="47" fillId="0" borderId="0" xfId="0" applyFont="1" applyAlignment="1" applyProtection="1">
      <alignment horizontal="left" vertical="center"/>
    </xf>
    <xf numFmtId="0" fontId="41" fillId="0" borderId="5" xfId="0" applyFont="1" applyBorder="1" applyAlignment="1" applyProtection="1">
      <alignment vertical="center" wrapText="1"/>
    </xf>
    <xf numFmtId="0" fontId="60" fillId="0" borderId="0" xfId="0" applyFont="1" applyAlignment="1">
      <alignment vertical="center"/>
    </xf>
    <xf numFmtId="0" fontId="60" fillId="0" borderId="0" xfId="0" applyFont="1" applyAlignment="1">
      <alignment horizontal="right" vertical="center"/>
    </xf>
    <xf numFmtId="0" fontId="3" fillId="34" borderId="10" xfId="0" applyFont="1" applyFill="1" applyBorder="1" applyAlignment="1" applyProtection="1">
      <alignment vertical="center"/>
    </xf>
    <xf numFmtId="4" fontId="45" fillId="34" borderId="8" xfId="0" applyNumberFormat="1" applyFont="1" applyFill="1" applyBorder="1" applyAlignment="1" applyProtection="1">
      <alignment horizontal="center" vertical="center"/>
    </xf>
    <xf numFmtId="0" fontId="5" fillId="38" borderId="8" xfId="0" applyNumberFormat="1" applyFont="1" applyFill="1" applyBorder="1" applyAlignment="1" applyProtection="1">
      <alignment vertical="center" wrapText="1"/>
      <protection locked="0"/>
    </xf>
    <xf numFmtId="0" fontId="47" fillId="39" borderId="15" xfId="0" applyNumberFormat="1" applyFont="1" applyFill="1" applyBorder="1" applyAlignment="1" applyProtection="1">
      <alignment vertical="center"/>
      <protection locked="0"/>
    </xf>
    <xf numFmtId="0" fontId="47" fillId="39" borderId="8" xfId="0" applyNumberFormat="1" applyFont="1" applyFill="1" applyBorder="1" applyAlignment="1" applyProtection="1">
      <alignment vertical="center" wrapText="1"/>
      <protection locked="0"/>
    </xf>
    <xf numFmtId="0" fontId="47" fillId="39" borderId="8" xfId="0" applyNumberFormat="1" applyFont="1" applyFill="1" applyBorder="1" applyAlignment="1" applyProtection="1">
      <alignment vertical="center"/>
      <protection locked="0"/>
    </xf>
    <xf numFmtId="0" fontId="41" fillId="33" borderId="18" xfId="0" applyFont="1" applyFill="1" applyBorder="1" applyAlignment="1"/>
    <xf numFmtId="0" fontId="41" fillId="33" borderId="0" xfId="0" applyFont="1" applyFill="1" applyBorder="1" applyAlignment="1"/>
    <xf numFmtId="0" fontId="41" fillId="33" borderId="19" xfId="0" applyFont="1" applyFill="1" applyBorder="1" applyAlignment="1"/>
    <xf numFmtId="0" fontId="41" fillId="33" borderId="18" xfId="0" quotePrefix="1" applyFont="1" applyFill="1" applyBorder="1" applyAlignment="1"/>
    <xf numFmtId="0" fontId="7" fillId="34" borderId="10" xfId="0" applyFont="1" applyFill="1" applyBorder="1" applyAlignment="1" applyProtection="1">
      <alignment vertical="center" wrapText="1"/>
    </xf>
    <xf numFmtId="0" fontId="7" fillId="34" borderId="13" xfId="0" applyFont="1" applyFill="1" applyBorder="1" applyAlignment="1" applyProtection="1">
      <alignment vertical="center" wrapText="1"/>
    </xf>
    <xf numFmtId="0" fontId="7" fillId="34" borderId="11" xfId="0" applyFont="1" applyFill="1" applyBorder="1" applyAlignment="1" applyProtection="1">
      <alignment vertical="center" wrapText="1"/>
    </xf>
    <xf numFmtId="164" fontId="47" fillId="39" borderId="8" xfId="0" applyNumberFormat="1" applyFont="1" applyFill="1" applyBorder="1" applyAlignment="1" applyProtection="1">
      <alignment vertical="center"/>
      <protection locked="0"/>
    </xf>
    <xf numFmtId="0" fontId="45" fillId="35" borderId="8" xfId="0" applyFont="1" applyFill="1" applyBorder="1" applyAlignment="1" applyProtection="1">
      <alignment horizontal="center" vertical="center"/>
    </xf>
    <xf numFmtId="0" fontId="7" fillId="0" borderId="19" xfId="0" applyFont="1" applyFill="1" applyBorder="1" applyAlignment="1" applyProtection="1">
      <alignment vertical="center"/>
    </xf>
    <xf numFmtId="0" fontId="41" fillId="0" borderId="4" xfId="0" applyFont="1" applyBorder="1"/>
    <xf numFmtId="0" fontId="45" fillId="35" borderId="8" xfId="0" applyFont="1" applyFill="1" applyBorder="1" applyAlignment="1" applyProtection="1">
      <alignment horizontal="left" vertical="center"/>
    </xf>
    <xf numFmtId="0" fontId="41" fillId="38" borderId="8" xfId="34" applyFont="1" applyFill="1" applyBorder="1" applyAlignment="1" applyProtection="1">
      <alignment vertical="center"/>
      <protection locked="0"/>
    </xf>
    <xf numFmtId="0" fontId="47" fillId="39" borderId="8" xfId="0" applyFont="1" applyFill="1" applyBorder="1" applyAlignment="1" applyProtection="1">
      <alignment vertical="center"/>
      <protection locked="0"/>
    </xf>
    <xf numFmtId="0" fontId="41" fillId="38" borderId="8" xfId="0" applyFont="1" applyFill="1" applyBorder="1" applyAlignment="1" applyProtection="1">
      <alignment vertical="center"/>
      <protection locked="0"/>
    </xf>
    <xf numFmtId="0" fontId="41" fillId="34" borderId="8" xfId="0" applyFont="1" applyFill="1" applyBorder="1" applyAlignment="1">
      <alignment horizontal="left" vertical="center" wrapText="1"/>
    </xf>
    <xf numFmtId="0" fontId="52" fillId="0" borderId="0" xfId="0" applyFont="1" applyAlignment="1" applyProtection="1">
      <alignment vertical="center"/>
      <protection hidden="1"/>
    </xf>
    <xf numFmtId="0" fontId="41" fillId="33" borderId="0" xfId="0" applyFont="1" applyFill="1" applyAlignment="1" applyProtection="1">
      <alignment wrapText="1"/>
    </xf>
    <xf numFmtId="0" fontId="3" fillId="34" borderId="1" xfId="0" applyFont="1" applyFill="1" applyBorder="1" applyAlignment="1" applyProtection="1">
      <alignment vertical="center" wrapText="1"/>
    </xf>
    <xf numFmtId="0" fontId="3" fillId="34" borderId="2" xfId="0" applyFont="1" applyFill="1" applyBorder="1" applyAlignment="1" applyProtection="1">
      <alignment vertical="center" wrapText="1"/>
    </xf>
    <xf numFmtId="0" fontId="3" fillId="34" borderId="3" xfId="0" applyFont="1" applyFill="1" applyBorder="1" applyAlignment="1" applyProtection="1">
      <alignment vertical="center" wrapText="1"/>
    </xf>
    <xf numFmtId="0" fontId="41" fillId="0" borderId="8" xfId="0" applyFont="1" applyBorder="1"/>
    <xf numFmtId="0" fontId="52" fillId="0" borderId="0" xfId="0" applyFont="1" applyAlignment="1" applyProtection="1">
      <alignment horizontal="center" vertical="center"/>
    </xf>
    <xf numFmtId="0" fontId="52" fillId="0" borderId="0" xfId="0" applyFont="1" applyAlignment="1" applyProtection="1">
      <alignment vertical="center"/>
    </xf>
    <xf numFmtId="0" fontId="52" fillId="0" borderId="0" xfId="0" applyFont="1" applyAlignment="1" applyProtection="1">
      <alignment horizontal="center" vertical="center"/>
      <protection hidden="1"/>
    </xf>
    <xf numFmtId="0" fontId="45" fillId="33" borderId="0" xfId="0" applyFont="1" applyFill="1" applyBorder="1" applyAlignment="1" applyProtection="1">
      <alignment vertical="center" wrapText="1"/>
    </xf>
    <xf numFmtId="0" fontId="45" fillId="0" borderId="0" xfId="0" applyFont="1" applyBorder="1" applyAlignment="1" applyProtection="1">
      <alignment horizontal="right" vertical="center"/>
    </xf>
    <xf numFmtId="164" fontId="45" fillId="34" borderId="8" xfId="0" applyNumberFormat="1" applyFont="1" applyFill="1" applyBorder="1" applyAlignment="1" applyProtection="1">
      <alignment horizontal="center" vertical="center"/>
    </xf>
    <xf numFmtId="167" fontId="45" fillId="34" borderId="8" xfId="0" applyNumberFormat="1" applyFont="1" applyFill="1" applyBorder="1" applyAlignment="1" applyProtection="1">
      <alignment horizontal="center" vertical="center"/>
    </xf>
    <xf numFmtId="0" fontId="45" fillId="0" borderId="0" xfId="0" applyFont="1" applyBorder="1" applyAlignment="1" applyProtection="1">
      <alignment vertical="center" wrapText="1"/>
    </xf>
    <xf numFmtId="164" fontId="41" fillId="34" borderId="32" xfId="0" applyNumberFormat="1" applyFont="1" applyFill="1" applyBorder="1" applyAlignment="1" applyProtection="1">
      <alignment horizontal="center"/>
    </xf>
    <xf numFmtId="4" fontId="41" fillId="34" borderId="16" xfId="0" applyNumberFormat="1" applyFont="1" applyFill="1" applyBorder="1" applyAlignment="1" applyProtection="1">
      <alignment horizontal="center"/>
    </xf>
    <xf numFmtId="4" fontId="41" fillId="34" borderId="16" xfId="0" applyNumberFormat="1" applyFont="1" applyFill="1" applyBorder="1" applyAlignment="1" applyProtection="1">
      <alignment horizontal="center" vertical="center"/>
    </xf>
    <xf numFmtId="164" fontId="41" fillId="34" borderId="32" xfId="0" applyNumberFormat="1" applyFont="1" applyFill="1" applyBorder="1" applyAlignment="1" applyProtection="1">
      <alignment horizontal="center" vertical="center"/>
    </xf>
    <xf numFmtId="0" fontId="5" fillId="35" borderId="15" xfId="0" applyNumberFormat="1" applyFont="1" applyFill="1" applyBorder="1" applyAlignment="1" applyProtection="1">
      <alignment vertical="center"/>
    </xf>
    <xf numFmtId="0" fontId="42" fillId="37" borderId="25" xfId="34" applyFont="1" applyFill="1" applyBorder="1" applyAlignment="1" applyProtection="1">
      <alignment horizontal="center" vertical="center"/>
      <protection locked="0"/>
    </xf>
    <xf numFmtId="0" fontId="2" fillId="34" borderId="28" xfId="0" applyFont="1" applyFill="1" applyBorder="1" applyAlignment="1" applyProtection="1">
      <alignment vertical="center"/>
      <protection locked="0"/>
    </xf>
    <xf numFmtId="164" fontId="41" fillId="38" borderId="8" xfId="0" applyNumberFormat="1" applyFont="1" applyFill="1" applyBorder="1" applyAlignment="1" applyProtection="1">
      <alignment vertical="center"/>
      <protection locked="0"/>
    </xf>
    <xf numFmtId="0" fontId="3" fillId="0" borderId="2" xfId="0" applyFont="1" applyFill="1" applyBorder="1" applyAlignment="1" applyProtection="1">
      <alignment vertical="center"/>
    </xf>
    <xf numFmtId="0" fontId="45" fillId="0" borderId="8" xfId="0" applyFont="1" applyBorder="1" applyAlignment="1" applyProtection="1">
      <alignment horizontal="center"/>
      <protection locked="0"/>
    </xf>
    <xf numFmtId="0" fontId="3" fillId="34" borderId="18" xfId="0" applyFont="1" applyFill="1" applyBorder="1" applyAlignment="1" applyProtection="1">
      <alignment vertical="center" wrapText="1"/>
    </xf>
    <xf numFmtId="0" fontId="62" fillId="0" borderId="0" xfId="0" applyFont="1"/>
    <xf numFmtId="0" fontId="45" fillId="34" borderId="8" xfId="0" applyFont="1" applyFill="1" applyBorder="1" applyAlignment="1">
      <alignment horizontal="center" wrapText="1"/>
    </xf>
    <xf numFmtId="0" fontId="45" fillId="35" borderId="8" xfId="34" applyFont="1" applyFill="1" applyBorder="1" applyAlignment="1" applyProtection="1">
      <alignment horizontal="center" vertical="center"/>
      <protection locked="0"/>
    </xf>
    <xf numFmtId="3" fontId="47" fillId="39" borderId="8" xfId="0" applyNumberFormat="1" applyFont="1" applyFill="1" applyBorder="1" applyAlignment="1" applyProtection="1">
      <alignment horizontal="center" vertical="center"/>
      <protection locked="0"/>
    </xf>
    <xf numFmtId="167" fontId="47" fillId="39" borderId="15" xfId="0" applyNumberFormat="1" applyFont="1" applyFill="1" applyBorder="1" applyAlignment="1" applyProtection="1">
      <alignment vertical="center"/>
      <protection locked="0"/>
    </xf>
    <xf numFmtId="0" fontId="41" fillId="0" borderId="8" xfId="0" applyFont="1" applyBorder="1" applyAlignment="1" applyProtection="1">
      <alignment vertical="center"/>
    </xf>
    <xf numFmtId="168" fontId="41" fillId="34" borderId="8" xfId="0" applyNumberFormat="1" applyFont="1" applyFill="1" applyBorder="1" applyAlignment="1" applyProtection="1">
      <alignment horizontal="center" vertical="center"/>
    </xf>
    <xf numFmtId="2" fontId="41" fillId="34" borderId="8" xfId="0" applyNumberFormat="1" applyFont="1" applyFill="1" applyBorder="1" applyAlignment="1" applyProtection="1">
      <alignment horizontal="center" vertical="center"/>
    </xf>
    <xf numFmtId="171" fontId="41" fillId="34" borderId="8" xfId="0" applyNumberFormat="1" applyFont="1" applyFill="1" applyBorder="1" applyAlignment="1" applyProtection="1">
      <alignment horizontal="center" vertical="center"/>
    </xf>
    <xf numFmtId="0" fontId="7" fillId="34" borderId="22" xfId="0" applyFont="1" applyFill="1" applyBorder="1" applyAlignment="1" applyProtection="1">
      <alignment vertical="center" wrapText="1"/>
    </xf>
    <xf numFmtId="4" fontId="5" fillId="38" borderId="8" xfId="0" applyNumberFormat="1" applyFont="1" applyFill="1" applyBorder="1" applyAlignment="1" applyProtection="1">
      <alignment horizontal="center" vertical="center"/>
      <protection locked="0"/>
    </xf>
    <xf numFmtId="4" fontId="5" fillId="38" borderId="8" xfId="0" applyNumberFormat="1" applyFont="1" applyFill="1" applyBorder="1" applyAlignment="1" applyProtection="1">
      <alignment vertical="center"/>
      <protection locked="0"/>
    </xf>
    <xf numFmtId="167" fontId="5" fillId="38" borderId="8" xfId="0" applyNumberFormat="1" applyFont="1" applyFill="1" applyBorder="1" applyAlignment="1" applyProtection="1">
      <alignment vertical="center"/>
      <protection locked="0"/>
    </xf>
    <xf numFmtId="4" fontId="47" fillId="39" borderId="8" xfId="0" applyNumberFormat="1" applyFont="1" applyFill="1" applyBorder="1" applyAlignment="1" applyProtection="1">
      <alignment vertical="center"/>
      <protection locked="0"/>
    </xf>
    <xf numFmtId="167" fontId="47" fillId="39" borderId="8" xfId="0" applyNumberFormat="1" applyFont="1" applyFill="1" applyBorder="1" applyAlignment="1" applyProtection="1">
      <alignment vertical="center"/>
      <protection locked="0"/>
    </xf>
    <xf numFmtId="0" fontId="45" fillId="0" borderId="0" xfId="0" applyFont="1" applyAlignment="1">
      <alignment vertical="center"/>
    </xf>
    <xf numFmtId="0" fontId="2" fillId="39" borderId="8" xfId="34" applyFont="1" applyFill="1" applyBorder="1" applyAlignment="1" applyProtection="1">
      <alignment horizontal="center" vertical="center"/>
      <protection locked="0"/>
    </xf>
    <xf numFmtId="0" fontId="45" fillId="0" borderId="0" xfId="0" applyFont="1" applyAlignment="1" applyProtection="1">
      <alignment vertical="center"/>
      <protection locked="0"/>
    </xf>
    <xf numFmtId="0" fontId="63" fillId="0" borderId="0" xfId="0" applyFont="1" applyBorder="1" applyAlignment="1" applyProtection="1">
      <alignment horizontal="center" vertical="center" wrapText="1"/>
    </xf>
    <xf numFmtId="0" fontId="64" fillId="0" borderId="0" xfId="0" applyFont="1" applyAlignment="1" applyProtection="1">
      <alignment horizontal="center" vertical="center" wrapText="1"/>
    </xf>
    <xf numFmtId="0" fontId="64" fillId="0" borderId="0" xfId="0" applyFont="1" applyBorder="1" applyAlignment="1" applyProtection="1">
      <alignment horizontal="center" vertical="center" wrapText="1"/>
    </xf>
    <xf numFmtId="14" fontId="41" fillId="0" borderId="0" xfId="0" applyNumberFormat="1" applyFont="1" applyProtection="1"/>
    <xf numFmtId="14" fontId="41" fillId="0" borderId="0" xfId="0" applyNumberFormat="1" applyFont="1"/>
    <xf numFmtId="0" fontId="5" fillId="38" borderId="15" xfId="0" applyNumberFormat="1" applyFont="1" applyFill="1" applyBorder="1" applyAlignment="1" applyProtection="1">
      <alignment vertical="center" wrapText="1"/>
      <protection locked="0"/>
    </xf>
    <xf numFmtId="0" fontId="45" fillId="35" borderId="8" xfId="34" applyFont="1" applyFill="1" applyBorder="1" applyAlignment="1" applyProtection="1">
      <alignment horizontal="center" vertical="center" wrapText="1"/>
    </xf>
    <xf numFmtId="0" fontId="41" fillId="35" borderId="8" xfId="0" applyFont="1" applyFill="1" applyBorder="1" applyAlignment="1" applyProtection="1">
      <alignment vertical="center" wrapText="1"/>
    </xf>
    <xf numFmtId="0" fontId="45" fillId="0" borderId="0" xfId="0" applyFont="1" applyFill="1" applyBorder="1" applyAlignment="1">
      <alignment vertical="center"/>
    </xf>
    <xf numFmtId="0" fontId="52" fillId="0" borderId="0" xfId="0" applyFont="1" applyAlignment="1">
      <alignment vertical="top" wrapText="1"/>
    </xf>
    <xf numFmtId="0" fontId="68" fillId="0" borderId="0" xfId="0" applyFont="1"/>
    <xf numFmtId="0" fontId="69" fillId="0" borderId="0" xfId="0" applyFont="1" applyAlignment="1">
      <alignment vertical="top" wrapText="1"/>
    </xf>
    <xf numFmtId="0" fontId="52" fillId="0" borderId="0" xfId="0" applyFont="1" applyAlignment="1">
      <alignment wrapText="1"/>
    </xf>
    <xf numFmtId="0" fontId="5" fillId="0" borderId="0" xfId="0" applyFont="1" applyAlignment="1">
      <alignment vertical="top"/>
    </xf>
    <xf numFmtId="0" fontId="47" fillId="0" borderId="0" xfId="0" applyFont="1" applyProtection="1">
      <protection hidden="1"/>
    </xf>
    <xf numFmtId="0" fontId="41" fillId="38" borderId="8" xfId="0" applyFont="1" applyFill="1" applyBorder="1" applyAlignment="1" applyProtection="1">
      <alignment horizontal="center" vertical="center"/>
      <protection locked="0"/>
    </xf>
    <xf numFmtId="0" fontId="3" fillId="34" borderId="1" xfId="0" applyFont="1" applyFill="1" applyBorder="1" applyAlignment="1" applyProtection="1">
      <alignment vertical="center"/>
    </xf>
    <xf numFmtId="0" fontId="42" fillId="0" borderId="0" xfId="34" applyFont="1" applyFill="1" applyBorder="1" applyAlignment="1" applyProtection="1">
      <alignment horizontal="left" vertical="center"/>
    </xf>
    <xf numFmtId="164" fontId="5" fillId="38" borderId="8" xfId="0" applyNumberFormat="1" applyFont="1" applyFill="1" applyBorder="1" applyAlignment="1" applyProtection="1">
      <alignment horizontal="center" vertical="center" wrapText="1"/>
      <protection locked="0"/>
    </xf>
    <xf numFmtId="0" fontId="5" fillId="38" borderId="8" xfId="0" applyFont="1" applyFill="1" applyBorder="1" applyAlignment="1" applyProtection="1">
      <alignment horizontal="center" vertical="center" wrapText="1"/>
      <protection locked="0"/>
    </xf>
    <xf numFmtId="0" fontId="5" fillId="38" borderId="8" xfId="0" applyFont="1" applyFill="1" applyBorder="1" applyAlignment="1" applyProtection="1">
      <alignment horizontal="center" vertical="center"/>
      <protection locked="0"/>
    </xf>
    <xf numFmtId="164" fontId="41" fillId="38" borderId="8" xfId="0" applyNumberFormat="1" applyFont="1" applyFill="1" applyBorder="1" applyAlignment="1" applyProtection="1">
      <alignment horizontal="center" vertical="center"/>
      <protection locked="0"/>
    </xf>
    <xf numFmtId="165" fontId="5" fillId="38" borderId="8" xfId="0" applyNumberFormat="1" applyFont="1" applyFill="1" applyBorder="1" applyAlignment="1" applyProtection="1">
      <alignment horizontal="center" vertical="center"/>
      <protection locked="0"/>
    </xf>
    <xf numFmtId="0" fontId="41" fillId="38" borderId="8" xfId="0" applyFont="1" applyFill="1" applyBorder="1" applyAlignment="1" applyProtection="1">
      <alignment horizontal="center" vertical="center" wrapText="1"/>
      <protection locked="0"/>
    </xf>
    <xf numFmtId="0" fontId="42" fillId="0" borderId="19" xfId="34" applyFont="1" applyFill="1" applyBorder="1" applyAlignment="1" applyProtection="1">
      <alignment horizontal="left" vertical="center"/>
    </xf>
    <xf numFmtId="3" fontId="41" fillId="0" borderId="8" xfId="0" applyNumberFormat="1" applyFont="1" applyBorder="1" applyAlignment="1" applyProtection="1">
      <alignment vertical="center"/>
      <protection locked="0"/>
    </xf>
    <xf numFmtId="3" fontId="41" fillId="38" borderId="8" xfId="0" applyNumberFormat="1" applyFont="1" applyFill="1" applyBorder="1" applyAlignment="1" applyProtection="1">
      <alignment horizontal="center" vertical="center"/>
      <protection locked="0"/>
    </xf>
    <xf numFmtId="0" fontId="71" fillId="0" borderId="0" xfId="34" applyFont="1" applyFill="1" applyBorder="1" applyAlignment="1" applyProtection="1">
      <alignment vertical="center"/>
    </xf>
    <xf numFmtId="0" fontId="72" fillId="0" borderId="2" xfId="0" applyFont="1" applyFill="1" applyBorder="1" applyAlignment="1" applyProtection="1">
      <alignment vertical="center"/>
    </xf>
    <xf numFmtId="0" fontId="72" fillId="0" borderId="0" xfId="0" applyFont="1" applyFill="1" applyBorder="1" applyAlignment="1" applyProtection="1">
      <alignment vertical="center"/>
    </xf>
    <xf numFmtId="0" fontId="71" fillId="0" borderId="22" xfId="34" applyFont="1" applyFill="1" applyBorder="1" applyAlignment="1" applyProtection="1">
      <alignment vertical="center"/>
    </xf>
    <xf numFmtId="0" fontId="73" fillId="0" borderId="22" xfId="0" applyFont="1" applyBorder="1"/>
    <xf numFmtId="0" fontId="71" fillId="0" borderId="22" xfId="34" applyFont="1" applyBorder="1" applyAlignment="1" applyProtection="1"/>
    <xf numFmtId="0" fontId="72" fillId="0" borderId="19" xfId="0" applyFont="1" applyFill="1" applyBorder="1" applyAlignment="1" applyProtection="1">
      <alignment vertical="center"/>
    </xf>
    <xf numFmtId="0" fontId="71" fillId="0" borderId="2" xfId="34" applyFont="1" applyFill="1" applyBorder="1" applyAlignment="1" applyProtection="1">
      <alignment vertical="center"/>
    </xf>
    <xf numFmtId="0" fontId="72" fillId="0" borderId="3" xfId="0" applyFont="1" applyFill="1" applyBorder="1" applyAlignment="1" applyProtection="1">
      <alignment vertical="center"/>
    </xf>
    <xf numFmtId="0" fontId="71" fillId="0" borderId="0" xfId="34" applyFont="1" applyFill="1" applyBorder="1" applyAlignment="1" applyProtection="1">
      <alignment horizontal="left" vertical="center"/>
    </xf>
    <xf numFmtId="0" fontId="73" fillId="0" borderId="0" xfId="0" applyFont="1" applyBorder="1" applyAlignment="1" applyProtection="1">
      <alignment vertical="center"/>
    </xf>
    <xf numFmtId="0" fontId="71" fillId="0" borderId="5" xfId="34" applyFont="1" applyFill="1" applyBorder="1" applyAlignment="1" applyProtection="1">
      <alignment horizontal="left" vertical="center"/>
    </xf>
    <xf numFmtId="0" fontId="41" fillId="34" borderId="8" xfId="0" applyFont="1" applyFill="1" applyBorder="1" applyAlignment="1" applyProtection="1">
      <alignment horizontal="left" vertical="center"/>
    </xf>
    <xf numFmtId="0" fontId="41" fillId="0" borderId="0" xfId="0" applyFont="1" applyAlignment="1" applyProtection="1">
      <alignment horizontal="right" vertical="top"/>
    </xf>
    <xf numFmtId="0" fontId="41" fillId="0" borderId="0" xfId="0" applyFont="1" applyFill="1" applyAlignment="1" applyProtection="1">
      <alignment vertical="top"/>
    </xf>
    <xf numFmtId="0" fontId="41" fillId="33" borderId="1" xfId="0" applyFont="1" applyFill="1" applyBorder="1" applyAlignment="1" applyProtection="1"/>
    <xf numFmtId="0" fontId="41" fillId="33" borderId="2" xfId="0" applyFont="1" applyFill="1" applyBorder="1" applyAlignment="1" applyProtection="1"/>
    <xf numFmtId="0" fontId="41" fillId="33" borderId="3" xfId="0" applyFont="1" applyFill="1" applyBorder="1" applyAlignment="1" applyProtection="1"/>
    <xf numFmtId="0" fontId="71" fillId="0" borderId="0" xfId="34" applyFont="1" applyFill="1" applyBorder="1" applyAlignment="1" applyProtection="1">
      <alignment vertical="center" wrapText="1"/>
    </xf>
    <xf numFmtId="0" fontId="71" fillId="0" borderId="19" xfId="34" applyFont="1" applyFill="1" applyBorder="1" applyAlignment="1" applyProtection="1">
      <alignment vertical="center" wrapText="1"/>
    </xf>
    <xf numFmtId="0" fontId="71" fillId="0" borderId="19" xfId="34" applyFont="1" applyFill="1" applyBorder="1" applyAlignment="1" applyProtection="1">
      <alignment vertical="center"/>
    </xf>
    <xf numFmtId="0" fontId="71" fillId="0" borderId="4" xfId="34" applyFont="1" applyFill="1" applyBorder="1" applyAlignment="1" applyProtection="1">
      <alignment vertical="center"/>
    </xf>
    <xf numFmtId="0" fontId="76" fillId="0" borderId="0" xfId="0" applyFont="1" applyFill="1" applyBorder="1" applyAlignment="1" applyProtection="1">
      <alignment horizontal="center" vertical="center" wrapText="1"/>
    </xf>
    <xf numFmtId="0" fontId="75" fillId="0" borderId="0" xfId="0" applyFont="1" applyAlignment="1" applyProtection="1">
      <alignment horizontal="left"/>
    </xf>
    <xf numFmtId="0" fontId="76" fillId="33" borderId="0" xfId="0" applyFont="1" applyFill="1" applyProtection="1"/>
    <xf numFmtId="0" fontId="76" fillId="33" borderId="0" xfId="0" applyFont="1" applyFill="1" applyAlignment="1" applyProtection="1">
      <alignment vertical="center"/>
    </xf>
    <xf numFmtId="0" fontId="76" fillId="0" borderId="0" xfId="0" applyFont="1" applyBorder="1" applyAlignment="1" applyProtection="1">
      <alignment vertical="center"/>
    </xf>
    <xf numFmtId="0" fontId="75" fillId="0" borderId="0" xfId="0" applyFont="1" applyAlignment="1">
      <alignment vertical="center"/>
    </xf>
    <xf numFmtId="0" fontId="75" fillId="0" borderId="0" xfId="0" applyFont="1" applyAlignment="1" applyProtection="1">
      <alignment horizontal="center" vertical="center" wrapText="1"/>
    </xf>
    <xf numFmtId="0" fontId="75" fillId="0" borderId="0" xfId="0" applyFont="1" applyAlignment="1" applyProtection="1">
      <alignment horizontal="left" vertical="center"/>
    </xf>
    <xf numFmtId="0" fontId="76" fillId="0" borderId="0" xfId="0" applyFont="1" applyFill="1" applyBorder="1" applyAlignment="1" applyProtection="1">
      <alignment vertical="center"/>
    </xf>
    <xf numFmtId="0" fontId="75" fillId="0" borderId="8" xfId="0" applyFont="1" applyFill="1" applyBorder="1" applyAlignment="1" applyProtection="1">
      <alignment horizontal="center" vertical="center" wrapText="1"/>
    </xf>
    <xf numFmtId="0" fontId="79" fillId="0" borderId="0" xfId="0" applyFont="1"/>
    <xf numFmtId="0" fontId="79" fillId="33" borderId="0" xfId="0" applyFont="1" applyFill="1" applyAlignment="1" applyProtection="1">
      <alignment vertical="center"/>
    </xf>
    <xf numFmtId="0" fontId="71" fillId="37" borderId="8" xfId="34" applyFont="1" applyFill="1" applyBorder="1" applyAlignment="1" applyProtection="1">
      <alignment horizontal="center" vertical="center"/>
      <protection locked="0"/>
    </xf>
    <xf numFmtId="0" fontId="71" fillId="37" borderId="8" xfId="34" applyFont="1" applyFill="1" applyBorder="1" applyAlignment="1" applyProtection="1">
      <alignment horizontal="center" vertical="center" wrapText="1"/>
      <protection locked="0"/>
    </xf>
    <xf numFmtId="0" fontId="1" fillId="38" borderId="8" xfId="0" applyFont="1" applyFill="1" applyBorder="1" applyAlignment="1" applyProtection="1">
      <alignment horizontal="center" vertical="center"/>
      <protection locked="0"/>
    </xf>
    <xf numFmtId="0" fontId="75" fillId="0" borderId="0" xfId="0" applyFont="1" applyAlignment="1" applyProtection="1">
      <alignment horizontal="left" vertical="center" wrapText="1"/>
    </xf>
    <xf numFmtId="0" fontId="76" fillId="0" borderId="0" xfId="0" applyFont="1" applyBorder="1" applyAlignment="1" applyProtection="1">
      <alignment horizontal="center" vertical="center" wrapText="1"/>
    </xf>
    <xf numFmtId="0" fontId="3" fillId="35" borderId="8" xfId="0" applyFont="1" applyFill="1" applyBorder="1" applyAlignment="1" applyProtection="1">
      <alignment horizontal="center" vertical="center" wrapText="1"/>
    </xf>
    <xf numFmtId="0" fontId="3" fillId="34" borderId="8" xfId="0" applyFont="1" applyFill="1" applyBorder="1" applyAlignment="1" applyProtection="1">
      <alignment horizontal="center" vertical="center" wrapText="1"/>
    </xf>
    <xf numFmtId="0" fontId="45" fillId="35" borderId="8" xfId="0" applyFont="1" applyFill="1" applyBorder="1" applyAlignment="1">
      <alignment horizontal="center" vertical="center" wrapText="1"/>
    </xf>
    <xf numFmtId="0" fontId="81" fillId="0" borderId="0" xfId="0" applyFont="1"/>
    <xf numFmtId="49" fontId="41" fillId="38" borderId="8" xfId="0" applyNumberFormat="1" applyFont="1" applyFill="1" applyBorder="1" applyAlignment="1" applyProtection="1">
      <alignment horizontal="center" vertical="center" wrapText="1"/>
      <protection locked="0"/>
    </xf>
    <xf numFmtId="0" fontId="47" fillId="39" borderId="8" xfId="0" applyFont="1" applyFill="1" applyBorder="1" applyAlignment="1" applyProtection="1">
      <alignment vertical="center" wrapText="1"/>
      <protection locked="0"/>
    </xf>
    <xf numFmtId="0" fontId="47" fillId="39" borderId="8" xfId="0" applyFont="1" applyFill="1" applyBorder="1" applyAlignment="1" applyProtection="1">
      <alignment horizontal="center" vertical="center" wrapText="1"/>
      <protection locked="0"/>
    </xf>
    <xf numFmtId="0" fontId="47" fillId="39" borderId="8" xfId="0" applyFont="1" applyFill="1" applyBorder="1" applyAlignment="1" applyProtection="1">
      <alignment horizontal="center" vertical="center"/>
      <protection locked="0"/>
    </xf>
    <xf numFmtId="0" fontId="41" fillId="38" borderId="10" xfId="0" applyNumberFormat="1" applyFont="1" applyFill="1" applyBorder="1" applyAlignment="1" applyProtection="1">
      <alignment horizontal="center" vertical="center" wrapText="1"/>
      <protection locked="0"/>
    </xf>
    <xf numFmtId="0" fontId="41" fillId="35" borderId="8" xfId="0" applyFont="1" applyFill="1" applyBorder="1" applyAlignment="1">
      <alignment horizontal="center" vertical="center"/>
    </xf>
    <xf numFmtId="0" fontId="47" fillId="39" borderId="8" xfId="0" applyNumberFormat="1" applyFont="1" applyFill="1" applyBorder="1" applyAlignment="1" applyProtection="1">
      <alignment horizontal="center" vertical="center"/>
      <protection locked="0"/>
    </xf>
    <xf numFmtId="0" fontId="3" fillId="35" borderId="8" xfId="0" applyFont="1" applyFill="1" applyBorder="1" applyAlignment="1">
      <alignment horizontal="center" vertical="center" wrapText="1"/>
    </xf>
    <xf numFmtId="0" fontId="47" fillId="39" borderId="8" xfId="0" applyFont="1" applyFill="1" applyBorder="1" applyAlignment="1">
      <alignment horizontal="center" vertical="center"/>
    </xf>
    <xf numFmtId="2" fontId="47" fillId="39" borderId="8" xfId="0" applyNumberFormat="1" applyFont="1" applyFill="1" applyBorder="1" applyAlignment="1">
      <alignment horizontal="center" vertical="center"/>
    </xf>
    <xf numFmtId="0" fontId="81" fillId="0" borderId="0" xfId="0" applyFont="1" applyProtection="1"/>
    <xf numFmtId="167" fontId="5" fillId="38" borderId="8" xfId="0" applyNumberFormat="1" applyFont="1" applyFill="1" applyBorder="1" applyAlignment="1" applyProtection="1">
      <alignment horizontal="center" vertical="center"/>
      <protection locked="0"/>
    </xf>
    <xf numFmtId="2" fontId="5" fillId="38" borderId="8" xfId="0" applyNumberFormat="1" applyFont="1" applyFill="1" applyBorder="1" applyAlignment="1" applyProtection="1">
      <alignment horizontal="center" vertical="center"/>
      <protection locked="0"/>
    </xf>
    <xf numFmtId="167" fontId="5" fillId="38" borderId="8" xfId="0" applyNumberFormat="1" applyFont="1" applyFill="1" applyBorder="1" applyAlignment="1" applyProtection="1">
      <alignment horizontal="center" vertical="center" wrapText="1"/>
      <protection locked="0"/>
    </xf>
    <xf numFmtId="0" fontId="5" fillId="35" borderId="15" xfId="0" applyNumberFormat="1" applyFont="1" applyFill="1" applyBorder="1" applyAlignment="1" applyProtection="1">
      <alignment horizontal="center" vertical="center" wrapText="1"/>
    </xf>
    <xf numFmtId="164" fontId="5" fillId="38" borderId="15" xfId="0" applyNumberFormat="1" applyFont="1" applyFill="1" applyBorder="1" applyAlignment="1" applyProtection="1">
      <alignment horizontal="center" vertical="center" wrapText="1"/>
      <protection locked="0"/>
    </xf>
    <xf numFmtId="0" fontId="52" fillId="0" borderId="0" xfId="0" applyFont="1" applyAlignment="1" applyProtection="1">
      <alignment horizontal="center" vertical="center" wrapText="1"/>
      <protection hidden="1"/>
    </xf>
    <xf numFmtId="0" fontId="41" fillId="0" borderId="0" xfId="0" applyFont="1" applyAlignment="1" applyProtection="1">
      <alignment horizontal="center" vertical="center" wrapText="1"/>
    </xf>
    <xf numFmtId="0" fontId="41" fillId="0" borderId="0" xfId="0" applyFont="1" applyAlignment="1" applyProtection="1">
      <alignment horizontal="center" vertical="center" wrapText="1"/>
      <protection locked="0"/>
    </xf>
    <xf numFmtId="0" fontId="3" fillId="0" borderId="0" xfId="0" applyFont="1" applyAlignment="1">
      <alignment horizontal="right" vertical="center"/>
    </xf>
    <xf numFmtId="0" fontId="45" fillId="0" borderId="0" xfId="0" applyFont="1" applyBorder="1" applyAlignment="1" applyProtection="1">
      <alignment vertical="center"/>
      <protection locked="0"/>
    </xf>
    <xf numFmtId="3" fontId="5" fillId="38" borderId="8" xfId="0" applyNumberFormat="1" applyFont="1" applyFill="1" applyBorder="1" applyAlignment="1" applyProtection="1">
      <alignment horizontal="center" vertical="center" wrapText="1"/>
      <protection locked="0"/>
    </xf>
    <xf numFmtId="4" fontId="5" fillId="38" borderId="8" xfId="0" applyNumberFormat="1" applyFont="1" applyFill="1" applyBorder="1" applyAlignment="1" applyProtection="1">
      <alignment horizontal="center" vertical="center" wrapText="1"/>
      <protection locked="0"/>
    </xf>
    <xf numFmtId="164" fontId="47" fillId="39" borderId="8" xfId="0" applyNumberFormat="1" applyFont="1" applyFill="1" applyBorder="1" applyAlignment="1" applyProtection="1">
      <alignment horizontal="center" vertical="center" wrapText="1"/>
      <protection locked="0"/>
    </xf>
    <xf numFmtId="164" fontId="47" fillId="39" borderId="8" xfId="0" applyNumberFormat="1" applyFont="1" applyFill="1" applyBorder="1" applyAlignment="1" applyProtection="1">
      <alignment horizontal="center" vertical="center"/>
      <protection locked="0"/>
    </xf>
    <xf numFmtId="0" fontId="0" fillId="0" borderId="0" xfId="0" applyAlignment="1">
      <alignment vertical="center"/>
    </xf>
    <xf numFmtId="0" fontId="41" fillId="0" borderId="0" xfId="0" applyFont="1" applyAlignment="1">
      <alignment horizontal="center" vertical="center" wrapText="1"/>
    </xf>
    <xf numFmtId="0" fontId="0" fillId="0" borderId="0" xfId="0" applyAlignment="1">
      <alignment horizontal="center" vertical="center" wrapText="1"/>
    </xf>
    <xf numFmtId="0" fontId="41" fillId="38" borderId="8" xfId="0" applyFont="1" applyFill="1" applyBorder="1" applyAlignment="1" applyProtection="1">
      <alignment horizontal="left" vertical="center" wrapText="1"/>
      <protection locked="0"/>
    </xf>
    <xf numFmtId="0" fontId="41" fillId="38" borderId="8" xfId="0" applyFont="1" applyFill="1" applyBorder="1" applyAlignment="1" applyProtection="1">
      <alignment horizontal="left" vertical="center"/>
      <protection locked="0"/>
    </xf>
    <xf numFmtId="0" fontId="51" fillId="0" borderId="0" xfId="0" applyFont="1" applyAlignment="1" applyProtection="1">
      <alignment vertical="center"/>
    </xf>
    <xf numFmtId="0" fontId="0" fillId="0" borderId="0" xfId="0" applyFont="1" applyAlignment="1" applyProtection="1">
      <alignment vertical="center"/>
      <protection locked="0"/>
    </xf>
    <xf numFmtId="0" fontId="9" fillId="0" borderId="0" xfId="0" applyFont="1" applyAlignment="1" applyProtection="1">
      <alignment horizontal="right" vertical="center"/>
    </xf>
    <xf numFmtId="0" fontId="1" fillId="0" borderId="0" xfId="0" applyFont="1" applyAlignment="1" applyProtection="1">
      <alignment vertical="center"/>
    </xf>
    <xf numFmtId="0" fontId="43" fillId="33" borderId="0" xfId="0" applyFont="1" applyFill="1" applyAlignment="1" applyProtection="1">
      <alignment vertical="center"/>
    </xf>
    <xf numFmtId="14" fontId="41" fillId="0" borderId="0" xfId="0" applyNumberFormat="1" applyFont="1" applyAlignment="1" applyProtection="1">
      <alignment vertical="center"/>
    </xf>
    <xf numFmtId="0" fontId="41" fillId="33" borderId="1" xfId="0" applyFont="1" applyFill="1" applyBorder="1" applyAlignment="1" applyProtection="1">
      <alignment vertical="center"/>
    </xf>
    <xf numFmtId="0" fontId="41" fillId="33" borderId="2" xfId="0" applyFont="1" applyFill="1" applyBorder="1" applyAlignment="1" applyProtection="1">
      <alignment vertical="center"/>
    </xf>
    <xf numFmtId="0" fontId="41" fillId="33" borderId="3" xfId="0" applyFont="1" applyFill="1" applyBorder="1" applyAlignment="1" applyProtection="1">
      <alignment vertical="center"/>
    </xf>
    <xf numFmtId="0" fontId="41" fillId="0" borderId="17" xfId="0" applyFont="1" applyFill="1" applyBorder="1" applyAlignment="1" applyProtection="1">
      <alignment vertical="center"/>
      <protection locked="0"/>
    </xf>
    <xf numFmtId="1" fontId="12" fillId="0" borderId="0" xfId="0" applyNumberFormat="1" applyFont="1" applyAlignment="1" applyProtection="1">
      <alignment horizontal="left" vertical="center"/>
      <protection locked="0"/>
    </xf>
    <xf numFmtId="0" fontId="39" fillId="0" borderId="0" xfId="0" applyFont="1" applyAlignment="1" applyProtection="1">
      <alignment vertical="center"/>
      <protection locked="0"/>
    </xf>
    <xf numFmtId="0" fontId="39" fillId="0" borderId="0" xfId="0" applyFont="1" applyAlignment="1">
      <alignment horizontal="right" vertical="center"/>
    </xf>
    <xf numFmtId="0" fontId="71" fillId="0" borderId="0" xfId="34" applyFont="1" applyBorder="1" applyAlignment="1" applyProtection="1">
      <alignment vertical="center"/>
    </xf>
    <xf numFmtId="0" fontId="71" fillId="0" borderId="19" xfId="34" applyFont="1" applyBorder="1" applyAlignment="1" applyProtection="1">
      <alignment vertical="center"/>
    </xf>
    <xf numFmtId="0" fontId="41" fillId="0" borderId="5" xfId="0" applyFont="1" applyBorder="1" applyAlignment="1" applyProtection="1">
      <alignment vertical="center"/>
    </xf>
    <xf numFmtId="0" fontId="71" fillId="0" borderId="22" xfId="34" applyFont="1" applyBorder="1" applyAlignment="1" applyProtection="1">
      <alignment vertical="center"/>
    </xf>
    <xf numFmtId="0" fontId="71" fillId="0" borderId="4" xfId="34" applyFont="1" applyBorder="1" applyAlignment="1" applyProtection="1">
      <alignment vertical="center"/>
    </xf>
    <xf numFmtId="0" fontId="48" fillId="33" borderId="0" xfId="0" applyFont="1" applyFill="1" applyBorder="1" applyAlignment="1" applyProtection="1">
      <alignment vertical="center" wrapText="1"/>
    </xf>
    <xf numFmtId="0" fontId="39" fillId="0" borderId="0" xfId="0" applyFont="1" applyAlignment="1">
      <alignment vertical="center"/>
    </xf>
    <xf numFmtId="0" fontId="0" fillId="0" borderId="8" xfId="0" applyBorder="1" applyAlignment="1">
      <alignment vertical="center"/>
    </xf>
    <xf numFmtId="0" fontId="66" fillId="0" borderId="8" xfId="0" applyFont="1" applyBorder="1" applyAlignment="1">
      <alignment vertical="center"/>
    </xf>
    <xf numFmtId="0" fontId="66" fillId="0" borderId="8" xfId="0" applyFont="1" applyFill="1" applyBorder="1" applyAlignment="1">
      <alignment vertical="center"/>
    </xf>
    <xf numFmtId="0" fontId="47" fillId="33" borderId="0" xfId="0" applyFont="1" applyFill="1" applyBorder="1" applyAlignment="1" applyProtection="1">
      <alignment horizontal="center" vertical="center" wrapText="1"/>
    </xf>
    <xf numFmtId="0" fontId="47" fillId="33" borderId="0" xfId="0" applyFont="1" applyFill="1" applyAlignment="1" applyProtection="1">
      <alignment vertical="center"/>
    </xf>
    <xf numFmtId="0" fontId="65" fillId="0" borderId="8" xfId="0" applyFont="1" applyBorder="1" applyAlignment="1">
      <alignment vertical="center"/>
    </xf>
    <xf numFmtId="0" fontId="48" fillId="0" borderId="0" xfId="0" applyFont="1" applyAlignment="1" applyProtection="1">
      <alignment vertical="center"/>
    </xf>
    <xf numFmtId="3" fontId="41" fillId="33" borderId="0" xfId="0" applyNumberFormat="1" applyFont="1" applyFill="1" applyBorder="1" applyAlignment="1" applyProtection="1">
      <alignment horizontal="center" vertical="center"/>
    </xf>
    <xf numFmtId="0" fontId="41" fillId="33" borderId="0" xfId="0" applyFont="1" applyFill="1" applyBorder="1" applyAlignment="1" applyProtection="1">
      <alignment horizontal="left" vertical="center"/>
    </xf>
    <xf numFmtId="0" fontId="0" fillId="0" borderId="0" xfId="0" applyAlignment="1">
      <alignment horizontal="right" vertical="center"/>
    </xf>
    <xf numFmtId="0" fontId="76" fillId="33" borderId="2" xfId="0" applyFont="1" applyFill="1" applyBorder="1" applyAlignment="1" applyProtection="1">
      <alignment vertical="center"/>
    </xf>
    <xf numFmtId="0" fontId="0" fillId="0" borderId="2" xfId="0" applyBorder="1" applyAlignment="1">
      <alignment vertical="center"/>
    </xf>
    <xf numFmtId="0" fontId="0" fillId="0" borderId="0" xfId="0" applyFont="1" applyAlignment="1">
      <alignment vertical="center"/>
    </xf>
    <xf numFmtId="0" fontId="47" fillId="0" borderId="0" xfId="0" applyFont="1" applyAlignment="1" applyProtection="1">
      <alignment vertical="center"/>
    </xf>
    <xf numFmtId="0" fontId="0" fillId="0" borderId="0" xfId="0" applyFont="1" applyAlignment="1" applyProtection="1">
      <alignment vertical="center"/>
    </xf>
    <xf numFmtId="0" fontId="50" fillId="0" borderId="0" xfId="0" applyFont="1" applyAlignment="1" applyProtection="1">
      <alignment horizontal="left" vertical="center"/>
      <protection locked="0"/>
    </xf>
    <xf numFmtId="0" fontId="0" fillId="0" borderId="8" xfId="0" applyBorder="1" applyAlignment="1" applyProtection="1">
      <alignment vertical="center"/>
      <protection locked="0"/>
    </xf>
    <xf numFmtId="0" fontId="0" fillId="0" borderId="0" xfId="0" applyAlignment="1" applyProtection="1">
      <alignment vertical="center"/>
      <protection locked="0"/>
    </xf>
    <xf numFmtId="3" fontId="41" fillId="0" borderId="0" xfId="0" applyNumberFormat="1" applyFont="1" applyBorder="1" applyAlignment="1">
      <alignment horizontal="center" vertical="center" wrapText="1"/>
    </xf>
    <xf numFmtId="0" fontId="59" fillId="0" borderId="0" xfId="0" applyFont="1" applyAlignment="1" applyProtection="1">
      <alignment vertical="center"/>
    </xf>
    <xf numFmtId="3" fontId="41" fillId="38" borderId="8" xfId="0" applyNumberFormat="1" applyFont="1" applyFill="1" applyBorder="1" applyAlignment="1" applyProtection="1">
      <alignment horizontal="center" vertical="center" wrapText="1"/>
      <protection locked="0"/>
    </xf>
    <xf numFmtId="4" fontId="47" fillId="39" borderId="8" xfId="0" applyNumberFormat="1" applyFont="1" applyFill="1" applyBorder="1" applyAlignment="1" applyProtection="1">
      <alignment horizontal="center" vertical="center" wrapText="1"/>
      <protection locked="0"/>
    </xf>
    <xf numFmtId="0" fontId="62" fillId="0" borderId="0" xfId="0" applyFont="1" applyAlignment="1" applyProtection="1">
      <alignment vertical="center" wrapText="1"/>
    </xf>
    <xf numFmtId="0" fontId="41" fillId="35" borderId="8" xfId="0" applyFont="1" applyFill="1" applyBorder="1" applyAlignment="1">
      <alignment vertical="center" wrapText="1"/>
    </xf>
    <xf numFmtId="0" fontId="1" fillId="38" borderId="8" xfId="0" applyFont="1" applyFill="1" applyBorder="1" applyAlignment="1" applyProtection="1">
      <alignment horizontal="left" vertical="center" wrapText="1"/>
      <protection locked="0"/>
    </xf>
    <xf numFmtId="168" fontId="41" fillId="38" borderId="8" xfId="0" applyNumberFormat="1" applyFont="1" applyFill="1" applyBorder="1" applyAlignment="1" applyProtection="1">
      <alignment vertical="center"/>
      <protection locked="0"/>
    </xf>
    <xf numFmtId="2" fontId="5" fillId="38" borderId="8" xfId="0" applyNumberFormat="1" applyFont="1" applyFill="1" applyBorder="1" applyAlignment="1" applyProtection="1">
      <alignment vertical="center"/>
      <protection locked="0"/>
    </xf>
    <xf numFmtId="4" fontId="41" fillId="38" borderId="8" xfId="0" applyNumberFormat="1" applyFont="1" applyFill="1" applyBorder="1" applyAlignment="1" applyProtection="1">
      <alignment vertical="center"/>
      <protection locked="0"/>
    </xf>
    <xf numFmtId="0" fontId="67" fillId="0" borderId="0" xfId="0" applyFont="1" applyAlignment="1">
      <alignment vertical="center"/>
    </xf>
    <xf numFmtId="4" fontId="47" fillId="39" borderId="8" xfId="0" applyNumberFormat="1" applyFont="1" applyFill="1" applyBorder="1" applyAlignment="1" applyProtection="1">
      <alignment horizontal="center" vertical="center"/>
      <protection locked="0"/>
    </xf>
    <xf numFmtId="0" fontId="47" fillId="39" borderId="0" xfId="0" applyFont="1" applyFill="1" applyAlignment="1" applyProtection="1">
      <alignment vertical="center"/>
    </xf>
    <xf numFmtId="0" fontId="41" fillId="0" borderId="0" xfId="0" applyFont="1" applyAlignment="1">
      <alignment horizontal="left" vertical="center"/>
    </xf>
    <xf numFmtId="0" fontId="48" fillId="33" borderId="0" xfId="0" applyFont="1" applyFill="1" applyAlignment="1" applyProtection="1">
      <alignment vertical="center"/>
    </xf>
    <xf numFmtId="0" fontId="41" fillId="35" borderId="8" xfId="0" applyFont="1" applyFill="1" applyBorder="1" applyAlignment="1" applyProtection="1">
      <alignment horizontal="center" vertical="center" wrapText="1"/>
    </xf>
    <xf numFmtId="0" fontId="41" fillId="35" borderId="8" xfId="0" applyFont="1" applyFill="1" applyBorder="1" applyAlignment="1" applyProtection="1">
      <alignment horizontal="center" vertical="center"/>
    </xf>
    <xf numFmtId="0" fontId="0" fillId="0" borderId="28" xfId="0" applyBorder="1" applyAlignment="1" applyProtection="1">
      <alignment horizontal="center" vertical="center" wrapText="1"/>
    </xf>
    <xf numFmtId="0" fontId="3" fillId="35" borderId="15" xfId="0" applyFont="1" applyFill="1" applyBorder="1" applyAlignment="1" applyProtection="1">
      <alignment horizontal="center" vertical="center" wrapText="1"/>
    </xf>
    <xf numFmtId="0" fontId="0" fillId="0" borderId="0" xfId="0" applyAlignment="1">
      <alignment horizontal="center" vertical="center"/>
    </xf>
    <xf numFmtId="0" fontId="5" fillId="38" borderId="8" xfId="0" applyNumberFormat="1" applyFont="1" applyFill="1" applyBorder="1" applyAlignment="1" applyProtection="1">
      <alignment horizontal="center" vertical="center" wrapText="1"/>
      <protection locked="0"/>
    </xf>
    <xf numFmtId="0" fontId="5" fillId="39" borderId="8" xfId="0" applyNumberFormat="1" applyFont="1" applyFill="1" applyBorder="1" applyAlignment="1" applyProtection="1">
      <alignment horizontal="center" vertical="center" wrapText="1"/>
      <protection locked="0"/>
    </xf>
    <xf numFmtId="0" fontId="5" fillId="39" borderId="8" xfId="0" applyNumberFormat="1" applyFont="1" applyFill="1" applyBorder="1" applyAlignment="1" applyProtection="1">
      <alignment horizontal="center" vertical="center"/>
      <protection locked="0"/>
    </xf>
    <xf numFmtId="0" fontId="47" fillId="33" borderId="0" xfId="0" applyFont="1" applyFill="1" applyBorder="1" applyAlignment="1">
      <alignment horizontal="center" vertical="center"/>
    </xf>
    <xf numFmtId="3" fontId="76" fillId="0" borderId="0" xfId="0" applyNumberFormat="1" applyFont="1" applyFill="1" applyBorder="1" applyAlignment="1" applyProtection="1">
      <alignment vertical="center" wrapText="1"/>
    </xf>
    <xf numFmtId="0" fontId="76" fillId="0" borderId="18" xfId="0" applyFont="1" applyBorder="1" applyAlignment="1" applyProtection="1">
      <alignment horizontal="center" vertical="center" wrapText="1"/>
    </xf>
    <xf numFmtId="0" fontId="76" fillId="0" borderId="0" xfId="0" applyFont="1" applyAlignment="1" applyProtection="1">
      <alignment horizontal="center" vertical="center" wrapText="1"/>
    </xf>
    <xf numFmtId="0" fontId="0" fillId="0" borderId="8" xfId="0" applyBorder="1" applyAlignment="1">
      <alignment horizontal="center" vertical="center"/>
    </xf>
    <xf numFmtId="0" fontId="76" fillId="33" borderId="0" xfId="0" applyFont="1" applyFill="1" applyAlignment="1" applyProtection="1">
      <alignment horizontal="center" vertical="center" wrapText="1"/>
    </xf>
    <xf numFmtId="0" fontId="48" fillId="33" borderId="0" xfId="0" applyFont="1" applyFill="1" applyAlignment="1" applyProtection="1">
      <alignment horizontal="center" vertical="center" wrapText="1"/>
    </xf>
    <xf numFmtId="2" fontId="47" fillId="39" borderId="8" xfId="0" applyNumberFormat="1" applyFont="1" applyFill="1" applyBorder="1" applyAlignment="1" applyProtection="1">
      <alignment horizontal="center" vertical="center"/>
      <protection locked="0"/>
    </xf>
    <xf numFmtId="0" fontId="41" fillId="39" borderId="8" xfId="0" applyFont="1" applyFill="1" applyBorder="1" applyAlignment="1" applyProtection="1">
      <alignment horizontal="center" vertical="center"/>
      <protection locked="0"/>
    </xf>
    <xf numFmtId="0" fontId="45" fillId="35" borderId="8" xfId="0" applyFont="1" applyFill="1" applyBorder="1" applyAlignment="1" applyProtection="1">
      <alignment horizontal="center" vertical="center"/>
    </xf>
    <xf numFmtId="0" fontId="45" fillId="35" borderId="8" xfId="0" applyFont="1" applyFill="1" applyBorder="1" applyAlignment="1" applyProtection="1">
      <alignment horizontal="center" vertical="center" wrapText="1"/>
    </xf>
    <xf numFmtId="0" fontId="45" fillId="40" borderId="8" xfId="0" applyFont="1" applyFill="1" applyBorder="1" applyAlignment="1" applyProtection="1">
      <alignment horizontal="center" vertical="center"/>
    </xf>
    <xf numFmtId="0" fontId="75" fillId="0" borderId="22" xfId="0" applyFont="1" applyBorder="1" applyAlignment="1" applyProtection="1">
      <alignment horizontal="center" vertical="center" wrapText="1"/>
    </xf>
    <xf numFmtId="0" fontId="45" fillId="0" borderId="0" xfId="0" applyFont="1" applyFill="1" applyAlignment="1" applyProtection="1">
      <alignment vertical="center"/>
    </xf>
    <xf numFmtId="3" fontId="41" fillId="0" borderId="0" xfId="0" applyNumberFormat="1" applyFont="1" applyBorder="1" applyAlignment="1" applyProtection="1">
      <alignment horizontal="center" vertical="center"/>
    </xf>
    <xf numFmtId="0" fontId="41" fillId="0" borderId="3" xfId="0" applyFont="1" applyBorder="1" applyAlignment="1" applyProtection="1">
      <alignment vertical="center"/>
    </xf>
    <xf numFmtId="0" fontId="0" fillId="0" borderId="19" xfId="0" applyBorder="1" applyAlignment="1">
      <alignment vertical="center"/>
    </xf>
    <xf numFmtId="0" fontId="0" fillId="0" borderId="4" xfId="0" applyBorder="1" applyAlignment="1">
      <alignment vertical="center"/>
    </xf>
    <xf numFmtId="164" fontId="47" fillId="39" borderId="8" xfId="0" applyNumberFormat="1" applyFont="1" applyFill="1" applyBorder="1" applyAlignment="1" applyProtection="1">
      <alignment vertical="center" wrapText="1"/>
      <protection locked="0"/>
    </xf>
    <xf numFmtId="0" fontId="41" fillId="38" borderId="8" xfId="0" applyFont="1" applyFill="1" applyBorder="1" applyAlignment="1" applyProtection="1">
      <alignment vertical="center" wrapText="1"/>
      <protection locked="0"/>
    </xf>
    <xf numFmtId="3" fontId="47" fillId="39" borderId="8" xfId="0" applyNumberFormat="1" applyFont="1" applyFill="1" applyBorder="1" applyAlignment="1">
      <alignment horizontal="center" vertical="center"/>
    </xf>
    <xf numFmtId="0" fontId="41" fillId="33" borderId="0" xfId="0" applyFont="1" applyFill="1" applyAlignment="1" applyProtection="1"/>
    <xf numFmtId="0" fontId="45" fillId="35" borderId="8" xfId="0" applyFont="1" applyFill="1" applyBorder="1" applyAlignment="1" applyProtection="1">
      <alignment horizontal="center" vertical="center" wrapText="1"/>
    </xf>
    <xf numFmtId="0" fontId="41" fillId="38" borderId="8" xfId="0" applyFont="1" applyFill="1" applyBorder="1" applyAlignment="1" applyProtection="1">
      <alignment horizontal="center" vertical="center" wrapText="1"/>
      <protection locked="0"/>
    </xf>
    <xf numFmtId="0" fontId="45" fillId="35" borderId="8" xfId="0" applyFont="1" applyFill="1" applyBorder="1" applyAlignment="1">
      <alignment horizontal="center" vertical="center"/>
    </xf>
    <xf numFmtId="0" fontId="45" fillId="35" borderId="8" xfId="0" applyFont="1" applyFill="1" applyBorder="1" applyAlignment="1">
      <alignment horizontal="center" vertical="center" wrapText="1"/>
    </xf>
    <xf numFmtId="0" fontId="45" fillId="35" borderId="8" xfId="0" applyFont="1" applyFill="1" applyBorder="1" applyAlignment="1" applyProtection="1">
      <alignment horizontal="center" vertical="center"/>
    </xf>
    <xf numFmtId="0" fontId="41" fillId="0" borderId="0" xfId="0" applyFont="1" applyAlignment="1">
      <alignment horizontal="left" vertical="center" wrapText="1"/>
    </xf>
    <xf numFmtId="0" fontId="41" fillId="0" borderId="0" xfId="0" applyFont="1" applyBorder="1" applyAlignment="1">
      <alignment horizontal="left" vertical="center" wrapText="1"/>
    </xf>
    <xf numFmtId="0" fontId="45" fillId="34" borderId="10" xfId="0" applyFont="1" applyFill="1" applyBorder="1" applyAlignment="1" applyProtection="1">
      <alignment horizontal="center" vertical="center" wrapText="1"/>
    </xf>
    <xf numFmtId="0" fontId="3" fillId="35" borderId="8" xfId="0" applyFont="1" applyFill="1" applyBorder="1" applyAlignment="1" applyProtection="1">
      <alignment horizontal="center" vertical="center" wrapText="1"/>
    </xf>
    <xf numFmtId="0" fontId="3" fillId="34" borderId="8" xfId="0" applyFont="1" applyFill="1" applyBorder="1" applyAlignment="1">
      <alignment horizontal="center" vertical="center" wrapText="1"/>
    </xf>
    <xf numFmtId="0" fontId="75" fillId="0" borderId="8" xfId="0" applyFont="1" applyBorder="1" applyAlignment="1" applyProtection="1">
      <alignment horizontal="center" vertical="center" wrapText="1"/>
    </xf>
    <xf numFmtId="0" fontId="47" fillId="39" borderId="11" xfId="0" applyFont="1" applyFill="1" applyBorder="1" applyAlignment="1" applyProtection="1">
      <alignment horizontal="left" vertical="center" wrapText="1"/>
      <protection locked="0"/>
    </xf>
    <xf numFmtId="0" fontId="45" fillId="35" borderId="25" xfId="0" applyFont="1" applyFill="1" applyBorder="1" applyAlignment="1" applyProtection="1">
      <alignment horizontal="center" vertical="center" wrapText="1"/>
    </xf>
    <xf numFmtId="0" fontId="45" fillId="35" borderId="15" xfId="0" applyFont="1" applyFill="1" applyBorder="1" applyAlignment="1" applyProtection="1">
      <alignment horizontal="center" vertical="center" wrapText="1"/>
    </xf>
    <xf numFmtId="0" fontId="41" fillId="35" borderId="8" xfId="0" applyFont="1" applyFill="1" applyBorder="1" applyAlignment="1" applyProtection="1">
      <alignment horizontal="left" vertical="center"/>
    </xf>
    <xf numFmtId="0" fontId="3" fillId="34" borderId="8" xfId="0" applyFont="1" applyFill="1" applyBorder="1" applyAlignment="1" applyProtection="1">
      <alignment horizontal="center" vertical="center" wrapText="1"/>
    </xf>
    <xf numFmtId="0" fontId="41" fillId="33" borderId="22" xfId="0" applyFont="1" applyFill="1" applyBorder="1" applyAlignment="1" applyProtection="1">
      <alignment horizontal="left" vertical="center"/>
    </xf>
    <xf numFmtId="0" fontId="41" fillId="33" borderId="4" xfId="0" applyFont="1" applyFill="1" applyBorder="1" applyAlignment="1" applyProtection="1">
      <alignment horizontal="left" vertical="center"/>
    </xf>
    <xf numFmtId="0" fontId="45" fillId="34" borderId="8" xfId="0" applyFont="1" applyFill="1" applyBorder="1" applyAlignment="1" applyProtection="1">
      <alignment horizontal="center" vertical="center" wrapText="1"/>
    </xf>
    <xf numFmtId="0" fontId="3" fillId="34" borderId="15" xfId="0" applyFont="1" applyFill="1" applyBorder="1" applyAlignment="1" applyProtection="1">
      <alignment horizontal="center" vertical="center" wrapText="1"/>
    </xf>
    <xf numFmtId="0" fontId="47" fillId="39" borderId="8" xfId="0" applyFont="1" applyFill="1" applyBorder="1" applyAlignment="1" applyProtection="1">
      <alignment horizontal="left" vertical="center" wrapText="1"/>
      <protection locked="0"/>
    </xf>
    <xf numFmtId="0" fontId="41" fillId="0" borderId="0" xfId="0" applyFont="1" applyAlignment="1">
      <alignment vertical="center" wrapText="1"/>
    </xf>
    <xf numFmtId="0" fontId="2" fillId="35" borderId="8" xfId="0" applyFont="1" applyFill="1" applyBorder="1" applyAlignment="1">
      <alignment horizontal="center" vertical="center" wrapText="1"/>
    </xf>
    <xf numFmtId="0" fontId="2" fillId="35" borderId="15" xfId="0" applyFont="1" applyFill="1" applyBorder="1" applyAlignment="1" applyProtection="1">
      <alignment horizontal="center" vertical="center" wrapText="1"/>
    </xf>
    <xf numFmtId="0" fontId="2" fillId="35" borderId="8" xfId="0" applyFont="1" applyFill="1" applyBorder="1" applyAlignment="1" applyProtection="1">
      <alignment horizontal="center" vertical="center" wrapText="1"/>
    </xf>
    <xf numFmtId="0" fontId="2" fillId="35" borderId="15" xfId="0" applyFont="1" applyFill="1" applyBorder="1" applyAlignment="1">
      <alignment horizontal="center" vertical="center" wrapText="1"/>
    </xf>
    <xf numFmtId="0" fontId="45" fillId="0" borderId="0" xfId="0" applyFont="1" applyBorder="1" applyAlignment="1">
      <alignment vertical="center"/>
    </xf>
    <xf numFmtId="0" fontId="41" fillId="0" borderId="0" xfId="0" applyFont="1" applyFill="1" applyBorder="1" applyAlignment="1" applyProtection="1">
      <alignment vertical="center"/>
      <protection locked="0"/>
    </xf>
    <xf numFmtId="0" fontId="2" fillId="0" borderId="0" xfId="0" applyFont="1" applyAlignment="1" applyProtection="1">
      <alignment horizontal="right" vertical="center"/>
    </xf>
    <xf numFmtId="0" fontId="75" fillId="0" borderId="0" xfId="0" applyFont="1" applyAlignment="1" applyProtection="1">
      <alignment vertical="top" wrapText="1"/>
      <protection hidden="1"/>
    </xf>
    <xf numFmtId="0" fontId="45" fillId="35" borderId="14" xfId="0" applyFont="1" applyFill="1" applyBorder="1" applyAlignment="1" applyProtection="1">
      <alignment horizontal="center" vertical="center"/>
    </xf>
    <xf numFmtId="0" fontId="2" fillId="34" borderId="8" xfId="0" applyFont="1" applyFill="1" applyBorder="1" applyAlignment="1">
      <alignment horizontal="center" vertical="center" wrapText="1"/>
    </xf>
    <xf numFmtId="0" fontId="5" fillId="34" borderId="8" xfId="0" applyFont="1" applyFill="1" applyBorder="1" applyAlignment="1">
      <alignment horizontal="center" vertical="center"/>
    </xf>
    <xf numFmtId="0" fontId="2" fillId="0" borderId="0" xfId="0" applyFont="1"/>
    <xf numFmtId="0" fontId="2" fillId="0" borderId="0" xfId="0" applyFont="1" applyAlignment="1">
      <alignment vertical="center"/>
    </xf>
    <xf numFmtId="0" fontId="2" fillId="33" borderId="0" xfId="0" applyFont="1" applyFill="1" applyBorder="1" applyAlignment="1">
      <alignment horizontal="left" vertical="center"/>
    </xf>
    <xf numFmtId="0" fontId="2" fillId="35" borderId="8" xfId="0" applyFont="1" applyFill="1" applyBorder="1" applyAlignment="1">
      <alignment horizontal="center" vertical="center"/>
    </xf>
    <xf numFmtId="0" fontId="5" fillId="35" borderId="8" xfId="0" applyFont="1" applyFill="1" applyBorder="1" applyAlignment="1">
      <alignment horizontal="center" vertical="center"/>
    </xf>
    <xf numFmtId="0" fontId="41" fillId="33" borderId="0" xfId="0" applyFont="1" applyFill="1" applyAlignment="1" applyProtection="1">
      <alignment horizontal="center" vertical="center"/>
    </xf>
    <xf numFmtId="0" fontId="41" fillId="0" borderId="11" xfId="0" applyFont="1" applyFill="1" applyBorder="1" applyAlignment="1" applyProtection="1">
      <alignment vertical="center"/>
      <protection locked="0"/>
    </xf>
    <xf numFmtId="14" fontId="41" fillId="33" borderId="0" xfId="0" applyNumberFormat="1" applyFont="1" applyFill="1" applyAlignment="1" applyProtection="1">
      <alignment vertical="center"/>
    </xf>
    <xf numFmtId="0" fontId="41" fillId="33" borderId="5" xfId="0" quotePrefix="1" applyFont="1" applyFill="1" applyBorder="1" applyAlignment="1" applyProtection="1">
      <alignment horizontal="left" vertical="center"/>
    </xf>
    <xf numFmtId="0" fontId="41" fillId="33" borderId="0" xfId="0" applyFont="1" applyFill="1" applyAlignment="1" applyProtection="1">
      <alignment horizontal="left" vertical="center"/>
    </xf>
    <xf numFmtId="0" fontId="41" fillId="0" borderId="0" xfId="0" applyFont="1" applyAlignment="1" applyProtection="1">
      <alignment horizontal="left" vertical="center"/>
    </xf>
    <xf numFmtId="0" fontId="41" fillId="0" borderId="0" xfId="0" applyFont="1" applyAlignment="1" applyProtection="1">
      <alignment horizontal="left" vertical="center"/>
      <protection locked="0"/>
    </xf>
    <xf numFmtId="0" fontId="41" fillId="0" borderId="17" xfId="0" applyFont="1" applyBorder="1" applyAlignment="1" applyProtection="1">
      <alignment vertical="center"/>
      <protection locked="0"/>
    </xf>
    <xf numFmtId="0" fontId="75" fillId="33" borderId="0" xfId="0" applyFont="1" applyFill="1" applyAlignment="1" applyProtection="1">
      <alignment vertical="center"/>
    </xf>
    <xf numFmtId="0" fontId="82" fillId="0" borderId="0" xfId="0" applyFont="1" applyAlignment="1">
      <alignment vertical="center"/>
    </xf>
    <xf numFmtId="0" fontId="48" fillId="0" borderId="0" xfId="0" applyFont="1" applyAlignment="1">
      <alignment vertical="center"/>
    </xf>
    <xf numFmtId="0" fontId="41" fillId="33" borderId="0" xfId="0" applyFont="1" applyFill="1" applyAlignment="1" applyProtection="1">
      <alignment vertical="center" wrapText="1"/>
    </xf>
    <xf numFmtId="0" fontId="41" fillId="0" borderId="0" xfId="0" applyFont="1" applyAlignment="1" applyProtection="1">
      <alignment vertical="center" wrapText="1"/>
      <protection locked="0"/>
    </xf>
    <xf numFmtId="0" fontId="41" fillId="0" borderId="0" xfId="0" applyFont="1" applyFill="1" applyBorder="1" applyAlignment="1" applyProtection="1">
      <alignment vertical="center" wrapText="1"/>
      <protection locked="0"/>
    </xf>
    <xf numFmtId="0" fontId="41" fillId="0" borderId="0" xfId="0" applyFont="1" applyBorder="1" applyAlignment="1" applyProtection="1">
      <alignment vertical="center" wrapText="1"/>
      <protection locked="0"/>
    </xf>
    <xf numFmtId="0" fontId="41" fillId="0" borderId="0" xfId="0" applyFont="1" applyAlignment="1" applyProtection="1">
      <alignment vertical="center" wrapText="1"/>
    </xf>
    <xf numFmtId="0" fontId="2" fillId="0" borderId="0" xfId="0" applyFont="1" applyAlignment="1">
      <alignment horizontal="right" vertical="center"/>
    </xf>
    <xf numFmtId="0" fontId="48" fillId="35" borderId="8" xfId="0" applyFont="1" applyFill="1" applyBorder="1" applyAlignment="1">
      <alignment horizontal="center" vertical="center" wrapText="1"/>
    </xf>
    <xf numFmtId="0" fontId="2" fillId="0" borderId="0" xfId="0" applyFont="1" applyFill="1" applyAlignment="1">
      <alignment vertical="center"/>
    </xf>
    <xf numFmtId="0" fontId="41" fillId="0" borderId="25" xfId="0" applyFont="1" applyBorder="1" applyAlignment="1" applyProtection="1">
      <alignment horizontal="center" vertical="center"/>
      <protection locked="0"/>
    </xf>
    <xf numFmtId="0" fontId="1" fillId="0" borderId="0" xfId="0" applyFont="1" applyAlignment="1" applyProtection="1">
      <alignment horizontal="right" vertical="center"/>
    </xf>
    <xf numFmtId="14" fontId="41" fillId="0" borderId="0" xfId="0" applyNumberFormat="1" applyFont="1" applyAlignment="1">
      <alignment vertical="center"/>
    </xf>
    <xf numFmtId="0" fontId="41" fillId="0" borderId="1" xfId="0" applyFont="1" applyFill="1" applyBorder="1" applyAlignment="1" applyProtection="1">
      <alignment vertical="center"/>
    </xf>
    <xf numFmtId="0" fontId="41" fillId="0" borderId="2" xfId="0" applyFont="1" applyFill="1" applyBorder="1" applyAlignment="1" applyProtection="1">
      <alignment vertical="center"/>
    </xf>
    <xf numFmtId="0" fontId="41" fillId="0" borderId="3" xfId="0" applyFont="1" applyFill="1" applyBorder="1" applyAlignment="1" applyProtection="1">
      <alignment vertical="center"/>
    </xf>
    <xf numFmtId="0" fontId="41" fillId="0" borderId="5" xfId="0" quotePrefix="1" applyFont="1" applyFill="1" applyBorder="1" applyAlignment="1" applyProtection="1">
      <alignment horizontal="left" vertical="center"/>
    </xf>
    <xf numFmtId="0" fontId="41" fillId="0" borderId="22" xfId="0" applyFont="1" applyFill="1" applyBorder="1" applyAlignment="1" applyProtection="1">
      <alignment horizontal="left" vertical="center"/>
    </xf>
    <xf numFmtId="0" fontId="41" fillId="0" borderId="4" xfId="0" applyFont="1" applyFill="1" applyBorder="1" applyAlignment="1" applyProtection="1">
      <alignment horizontal="left" vertical="center"/>
    </xf>
    <xf numFmtId="3" fontId="41" fillId="34" borderId="16" xfId="0" applyNumberFormat="1" applyFont="1" applyFill="1" applyBorder="1" applyAlignment="1" applyProtection="1">
      <alignment horizontal="center" vertical="center"/>
    </xf>
    <xf numFmtId="0" fontId="41" fillId="33" borderId="0" xfId="0" applyFont="1" applyFill="1" applyBorder="1" applyAlignment="1" applyProtection="1">
      <alignment vertical="center"/>
    </xf>
    <xf numFmtId="0" fontId="41" fillId="0" borderId="28" xfId="0" applyFont="1" applyBorder="1" applyAlignment="1" applyProtection="1">
      <alignment vertical="center"/>
      <protection locked="0"/>
    </xf>
    <xf numFmtId="166" fontId="41" fillId="33" borderId="0" xfId="0" applyNumberFormat="1" applyFont="1" applyFill="1" applyAlignment="1" applyProtection="1">
      <alignment vertical="center"/>
    </xf>
    <xf numFmtId="0" fontId="41" fillId="0" borderId="15" xfId="0" applyFont="1" applyBorder="1" applyAlignment="1" applyProtection="1">
      <alignment vertical="center"/>
      <protection locked="0"/>
    </xf>
    <xf numFmtId="0" fontId="45" fillId="0" borderId="8" xfId="0" applyFont="1" applyBorder="1" applyAlignment="1" applyProtection="1">
      <alignment vertical="center"/>
      <protection locked="0"/>
    </xf>
    <xf numFmtId="0" fontId="45" fillId="0" borderId="10" xfId="0" applyFont="1" applyFill="1" applyBorder="1" applyAlignment="1" applyProtection="1">
      <alignment vertical="center"/>
      <protection locked="0"/>
    </xf>
    <xf numFmtId="0" fontId="45" fillId="0" borderId="8" xfId="0" applyFont="1" applyFill="1" applyBorder="1" applyAlignment="1" applyProtection="1">
      <alignment vertical="center"/>
      <protection locked="0"/>
    </xf>
    <xf numFmtId="0" fontId="41" fillId="0" borderId="10" xfId="0" applyFont="1" applyFill="1" applyBorder="1" applyAlignment="1" applyProtection="1">
      <alignment vertical="center"/>
      <protection locked="0"/>
    </xf>
    <xf numFmtId="0" fontId="75" fillId="0" borderId="0" xfId="0" applyFont="1" applyAlignment="1" applyProtection="1">
      <alignment vertical="center"/>
    </xf>
    <xf numFmtId="0" fontId="41" fillId="0" borderId="0" xfId="0" applyFont="1" applyBorder="1" applyAlignment="1">
      <alignment vertical="center"/>
    </xf>
    <xf numFmtId="169" fontId="5" fillId="33" borderId="0" xfId="0" applyNumberFormat="1" applyFont="1" applyFill="1" applyAlignment="1" applyProtection="1">
      <alignment horizontal="left" vertical="center"/>
    </xf>
    <xf numFmtId="0" fontId="53" fillId="0" borderId="8" xfId="0" applyFont="1" applyFill="1" applyBorder="1" applyAlignment="1" applyProtection="1">
      <alignment vertical="center"/>
      <protection locked="0"/>
    </xf>
    <xf numFmtId="169" fontId="52" fillId="0" borderId="0" xfId="0" applyNumberFormat="1" applyFont="1" applyFill="1" applyAlignment="1" applyProtection="1">
      <alignment horizontal="left" vertical="center"/>
    </xf>
    <xf numFmtId="0" fontId="52" fillId="0" borderId="0" xfId="0" applyFont="1" applyFill="1" applyAlignment="1" applyProtection="1">
      <alignment vertical="center"/>
    </xf>
    <xf numFmtId="0" fontId="54" fillId="0" borderId="8" xfId="0" applyFont="1" applyFill="1" applyBorder="1" applyAlignment="1" applyProtection="1">
      <alignment vertical="center"/>
      <protection locked="0"/>
    </xf>
    <xf numFmtId="0" fontId="54" fillId="0" borderId="8" xfId="0" applyFont="1" applyFill="1" applyBorder="1" applyAlignment="1" applyProtection="1">
      <alignment vertical="center"/>
    </xf>
    <xf numFmtId="0" fontId="53" fillId="0" borderId="8" xfId="0" applyFont="1" applyFill="1" applyBorder="1" applyAlignment="1" applyProtection="1">
      <alignment vertical="center"/>
    </xf>
    <xf numFmtId="0" fontId="73" fillId="0" borderId="22" xfId="0" applyFont="1" applyBorder="1" applyAlignment="1" applyProtection="1">
      <alignment vertical="center"/>
    </xf>
    <xf numFmtId="0" fontId="73" fillId="0" borderId="4" xfId="0" applyFont="1" applyBorder="1" applyAlignment="1" applyProtection="1">
      <alignment vertical="center"/>
    </xf>
    <xf numFmtId="0" fontId="41" fillId="0" borderId="11" xfId="0" applyFont="1" applyBorder="1" applyAlignment="1" applyProtection="1">
      <alignment vertical="center"/>
      <protection locked="0"/>
    </xf>
    <xf numFmtId="167" fontId="41" fillId="34" borderId="30" xfId="0" applyNumberFormat="1" applyFont="1" applyFill="1" applyBorder="1" applyAlignment="1" applyProtection="1">
      <alignment horizontal="center" vertical="center"/>
    </xf>
    <xf numFmtId="3" fontId="41" fillId="0" borderId="8" xfId="0" applyNumberFormat="1" applyFont="1" applyBorder="1" applyAlignment="1" applyProtection="1">
      <alignment vertical="center"/>
    </xf>
    <xf numFmtId="0" fontId="41" fillId="0" borderId="0" xfId="0" applyFont="1" applyAlignment="1" applyProtection="1">
      <alignment horizontal="right" vertical="center"/>
    </xf>
    <xf numFmtId="0" fontId="5" fillId="38" borderId="8" xfId="0" applyNumberFormat="1" applyFont="1" applyFill="1" applyBorder="1" applyAlignment="1" applyProtection="1">
      <alignment vertical="center"/>
      <protection locked="0"/>
    </xf>
    <xf numFmtId="164" fontId="5" fillId="39" borderId="8" xfId="0" applyNumberFormat="1" applyFont="1" applyFill="1" applyBorder="1" applyAlignment="1" applyProtection="1">
      <alignment vertical="center" wrapText="1"/>
      <protection locked="0"/>
    </xf>
    <xf numFmtId="0" fontId="75" fillId="0" borderId="22" xfId="0" applyFont="1" applyBorder="1" applyAlignment="1" applyProtection="1">
      <alignment horizontal="left" vertical="center"/>
    </xf>
    <xf numFmtId="0" fontId="44" fillId="0" borderId="0" xfId="0" applyFont="1" applyFill="1" applyAlignment="1" applyProtection="1">
      <alignment vertical="center"/>
    </xf>
    <xf numFmtId="0" fontId="41" fillId="0" borderId="19" xfId="0" applyFont="1" applyBorder="1" applyAlignment="1" applyProtection="1">
      <alignment vertical="center"/>
    </xf>
    <xf numFmtId="0" fontId="41" fillId="0" borderId="0" xfId="0" applyFont="1" applyAlignment="1" applyProtection="1">
      <alignment horizontal="right" vertical="center"/>
      <protection locked="0"/>
    </xf>
    <xf numFmtId="3" fontId="41" fillId="0" borderId="8" xfId="0" applyNumberFormat="1" applyFont="1" applyFill="1" applyBorder="1" applyAlignment="1" applyProtection="1">
      <alignment vertical="center"/>
      <protection locked="0"/>
    </xf>
    <xf numFmtId="0" fontId="75" fillId="0" borderId="0" xfId="0" applyFont="1" applyBorder="1" applyAlignment="1" applyProtection="1">
      <alignment vertical="center"/>
    </xf>
    <xf numFmtId="0" fontId="41" fillId="0" borderId="24" xfId="0" applyFont="1" applyBorder="1" applyAlignment="1" applyProtection="1">
      <alignment vertical="center"/>
      <protection locked="0"/>
    </xf>
    <xf numFmtId="0" fontId="41" fillId="0" borderId="26" xfId="0" applyFont="1" applyBorder="1" applyAlignment="1" applyProtection="1">
      <alignment vertical="center"/>
      <protection locked="0"/>
    </xf>
    <xf numFmtId="10" fontId="41" fillId="38" borderId="8" xfId="0" applyNumberFormat="1" applyFont="1" applyFill="1" applyBorder="1" applyAlignment="1" applyProtection="1">
      <alignment vertical="center"/>
      <protection locked="0"/>
    </xf>
    <xf numFmtId="0" fontId="41" fillId="0" borderId="27" xfId="0" applyFont="1" applyBorder="1" applyAlignment="1" applyProtection="1">
      <alignment vertical="center"/>
      <protection locked="0"/>
    </xf>
    <xf numFmtId="0" fontId="41" fillId="35" borderId="8" xfId="0" applyFont="1" applyFill="1" applyBorder="1" applyAlignment="1" applyProtection="1">
      <alignment vertical="center"/>
      <protection hidden="1"/>
    </xf>
    <xf numFmtId="0" fontId="79" fillId="33" borderId="0" xfId="0" applyFont="1" applyFill="1" applyAlignment="1">
      <alignment vertical="center"/>
    </xf>
    <xf numFmtId="0" fontId="43" fillId="33" borderId="0" xfId="0" applyFont="1" applyFill="1" applyAlignment="1">
      <alignment vertical="center"/>
    </xf>
    <xf numFmtId="0" fontId="41" fillId="33" borderId="1" xfId="0" applyFont="1" applyFill="1" applyBorder="1" applyAlignment="1">
      <alignment vertical="center"/>
    </xf>
    <xf numFmtId="0" fontId="41" fillId="33" borderId="2" xfId="0" applyFont="1" applyFill="1" applyBorder="1" applyAlignment="1">
      <alignment vertical="center"/>
    </xf>
    <xf numFmtId="0" fontId="41" fillId="33" borderId="3" xfId="0" applyFont="1" applyFill="1" applyBorder="1" applyAlignment="1">
      <alignment vertical="center"/>
    </xf>
    <xf numFmtId="0" fontId="73" fillId="0" borderId="19" xfId="0" applyFont="1" applyBorder="1" applyAlignment="1" applyProtection="1">
      <alignment vertical="center"/>
    </xf>
    <xf numFmtId="164" fontId="41" fillId="34" borderId="32" xfId="0" applyNumberFormat="1" applyFont="1" applyFill="1" applyBorder="1" applyAlignment="1">
      <alignment horizontal="center" vertical="center"/>
    </xf>
    <xf numFmtId="4" fontId="41" fillId="34" borderId="16" xfId="0" applyNumberFormat="1" applyFont="1" applyFill="1" applyBorder="1" applyAlignment="1">
      <alignment horizontal="center" vertical="center"/>
    </xf>
    <xf numFmtId="167" fontId="41" fillId="34" borderId="30" xfId="0" applyNumberFormat="1" applyFont="1" applyFill="1" applyBorder="1" applyAlignment="1">
      <alignment horizontal="center" vertical="center"/>
    </xf>
    <xf numFmtId="0" fontId="41" fillId="33" borderId="0" xfId="0" applyFont="1" applyFill="1" applyAlignment="1">
      <alignment vertical="center" wrapText="1"/>
    </xf>
    <xf numFmtId="0" fontId="47" fillId="0" borderId="0" xfId="0" applyFont="1" applyAlignment="1">
      <alignment vertical="center"/>
    </xf>
    <xf numFmtId="0" fontId="33" fillId="33" borderId="0" xfId="34" applyFill="1" applyAlignment="1" applyProtection="1">
      <alignment vertical="center"/>
    </xf>
    <xf numFmtId="0" fontId="75" fillId="0" borderId="0" xfId="0" applyFont="1" applyAlignment="1">
      <alignment horizontal="center" vertical="center" wrapText="1"/>
    </xf>
    <xf numFmtId="49" fontId="47" fillId="39" borderId="8" xfId="0" applyNumberFormat="1" applyFont="1" applyFill="1" applyBorder="1" applyAlignment="1" applyProtection="1">
      <alignment vertical="center"/>
      <protection locked="0"/>
    </xf>
    <xf numFmtId="0" fontId="3" fillId="35" borderId="11" xfId="0" applyFont="1" applyFill="1" applyBorder="1" applyAlignment="1">
      <alignment horizontal="center" vertical="center" wrapText="1"/>
    </xf>
    <xf numFmtId="0" fontId="0" fillId="0" borderId="0" xfId="0" applyBorder="1" applyAlignment="1">
      <alignment vertical="center"/>
    </xf>
    <xf numFmtId="0" fontId="48" fillId="33" borderId="18" xfId="0" applyFont="1" applyFill="1" applyBorder="1" applyAlignment="1">
      <alignment vertical="center" wrapText="1"/>
    </xf>
    <xf numFmtId="0" fontId="48" fillId="33" borderId="0" xfId="0" applyFont="1" applyFill="1" applyBorder="1" applyAlignment="1">
      <alignment vertical="center" wrapText="1"/>
    </xf>
    <xf numFmtId="0" fontId="76" fillId="0" borderId="0" xfId="0" applyFont="1" applyAlignment="1" applyProtection="1">
      <alignment vertical="center"/>
    </xf>
    <xf numFmtId="0" fontId="61" fillId="0" borderId="0" xfId="0" applyFont="1" applyAlignment="1">
      <alignment horizontal="left" vertical="center"/>
    </xf>
    <xf numFmtId="0" fontId="75" fillId="0" borderId="0" xfId="0" applyFont="1" applyAlignment="1" applyProtection="1">
      <alignment vertical="center" wrapText="1"/>
    </xf>
    <xf numFmtId="0" fontId="3" fillId="39" borderId="8" xfId="0" applyFont="1" applyFill="1" applyBorder="1" applyAlignment="1" applyProtection="1">
      <alignment horizontal="center" vertical="center" wrapText="1"/>
    </xf>
    <xf numFmtId="168" fontId="47" fillId="39" borderId="8" xfId="0" applyNumberFormat="1" applyFont="1" applyFill="1" applyBorder="1" applyAlignment="1" applyProtection="1">
      <alignment vertical="center"/>
      <protection locked="0"/>
    </xf>
    <xf numFmtId="2" fontId="47" fillId="39" borderId="8" xfId="0" applyNumberFormat="1" applyFont="1" applyFill="1" applyBorder="1" applyAlignment="1" applyProtection="1">
      <alignment vertical="center"/>
      <protection locked="0"/>
    </xf>
    <xf numFmtId="0" fontId="45" fillId="0" borderId="10" xfId="0" applyFont="1" applyBorder="1" applyAlignment="1" applyProtection="1">
      <alignment vertical="center"/>
      <protection locked="0"/>
    </xf>
    <xf numFmtId="0" fontId="45" fillId="0" borderId="19" xfId="0" applyFont="1" applyBorder="1" applyAlignment="1">
      <alignment vertical="center" wrapText="1"/>
    </xf>
    <xf numFmtId="0" fontId="75" fillId="33" borderId="0" xfId="0" applyFont="1" applyFill="1" applyAlignment="1" applyProtection="1">
      <alignment horizontal="center" vertical="center" wrapText="1"/>
    </xf>
    <xf numFmtId="0" fontId="56" fillId="0" borderId="0" xfId="0" applyFont="1" applyAlignment="1">
      <alignment vertical="center"/>
    </xf>
    <xf numFmtId="0" fontId="2" fillId="0" borderId="0" xfId="0" applyFont="1" applyAlignment="1" applyProtection="1">
      <alignment vertical="center"/>
    </xf>
    <xf numFmtId="0" fontId="45" fillId="0" borderId="0" xfId="0" applyFont="1" applyAlignment="1" applyProtection="1">
      <alignment vertical="center" wrapText="1"/>
    </xf>
    <xf numFmtId="0" fontId="1" fillId="33" borderId="5" xfId="0" applyFont="1" applyFill="1" applyBorder="1" applyAlignment="1" applyProtection="1">
      <alignment horizontal="left" vertical="center" wrapText="1"/>
    </xf>
    <xf numFmtId="0" fontId="41" fillId="33" borderId="22" xfId="0" applyFont="1" applyFill="1" applyBorder="1" applyAlignment="1" applyProtection="1">
      <alignment horizontal="left" vertical="center" wrapText="1"/>
    </xf>
    <xf numFmtId="0" fontId="41" fillId="33" borderId="4" xfId="0" applyFont="1" applyFill="1" applyBorder="1" applyAlignment="1" applyProtection="1">
      <alignment horizontal="left" vertical="center" wrapText="1"/>
    </xf>
    <xf numFmtId="0" fontId="44" fillId="0" borderId="0" xfId="0" applyFont="1" applyAlignment="1">
      <alignment vertical="center"/>
    </xf>
    <xf numFmtId="0" fontId="41" fillId="33" borderId="5" xfId="0" quotePrefix="1" applyFont="1" applyFill="1" applyBorder="1" applyAlignment="1">
      <alignment horizontal="left" vertical="center"/>
    </xf>
    <xf numFmtId="0" fontId="41" fillId="33" borderId="22" xfId="0" applyFont="1" applyFill="1" applyBorder="1" applyAlignment="1">
      <alignment horizontal="left" vertical="center"/>
    </xf>
    <xf numFmtId="0" fontId="41" fillId="33" borderId="4" xfId="0" applyFont="1" applyFill="1" applyBorder="1" applyAlignment="1">
      <alignment horizontal="left" vertical="center"/>
    </xf>
    <xf numFmtId="0" fontId="76" fillId="0" borderId="0" xfId="0" applyFont="1" applyAlignment="1">
      <alignment vertical="center"/>
    </xf>
    <xf numFmtId="3" fontId="45" fillId="0" borderId="0" xfId="0" applyNumberFormat="1" applyFont="1" applyBorder="1" applyAlignment="1">
      <alignment horizontal="left" vertical="center"/>
    </xf>
    <xf numFmtId="0" fontId="5" fillId="0" borderId="0" xfId="0" applyFont="1" applyAlignment="1" applyProtection="1">
      <alignment vertical="center"/>
    </xf>
    <xf numFmtId="0" fontId="5" fillId="38" borderId="8" xfId="0" applyFont="1" applyFill="1" applyBorder="1" applyAlignment="1" applyProtection="1">
      <alignment vertical="center"/>
      <protection locked="0"/>
    </xf>
    <xf numFmtId="164" fontId="41" fillId="35" borderId="32" xfId="0" applyNumberFormat="1" applyFont="1" applyFill="1" applyBorder="1" applyAlignment="1" applyProtection="1">
      <alignment horizontal="center" vertical="center"/>
    </xf>
    <xf numFmtId="4" fontId="41" fillId="35" borderId="16" xfId="0" applyNumberFormat="1" applyFont="1" applyFill="1" applyBorder="1" applyAlignment="1" applyProtection="1">
      <alignment horizontal="center" vertical="center"/>
    </xf>
    <xf numFmtId="167" fontId="41" fillId="35" borderId="30" xfId="0" applyNumberFormat="1" applyFont="1" applyFill="1" applyBorder="1" applyAlignment="1" applyProtection="1">
      <alignment horizontal="center" vertical="center"/>
    </xf>
    <xf numFmtId="0" fontId="75" fillId="0" borderId="0" xfId="0" applyFont="1" applyAlignment="1" applyProtection="1">
      <alignment horizontal="center" vertical="center"/>
    </xf>
    <xf numFmtId="3" fontId="75" fillId="33" borderId="0" xfId="0" applyNumberFormat="1" applyFont="1" applyFill="1" applyBorder="1" applyAlignment="1" applyProtection="1">
      <alignment horizontal="left" vertical="center"/>
    </xf>
    <xf numFmtId="164" fontId="41" fillId="34" borderId="23" xfId="0" applyNumberFormat="1" applyFont="1" applyFill="1" applyBorder="1" applyAlignment="1">
      <alignment horizontal="center" vertical="center"/>
    </xf>
    <xf numFmtId="4" fontId="41" fillId="34" borderId="33" xfId="0" applyNumberFormat="1" applyFont="1" applyFill="1" applyBorder="1" applyAlignment="1">
      <alignment horizontal="center" vertical="center"/>
    </xf>
    <xf numFmtId="3" fontId="41" fillId="34" borderId="31" xfId="0" applyNumberFormat="1" applyFont="1" applyFill="1" applyBorder="1" applyAlignment="1">
      <alignment horizontal="center" vertical="center"/>
    </xf>
    <xf numFmtId="0" fontId="76" fillId="33" borderId="0" xfId="0" applyFont="1" applyFill="1" applyAlignment="1">
      <alignment vertical="center"/>
    </xf>
    <xf numFmtId="3" fontId="41" fillId="0" borderId="0" xfId="0" applyNumberFormat="1" applyFont="1" applyBorder="1" applyAlignment="1">
      <alignment horizontal="center" vertical="center"/>
    </xf>
    <xf numFmtId="0" fontId="5" fillId="38" borderId="8" xfId="0" applyFont="1" applyFill="1" applyBorder="1" applyAlignment="1" applyProtection="1">
      <alignment horizontal="left" vertical="center"/>
      <protection locked="0"/>
    </xf>
    <xf numFmtId="170" fontId="47" fillId="39" borderId="8" xfId="0" applyNumberFormat="1" applyFont="1" applyFill="1" applyBorder="1" applyAlignment="1" applyProtection="1">
      <alignment vertical="center"/>
      <protection locked="0"/>
    </xf>
    <xf numFmtId="0" fontId="62" fillId="0" borderId="0" xfId="0" applyFont="1" applyAlignment="1">
      <alignment horizontal="center" vertical="center" wrapText="1"/>
    </xf>
    <xf numFmtId="170" fontId="41" fillId="38" borderId="8" xfId="0" applyNumberFormat="1" applyFont="1" applyFill="1" applyBorder="1" applyAlignment="1" applyProtection="1">
      <alignment vertical="center"/>
      <protection locked="0"/>
    </xf>
    <xf numFmtId="0" fontId="55" fillId="0" borderId="0" xfId="0" applyFont="1" applyAlignment="1">
      <alignment vertical="center"/>
    </xf>
    <xf numFmtId="0" fontId="47" fillId="39" borderId="13" xfId="0" applyFont="1" applyFill="1" applyBorder="1" applyAlignment="1" applyProtection="1">
      <alignment vertical="center" wrapText="1"/>
      <protection locked="0"/>
    </xf>
    <xf numFmtId="0" fontId="47" fillId="39" borderId="49" xfId="0" applyFont="1" applyFill="1" applyBorder="1" applyAlignment="1" applyProtection="1">
      <alignment vertical="center" wrapText="1"/>
    </xf>
    <xf numFmtId="0" fontId="47" fillId="39" borderId="49" xfId="0" applyFont="1" applyFill="1" applyBorder="1" applyAlignment="1" applyProtection="1">
      <alignment vertical="center"/>
    </xf>
    <xf numFmtId="0" fontId="47" fillId="39" borderId="49" xfId="0" applyFont="1" applyFill="1" applyBorder="1" applyAlignment="1" applyProtection="1">
      <alignment vertical="center" wrapText="1"/>
      <protection locked="0"/>
    </xf>
    <xf numFmtId="0" fontId="47" fillId="39" borderId="0" xfId="0" applyFont="1" applyFill="1" applyAlignment="1" applyProtection="1">
      <alignment vertical="center" wrapText="1"/>
    </xf>
    <xf numFmtId="0" fontId="86" fillId="0" borderId="22" xfId="0" applyFont="1" applyBorder="1" applyAlignment="1">
      <alignment vertical="center"/>
    </xf>
    <xf numFmtId="0" fontId="86" fillId="0" borderId="0" xfId="0" applyFont="1" applyAlignment="1">
      <alignment vertical="center" wrapText="1"/>
    </xf>
    <xf numFmtId="3" fontId="76" fillId="33" borderId="0" xfId="0" applyNumberFormat="1" applyFont="1" applyFill="1" applyBorder="1" applyAlignment="1" applyProtection="1">
      <alignment horizontal="left" vertical="center"/>
    </xf>
    <xf numFmtId="0" fontId="24" fillId="0" borderId="0" xfId="0" applyFont="1" applyAlignment="1">
      <alignment vertical="center"/>
    </xf>
    <xf numFmtId="3" fontId="5" fillId="38" borderId="8" xfId="0" applyNumberFormat="1" applyFont="1" applyFill="1" applyBorder="1" applyAlignment="1" applyProtection="1">
      <alignment horizontal="right" vertical="center"/>
      <protection locked="0"/>
    </xf>
    <xf numFmtId="0" fontId="47" fillId="39" borderId="49" xfId="0" applyFont="1" applyFill="1" applyBorder="1" applyAlignment="1" applyProtection="1">
      <alignment vertical="center"/>
      <protection locked="0"/>
    </xf>
    <xf numFmtId="0" fontId="55" fillId="0" borderId="0" xfId="0" applyFont="1" applyAlignment="1">
      <alignment vertical="center" wrapText="1"/>
    </xf>
    <xf numFmtId="0" fontId="2" fillId="0" borderId="18" xfId="0" applyFont="1" applyBorder="1" applyAlignment="1">
      <alignment horizontal="left" vertical="center"/>
    </xf>
    <xf numFmtId="0" fontId="2" fillId="0" borderId="0" xfId="0" applyFont="1" applyBorder="1" applyAlignment="1">
      <alignment horizontal="left" vertical="center"/>
    </xf>
    <xf numFmtId="0" fontId="2" fillId="33" borderId="0" xfId="0" applyFont="1" applyFill="1" applyAlignment="1" applyProtection="1">
      <alignment vertical="center"/>
    </xf>
    <xf numFmtId="0" fontId="71" fillId="0" borderId="0" xfId="34" applyFont="1" applyAlignment="1" applyProtection="1">
      <alignment vertical="center"/>
    </xf>
    <xf numFmtId="0" fontId="42" fillId="0" borderId="22" xfId="34" applyFont="1" applyBorder="1" applyAlignment="1" applyProtection="1">
      <alignment vertical="center"/>
    </xf>
    <xf numFmtId="0" fontId="42" fillId="0" borderId="4" xfId="34" applyFont="1" applyBorder="1" applyAlignment="1" applyProtection="1">
      <alignment vertical="center"/>
    </xf>
    <xf numFmtId="167" fontId="41" fillId="38" borderId="8" xfId="0" applyNumberFormat="1" applyFont="1" applyFill="1" applyBorder="1" applyAlignment="1" applyProtection="1">
      <alignment vertical="center"/>
      <protection locked="0"/>
    </xf>
    <xf numFmtId="0" fontId="41" fillId="34" borderId="15" xfId="0" applyFont="1" applyFill="1" applyBorder="1" applyAlignment="1" applyProtection="1">
      <alignment horizontal="left" vertical="center"/>
    </xf>
    <xf numFmtId="0" fontId="5" fillId="0" borderId="18" xfId="0" applyFont="1" applyBorder="1" applyAlignment="1" applyProtection="1">
      <alignment vertical="center"/>
    </xf>
    <xf numFmtId="0" fontId="71" fillId="0" borderId="0" xfId="34" applyFont="1" applyFill="1" applyAlignment="1" applyProtection="1">
      <alignment vertical="center"/>
    </xf>
    <xf numFmtId="0" fontId="5" fillId="33" borderId="1" xfId="0" applyFont="1" applyFill="1" applyBorder="1" applyAlignment="1" applyProtection="1">
      <alignment vertical="center"/>
    </xf>
    <xf numFmtId="0" fontId="5" fillId="33" borderId="2" xfId="0" applyFont="1" applyFill="1" applyBorder="1" applyAlignment="1" applyProtection="1">
      <alignment vertical="center"/>
    </xf>
    <xf numFmtId="0" fontId="5" fillId="33" borderId="3" xfId="0" applyFont="1" applyFill="1" applyBorder="1" applyAlignment="1" applyProtection="1">
      <alignment vertical="center"/>
    </xf>
    <xf numFmtId="0" fontId="41" fillId="0" borderId="12" xfId="0" applyFont="1" applyBorder="1" applyAlignment="1" applyProtection="1">
      <alignment vertical="center"/>
      <protection locked="0"/>
    </xf>
    <xf numFmtId="172" fontId="5" fillId="38" borderId="8" xfId="0" applyNumberFormat="1" applyFont="1" applyFill="1" applyBorder="1" applyAlignment="1" applyProtection="1">
      <alignment vertical="center"/>
      <protection locked="0"/>
    </xf>
    <xf numFmtId="0" fontId="5" fillId="0" borderId="8" xfId="0" applyFont="1" applyBorder="1" applyAlignment="1" applyProtection="1">
      <alignment vertical="center"/>
      <protection locked="0"/>
    </xf>
    <xf numFmtId="0" fontId="0" fillId="0" borderId="19" xfId="0" applyBorder="1" applyAlignment="1" applyProtection="1">
      <alignment vertical="center"/>
    </xf>
    <xf numFmtId="0" fontId="41" fillId="33" borderId="2" xfId="0" applyFont="1" applyFill="1" applyBorder="1" applyAlignment="1" applyProtection="1">
      <alignment vertical="center" wrapText="1"/>
    </xf>
    <xf numFmtId="0" fontId="41" fillId="33" borderId="3" xfId="0" applyFont="1" applyFill="1" applyBorder="1" applyAlignment="1" applyProtection="1">
      <alignment vertical="center" wrapText="1"/>
    </xf>
    <xf numFmtId="0" fontId="40" fillId="0" borderId="0" xfId="0" applyFont="1" applyAlignment="1">
      <alignment vertical="center"/>
    </xf>
    <xf numFmtId="0" fontId="41" fillId="33" borderId="0" xfId="0" quotePrefix="1" applyFont="1" applyFill="1" applyAlignment="1" applyProtection="1">
      <alignment vertical="center"/>
    </xf>
    <xf numFmtId="0" fontId="0" fillId="0" borderId="28" xfId="0" applyBorder="1" applyAlignment="1" applyProtection="1">
      <alignment vertical="center"/>
    </xf>
    <xf numFmtId="0" fontId="0" fillId="0" borderId="0" xfId="0" applyAlignment="1">
      <alignment vertical="center" wrapText="1"/>
    </xf>
    <xf numFmtId="0" fontId="55" fillId="0" borderId="22" xfId="0" applyFont="1" applyBorder="1" applyAlignment="1">
      <alignment vertical="center"/>
    </xf>
    <xf numFmtId="0" fontId="55" fillId="0" borderId="22" xfId="0" applyFont="1" applyBorder="1" applyAlignment="1">
      <alignment vertical="center" wrapText="1"/>
    </xf>
    <xf numFmtId="0" fontId="75" fillId="0" borderId="0" xfId="0" applyFont="1" applyAlignment="1">
      <alignment horizontal="left" vertical="center"/>
    </xf>
    <xf numFmtId="0" fontId="45" fillId="35" borderId="8" xfId="0" applyFont="1" applyFill="1" applyBorder="1" applyAlignment="1">
      <alignment horizontal="center" vertical="center" wrapText="1"/>
    </xf>
    <xf numFmtId="0" fontId="2" fillId="35" borderId="8" xfId="0" applyFont="1" applyFill="1" applyBorder="1" applyAlignment="1" applyProtection="1">
      <alignment horizontal="center" vertical="center" wrapText="1"/>
    </xf>
    <xf numFmtId="0" fontId="2" fillId="35" borderId="8" xfId="0" applyFont="1" applyFill="1" applyBorder="1" applyAlignment="1">
      <alignment horizontal="center" vertical="center" wrapText="1"/>
    </xf>
    <xf numFmtId="0" fontId="45" fillId="35" borderId="15" xfId="0" applyFont="1" applyFill="1" applyBorder="1" applyAlignment="1" applyProtection="1">
      <alignment horizontal="center" vertical="center" wrapText="1"/>
    </xf>
    <xf numFmtId="0" fontId="3" fillId="34" borderId="8" xfId="0" applyFont="1" applyFill="1" applyBorder="1" applyAlignment="1" applyProtection="1">
      <alignment horizontal="center" vertical="center" wrapText="1"/>
    </xf>
    <xf numFmtId="0" fontId="41" fillId="38" borderId="8" xfId="0" applyFont="1" applyFill="1" applyBorder="1" applyAlignment="1" applyProtection="1">
      <alignment horizontal="center" vertical="center" wrapText="1"/>
      <protection locked="0"/>
    </xf>
    <xf numFmtId="0" fontId="47" fillId="39" borderId="8" xfId="0" applyFont="1" applyFill="1" applyBorder="1" applyAlignment="1" applyProtection="1">
      <alignment horizontal="center" wrapText="1"/>
      <protection locked="0"/>
    </xf>
    <xf numFmtId="0" fontId="47" fillId="39" borderId="8" xfId="0" applyFont="1" applyFill="1" applyBorder="1" applyAlignment="1" applyProtection="1">
      <alignment horizontal="center"/>
      <protection locked="0"/>
    </xf>
    <xf numFmtId="0" fontId="45" fillId="35" borderId="8" xfId="0" applyFont="1" applyFill="1" applyBorder="1" applyAlignment="1" applyProtection="1">
      <alignment horizontal="center" vertical="center" wrapText="1"/>
    </xf>
    <xf numFmtId="0" fontId="41" fillId="38" borderId="8" xfId="0" applyFont="1" applyFill="1" applyBorder="1" applyAlignment="1" applyProtection="1">
      <alignment horizontal="center" vertical="center" wrapText="1"/>
      <protection locked="0"/>
    </xf>
    <xf numFmtId="0" fontId="2" fillId="35" borderId="8" xfId="0" applyFont="1" applyFill="1" applyBorder="1" applyAlignment="1" applyProtection="1">
      <alignment horizontal="center" vertical="center" wrapText="1"/>
    </xf>
    <xf numFmtId="0" fontId="45" fillId="35" borderId="8" xfId="0" applyFont="1" applyFill="1" applyBorder="1" applyAlignment="1" applyProtection="1">
      <alignment horizontal="center" vertical="center"/>
    </xf>
    <xf numFmtId="0" fontId="2" fillId="35" borderId="8" xfId="0" applyFont="1" applyFill="1" applyBorder="1" applyAlignment="1">
      <alignment horizontal="center" vertical="center" wrapText="1"/>
    </xf>
    <xf numFmtId="0" fontId="3" fillId="35" borderId="8" xfId="0" applyFont="1" applyFill="1" applyBorder="1" applyAlignment="1" applyProtection="1">
      <alignment horizontal="center" vertical="center" wrapText="1"/>
    </xf>
    <xf numFmtId="0" fontId="41" fillId="33" borderId="5" xfId="0" quotePrefix="1" applyFont="1" applyFill="1" applyBorder="1" applyAlignment="1" applyProtection="1">
      <alignment horizontal="left" vertical="center"/>
    </xf>
    <xf numFmtId="0" fontId="41" fillId="33" borderId="22" xfId="0" applyFont="1" applyFill="1" applyBorder="1" applyAlignment="1" applyProtection="1">
      <alignment horizontal="left" vertical="center"/>
    </xf>
    <xf numFmtId="0" fontId="41" fillId="33" borderId="4" xfId="0" applyFont="1" applyFill="1" applyBorder="1" applyAlignment="1" applyProtection="1">
      <alignment horizontal="left" vertical="center"/>
    </xf>
    <xf numFmtId="0" fontId="41" fillId="35" borderId="8" xfId="0" applyFont="1" applyFill="1" applyBorder="1" applyAlignment="1" applyProtection="1">
      <alignment horizontal="left" vertical="center"/>
    </xf>
    <xf numFmtId="0" fontId="3" fillId="34" borderId="8" xfId="0" applyFont="1" applyFill="1" applyBorder="1" applyAlignment="1" applyProtection="1">
      <alignment horizontal="center" vertical="center" wrapText="1"/>
    </xf>
    <xf numFmtId="0" fontId="45" fillId="34" borderId="8" xfId="0" applyFont="1" applyFill="1" applyBorder="1" applyAlignment="1" applyProtection="1">
      <alignment horizontal="center" vertical="center" wrapText="1"/>
    </xf>
    <xf numFmtId="3" fontId="1" fillId="38" borderId="8" xfId="0" applyNumberFormat="1" applyFont="1" applyFill="1" applyBorder="1" applyAlignment="1" applyProtection="1">
      <alignment horizontal="center" vertical="center" wrapText="1"/>
      <protection locked="0"/>
    </xf>
    <xf numFmtId="4" fontId="41" fillId="38" borderId="8" xfId="0" applyNumberFormat="1" applyFont="1" applyFill="1" applyBorder="1" applyAlignment="1" applyProtection="1">
      <alignment horizontal="center" vertical="center"/>
      <protection locked="0"/>
    </xf>
    <xf numFmtId="0" fontId="47" fillId="39" borderId="8" xfId="0" applyFont="1" applyFill="1" applyBorder="1" applyAlignment="1" applyProtection="1">
      <alignment horizontal="center" vertical="center" wrapText="1"/>
      <protection locked="0"/>
    </xf>
    <xf numFmtId="0" fontId="47" fillId="39" borderId="8" xfId="0" applyFont="1" applyFill="1" applyBorder="1" applyAlignment="1" applyProtection="1">
      <alignment horizontal="center" vertical="center" wrapText="1"/>
    </xf>
    <xf numFmtId="0" fontId="47" fillId="39" borderId="8" xfId="0" applyFont="1" applyFill="1" applyBorder="1" applyAlignment="1" applyProtection="1">
      <alignment horizontal="center" vertical="center"/>
    </xf>
    <xf numFmtId="0" fontId="2" fillId="35" borderId="8" xfId="34" quotePrefix="1" applyFont="1" applyFill="1" applyBorder="1" applyAlignment="1" applyProtection="1">
      <alignment horizontal="center" vertical="center"/>
      <protection locked="0"/>
    </xf>
    <xf numFmtId="0" fontId="47" fillId="39" borderId="8" xfId="0" applyFont="1" applyFill="1" applyBorder="1" applyAlignment="1" applyProtection="1">
      <alignment horizontal="center" vertical="center" wrapText="1"/>
      <protection locked="0"/>
    </xf>
    <xf numFmtId="0" fontId="45" fillId="0" borderId="0" xfId="34" applyFont="1" applyFill="1" applyBorder="1" applyAlignment="1" applyProtection="1">
      <alignment horizontal="center" vertical="center" wrapText="1"/>
    </xf>
    <xf numFmtId="0" fontId="0" fillId="0" borderId="0" xfId="0" applyProtection="1"/>
    <xf numFmtId="0" fontId="0" fillId="0" borderId="0" xfId="0" applyAlignment="1" applyProtection="1">
      <alignment horizontal="center" vertical="center"/>
    </xf>
    <xf numFmtId="0" fontId="45" fillId="0" borderId="0" xfId="0" applyFont="1" applyFill="1" applyBorder="1" applyAlignment="1" applyProtection="1">
      <alignment vertical="center"/>
    </xf>
    <xf numFmtId="0" fontId="52" fillId="0" borderId="0" xfId="0" applyFont="1" applyAlignment="1" applyProtection="1">
      <alignment vertical="center" wrapText="1"/>
    </xf>
    <xf numFmtId="3" fontId="42" fillId="33" borderId="0" xfId="34" applyNumberFormat="1" applyFont="1" applyFill="1" applyAlignment="1" applyProtection="1"/>
    <xf numFmtId="0" fontId="41" fillId="33" borderId="0" xfId="0" applyFont="1" applyFill="1" applyAlignment="1">
      <alignment horizontal="center" vertical="center" wrapText="1"/>
    </xf>
    <xf numFmtId="0" fontId="42" fillId="0" borderId="19" xfId="34" applyFont="1" applyFill="1" applyBorder="1" applyAlignment="1" applyProtection="1">
      <alignment vertical="center"/>
    </xf>
    <xf numFmtId="3" fontId="41" fillId="38" borderId="8" xfId="0" applyNumberFormat="1" applyFont="1" applyFill="1" applyBorder="1" applyAlignment="1" applyProtection="1">
      <alignment vertical="center"/>
      <protection locked="0"/>
    </xf>
    <xf numFmtId="3" fontId="47" fillId="38" borderId="8" xfId="0" applyNumberFormat="1" applyFont="1" applyFill="1" applyBorder="1" applyAlignment="1" applyProtection="1">
      <alignment horizontal="center" vertical="center" wrapText="1"/>
      <protection locked="0"/>
    </xf>
    <xf numFmtId="0" fontId="3" fillId="35" borderId="1" xfId="0" applyFont="1" applyFill="1" applyBorder="1" applyAlignment="1" applyProtection="1">
      <alignment vertical="center" wrapText="1"/>
    </xf>
    <xf numFmtId="0" fontId="3" fillId="35" borderId="2" xfId="0" applyFont="1" applyFill="1" applyBorder="1" applyAlignment="1" applyProtection="1">
      <alignment vertical="center" wrapText="1"/>
    </xf>
    <xf numFmtId="0" fontId="3" fillId="35" borderId="3" xfId="0" applyFont="1" applyFill="1" applyBorder="1" applyAlignment="1" applyProtection="1">
      <alignment vertical="center" wrapText="1"/>
    </xf>
    <xf numFmtId="0" fontId="3" fillId="35" borderId="18" xfId="0" applyFont="1" applyFill="1" applyBorder="1" applyAlignment="1" applyProtection="1">
      <alignment vertical="center" wrapText="1"/>
    </xf>
    <xf numFmtId="0" fontId="3" fillId="35" borderId="13" xfId="0" applyFont="1" applyFill="1" applyBorder="1" applyAlignment="1" applyProtection="1">
      <alignment vertical="center" wrapText="1"/>
    </xf>
    <xf numFmtId="0" fontId="3" fillId="35" borderId="0" xfId="0" applyFont="1" applyFill="1" applyBorder="1" applyAlignment="1" applyProtection="1">
      <alignment vertical="center" wrapText="1"/>
    </xf>
    <xf numFmtId="0" fontId="3" fillId="35" borderId="19" xfId="0" applyFont="1" applyFill="1" applyBorder="1" applyAlignment="1" applyProtection="1">
      <alignment vertical="center" wrapText="1"/>
    </xf>
    <xf numFmtId="0" fontId="11" fillId="0" borderId="8" xfId="0" applyFont="1" applyBorder="1" applyAlignment="1" applyProtection="1">
      <alignment horizontal="center" vertical="center" wrapText="1"/>
    </xf>
    <xf numFmtId="0" fontId="11" fillId="35" borderId="8" xfId="0" applyFont="1" applyFill="1" applyBorder="1" applyAlignment="1" applyProtection="1">
      <alignment horizontal="center" vertical="center" wrapText="1"/>
    </xf>
    <xf numFmtId="0" fontId="5" fillId="38" borderId="8" xfId="0" applyNumberFormat="1" applyFont="1" applyFill="1" applyBorder="1" applyAlignment="1" applyProtection="1">
      <alignment horizontal="center" vertical="center"/>
      <protection locked="0"/>
    </xf>
    <xf numFmtId="3" fontId="47" fillId="39" borderId="8" xfId="0" applyNumberFormat="1" applyFont="1" applyFill="1" applyBorder="1" applyAlignment="1" applyProtection="1">
      <alignment horizontal="center" vertical="center" wrapText="1"/>
      <protection locked="0"/>
    </xf>
    <xf numFmtId="49" fontId="47" fillId="39" borderId="8" xfId="0" applyNumberFormat="1" applyFont="1" applyFill="1" applyBorder="1" applyAlignment="1" applyProtection="1">
      <alignment horizontal="center" vertical="center"/>
      <protection locked="0"/>
    </xf>
    <xf numFmtId="0" fontId="41" fillId="0" borderId="5" xfId="0" applyFont="1" applyBorder="1" applyAlignment="1" applyProtection="1">
      <alignment horizontal="left" vertical="center"/>
    </xf>
    <xf numFmtId="0" fontId="41" fillId="38" borderId="8" xfId="0" applyFont="1" applyFill="1" applyBorder="1" applyAlignment="1" applyProtection="1">
      <alignment horizontal="center" vertical="center" wrapText="1"/>
      <protection locked="0"/>
    </xf>
    <xf numFmtId="0" fontId="2" fillId="0" borderId="0" xfId="0" applyFont="1" applyFill="1" applyAlignment="1">
      <alignment horizontal="center" vertical="center"/>
    </xf>
    <xf numFmtId="0" fontId="5" fillId="0" borderId="0" xfId="0" applyFont="1" applyFill="1" applyBorder="1" applyAlignment="1">
      <alignment horizontal="center" vertical="center" wrapText="1"/>
    </xf>
    <xf numFmtId="0" fontId="5" fillId="0" borderId="0" xfId="0" applyFont="1" applyFill="1" applyAlignment="1">
      <alignment horizontal="center" vertical="center" wrapText="1"/>
    </xf>
    <xf numFmtId="0" fontId="5" fillId="0" borderId="0" xfId="0" applyFont="1" applyFill="1" applyBorder="1" applyAlignment="1" applyProtection="1">
      <alignment horizontal="center" vertical="center" wrapText="1"/>
    </xf>
    <xf numFmtId="0" fontId="5" fillId="0" borderId="0" xfId="0" applyFont="1" applyFill="1" applyAlignment="1" applyProtection="1">
      <alignment horizontal="center" vertical="center" wrapText="1"/>
    </xf>
    <xf numFmtId="0" fontId="5" fillId="0" borderId="0" xfId="0" applyFont="1" applyAlignment="1" applyProtection="1">
      <alignment horizontal="center" vertical="center" wrapText="1"/>
      <protection locked="0"/>
    </xf>
    <xf numFmtId="0" fontId="5" fillId="0" borderId="0" xfId="0" applyFont="1" applyFill="1" applyAlignment="1" applyProtection="1">
      <alignment horizontal="center" vertical="center" wrapText="1"/>
      <protection locked="0"/>
    </xf>
    <xf numFmtId="0" fontId="5" fillId="0" borderId="0" xfId="0" applyFont="1" applyAlignment="1">
      <alignment horizontal="center" vertical="center" wrapText="1"/>
    </xf>
    <xf numFmtId="0" fontId="41" fillId="33" borderId="0" xfId="0" applyFont="1" applyFill="1" applyBorder="1" applyAlignment="1" applyProtection="1">
      <alignment horizontal="left" vertical="center" wrapText="1"/>
    </xf>
    <xf numFmtId="0" fontId="41" fillId="33" borderId="19" xfId="0" applyFont="1" applyFill="1" applyBorder="1" applyAlignment="1" applyProtection="1">
      <alignment horizontal="left" vertical="center" wrapText="1"/>
    </xf>
    <xf numFmtId="0" fontId="75" fillId="0" borderId="22" xfId="0" applyFont="1" applyFill="1" applyBorder="1" applyAlignment="1" applyProtection="1">
      <alignment horizontal="center" vertical="center" wrapText="1"/>
    </xf>
    <xf numFmtId="0" fontId="75" fillId="0" borderId="22" xfId="0" applyFont="1" applyFill="1" applyBorder="1" applyAlignment="1" applyProtection="1">
      <alignment vertical="center" wrapText="1"/>
    </xf>
    <xf numFmtId="0" fontId="45" fillId="0" borderId="0" xfId="0" applyFont="1" applyAlignment="1" applyProtection="1">
      <alignment horizontal="center" wrapText="1"/>
      <protection locked="0"/>
    </xf>
    <xf numFmtId="0" fontId="41" fillId="0" borderId="0" xfId="0" applyFont="1" applyFill="1" applyAlignment="1" applyProtection="1">
      <alignment wrapText="1"/>
      <protection locked="0"/>
    </xf>
    <xf numFmtId="0" fontId="41" fillId="0" borderId="0" xfId="0" applyFont="1" applyFill="1" applyAlignment="1" applyProtection="1">
      <alignment vertical="center" wrapText="1"/>
      <protection locked="0"/>
    </xf>
    <xf numFmtId="0" fontId="41" fillId="0" borderId="0" xfId="0" applyFont="1" applyAlignment="1">
      <alignment wrapText="1"/>
    </xf>
    <xf numFmtId="170" fontId="47" fillId="39" borderId="8" xfId="0" applyNumberFormat="1" applyFont="1" applyFill="1" applyBorder="1" applyAlignment="1" applyProtection="1">
      <alignment horizontal="center" vertical="center"/>
      <protection locked="0"/>
    </xf>
    <xf numFmtId="0" fontId="45" fillId="0" borderId="0" xfId="0" applyFont="1" applyProtection="1"/>
    <xf numFmtId="0" fontId="41" fillId="0" borderId="5" xfId="0" applyFont="1" applyBorder="1" applyProtection="1"/>
    <xf numFmtId="0" fontId="2" fillId="0" borderId="0" xfId="34" applyFont="1" applyFill="1" applyBorder="1" applyAlignment="1" applyProtection="1">
      <alignment horizontal="center" vertical="center"/>
    </xf>
    <xf numFmtId="0" fontId="0" fillId="0" borderId="0" xfId="0" applyAlignment="1" applyProtection="1">
      <alignment vertical="center"/>
    </xf>
    <xf numFmtId="0" fontId="41" fillId="0" borderId="18" xfId="0" applyFont="1" applyBorder="1" applyAlignment="1" applyProtection="1">
      <alignment vertical="center" wrapText="1"/>
    </xf>
    <xf numFmtId="0" fontId="0" fillId="0" borderId="0" xfId="0" applyBorder="1" applyAlignment="1" applyProtection="1">
      <alignment vertical="center"/>
    </xf>
    <xf numFmtId="0" fontId="71" fillId="0" borderId="3" xfId="34" applyFont="1" applyFill="1" applyBorder="1" applyAlignment="1" applyProtection="1">
      <alignment vertical="center"/>
    </xf>
    <xf numFmtId="0" fontId="41" fillId="0" borderId="1" xfId="0" applyFont="1" applyBorder="1" applyAlignment="1" applyProtection="1">
      <alignment horizontal="left" vertical="center"/>
    </xf>
    <xf numFmtId="0" fontId="41" fillId="0" borderId="18" xfId="0" applyFont="1" applyBorder="1" applyAlignment="1" applyProtection="1">
      <alignment horizontal="left" vertical="center"/>
    </xf>
    <xf numFmtId="0" fontId="0" fillId="0" borderId="0" xfId="0" applyAlignment="1" applyProtection="1">
      <alignment horizontal="right" vertical="center"/>
    </xf>
    <xf numFmtId="0" fontId="0" fillId="0" borderId="8" xfId="0" applyBorder="1" applyAlignment="1" applyProtection="1">
      <alignment vertical="center"/>
    </xf>
    <xf numFmtId="0" fontId="41" fillId="0" borderId="8" xfId="0" applyFont="1" applyFill="1" applyBorder="1" applyAlignment="1" applyProtection="1">
      <alignment vertical="center"/>
    </xf>
    <xf numFmtId="0" fontId="41" fillId="0" borderId="10" xfId="0" applyFont="1" applyBorder="1" applyAlignment="1" applyProtection="1">
      <alignment vertical="center"/>
    </xf>
    <xf numFmtId="0" fontId="0" fillId="0" borderId="0" xfId="0" applyAlignment="1" applyProtection="1">
      <alignment horizontal="center" vertical="center" wrapText="1"/>
    </xf>
    <xf numFmtId="0" fontId="71" fillId="0" borderId="0" xfId="34" applyFont="1" applyFill="1" applyBorder="1" applyAlignment="1" applyProtection="1">
      <alignment horizontal="left" vertical="center" wrapText="1"/>
    </xf>
    <xf numFmtId="0" fontId="71" fillId="0" borderId="19" xfId="34" applyFont="1" applyFill="1" applyBorder="1" applyAlignment="1" applyProtection="1">
      <alignment horizontal="left" vertical="center" wrapText="1"/>
    </xf>
    <xf numFmtId="0" fontId="62" fillId="0" borderId="0" xfId="0" applyFont="1" applyAlignment="1" applyProtection="1">
      <alignment vertical="center"/>
    </xf>
    <xf numFmtId="0" fontId="74" fillId="0" borderId="0" xfId="0" applyFont="1" applyAlignment="1" applyProtection="1">
      <alignment vertical="center"/>
    </xf>
    <xf numFmtId="0" fontId="41" fillId="0" borderId="0" xfId="0" applyFont="1" applyBorder="1" applyProtection="1"/>
    <xf numFmtId="0" fontId="45" fillId="0" borderId="0" xfId="0" applyFont="1" applyBorder="1" applyProtection="1"/>
    <xf numFmtId="0" fontId="39" fillId="0" borderId="0" xfId="0" applyFont="1" applyProtection="1"/>
    <xf numFmtId="0" fontId="0" fillId="0" borderId="8" xfId="0" applyBorder="1" applyProtection="1"/>
    <xf numFmtId="0" fontId="39" fillId="0" borderId="0" xfId="0" applyFont="1" applyFill="1" applyBorder="1" applyProtection="1"/>
    <xf numFmtId="0" fontId="0" fillId="0" borderId="0" xfId="0" applyFill="1" applyBorder="1" applyProtection="1"/>
    <xf numFmtId="0" fontId="47" fillId="39" borderId="8" xfId="0" applyFont="1" applyFill="1" applyBorder="1" applyAlignment="1" applyProtection="1">
      <alignment horizontal="left" vertical="center" wrapText="1"/>
      <protection locked="0"/>
    </xf>
    <xf numFmtId="0" fontId="41" fillId="33" borderId="5" xfId="0" quotePrefix="1" applyFont="1" applyFill="1" applyBorder="1" applyAlignment="1" applyProtection="1">
      <alignment horizontal="left" vertical="center"/>
    </xf>
    <xf numFmtId="0" fontId="41" fillId="33" borderId="22" xfId="0" applyFont="1" applyFill="1" applyBorder="1" applyAlignment="1" applyProtection="1">
      <alignment horizontal="left" vertical="center"/>
    </xf>
    <xf numFmtId="0" fontId="41" fillId="33" borderId="4" xfId="0" applyFont="1" applyFill="1" applyBorder="1" applyAlignment="1" applyProtection="1">
      <alignment horizontal="left" vertical="center"/>
    </xf>
    <xf numFmtId="0" fontId="3" fillId="34" borderId="8" xfId="0" applyFont="1" applyFill="1" applyBorder="1" applyAlignment="1" applyProtection="1">
      <alignment horizontal="center" vertical="center" wrapText="1"/>
    </xf>
    <xf numFmtId="0" fontId="45" fillId="34" borderId="8" xfId="0" applyFont="1" applyFill="1" applyBorder="1" applyAlignment="1" applyProtection="1">
      <alignment horizontal="center" vertical="center" wrapText="1"/>
    </xf>
    <xf numFmtId="0" fontId="47" fillId="39" borderId="8" xfId="0" applyFont="1" applyFill="1" applyBorder="1" applyAlignment="1" applyProtection="1">
      <alignment horizontal="left" vertical="center" wrapText="1"/>
      <protection locked="0"/>
    </xf>
    <xf numFmtId="0" fontId="45" fillId="35" borderId="8" xfId="34" applyFont="1" applyFill="1" applyBorder="1" applyAlignment="1" applyProtection="1">
      <alignment horizontal="center" vertical="center"/>
    </xf>
    <xf numFmtId="0" fontId="2" fillId="39" borderId="8" xfId="34" applyFont="1" applyFill="1" applyBorder="1" applyAlignment="1" applyProtection="1">
      <alignment horizontal="center" vertical="center"/>
    </xf>
    <xf numFmtId="0" fontId="47" fillId="39" borderId="8" xfId="0" applyFont="1" applyFill="1" applyBorder="1" applyAlignment="1" applyProtection="1">
      <alignment vertical="center" wrapText="1"/>
    </xf>
    <xf numFmtId="0" fontId="47" fillId="39" borderId="8" xfId="0" applyFont="1" applyFill="1" applyBorder="1" applyAlignment="1" applyProtection="1">
      <alignment vertical="center"/>
    </xf>
    <xf numFmtId="0" fontId="45" fillId="39" borderId="8" xfId="34" applyFont="1" applyFill="1" applyBorder="1" applyAlignment="1" applyProtection="1">
      <alignment horizontal="center" vertical="center"/>
    </xf>
    <xf numFmtId="0" fontId="2" fillId="35" borderId="25" xfId="0" applyFont="1" applyFill="1" applyBorder="1" applyAlignment="1" applyProtection="1">
      <alignment horizontal="center" vertical="center" wrapText="1"/>
    </xf>
    <xf numFmtId="0" fontId="3" fillId="0" borderId="4" xfId="0" applyFont="1" applyFill="1" applyBorder="1" applyAlignment="1" applyProtection="1">
      <alignment vertical="center"/>
    </xf>
    <xf numFmtId="0" fontId="41" fillId="0" borderId="8" xfId="0" applyFont="1" applyBorder="1" applyAlignment="1">
      <alignment vertical="center"/>
    </xf>
    <xf numFmtId="0" fontId="47" fillId="0" borderId="0" xfId="34" applyFont="1" applyAlignment="1" applyProtection="1">
      <alignment horizontal="right" wrapText="1"/>
    </xf>
    <xf numFmtId="0" fontId="45" fillId="38" borderId="8" xfId="0" applyFont="1" applyFill="1" applyBorder="1" applyAlignment="1" applyProtection="1">
      <alignment horizontal="left" vertical="center" wrapText="1"/>
      <protection locked="0"/>
    </xf>
    <xf numFmtId="0" fontId="41" fillId="38" borderId="21" xfId="0" applyFont="1" applyFill="1" applyBorder="1" applyAlignment="1" applyProtection="1">
      <alignment horizontal="left" vertical="top" wrapText="1"/>
      <protection locked="0"/>
    </xf>
    <xf numFmtId="0" fontId="41" fillId="38" borderId="34" xfId="0" applyFont="1" applyFill="1" applyBorder="1" applyAlignment="1" applyProtection="1">
      <alignment horizontal="left" vertical="top" wrapText="1"/>
      <protection locked="0"/>
    </xf>
    <xf numFmtId="0" fontId="41" fillId="38" borderId="35" xfId="0" applyFont="1" applyFill="1" applyBorder="1" applyAlignment="1" applyProtection="1">
      <alignment horizontal="left" vertical="top" wrapText="1"/>
      <protection locked="0"/>
    </xf>
    <xf numFmtId="0" fontId="62" fillId="0" borderId="0" xfId="0" applyFont="1" applyAlignment="1" applyProtection="1">
      <alignment wrapText="1"/>
    </xf>
    <xf numFmtId="0" fontId="0" fillId="0" borderId="0" xfId="0" applyFont="1" applyAlignment="1" applyProtection="1">
      <alignment wrapText="1"/>
    </xf>
    <xf numFmtId="0" fontId="41" fillId="38" borderId="20" xfId="0" applyFont="1" applyFill="1" applyBorder="1" applyAlignment="1" applyProtection="1">
      <alignment wrapText="1"/>
      <protection locked="0"/>
    </xf>
    <xf numFmtId="0" fontId="0" fillId="0" borderId="36" xfId="0" applyBorder="1" applyAlignment="1" applyProtection="1">
      <protection locked="0"/>
    </xf>
    <xf numFmtId="0" fontId="0" fillId="0" borderId="37" xfId="0" applyBorder="1" applyAlignment="1" applyProtection="1">
      <protection locked="0"/>
    </xf>
    <xf numFmtId="0" fontId="41" fillId="38" borderId="10" xfId="0" applyFont="1" applyFill="1" applyBorder="1" applyAlignment="1" applyProtection="1">
      <alignment horizontal="left" wrapText="1"/>
      <protection locked="0"/>
    </xf>
    <xf numFmtId="0" fontId="0" fillId="0" borderId="13" xfId="0" applyBorder="1" applyAlignment="1" applyProtection="1">
      <alignment horizontal="left"/>
      <protection locked="0"/>
    </xf>
    <xf numFmtId="0" fontId="0" fillId="0" borderId="38" xfId="0" applyBorder="1" applyAlignment="1" applyProtection="1">
      <alignment horizontal="left"/>
      <protection locked="0"/>
    </xf>
    <xf numFmtId="0" fontId="41" fillId="38" borderId="10" xfId="0" applyFont="1" applyFill="1" applyBorder="1" applyAlignment="1" applyProtection="1">
      <alignment horizontal="left" vertical="center" wrapText="1"/>
      <protection locked="0"/>
    </xf>
    <xf numFmtId="0" fontId="41" fillId="38" borderId="13" xfId="0" applyFont="1" applyFill="1" applyBorder="1" applyAlignment="1" applyProtection="1">
      <alignment horizontal="left" vertical="center" wrapText="1"/>
      <protection locked="0"/>
    </xf>
    <xf numFmtId="0" fontId="41" fillId="38" borderId="38" xfId="0" applyFont="1" applyFill="1" applyBorder="1" applyAlignment="1" applyProtection="1">
      <alignment horizontal="left" vertical="center" wrapText="1"/>
      <protection locked="0"/>
    </xf>
    <xf numFmtId="0" fontId="75" fillId="0" borderId="22" xfId="0" applyFont="1" applyBorder="1" applyAlignment="1">
      <alignment horizontal="center" vertical="center" wrapText="1"/>
    </xf>
    <xf numFmtId="0" fontId="41" fillId="38" borderId="10" xfId="0" applyFont="1" applyFill="1" applyBorder="1" applyAlignment="1" applyProtection="1">
      <alignment horizontal="center" vertical="center" wrapText="1"/>
      <protection locked="0"/>
    </xf>
    <xf numFmtId="0" fontId="41" fillId="38" borderId="13" xfId="0" applyFont="1" applyFill="1" applyBorder="1" applyAlignment="1" applyProtection="1">
      <alignment horizontal="center" vertical="center" wrapText="1"/>
      <protection locked="0"/>
    </xf>
    <xf numFmtId="0" fontId="41" fillId="38" borderId="11" xfId="0" applyFont="1" applyFill="1" applyBorder="1" applyAlignment="1" applyProtection="1">
      <alignment horizontal="center" vertical="center" wrapText="1"/>
      <protection locked="0"/>
    </xf>
    <xf numFmtId="0" fontId="45" fillId="35" borderId="10" xfId="0" applyFont="1" applyFill="1" applyBorder="1" applyAlignment="1" applyProtection="1">
      <alignment horizontal="center" vertical="center" wrapText="1"/>
    </xf>
    <xf numFmtId="0" fontId="45" fillId="35" borderId="13" xfId="0" applyFont="1" applyFill="1" applyBorder="1" applyAlignment="1" applyProtection="1">
      <alignment horizontal="center" vertical="center" wrapText="1"/>
    </xf>
    <xf numFmtId="0" fontId="45" fillId="35" borderId="11" xfId="0" applyFont="1" applyFill="1" applyBorder="1" applyAlignment="1" applyProtection="1">
      <alignment horizontal="center" vertical="center" wrapText="1"/>
    </xf>
    <xf numFmtId="49" fontId="41" fillId="38" borderId="8" xfId="0" applyNumberFormat="1" applyFont="1" applyFill="1" applyBorder="1" applyAlignment="1" applyProtection="1">
      <alignment horizontal="center" vertical="center" wrapText="1"/>
      <protection locked="0"/>
    </xf>
    <xf numFmtId="0" fontId="45" fillId="35" borderId="8" xfId="0" applyFont="1" applyFill="1" applyBorder="1" applyAlignment="1" applyProtection="1">
      <alignment horizontal="center" vertical="center" wrapText="1"/>
    </xf>
    <xf numFmtId="0" fontId="45" fillId="35" borderId="8" xfId="0" applyFont="1" applyFill="1" applyBorder="1" applyAlignment="1" applyProtection="1">
      <alignment horizontal="center" vertical="center"/>
    </xf>
    <xf numFmtId="0" fontId="41" fillId="38" borderId="8" xfId="0" applyFont="1" applyFill="1" applyBorder="1" applyAlignment="1" applyProtection="1">
      <alignment horizontal="center" vertical="center" wrapText="1"/>
      <protection locked="0"/>
    </xf>
    <xf numFmtId="0" fontId="41" fillId="33" borderId="1" xfId="0" applyFont="1" applyFill="1" applyBorder="1" applyAlignment="1">
      <alignment horizontal="left" wrapText="1"/>
    </xf>
    <xf numFmtId="0" fontId="41" fillId="33" borderId="2" xfId="0" applyFont="1" applyFill="1" applyBorder="1" applyAlignment="1">
      <alignment horizontal="left" wrapText="1"/>
    </xf>
    <xf numFmtId="0" fontId="41" fillId="33" borderId="3" xfId="0" applyFont="1" applyFill="1" applyBorder="1" applyAlignment="1">
      <alignment horizontal="left" wrapText="1"/>
    </xf>
    <xf numFmtId="0" fontId="1" fillId="33" borderId="18" xfId="0" applyFont="1" applyFill="1" applyBorder="1" applyAlignment="1">
      <alignment horizontal="left" vertical="center" wrapText="1"/>
    </xf>
    <xf numFmtId="0" fontId="1" fillId="33" borderId="0" xfId="0" applyFont="1" applyFill="1" applyBorder="1" applyAlignment="1">
      <alignment horizontal="left" vertical="center" wrapText="1"/>
    </xf>
    <xf numFmtId="0" fontId="1" fillId="33" borderId="19" xfId="0" applyFont="1" applyFill="1" applyBorder="1" applyAlignment="1">
      <alignment horizontal="left" vertical="center" wrapText="1"/>
    </xf>
    <xf numFmtId="0" fontId="1" fillId="33" borderId="5" xfId="0" applyFont="1" applyFill="1" applyBorder="1" applyAlignment="1">
      <alignment horizontal="left" vertical="center" wrapText="1"/>
    </xf>
    <xf numFmtId="0" fontId="1" fillId="33" borderId="22" xfId="0" applyFont="1" applyFill="1" applyBorder="1" applyAlignment="1">
      <alignment horizontal="left" vertical="center" wrapText="1"/>
    </xf>
    <xf numFmtId="0" fontId="1" fillId="33" borderId="4" xfId="0" applyFont="1" applyFill="1" applyBorder="1" applyAlignment="1">
      <alignment horizontal="left" vertical="center" wrapText="1"/>
    </xf>
    <xf numFmtId="0" fontId="45" fillId="0" borderId="10" xfId="0" applyFont="1" applyFill="1" applyBorder="1" applyAlignment="1">
      <alignment horizontal="center" vertical="center" wrapText="1"/>
    </xf>
    <xf numFmtId="0" fontId="45" fillId="0" borderId="13" xfId="0" applyFont="1" applyFill="1" applyBorder="1" applyAlignment="1">
      <alignment horizontal="center" vertical="center" wrapText="1"/>
    </xf>
    <xf numFmtId="0" fontId="45" fillId="0" borderId="11" xfId="0" applyFont="1" applyFill="1" applyBorder="1" applyAlignment="1">
      <alignment horizontal="center" vertical="center" wrapText="1"/>
    </xf>
    <xf numFmtId="0" fontId="45" fillId="35" borderId="8" xfId="0" applyFont="1" applyFill="1" applyBorder="1" applyAlignment="1">
      <alignment horizontal="center" vertical="center" wrapText="1"/>
    </xf>
    <xf numFmtId="0" fontId="45" fillId="0" borderId="11" xfId="0" applyFont="1" applyFill="1" applyBorder="1" applyAlignment="1">
      <alignment horizontal="center" vertical="center"/>
    </xf>
    <xf numFmtId="0" fontId="45" fillId="0" borderId="8" xfId="0" applyFont="1" applyFill="1" applyBorder="1" applyAlignment="1">
      <alignment horizontal="center" vertical="center"/>
    </xf>
    <xf numFmtId="0" fontId="45" fillId="0" borderId="10" xfId="0" applyFont="1" applyFill="1" applyBorder="1" applyAlignment="1">
      <alignment horizontal="center" vertical="center"/>
    </xf>
    <xf numFmtId="0" fontId="45" fillId="0" borderId="0" xfId="0" applyFont="1" applyBorder="1" applyAlignment="1">
      <alignment horizontal="left" vertical="top" wrapText="1"/>
    </xf>
    <xf numFmtId="0" fontId="45" fillId="0" borderId="22" xfId="0" applyFont="1" applyBorder="1" applyAlignment="1">
      <alignment horizontal="center"/>
    </xf>
    <xf numFmtId="0" fontId="45" fillId="35" borderId="8" xfId="0" applyFont="1" applyFill="1" applyBorder="1" applyAlignment="1">
      <alignment horizontal="center" vertical="center"/>
    </xf>
    <xf numFmtId="0" fontId="41" fillId="35" borderId="8" xfId="0" applyFont="1" applyFill="1" applyBorder="1" applyAlignment="1">
      <alignment horizontal="center"/>
    </xf>
    <xf numFmtId="0" fontId="45" fillId="35" borderId="5" xfId="0" applyFont="1" applyFill="1" applyBorder="1" applyAlignment="1">
      <alignment horizontal="center" vertical="center"/>
    </xf>
    <xf numFmtId="0" fontId="45" fillId="35" borderId="22" xfId="0" applyFont="1" applyFill="1" applyBorder="1" applyAlignment="1">
      <alignment horizontal="center" vertical="center"/>
    </xf>
    <xf numFmtId="0" fontId="45" fillId="35" borderId="4" xfId="0" applyFont="1" applyFill="1" applyBorder="1" applyAlignment="1">
      <alignment horizontal="center" vertical="center"/>
    </xf>
    <xf numFmtId="0" fontId="2" fillId="35" borderId="8" xfId="0" applyFont="1" applyFill="1" applyBorder="1" applyAlignment="1" applyProtection="1">
      <alignment horizontal="center" vertical="center" wrapText="1"/>
    </xf>
    <xf numFmtId="0" fontId="62" fillId="0" borderId="0" xfId="0" applyFont="1" applyBorder="1" applyAlignment="1">
      <alignment horizontal="left" vertical="center" wrapText="1"/>
    </xf>
    <xf numFmtId="0" fontId="41" fillId="0" borderId="0" xfId="0" applyFont="1" applyAlignment="1">
      <alignment horizontal="center" vertical="center" wrapText="1"/>
    </xf>
    <xf numFmtId="0" fontId="41" fillId="0" borderId="22" xfId="0" applyFont="1" applyBorder="1" applyAlignment="1">
      <alignment horizontal="center" vertical="center" wrapText="1"/>
    </xf>
    <xf numFmtId="0" fontId="45" fillId="35" borderId="10" xfId="0" applyFont="1" applyFill="1" applyBorder="1" applyAlignment="1">
      <alignment horizontal="center" vertical="center" wrapText="1"/>
    </xf>
    <xf numFmtId="0" fontId="45" fillId="35" borderId="11" xfId="0" applyFont="1" applyFill="1" applyBorder="1" applyAlignment="1">
      <alignment horizontal="center" vertical="center" wrapText="1"/>
    </xf>
    <xf numFmtId="0" fontId="45" fillId="35" borderId="13" xfId="0" applyFont="1" applyFill="1" applyBorder="1" applyAlignment="1">
      <alignment horizontal="center" vertical="center" wrapText="1"/>
    </xf>
    <xf numFmtId="0" fontId="45" fillId="35" borderId="10" xfId="34" applyFont="1" applyFill="1" applyBorder="1" applyAlignment="1" applyProtection="1">
      <alignment horizontal="center" vertical="center" wrapText="1"/>
      <protection locked="0"/>
    </xf>
    <xf numFmtId="0" fontId="45" fillId="35" borderId="11" xfId="34" applyFont="1" applyFill="1" applyBorder="1" applyAlignment="1" applyProtection="1">
      <alignment horizontal="center" vertical="center" wrapText="1"/>
      <protection locked="0"/>
    </xf>
    <xf numFmtId="0" fontId="45" fillId="35" borderId="1" xfId="34" applyFont="1" applyFill="1" applyBorder="1" applyAlignment="1" applyProtection="1">
      <alignment horizontal="center" vertical="center" wrapText="1"/>
      <protection locked="0"/>
    </xf>
    <xf numFmtId="0" fontId="45" fillId="35" borderId="3" xfId="34" applyFont="1" applyFill="1" applyBorder="1" applyAlignment="1" applyProtection="1">
      <alignment horizontal="center" vertical="center" wrapText="1"/>
      <protection locked="0"/>
    </xf>
    <xf numFmtId="0" fontId="41" fillId="35" borderId="10" xfId="0" applyFont="1" applyFill="1" applyBorder="1" applyAlignment="1">
      <alignment horizontal="center" vertical="center" wrapText="1"/>
    </xf>
    <xf numFmtId="0" fontId="41" fillId="35" borderId="13" xfId="0" applyFont="1" applyFill="1" applyBorder="1" applyAlignment="1">
      <alignment horizontal="center" vertical="center" wrapText="1"/>
    </xf>
    <xf numFmtId="0" fontId="41" fillId="35" borderId="11" xfId="0" applyFont="1" applyFill="1" applyBorder="1" applyAlignment="1">
      <alignment horizontal="center" vertical="center" wrapText="1"/>
    </xf>
    <xf numFmtId="0" fontId="45" fillId="35" borderId="10" xfId="0" applyFont="1" applyFill="1" applyBorder="1" applyAlignment="1">
      <alignment horizontal="center" vertical="center"/>
    </xf>
    <xf numFmtId="0" fontId="45" fillId="35" borderId="13" xfId="0" applyFont="1" applyFill="1" applyBorder="1" applyAlignment="1">
      <alignment horizontal="center" vertical="center"/>
    </xf>
    <xf numFmtId="0" fontId="45" fillId="35" borderId="11" xfId="0" applyFont="1" applyFill="1" applyBorder="1" applyAlignment="1">
      <alignment horizontal="center" vertical="center"/>
    </xf>
    <xf numFmtId="0" fontId="75" fillId="0" borderId="0" xfId="0" applyFont="1" applyAlignment="1" applyProtection="1">
      <alignment horizontal="center" vertical="top" wrapText="1"/>
      <protection hidden="1"/>
    </xf>
    <xf numFmtId="0" fontId="75" fillId="0" borderId="22" xfId="0" applyFont="1" applyBorder="1" applyAlignment="1" applyProtection="1">
      <alignment horizontal="center" vertical="top" wrapText="1"/>
      <protection hidden="1"/>
    </xf>
    <xf numFmtId="0" fontId="75" fillId="0" borderId="0" xfId="0" applyFont="1" applyFill="1" applyAlignment="1" applyProtection="1">
      <alignment horizontal="center" vertical="top" wrapText="1"/>
      <protection hidden="1"/>
    </xf>
    <xf numFmtId="0" fontId="47" fillId="0" borderId="0" xfId="0" applyFont="1" applyFill="1" applyAlignment="1" applyProtection="1">
      <alignment horizontal="center" vertical="top" wrapText="1"/>
      <protection hidden="1"/>
    </xf>
    <xf numFmtId="0" fontId="47" fillId="0" borderId="0" xfId="0" applyFont="1" applyAlignment="1" applyProtection="1">
      <alignment horizontal="center" vertical="top" wrapText="1"/>
      <protection hidden="1"/>
    </xf>
    <xf numFmtId="0" fontId="2" fillId="35" borderId="10" xfId="0" applyFont="1" applyFill="1" applyBorder="1" applyAlignment="1" applyProtection="1">
      <alignment horizontal="center" vertical="center" wrapText="1"/>
    </xf>
    <xf numFmtId="0" fontId="2" fillId="35" borderId="13" xfId="0" applyFont="1" applyFill="1" applyBorder="1" applyAlignment="1" applyProtection="1">
      <alignment horizontal="center" vertical="center" wrapText="1"/>
    </xf>
    <xf numFmtId="0" fontId="2" fillId="35" borderId="11" xfId="0" applyFont="1" applyFill="1" applyBorder="1" applyAlignment="1" applyProtection="1">
      <alignment horizontal="center" vertical="center" wrapText="1"/>
    </xf>
    <xf numFmtId="0" fontId="41" fillId="33" borderId="18" xfId="0" quotePrefix="1" applyFont="1" applyFill="1" applyBorder="1" applyAlignment="1" applyProtection="1">
      <alignment horizontal="left" indent="3"/>
    </xf>
    <xf numFmtId="0" fontId="41" fillId="33" borderId="0" xfId="0" quotePrefix="1" applyFont="1" applyFill="1" applyBorder="1" applyAlignment="1" applyProtection="1">
      <alignment horizontal="left" indent="3"/>
    </xf>
    <xf numFmtId="0" fontId="41" fillId="33" borderId="19" xfId="0" quotePrefix="1" applyFont="1" applyFill="1" applyBorder="1" applyAlignment="1" applyProtection="1">
      <alignment horizontal="left" indent="3"/>
    </xf>
    <xf numFmtId="0" fontId="41" fillId="33" borderId="0" xfId="0" applyFont="1" applyFill="1" applyBorder="1" applyAlignment="1" applyProtection="1">
      <alignment horizontal="left" indent="3"/>
    </xf>
    <xf numFmtId="0" fontId="41" fillId="33" borderId="19" xfId="0" applyFont="1" applyFill="1" applyBorder="1" applyAlignment="1" applyProtection="1">
      <alignment horizontal="left" indent="3"/>
    </xf>
    <xf numFmtId="0" fontId="5" fillId="33" borderId="10" xfId="0" quotePrefix="1" applyFont="1" applyFill="1" applyBorder="1" applyAlignment="1">
      <alignment vertical="center" wrapText="1"/>
    </xf>
    <xf numFmtId="0" fontId="5" fillId="33" borderId="13" xfId="0" applyFont="1" applyFill="1" applyBorder="1" applyAlignment="1">
      <alignment vertical="center"/>
    </xf>
    <xf numFmtId="0" fontId="5" fillId="33" borderId="11" xfId="0" applyFont="1" applyFill="1" applyBorder="1" applyAlignment="1">
      <alignment vertical="center"/>
    </xf>
    <xf numFmtId="0" fontId="3" fillId="40" borderId="39" xfId="0" applyFont="1" applyFill="1" applyBorder="1" applyAlignment="1" applyProtection="1">
      <alignment horizontal="center" vertical="center" wrapText="1"/>
    </xf>
    <xf numFmtId="0" fontId="3" fillId="40" borderId="36" xfId="0" applyFont="1" applyFill="1" applyBorder="1" applyAlignment="1" applyProtection="1">
      <alignment horizontal="center" vertical="center" wrapText="1"/>
    </xf>
    <xf numFmtId="0" fontId="3" fillId="40" borderId="37" xfId="0" applyFont="1" applyFill="1" applyBorder="1" applyAlignment="1" applyProtection="1">
      <alignment horizontal="center" vertical="center" wrapText="1"/>
    </xf>
    <xf numFmtId="3" fontId="2" fillId="40" borderId="10" xfId="0" applyNumberFormat="1" applyFont="1" applyFill="1" applyBorder="1" applyAlignment="1" applyProtection="1">
      <alignment horizontal="center"/>
    </xf>
    <xf numFmtId="3" fontId="2" fillId="40" borderId="13" xfId="0" applyNumberFormat="1" applyFont="1" applyFill="1" applyBorder="1" applyAlignment="1" applyProtection="1">
      <alignment horizontal="center"/>
    </xf>
    <xf numFmtId="3" fontId="2" fillId="40" borderId="11" xfId="0" applyNumberFormat="1" applyFont="1" applyFill="1" applyBorder="1" applyAlignment="1" applyProtection="1">
      <alignment horizontal="center"/>
    </xf>
    <xf numFmtId="3" fontId="45" fillId="0" borderId="22" xfId="0" applyNumberFormat="1" applyFont="1" applyBorder="1" applyAlignment="1">
      <alignment horizontal="center"/>
    </xf>
    <xf numFmtId="3" fontId="47" fillId="39" borderId="25" xfId="0" applyNumberFormat="1" applyFont="1" applyFill="1" applyBorder="1" applyAlignment="1" applyProtection="1">
      <alignment horizontal="center" vertical="center"/>
      <protection locked="0"/>
    </xf>
    <xf numFmtId="3" fontId="47" fillId="39" borderId="28" xfId="0" applyNumberFormat="1" applyFont="1" applyFill="1" applyBorder="1" applyAlignment="1" applyProtection="1">
      <alignment horizontal="center" vertical="center"/>
      <protection locked="0"/>
    </xf>
    <xf numFmtId="3" fontId="47" fillId="39" borderId="15" xfId="0" applyNumberFormat="1" applyFont="1" applyFill="1" applyBorder="1" applyAlignment="1" applyProtection="1">
      <alignment horizontal="center" vertical="center"/>
      <protection locked="0"/>
    </xf>
    <xf numFmtId="0" fontId="47" fillId="39" borderId="10" xfId="0" applyFont="1" applyFill="1" applyBorder="1" applyAlignment="1" applyProtection="1">
      <alignment horizontal="center" vertical="center" wrapText="1"/>
      <protection locked="0"/>
    </xf>
    <xf numFmtId="0" fontId="47" fillId="39" borderId="13" xfId="0" applyFont="1" applyFill="1" applyBorder="1" applyAlignment="1" applyProtection="1">
      <alignment horizontal="center" vertical="center" wrapText="1"/>
      <protection locked="0"/>
    </xf>
    <xf numFmtId="0" fontId="47" fillId="39" borderId="11" xfId="0" applyFont="1" applyFill="1" applyBorder="1" applyAlignment="1" applyProtection="1">
      <alignment horizontal="center" vertical="center" wrapText="1"/>
      <protection locked="0"/>
    </xf>
    <xf numFmtId="0" fontId="41" fillId="33" borderId="18" xfId="0" quotePrefix="1" applyFont="1" applyFill="1" applyBorder="1" applyAlignment="1" applyProtection="1">
      <alignment horizontal="left" vertical="center"/>
    </xf>
    <xf numFmtId="0" fontId="41" fillId="33" borderId="0" xfId="0" quotePrefix="1" applyFont="1" applyFill="1" applyBorder="1" applyAlignment="1" applyProtection="1">
      <alignment horizontal="left" vertical="center"/>
    </xf>
    <xf numFmtId="0" fontId="41" fillId="33" borderId="19" xfId="0" quotePrefix="1" applyFont="1" applyFill="1" applyBorder="1" applyAlignment="1" applyProtection="1">
      <alignment horizontal="left" vertical="center"/>
    </xf>
    <xf numFmtId="0" fontId="45" fillId="34" borderId="10" xfId="0" applyFont="1" applyFill="1" applyBorder="1" applyAlignment="1" applyProtection="1">
      <alignment horizontal="center" vertical="center" wrapText="1"/>
    </xf>
    <xf numFmtId="0" fontId="45" fillId="34" borderId="13" xfId="0" applyFont="1" applyFill="1" applyBorder="1" applyAlignment="1" applyProtection="1">
      <alignment horizontal="center" vertical="center" wrapText="1"/>
    </xf>
    <xf numFmtId="0" fontId="45" fillId="34" borderId="11" xfId="0" applyFont="1" applyFill="1" applyBorder="1" applyAlignment="1" applyProtection="1">
      <alignment horizontal="center" vertical="center" wrapText="1"/>
    </xf>
    <xf numFmtId="0" fontId="41" fillId="33" borderId="10" xfId="0" applyFont="1" applyFill="1" applyBorder="1" applyAlignment="1" applyProtection="1">
      <alignment horizontal="left" vertical="center" wrapText="1"/>
    </xf>
    <xf numFmtId="0" fontId="41" fillId="33" borderId="13" xfId="0" applyFont="1" applyFill="1" applyBorder="1" applyAlignment="1" applyProtection="1">
      <alignment horizontal="left" vertical="center" wrapText="1"/>
    </xf>
    <xf numFmtId="0" fontId="41" fillId="33" borderId="11" xfId="0" applyFont="1" applyFill="1" applyBorder="1" applyAlignment="1" applyProtection="1">
      <alignment horizontal="left" vertical="center" wrapText="1"/>
    </xf>
    <xf numFmtId="0" fontId="7" fillId="40" borderId="36" xfId="0" applyFont="1" applyFill="1" applyBorder="1" applyAlignment="1" applyProtection="1">
      <alignment horizontal="center" vertical="center" wrapText="1"/>
    </xf>
    <xf numFmtId="0" fontId="7" fillId="40" borderId="37" xfId="0" applyFont="1" applyFill="1" applyBorder="1" applyAlignment="1" applyProtection="1">
      <alignment horizontal="center" vertical="center" wrapText="1"/>
    </xf>
    <xf numFmtId="0" fontId="45" fillId="40" borderId="8" xfId="0" applyFont="1" applyFill="1" applyBorder="1" applyAlignment="1" applyProtection="1">
      <alignment horizontal="center" vertical="center"/>
    </xf>
    <xf numFmtId="3" fontId="45" fillId="0" borderId="22" xfId="0" applyNumberFormat="1" applyFont="1" applyBorder="1" applyAlignment="1">
      <alignment horizontal="center" vertical="center"/>
    </xf>
    <xf numFmtId="0" fontId="2" fillId="0" borderId="22" xfId="0" applyFont="1" applyBorder="1" applyAlignment="1">
      <alignment horizontal="left" vertical="center" wrapText="1"/>
    </xf>
    <xf numFmtId="0" fontId="41" fillId="0" borderId="18" xfId="0" quotePrefix="1" applyFont="1" applyFill="1" applyBorder="1" applyAlignment="1" applyProtection="1">
      <alignment horizontal="left" vertical="center"/>
    </xf>
    <xf numFmtId="0" fontId="41" fillId="0" borderId="0" xfId="0" applyFont="1" applyFill="1" applyBorder="1" applyAlignment="1" applyProtection="1">
      <alignment horizontal="left" vertical="center"/>
    </xf>
    <xf numFmtId="0" fontId="41" fillId="0" borderId="19" xfId="0" applyFont="1" applyFill="1" applyBorder="1" applyAlignment="1" applyProtection="1">
      <alignment horizontal="left" vertical="center"/>
    </xf>
    <xf numFmtId="0" fontId="41" fillId="0" borderId="10" xfId="0" applyFont="1" applyFill="1" applyBorder="1" applyAlignment="1" applyProtection="1">
      <alignment horizontal="left" vertical="center" wrapText="1"/>
    </xf>
    <xf numFmtId="0" fontId="41" fillId="0" borderId="13" xfId="0" applyFont="1" applyFill="1" applyBorder="1" applyAlignment="1" applyProtection="1">
      <alignment horizontal="left" vertical="center" wrapText="1"/>
    </xf>
    <xf numFmtId="0" fontId="41" fillId="0" borderId="11" xfId="0" applyFont="1" applyFill="1" applyBorder="1" applyAlignment="1" applyProtection="1">
      <alignment horizontal="left" vertical="center" wrapText="1"/>
    </xf>
    <xf numFmtId="0" fontId="45" fillId="40" borderId="8" xfId="0" applyFont="1" applyFill="1" applyBorder="1" applyAlignment="1" applyProtection="1">
      <alignment horizontal="center" vertical="center" wrapText="1"/>
    </xf>
    <xf numFmtId="0" fontId="47" fillId="39" borderId="10" xfId="0" quotePrefix="1" applyFont="1" applyFill="1" applyBorder="1" applyAlignment="1" applyProtection="1">
      <alignment horizontal="left" vertical="center" wrapText="1"/>
      <protection locked="0"/>
    </xf>
    <xf numFmtId="0" fontId="47" fillId="39" borderId="13" xfId="0" applyFont="1" applyFill="1" applyBorder="1" applyAlignment="1" applyProtection="1">
      <alignment horizontal="left" vertical="center" wrapText="1"/>
      <protection locked="0"/>
    </xf>
    <xf numFmtId="0" fontId="47" fillId="39" borderId="11" xfId="0" applyFont="1" applyFill="1" applyBorder="1" applyAlignment="1" applyProtection="1">
      <alignment horizontal="left" vertical="center" wrapText="1"/>
      <protection locked="0"/>
    </xf>
    <xf numFmtId="0" fontId="47" fillId="39" borderId="10" xfId="0" applyFont="1" applyFill="1" applyBorder="1" applyAlignment="1" applyProtection="1">
      <alignment horizontal="left" vertical="center" wrapText="1"/>
      <protection locked="0"/>
    </xf>
    <xf numFmtId="0" fontId="62" fillId="0" borderId="0" xfId="0" applyFont="1" applyAlignment="1" applyProtection="1">
      <alignment horizontal="left" vertical="center" wrapText="1"/>
    </xf>
    <xf numFmtId="0" fontId="70" fillId="0" borderId="0" xfId="0" applyFont="1" applyAlignment="1" applyProtection="1">
      <alignment horizontal="left" vertical="center" wrapText="1"/>
    </xf>
    <xf numFmtId="0" fontId="70" fillId="0" borderId="19" xfId="0" applyFont="1" applyBorder="1" applyAlignment="1" applyProtection="1">
      <alignment horizontal="left" vertical="center" wrapText="1"/>
    </xf>
    <xf numFmtId="0" fontId="5" fillId="33" borderId="10" xfId="0" quotePrefix="1" applyFont="1" applyFill="1" applyBorder="1" applyAlignment="1">
      <alignment horizontal="left" vertical="center" wrapText="1"/>
    </xf>
    <xf numFmtId="0" fontId="5" fillId="33" borderId="13" xfId="0" applyFont="1" applyFill="1" applyBorder="1" applyAlignment="1">
      <alignment horizontal="left" vertical="center" wrapText="1"/>
    </xf>
    <xf numFmtId="0" fontId="5" fillId="33" borderId="11" xfId="0" applyFont="1" applyFill="1" applyBorder="1" applyAlignment="1">
      <alignment horizontal="left" vertical="center" wrapText="1"/>
    </xf>
    <xf numFmtId="0" fontId="45" fillId="40" borderId="8" xfId="0" applyFont="1" applyFill="1" applyBorder="1" applyAlignment="1">
      <alignment horizontal="center" vertical="center"/>
    </xf>
    <xf numFmtId="0" fontId="2" fillId="35" borderId="8" xfId="0" applyFont="1" applyFill="1" applyBorder="1" applyAlignment="1">
      <alignment horizontal="center" vertical="center" wrapText="1"/>
    </xf>
    <xf numFmtId="0" fontId="41" fillId="33" borderId="0" xfId="0" applyFont="1" applyFill="1" applyBorder="1" applyAlignment="1" applyProtection="1">
      <alignment horizontal="left" vertical="center"/>
    </xf>
    <xf numFmtId="0" fontId="41" fillId="33" borderId="19" xfId="0" applyFont="1" applyFill="1" applyBorder="1" applyAlignment="1" applyProtection="1">
      <alignment horizontal="left" vertical="center"/>
    </xf>
    <xf numFmtId="0" fontId="5" fillId="38" borderId="10" xfId="0" applyFont="1" applyFill="1" applyBorder="1" applyAlignment="1" applyProtection="1">
      <alignment horizontal="left" vertical="center"/>
      <protection locked="0"/>
    </xf>
    <xf numFmtId="0" fontId="5" fillId="38" borderId="11" xfId="0" applyFont="1" applyFill="1" applyBorder="1" applyAlignment="1" applyProtection="1">
      <alignment horizontal="left" vertical="center"/>
      <protection locked="0"/>
    </xf>
    <xf numFmtId="0" fontId="47" fillId="39" borderId="10" xfId="0" applyFont="1" applyFill="1" applyBorder="1" applyAlignment="1" applyProtection="1">
      <alignment horizontal="center" vertical="center"/>
      <protection locked="0"/>
    </xf>
    <xf numFmtId="0" fontId="47" fillId="39" borderId="11" xfId="0" applyFont="1" applyFill="1" applyBorder="1" applyAlignment="1" applyProtection="1">
      <alignment horizontal="center" vertical="center"/>
      <protection locked="0"/>
    </xf>
    <xf numFmtId="0" fontId="41" fillId="33" borderId="8" xfId="0" applyFont="1" applyFill="1" applyBorder="1" applyAlignment="1" applyProtection="1">
      <alignment horizontal="left" vertical="center" wrapText="1"/>
    </xf>
    <xf numFmtId="0" fontId="55" fillId="0" borderId="0" xfId="0" applyFont="1" applyAlignment="1" applyProtection="1">
      <alignment horizontal="left" vertical="center" wrapText="1"/>
    </xf>
    <xf numFmtId="0" fontId="45" fillId="0" borderId="0" xfId="0" applyFont="1" applyAlignment="1" applyProtection="1">
      <alignment horizontal="left" vertical="center" wrapText="1"/>
    </xf>
    <xf numFmtId="0" fontId="3" fillId="34" borderId="10" xfId="0" applyFont="1" applyFill="1" applyBorder="1" applyAlignment="1">
      <alignment horizontal="center" vertical="center" wrapText="1"/>
    </xf>
    <xf numFmtId="0" fontId="3" fillId="34" borderId="13" xfId="0" applyFont="1" applyFill="1" applyBorder="1" applyAlignment="1">
      <alignment horizontal="center" vertical="center" wrapText="1"/>
    </xf>
    <xf numFmtId="0" fontId="3" fillId="34" borderId="11" xfId="0" applyFont="1" applyFill="1" applyBorder="1" applyAlignment="1">
      <alignment horizontal="center" vertical="center" wrapText="1"/>
    </xf>
    <xf numFmtId="0" fontId="3" fillId="34" borderId="8" xfId="0" applyFont="1" applyFill="1" applyBorder="1" applyAlignment="1">
      <alignment horizontal="center" vertical="center" wrapText="1"/>
    </xf>
    <xf numFmtId="0" fontId="41" fillId="33" borderId="5" xfId="0" quotePrefix="1" applyFont="1" applyFill="1" applyBorder="1" applyAlignment="1">
      <alignment horizontal="left" vertical="center"/>
    </xf>
    <xf numFmtId="0" fontId="41" fillId="33" borderId="22" xfId="0" quotePrefix="1" applyFont="1" applyFill="1" applyBorder="1" applyAlignment="1">
      <alignment horizontal="left" vertical="center"/>
    </xf>
    <xf numFmtId="0" fontId="41" fillId="33" borderId="4" xfId="0" quotePrefix="1" applyFont="1" applyFill="1" applyBorder="1" applyAlignment="1">
      <alignment horizontal="left" vertical="center"/>
    </xf>
    <xf numFmtId="0" fontId="1" fillId="33" borderId="10" xfId="0" applyFont="1" applyFill="1" applyBorder="1" applyAlignment="1">
      <alignment horizontal="left" vertical="center" wrapText="1"/>
    </xf>
    <xf numFmtId="0" fontId="1" fillId="33" borderId="13" xfId="0" applyFont="1" applyFill="1" applyBorder="1" applyAlignment="1">
      <alignment horizontal="left" vertical="center" wrapText="1"/>
    </xf>
    <xf numFmtId="0" fontId="1" fillId="33" borderId="11" xfId="0" applyFont="1" applyFill="1" applyBorder="1" applyAlignment="1">
      <alignment horizontal="left" vertical="center" wrapText="1"/>
    </xf>
    <xf numFmtId="0" fontId="41" fillId="33" borderId="22" xfId="0" applyFont="1" applyFill="1" applyBorder="1" applyAlignment="1">
      <alignment horizontal="left" vertical="center" wrapText="1"/>
    </xf>
    <xf numFmtId="0" fontId="41" fillId="33" borderId="4" xfId="0" applyFont="1" applyFill="1" applyBorder="1" applyAlignment="1">
      <alignment horizontal="left" vertical="center" wrapText="1"/>
    </xf>
    <xf numFmtId="0" fontId="0" fillId="0" borderId="0" xfId="0" applyAlignment="1">
      <alignment horizontal="center" vertical="center" wrapText="1"/>
    </xf>
    <xf numFmtId="0" fontId="76" fillId="33" borderId="18" xfId="0" applyFont="1" applyFill="1" applyBorder="1" applyAlignment="1">
      <alignment horizontal="center" vertical="center" wrapText="1"/>
    </xf>
    <xf numFmtId="0" fontId="76" fillId="33" borderId="0" xfId="0" applyFont="1" applyFill="1" applyBorder="1" applyAlignment="1">
      <alignment horizontal="center" vertical="center" wrapText="1"/>
    </xf>
    <xf numFmtId="0" fontId="3" fillId="34" borderId="25" xfId="0" applyFont="1" applyFill="1" applyBorder="1" applyAlignment="1">
      <alignment horizontal="center" vertical="center" wrapText="1"/>
    </xf>
    <xf numFmtId="0" fontId="3" fillId="34" borderId="15" xfId="0" applyFont="1" applyFill="1" applyBorder="1" applyAlignment="1">
      <alignment horizontal="center" vertical="center" wrapText="1"/>
    </xf>
    <xf numFmtId="0" fontId="71" fillId="0" borderId="22" xfId="34" applyFont="1" applyFill="1" applyBorder="1" applyAlignment="1" applyProtection="1">
      <alignment horizontal="left" vertical="center" wrapText="1"/>
    </xf>
    <xf numFmtId="0" fontId="71" fillId="0" borderId="4" xfId="34" applyFont="1" applyFill="1" applyBorder="1" applyAlignment="1" applyProtection="1">
      <alignment horizontal="left" vertical="center" wrapText="1"/>
    </xf>
    <xf numFmtId="0" fontId="3" fillId="35" borderId="8" xfId="0" applyFont="1" applyFill="1" applyBorder="1" applyAlignment="1" applyProtection="1">
      <alignment horizontal="center" vertical="center" wrapText="1"/>
    </xf>
    <xf numFmtId="0" fontId="41" fillId="33" borderId="18" xfId="0" quotePrefix="1" applyFont="1" applyFill="1" applyBorder="1" applyAlignment="1">
      <alignment horizontal="left" vertical="center"/>
    </xf>
    <xf numFmtId="0" fontId="41" fillId="33" borderId="0" xfId="0" applyFont="1" applyFill="1" applyBorder="1" applyAlignment="1">
      <alignment horizontal="left" vertical="center"/>
    </xf>
    <xf numFmtId="0" fontId="41" fillId="33" borderId="19" xfId="0" applyFont="1" applyFill="1" applyBorder="1" applyAlignment="1">
      <alignment horizontal="left" vertical="center"/>
    </xf>
    <xf numFmtId="0" fontId="1" fillId="33" borderId="8" xfId="0" applyFont="1" applyFill="1" applyBorder="1" applyAlignment="1">
      <alignment horizontal="left" vertical="center" wrapText="1"/>
    </xf>
    <xf numFmtId="0" fontId="41" fillId="33" borderId="8" xfId="0" applyFont="1" applyFill="1" applyBorder="1" applyAlignment="1">
      <alignment horizontal="left" vertical="center" wrapText="1"/>
    </xf>
    <xf numFmtId="0" fontId="3" fillId="34" borderId="10" xfId="0" applyFont="1" applyFill="1" applyBorder="1" applyAlignment="1" applyProtection="1">
      <alignment horizontal="left" vertical="center" wrapText="1"/>
    </xf>
    <xf numFmtId="0" fontId="3" fillId="34" borderId="13" xfId="0" applyFont="1" applyFill="1" applyBorder="1" applyAlignment="1" applyProtection="1">
      <alignment horizontal="left" vertical="center" wrapText="1"/>
    </xf>
    <xf numFmtId="0" fontId="3" fillId="34" borderId="11" xfId="0" applyFont="1" applyFill="1" applyBorder="1" applyAlignment="1" applyProtection="1">
      <alignment horizontal="left" vertical="center" wrapText="1"/>
    </xf>
    <xf numFmtId="0" fontId="2" fillId="35" borderId="8" xfId="34" applyFont="1" applyFill="1" applyBorder="1" applyAlignment="1" applyProtection="1">
      <alignment horizontal="center" vertical="center" wrapText="1"/>
    </xf>
    <xf numFmtId="0" fontId="3" fillId="40" borderId="8" xfId="0" applyFont="1" applyFill="1" applyBorder="1" applyAlignment="1" applyProtection="1">
      <alignment horizontal="center" vertical="center"/>
    </xf>
    <xf numFmtId="0" fontId="76" fillId="0" borderId="18" xfId="0" applyFont="1" applyBorder="1" applyAlignment="1" applyProtection="1">
      <alignment horizontal="center" vertical="center" wrapText="1"/>
    </xf>
    <xf numFmtId="0" fontId="48" fillId="0" borderId="0" xfId="0" applyFont="1" applyBorder="1" applyAlignment="1" applyProtection="1">
      <alignment horizontal="center" vertical="center" wrapText="1"/>
    </xf>
    <xf numFmtId="0" fontId="75" fillId="0" borderId="8" xfId="0" applyFont="1" applyBorder="1" applyAlignment="1" applyProtection="1">
      <alignment horizontal="center" vertical="center" wrapText="1"/>
    </xf>
    <xf numFmtId="0" fontId="45" fillId="35" borderId="10" xfId="0" applyFont="1" applyFill="1" applyBorder="1" applyAlignment="1" applyProtection="1">
      <alignment horizontal="center" vertical="center"/>
    </xf>
    <xf numFmtId="0" fontId="45" fillId="35" borderId="11" xfId="0" applyFont="1" applyFill="1" applyBorder="1" applyAlignment="1" applyProtection="1">
      <alignment horizontal="center" vertical="center"/>
    </xf>
    <xf numFmtId="0" fontId="3" fillId="34" borderId="10" xfId="0" applyFont="1" applyFill="1" applyBorder="1" applyAlignment="1" applyProtection="1">
      <alignment horizontal="center" vertical="center" wrapText="1"/>
    </xf>
    <xf numFmtId="0" fontId="3" fillId="34" borderId="11" xfId="0" applyFont="1" applyFill="1" applyBorder="1" applyAlignment="1" applyProtection="1">
      <alignment horizontal="center" vertical="center" wrapText="1"/>
    </xf>
    <xf numFmtId="0" fontId="45" fillId="0" borderId="0" xfId="0" applyFont="1" applyBorder="1" applyAlignment="1" applyProtection="1">
      <alignment horizontal="left" vertical="center" wrapText="1"/>
    </xf>
    <xf numFmtId="0" fontId="3" fillId="40" borderId="10" xfId="0" applyFont="1" applyFill="1" applyBorder="1" applyAlignment="1" applyProtection="1">
      <alignment horizontal="center" vertical="center"/>
    </xf>
    <xf numFmtId="0" fontId="3" fillId="40" borderId="13" xfId="0" applyFont="1" applyFill="1" applyBorder="1" applyAlignment="1" applyProtection="1">
      <alignment horizontal="center" vertical="center"/>
    </xf>
    <xf numFmtId="0" fontId="3" fillId="40" borderId="11" xfId="0" applyFont="1" applyFill="1" applyBorder="1" applyAlignment="1" applyProtection="1">
      <alignment horizontal="center" vertical="center"/>
    </xf>
    <xf numFmtId="0" fontId="77" fillId="0" borderId="0" xfId="0" applyFont="1" applyAlignment="1" applyProtection="1">
      <alignment horizontal="left" vertical="center" wrapText="1"/>
    </xf>
    <xf numFmtId="0" fontId="75" fillId="0" borderId="5" xfId="0" applyFont="1" applyBorder="1" applyAlignment="1" applyProtection="1">
      <alignment horizontal="center" vertical="center" wrapText="1"/>
    </xf>
    <xf numFmtId="0" fontId="75" fillId="0" borderId="4" xfId="0" applyFont="1" applyBorder="1" applyAlignment="1" applyProtection="1">
      <alignment horizontal="center" vertical="center" wrapText="1"/>
    </xf>
    <xf numFmtId="0" fontId="45" fillId="0" borderId="0" xfId="0" applyFont="1" applyAlignment="1">
      <alignment horizontal="left" vertical="center" wrapText="1"/>
    </xf>
    <xf numFmtId="0" fontId="1" fillId="33" borderId="5" xfId="0" applyFont="1" applyFill="1" applyBorder="1" applyAlignment="1" applyProtection="1">
      <alignment horizontal="left" vertical="center" wrapText="1"/>
    </xf>
    <xf numFmtId="0" fontId="1" fillId="33" borderId="22" xfId="0" applyFont="1" applyFill="1" applyBorder="1" applyAlignment="1" applyProtection="1">
      <alignment horizontal="left" vertical="center" wrapText="1"/>
    </xf>
    <xf numFmtId="0" fontId="1" fillId="33" borderId="4" xfId="0" applyFont="1" applyFill="1" applyBorder="1" applyAlignment="1" applyProtection="1">
      <alignment horizontal="left" vertical="center" wrapText="1"/>
    </xf>
    <xf numFmtId="0" fontId="5" fillId="33" borderId="10" xfId="0" applyFont="1" applyFill="1" applyBorder="1" applyAlignment="1">
      <alignment horizontal="left" vertical="center" wrapText="1"/>
    </xf>
    <xf numFmtId="0" fontId="41" fillId="33" borderId="13" xfId="0" applyFont="1" applyFill="1" applyBorder="1" applyAlignment="1">
      <alignment horizontal="left" vertical="center" wrapText="1"/>
    </xf>
    <xf numFmtId="0" fontId="41" fillId="33" borderId="11" xfId="0" applyFont="1" applyFill="1" applyBorder="1" applyAlignment="1">
      <alignment horizontal="left" vertical="center" wrapText="1"/>
    </xf>
    <xf numFmtId="0" fontId="47" fillId="39" borderId="10" xfId="0" applyFont="1" applyFill="1" applyBorder="1" applyAlignment="1" applyProtection="1">
      <alignment vertical="center" wrapText="1"/>
      <protection locked="0"/>
    </xf>
    <xf numFmtId="0" fontId="47" fillId="39" borderId="13" xfId="0" applyFont="1" applyFill="1" applyBorder="1" applyAlignment="1" applyProtection="1">
      <alignment vertical="center" wrapText="1"/>
      <protection locked="0"/>
    </xf>
    <xf numFmtId="0" fontId="47" fillId="39" borderId="11" xfId="0" applyFont="1" applyFill="1" applyBorder="1" applyAlignment="1" applyProtection="1">
      <alignment vertical="center" wrapText="1"/>
      <protection locked="0"/>
    </xf>
    <xf numFmtId="3" fontId="45" fillId="40" borderId="8" xfId="0" applyNumberFormat="1" applyFont="1" applyFill="1" applyBorder="1" applyAlignment="1" applyProtection="1">
      <alignment horizontal="center" vertical="center"/>
    </xf>
    <xf numFmtId="0" fontId="41" fillId="33" borderId="5" xfId="0" quotePrefix="1" applyFont="1" applyFill="1" applyBorder="1" applyAlignment="1" applyProtection="1">
      <alignment horizontal="left" vertical="center"/>
    </xf>
    <xf numFmtId="0" fontId="41" fillId="33" borderId="22" xfId="0" applyFont="1" applyFill="1" applyBorder="1" applyAlignment="1" applyProtection="1">
      <alignment horizontal="left" vertical="center"/>
    </xf>
    <xf numFmtId="0" fontId="41" fillId="33" borderId="4" xfId="0" applyFont="1" applyFill="1" applyBorder="1" applyAlignment="1" applyProtection="1">
      <alignment horizontal="left" vertical="center"/>
    </xf>
    <xf numFmtId="0" fontId="1" fillId="33" borderId="18" xfId="0" applyFont="1" applyFill="1" applyBorder="1" applyAlignment="1" applyProtection="1">
      <alignment vertical="center" wrapText="1"/>
    </xf>
    <xf numFmtId="0" fontId="41" fillId="33" borderId="0" xfId="0" applyFont="1" applyFill="1" applyBorder="1" applyAlignment="1" applyProtection="1">
      <alignment vertical="center" wrapText="1"/>
    </xf>
    <xf numFmtId="0" fontId="41" fillId="33" borderId="19" xfId="0" applyFont="1" applyFill="1" applyBorder="1" applyAlignment="1" applyProtection="1">
      <alignment vertical="center" wrapText="1"/>
    </xf>
    <xf numFmtId="0" fontId="47" fillId="39" borderId="8" xfId="0" applyFont="1" applyFill="1" applyBorder="1" applyAlignment="1" applyProtection="1">
      <alignment horizontal="left" vertical="center" wrapText="1"/>
      <protection locked="0"/>
    </xf>
    <xf numFmtId="0" fontId="45" fillId="35" borderId="50" xfId="0" applyFont="1" applyFill="1" applyBorder="1" applyAlignment="1">
      <alignment horizontal="center" vertical="center" wrapText="1"/>
    </xf>
    <xf numFmtId="0" fontId="86" fillId="0" borderId="0" xfId="0" applyFont="1" applyAlignment="1">
      <alignment horizontal="left" vertical="center" wrapText="1"/>
    </xf>
    <xf numFmtId="0" fontId="2" fillId="0" borderId="0" xfId="0" applyFont="1" applyAlignment="1">
      <alignment horizontal="left" vertical="center" wrapText="1"/>
    </xf>
    <xf numFmtId="0" fontId="2" fillId="0" borderId="19" xfId="0" applyFont="1" applyBorder="1" applyAlignment="1">
      <alignment horizontal="left" vertical="center" wrapText="1"/>
    </xf>
    <xf numFmtId="0" fontId="41" fillId="33" borderId="18" xfId="0" applyFont="1" applyFill="1" applyBorder="1" applyAlignment="1">
      <alignment horizontal="left" vertical="center"/>
    </xf>
    <xf numFmtId="3" fontId="45" fillId="35" borderId="8" xfId="0" applyNumberFormat="1" applyFont="1" applyFill="1" applyBorder="1" applyAlignment="1">
      <alignment horizontal="center" vertical="center" wrapText="1"/>
    </xf>
    <xf numFmtId="0" fontId="45" fillId="35" borderId="49" xfId="0" applyFont="1" applyFill="1" applyBorder="1" applyAlignment="1">
      <alignment horizontal="center" vertical="center"/>
    </xf>
    <xf numFmtId="0" fontId="45" fillId="35" borderId="49" xfId="0" applyFont="1" applyFill="1" applyBorder="1" applyAlignment="1">
      <alignment horizontal="center" vertical="center" wrapText="1"/>
    </xf>
    <xf numFmtId="0" fontId="41" fillId="33" borderId="18" xfId="0" applyFont="1" applyFill="1" applyBorder="1" applyAlignment="1" applyProtection="1">
      <alignment horizontal="left" vertical="center" wrapText="1"/>
    </xf>
    <xf numFmtId="3" fontId="45" fillId="0" borderId="22" xfId="0" applyNumberFormat="1" applyFont="1" applyBorder="1" applyAlignment="1" applyProtection="1">
      <alignment horizontal="center" vertical="center"/>
    </xf>
    <xf numFmtId="164" fontId="5" fillId="35" borderId="8" xfId="0" applyNumberFormat="1" applyFont="1" applyFill="1" applyBorder="1" applyAlignment="1" applyProtection="1">
      <alignment horizontal="left" vertical="center"/>
    </xf>
    <xf numFmtId="164" fontId="5" fillId="35" borderId="10" xfId="0" applyNumberFormat="1" applyFont="1" applyFill="1" applyBorder="1" applyAlignment="1" applyProtection="1">
      <alignment horizontal="left" vertical="center"/>
    </xf>
    <xf numFmtId="164" fontId="5" fillId="35" borderId="13" xfId="0" applyNumberFormat="1" applyFont="1" applyFill="1" applyBorder="1" applyAlignment="1" applyProtection="1">
      <alignment horizontal="left" vertical="center"/>
    </xf>
    <xf numFmtId="164" fontId="5" fillId="35" borderId="11" xfId="0" applyNumberFormat="1" applyFont="1" applyFill="1" applyBorder="1" applyAlignment="1" applyProtection="1">
      <alignment horizontal="left" vertical="center"/>
    </xf>
    <xf numFmtId="164" fontId="41" fillId="35" borderId="8" xfId="0" applyNumberFormat="1" applyFont="1" applyFill="1" applyBorder="1" applyAlignment="1" applyProtection="1">
      <alignment horizontal="left" vertical="center"/>
    </xf>
    <xf numFmtId="0" fontId="47" fillId="39" borderId="8" xfId="0" applyFont="1" applyFill="1" applyBorder="1" applyAlignment="1" applyProtection="1">
      <alignment horizontal="center" vertical="center" wrapText="1"/>
      <protection locked="0"/>
    </xf>
    <xf numFmtId="0" fontId="76" fillId="33" borderId="0" xfId="0" applyFont="1" applyFill="1" applyAlignment="1" applyProtection="1">
      <alignment horizontal="center" vertical="center" wrapText="1"/>
    </xf>
    <xf numFmtId="0" fontId="48" fillId="33" borderId="0" xfId="0" applyFont="1" applyFill="1" applyAlignment="1" applyProtection="1">
      <alignment horizontal="center" vertical="center" wrapText="1"/>
    </xf>
    <xf numFmtId="0" fontId="41" fillId="35" borderId="8" xfId="0" applyFont="1" applyFill="1" applyBorder="1" applyAlignment="1" applyProtection="1">
      <alignment horizontal="left" vertical="center"/>
    </xf>
    <xf numFmtId="0" fontId="45" fillId="0" borderId="5" xfId="0" applyFont="1" applyBorder="1" applyAlignment="1">
      <alignment horizontal="left" vertical="center"/>
    </xf>
    <xf numFmtId="0" fontId="45" fillId="0" borderId="22" xfId="0" applyFont="1" applyBorder="1" applyAlignment="1">
      <alignment horizontal="left" vertical="center"/>
    </xf>
    <xf numFmtId="0" fontId="0" fillId="0" borderId="8" xfId="0" applyBorder="1" applyAlignment="1">
      <alignment horizontal="center" vertical="center"/>
    </xf>
    <xf numFmtId="0" fontId="39" fillId="0" borderId="8" xfId="0" applyFont="1" applyBorder="1" applyAlignment="1">
      <alignment horizontal="right" vertical="center"/>
    </xf>
    <xf numFmtId="0" fontId="2" fillId="35" borderId="1" xfId="0" applyFont="1" applyFill="1" applyBorder="1" applyAlignment="1" applyProtection="1">
      <alignment horizontal="center" vertical="center" wrapText="1"/>
    </xf>
    <xf numFmtId="0" fontId="2" fillId="35" borderId="2" xfId="0" applyFont="1" applyFill="1" applyBorder="1" applyAlignment="1" applyProtection="1">
      <alignment horizontal="center" vertical="center" wrapText="1"/>
    </xf>
    <xf numFmtId="0" fontId="2" fillId="35" borderId="3" xfId="0" applyFont="1" applyFill="1" applyBorder="1" applyAlignment="1" applyProtection="1">
      <alignment horizontal="center" vertical="center" wrapText="1"/>
    </xf>
    <xf numFmtId="0" fontId="76" fillId="0" borderId="0" xfId="0" applyFont="1" applyAlignment="1" applyProtection="1">
      <alignment horizontal="center" vertical="center" wrapText="1"/>
    </xf>
    <xf numFmtId="0" fontId="45" fillId="33" borderId="0" xfId="0" applyFont="1" applyFill="1" applyAlignment="1" applyProtection="1">
      <alignment horizontal="left" vertical="center" wrapText="1"/>
    </xf>
    <xf numFmtId="0" fontId="45" fillId="35" borderId="25" xfId="0" applyFont="1" applyFill="1" applyBorder="1" applyAlignment="1" applyProtection="1">
      <alignment horizontal="center" vertical="center" wrapText="1"/>
    </xf>
    <xf numFmtId="0" fontId="45" fillId="35" borderId="28" xfId="0" applyFont="1" applyFill="1" applyBorder="1" applyAlignment="1" applyProtection="1">
      <alignment horizontal="center" vertical="center" wrapText="1"/>
    </xf>
    <xf numFmtId="0" fontId="45" fillId="35" borderId="15" xfId="0" applyFont="1" applyFill="1" applyBorder="1" applyAlignment="1" applyProtection="1">
      <alignment horizontal="center" vertical="center" wrapText="1"/>
    </xf>
    <xf numFmtId="0" fontId="39" fillId="0" borderId="22" xfId="0" applyFont="1" applyBorder="1" applyAlignment="1">
      <alignment horizontal="center" vertical="center"/>
    </xf>
    <xf numFmtId="0" fontId="76" fillId="0" borderId="36" xfId="0" applyFont="1" applyBorder="1" applyAlignment="1">
      <alignment horizontal="center" vertical="center" wrapText="1"/>
    </xf>
    <xf numFmtId="0" fontId="76" fillId="33" borderId="0" xfId="0" applyFont="1" applyFill="1" applyBorder="1" applyAlignment="1" applyProtection="1">
      <alignment horizontal="left" vertical="center" wrapText="1"/>
    </xf>
    <xf numFmtId="0" fontId="45" fillId="35" borderId="25" xfId="0" applyFont="1" applyFill="1" applyBorder="1" applyAlignment="1" applyProtection="1">
      <alignment horizontal="left" vertical="center" wrapText="1"/>
    </xf>
    <xf numFmtId="0" fontId="45" fillId="35" borderId="28" xfId="0" applyFont="1" applyFill="1" applyBorder="1" applyAlignment="1" applyProtection="1">
      <alignment horizontal="left" vertical="center" wrapText="1"/>
    </xf>
    <xf numFmtId="0" fontId="45" fillId="35" borderId="15" xfId="0" applyFont="1" applyFill="1" applyBorder="1" applyAlignment="1" applyProtection="1">
      <alignment horizontal="left" vertical="center" wrapText="1"/>
    </xf>
    <xf numFmtId="0" fontId="45" fillId="35" borderId="25" xfId="0" applyFont="1" applyFill="1" applyBorder="1" applyAlignment="1" applyProtection="1">
      <alignment horizontal="left" vertical="center"/>
    </xf>
    <xf numFmtId="0" fontId="45" fillId="35" borderId="28" xfId="0" applyFont="1" applyFill="1" applyBorder="1" applyAlignment="1" applyProtection="1">
      <alignment horizontal="left" vertical="center"/>
    </xf>
    <xf numFmtId="0" fontId="45" fillId="35" borderId="15" xfId="0" applyFont="1" applyFill="1" applyBorder="1" applyAlignment="1" applyProtection="1">
      <alignment horizontal="left" vertical="center"/>
    </xf>
    <xf numFmtId="0" fontId="45" fillId="35" borderId="25" xfId="0" applyFont="1" applyFill="1" applyBorder="1" applyAlignment="1">
      <alignment horizontal="center" vertical="center" wrapText="1"/>
    </xf>
    <xf numFmtId="0" fontId="45" fillId="35" borderId="28" xfId="0" applyFont="1" applyFill="1" applyBorder="1" applyAlignment="1">
      <alignment horizontal="center" vertical="center" wrapText="1"/>
    </xf>
    <xf numFmtId="0" fontId="45" fillId="35" borderId="15" xfId="0" applyFont="1" applyFill="1" applyBorder="1" applyAlignment="1">
      <alignment horizontal="center" vertical="center" wrapText="1"/>
    </xf>
    <xf numFmtId="0" fontId="45" fillId="0" borderId="19" xfId="0" applyFont="1" applyBorder="1" applyAlignment="1" applyProtection="1">
      <alignment horizontal="left" vertical="center" wrapText="1"/>
    </xf>
    <xf numFmtId="0" fontId="3" fillId="34" borderId="25" xfId="0" applyFont="1" applyFill="1" applyBorder="1" applyAlignment="1" applyProtection="1">
      <alignment horizontal="center" vertical="center" wrapText="1"/>
    </xf>
    <xf numFmtId="0" fontId="3" fillId="34" borderId="28" xfId="0" applyFont="1" applyFill="1" applyBorder="1" applyAlignment="1" applyProtection="1">
      <alignment horizontal="center" vertical="center" wrapText="1"/>
    </xf>
    <xf numFmtId="0" fontId="3" fillId="34" borderId="15" xfId="0" applyFont="1" applyFill="1" applyBorder="1" applyAlignment="1" applyProtection="1">
      <alignment horizontal="center" vertical="center" wrapText="1"/>
    </xf>
    <xf numFmtId="0" fontId="3" fillId="34" borderId="8" xfId="0" applyFont="1" applyFill="1" applyBorder="1" applyAlignment="1" applyProtection="1">
      <alignment horizontal="center" vertical="center" wrapText="1"/>
    </xf>
    <xf numFmtId="0" fontId="41" fillId="33" borderId="5" xfId="0" applyFont="1" applyFill="1" applyBorder="1" applyAlignment="1" applyProtection="1">
      <alignment horizontal="left" vertical="center" wrapText="1"/>
    </xf>
    <xf numFmtId="0" fontId="45" fillId="34" borderId="8" xfId="0" applyFont="1" applyFill="1" applyBorder="1" applyAlignment="1" applyProtection="1">
      <alignment horizontal="center" vertical="center" wrapText="1"/>
    </xf>
    <xf numFmtId="0" fontId="45" fillId="0" borderId="18" xfId="0" applyFont="1" applyBorder="1" applyAlignment="1">
      <alignment horizontal="left" vertical="center"/>
    </xf>
    <xf numFmtId="0" fontId="45" fillId="0" borderId="0" xfId="0" applyFont="1" applyBorder="1" applyAlignment="1">
      <alignment horizontal="left" vertical="center"/>
    </xf>
    <xf numFmtId="0" fontId="2" fillId="0" borderId="18" xfId="0" applyFont="1" applyBorder="1" applyAlignment="1">
      <alignment horizontal="left" vertical="center"/>
    </xf>
    <xf numFmtId="0" fontId="2" fillId="0" borderId="0" xfId="0" applyFont="1" applyBorder="1" applyAlignment="1">
      <alignment horizontal="left" vertical="center"/>
    </xf>
    <xf numFmtId="0" fontId="45" fillId="33" borderId="0" xfId="0" applyFont="1" applyFill="1" applyBorder="1" applyAlignment="1" applyProtection="1">
      <alignment horizontal="left" vertical="center" wrapText="1"/>
    </xf>
    <xf numFmtId="0" fontId="77" fillId="0" borderId="22" xfId="0" applyFont="1" applyBorder="1" applyAlignment="1" applyProtection="1">
      <alignment horizontal="left" vertical="center" wrapText="1"/>
    </xf>
    <xf numFmtId="0" fontId="1" fillId="33" borderId="1" xfId="0" applyFont="1" applyFill="1" applyBorder="1" applyAlignment="1" applyProtection="1">
      <alignment horizontal="left" vertical="center" wrapText="1"/>
    </xf>
    <xf numFmtId="0" fontId="41" fillId="33" borderId="2" xfId="0" applyFont="1" applyFill="1" applyBorder="1" applyAlignment="1" applyProtection="1">
      <alignment horizontal="left" vertical="center"/>
    </xf>
    <xf numFmtId="0" fontId="41" fillId="33" borderId="3" xfId="0" applyFont="1" applyFill="1" applyBorder="1" applyAlignment="1" applyProtection="1">
      <alignment horizontal="left" vertical="center"/>
    </xf>
    <xf numFmtId="0" fontId="41" fillId="33" borderId="18" xfId="0" applyFont="1" applyFill="1" applyBorder="1" applyAlignment="1" applyProtection="1">
      <alignment horizontal="left" vertical="center"/>
    </xf>
    <xf numFmtId="0" fontId="5" fillId="33" borderId="8" xfId="0" applyFont="1" applyFill="1" applyBorder="1" applyAlignment="1">
      <alignment horizontal="left" vertical="center" wrapText="1"/>
    </xf>
    <xf numFmtId="0" fontId="41" fillId="33" borderId="0" xfId="0" applyFont="1" applyFill="1" applyBorder="1" applyAlignment="1" applyProtection="1">
      <alignment horizontal="left" vertical="center" wrapText="1"/>
    </xf>
    <xf numFmtId="0" fontId="41" fillId="33" borderId="19" xfId="0" applyFont="1" applyFill="1" applyBorder="1" applyAlignment="1" applyProtection="1">
      <alignment horizontal="left" vertical="center" wrapText="1"/>
    </xf>
    <xf numFmtId="0" fontId="41" fillId="0" borderId="18" xfId="0" applyFont="1" applyBorder="1" applyAlignment="1" applyProtection="1">
      <alignment horizontal="left" vertical="center" wrapText="1"/>
    </xf>
    <xf numFmtId="0" fontId="41" fillId="0" borderId="0" xfId="0" applyFont="1" applyBorder="1" applyAlignment="1" applyProtection="1">
      <alignment horizontal="left" vertical="center" wrapText="1"/>
    </xf>
    <xf numFmtId="0" fontId="41" fillId="33" borderId="22" xfId="0" quotePrefix="1" applyFont="1" applyFill="1" applyBorder="1" applyAlignment="1" applyProtection="1">
      <alignment horizontal="left" vertical="center"/>
    </xf>
    <xf numFmtId="0" fontId="41" fillId="33" borderId="4" xfId="0" quotePrefix="1" applyFont="1" applyFill="1" applyBorder="1" applyAlignment="1" applyProtection="1">
      <alignment horizontal="left" vertical="center"/>
    </xf>
    <xf numFmtId="0" fontId="41" fillId="33" borderId="5" xfId="0" quotePrefix="1" applyFont="1" applyFill="1" applyBorder="1" applyAlignment="1" applyProtection="1">
      <alignment horizontal="left" vertical="center" wrapText="1"/>
    </xf>
    <xf numFmtId="14" fontId="5" fillId="41" borderId="0" xfId="0" applyNumberFormat="1" applyFont="1" applyFill="1" applyAlignment="1" applyProtection="1">
      <alignment horizontal="center" vertical="center" wrapText="1"/>
      <protection locked="0"/>
    </xf>
    <xf numFmtId="0" fontId="78" fillId="0" borderId="0" xfId="0" applyFont="1" applyAlignment="1">
      <alignment horizontal="center" vertical="center" wrapText="1"/>
    </xf>
    <xf numFmtId="0" fontId="6" fillId="33" borderId="0" xfId="0" applyFont="1" applyFill="1" applyBorder="1" applyAlignment="1" applyProtection="1">
      <alignment horizontal="left" vertical="center" wrapText="1"/>
    </xf>
    <xf numFmtId="0" fontId="41" fillId="0" borderId="0" xfId="0" applyFont="1" applyAlignment="1" applyProtection="1">
      <alignment horizontal="right" vertical="center" wrapText="1"/>
    </xf>
  </cellXfs>
  <cellStyles count="4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2" xfId="13" xr:uid="{00000000-0005-0000-0000-00000C000000}"/>
    <cellStyle name="60% - Accent2 2" xfId="14" xr:uid="{00000000-0005-0000-0000-00000D000000}"/>
    <cellStyle name="60% - Accent3 2" xfId="15" xr:uid="{00000000-0005-0000-0000-00000E000000}"/>
    <cellStyle name="60% - Accent4 2" xfId="16" xr:uid="{00000000-0005-0000-0000-00000F000000}"/>
    <cellStyle name="60% - Accent5 2" xfId="17" xr:uid="{00000000-0005-0000-0000-000010000000}"/>
    <cellStyle name="60% - Accent6 2" xfId="18" xr:uid="{00000000-0005-0000-0000-000011000000}"/>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34" builtinId="8"/>
    <cellStyle name="Input" xfId="35" builtinId="20" customBuiltin="1"/>
    <cellStyle name="Linked Cell" xfId="36" builtinId="24" customBuiltin="1"/>
    <cellStyle name="Neutral 2" xfId="37" xr:uid="{00000000-0005-0000-0000-000024000000}"/>
    <cellStyle name="Normal" xfId="0" builtinId="0"/>
    <cellStyle name="Normal 2" xfId="38" xr:uid="{00000000-0005-0000-0000-000026000000}"/>
    <cellStyle name="Note" xfId="39" builtinId="10" customBuiltin="1"/>
    <cellStyle name="Output" xfId="40" builtinId="21" customBuiltin="1"/>
    <cellStyle name="Percent" xfId="41" builtinId="5"/>
    <cellStyle name="Title 2" xfId="42" xr:uid="{00000000-0005-0000-0000-00002A000000}"/>
    <cellStyle name="Total" xfId="43" builtinId="25" customBuiltin="1"/>
    <cellStyle name="Warning Text" xfId="44" builtinId="11" customBuiltin="1"/>
  </cellStyles>
  <dxfs count="785">
    <dxf>
      <font>
        <color theme="1"/>
      </font>
      <fill>
        <patternFill>
          <bgColor rgb="FF99CCFF"/>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color theme="1"/>
      </font>
      <fill>
        <patternFill>
          <bgColor rgb="FF99CCFF"/>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color theme="1"/>
      </font>
      <fill>
        <patternFill>
          <bgColor theme="0" tint="-0.24994659260841701"/>
        </patternFill>
      </fill>
    </dxf>
    <dxf>
      <font>
        <strike val="0"/>
        <color rgb="FFFF0000"/>
      </font>
      <fill>
        <patternFill>
          <bgColor theme="1"/>
        </patternFill>
      </fill>
    </dxf>
    <dxf>
      <font>
        <color theme="1"/>
      </font>
      <fill>
        <patternFill>
          <bgColor rgb="FF99CCFF"/>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color theme="1"/>
      </font>
      <fill>
        <patternFill>
          <bgColor theme="0" tint="-0.24994659260841701"/>
        </patternFill>
      </fill>
    </dxf>
    <dxf>
      <fill>
        <patternFill>
          <bgColor theme="0" tint="-0.24994659260841701"/>
        </patternFill>
      </fill>
    </dxf>
    <dxf>
      <font>
        <color theme="1"/>
      </font>
      <fill>
        <patternFill>
          <bgColor theme="0" tint="-0.24994659260841701"/>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strike val="0"/>
        <color auto="1"/>
      </font>
      <fill>
        <patternFill>
          <bgColor theme="1"/>
        </patternFill>
      </fill>
    </dxf>
    <dxf>
      <font>
        <color theme="1"/>
      </font>
      <fill>
        <patternFill>
          <bgColor theme="0" tint="-0.24994659260841701"/>
        </patternFill>
      </fill>
    </dxf>
    <dxf>
      <font>
        <color theme="1"/>
      </font>
      <fill>
        <patternFill>
          <bgColor theme="0" tint="-0.24994659260841701"/>
        </patternFill>
      </fill>
    </dxf>
    <dxf>
      <font>
        <color theme="1"/>
      </font>
      <fill>
        <patternFill>
          <bgColor theme="0" tint="-0.24994659260841701"/>
        </patternFill>
      </fill>
    </dxf>
    <dxf>
      <font>
        <color theme="1"/>
      </font>
      <fill>
        <patternFill>
          <bgColor theme="0" tint="-0.24994659260841701"/>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rgb="FFFF0000"/>
      </font>
      <fill>
        <patternFill>
          <bgColor theme="1"/>
        </patternFill>
      </fill>
    </dxf>
    <dxf>
      <font>
        <color rgb="FFFF0000"/>
        <name val="Cambria"/>
        <scheme val="none"/>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strike val="0"/>
        <color rgb="FFFF0000"/>
      </font>
      <fill>
        <patternFill>
          <bgColor theme="1"/>
        </patternFill>
      </fill>
    </dxf>
    <dxf>
      <font>
        <color rgb="FFFF0000"/>
      </font>
      <fill>
        <patternFill>
          <bgColor theme="1"/>
        </patternFill>
      </fill>
    </dxf>
    <dxf>
      <font>
        <color theme="1"/>
      </font>
      <fill>
        <patternFill>
          <bgColor theme="1"/>
        </patternFill>
      </fill>
    </dxf>
    <dxf>
      <font>
        <color theme="1"/>
      </font>
      <fill>
        <patternFill>
          <bgColor rgb="FF99CCFF"/>
        </patternFill>
      </fill>
    </dxf>
    <dxf>
      <font>
        <color theme="1"/>
      </font>
      <fill>
        <patternFill>
          <bgColor theme="0" tint="-0.24994659260841701"/>
        </patternFill>
      </fill>
    </dxf>
    <dxf>
      <font>
        <color theme="1"/>
      </font>
      <fill>
        <patternFill>
          <bgColor theme="0" tint="-0.24994659260841701"/>
        </patternFill>
      </fill>
    </dxf>
    <dxf>
      <fill>
        <patternFill>
          <bgColor theme="1"/>
        </patternFill>
      </fill>
    </dxf>
    <dxf>
      <font>
        <color theme="1"/>
      </font>
      <fill>
        <patternFill>
          <bgColor theme="0" tint="-0.24994659260841701"/>
        </patternFill>
      </fill>
    </dxf>
    <dxf>
      <fill>
        <patternFill>
          <bgColor theme="0" tint="-0.2499465926084170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strike val="0"/>
        <color theme="1"/>
      </font>
      <fill>
        <patternFill>
          <bgColor theme="1"/>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strike val="0"/>
        <color rgb="FFFF0000"/>
      </font>
      <fill>
        <patternFill>
          <bgColor theme="1"/>
        </patternFill>
      </fill>
    </dxf>
    <dxf>
      <font>
        <color rgb="FFFF0000"/>
      </font>
      <fill>
        <patternFill patternType="solid">
          <bgColor theme="1"/>
        </patternFill>
      </fill>
    </dxf>
    <dxf>
      <font>
        <color rgb="FFFF0000"/>
      </font>
      <fill>
        <patternFill>
          <bgColor theme="1"/>
        </patternFill>
      </fill>
    </dxf>
    <dxf>
      <font>
        <color theme="1"/>
      </font>
      <fill>
        <patternFill>
          <bgColor theme="1"/>
        </patternFill>
      </fill>
    </dxf>
    <dxf>
      <font>
        <color theme="1"/>
      </font>
      <fill>
        <patternFill>
          <bgColor rgb="FF99CCFF"/>
        </patternFill>
      </fill>
    </dxf>
    <dxf>
      <font>
        <color auto="1"/>
      </font>
      <fill>
        <patternFill>
          <bgColor theme="1"/>
        </patternFill>
      </fill>
    </dxf>
    <dxf>
      <font>
        <color theme="1"/>
      </font>
      <fill>
        <patternFill>
          <bgColor theme="0" tint="-0.24994659260841701"/>
        </patternFill>
      </fill>
    </dxf>
    <dxf>
      <font>
        <color theme="1"/>
      </font>
      <fill>
        <patternFill>
          <bgColor theme="0" tint="-0.24994659260841701"/>
        </patternFill>
      </fill>
    </dxf>
    <dxf>
      <fill>
        <patternFill>
          <bgColor theme="0" tint="-0.24994659260841701"/>
        </patternFill>
      </fill>
    </dxf>
    <dxf>
      <font>
        <color theme="1"/>
      </font>
      <fill>
        <patternFill>
          <bgColor theme="0" tint="-0.24994659260841701"/>
        </patternFill>
      </fill>
    </dxf>
    <dxf>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strike val="0"/>
        <color rgb="FFFF0000"/>
      </font>
      <fill>
        <patternFill>
          <bgColor theme="1"/>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strike val="0"/>
        <color rgb="FFFF0000"/>
      </font>
      <fill>
        <patternFill>
          <bgColor theme="1"/>
        </patternFill>
      </fill>
    </dxf>
    <dxf>
      <font>
        <strike val="0"/>
        <color rgb="FFFF0000"/>
      </font>
      <fill>
        <patternFill>
          <bgColor theme="1"/>
        </patternFill>
      </fill>
    </dxf>
    <dxf>
      <font>
        <strike val="0"/>
        <color theme="1"/>
      </font>
      <fill>
        <patternFill>
          <bgColor rgb="FF99CCFF"/>
        </patternFill>
      </fill>
    </dxf>
    <dxf>
      <font>
        <strike val="0"/>
        <color theme="1"/>
      </font>
      <fill>
        <patternFill>
          <bgColor rgb="FF99CCFF"/>
        </patternFill>
      </fill>
    </dxf>
    <dxf>
      <font>
        <strike val="0"/>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ill>
        <patternFill>
          <bgColor theme="1"/>
        </patternFill>
      </fill>
    </dxf>
    <dxf>
      <fill>
        <patternFill>
          <bgColor theme="1"/>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ill>
        <patternFill>
          <bgColor rgb="FF99CCFF"/>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rgb="FFFF0000"/>
      </font>
      <fill>
        <patternFill>
          <bgColor theme="1"/>
        </patternFill>
      </fill>
    </dxf>
    <dxf>
      <fill>
        <patternFill>
          <bgColor rgb="FF99CCFF"/>
        </patternFill>
      </fill>
    </dxf>
    <dxf>
      <fill>
        <patternFill>
          <bgColor rgb="FF99CCFF"/>
        </patternFill>
      </fill>
    </dxf>
    <dxf>
      <font>
        <color theme="1"/>
      </font>
      <fill>
        <patternFill>
          <bgColor rgb="FF99CCFF"/>
        </patternFill>
      </fill>
    </dxf>
    <dxf>
      <fill>
        <patternFill>
          <bgColor theme="1"/>
        </patternFill>
      </fill>
    </dxf>
    <dxf>
      <font>
        <color theme="1"/>
      </font>
      <fill>
        <patternFill>
          <bgColor rgb="FF99CCFF"/>
        </patternFill>
      </fill>
    </dxf>
    <dxf>
      <fill>
        <patternFill>
          <bgColor theme="1"/>
        </patternFill>
      </fill>
    </dxf>
    <dxf>
      <font>
        <color theme="1"/>
      </font>
      <fill>
        <patternFill>
          <bgColor rgb="FF99CCFF"/>
        </patternFill>
      </fill>
    </dxf>
    <dxf>
      <fill>
        <patternFill>
          <bgColor theme="1"/>
        </patternFill>
      </fill>
    </dxf>
    <dxf>
      <font>
        <color theme="1"/>
      </font>
      <fill>
        <patternFill>
          <bgColor rgb="FF99CCFF"/>
        </patternFill>
      </fill>
    </dxf>
    <dxf>
      <fill>
        <patternFill>
          <bgColor theme="1"/>
        </patternFill>
      </fill>
    </dxf>
    <dxf>
      <font>
        <color rgb="FFFF0000"/>
      </font>
      <fill>
        <patternFill>
          <bgColor theme="1"/>
        </patternFill>
      </fill>
    </dxf>
    <dxf>
      <font>
        <color theme="1"/>
      </font>
      <fill>
        <patternFill>
          <bgColor rgb="FF99CCFF"/>
        </patternFill>
      </fill>
    </dxf>
    <dxf>
      <font>
        <color rgb="FFFF0000"/>
      </font>
      <fill>
        <patternFill>
          <bgColor theme="1"/>
        </patternFill>
      </fill>
    </dxf>
    <dxf>
      <fill>
        <patternFill>
          <bgColor theme="1"/>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theme="1"/>
      </font>
      <fill>
        <patternFill>
          <bgColor theme="0" tint="-0.24994659260841701"/>
        </patternFill>
      </fill>
    </dxf>
    <dxf>
      <font>
        <color theme="1"/>
      </font>
      <fill>
        <patternFill>
          <bgColor theme="0" tint="-0.2499465926084170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ill>
        <patternFill>
          <bgColor theme="1"/>
        </patternFill>
      </fill>
    </dxf>
    <dxf>
      <font>
        <color rgb="FFFF0000"/>
      </font>
      <fill>
        <patternFill>
          <bgColor theme="1"/>
        </patternFill>
      </fill>
    </dxf>
    <dxf>
      <font>
        <color theme="1"/>
      </font>
      <fill>
        <patternFill>
          <bgColor rgb="FF99CCFF"/>
        </patternFill>
      </fill>
    </dxf>
    <dxf>
      <fill>
        <patternFill>
          <bgColor theme="1"/>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b/>
        <i val="0"/>
        <color rgb="FFFF0000"/>
      </font>
      <fill>
        <patternFill>
          <bgColor theme="1"/>
        </patternFill>
      </fill>
    </dxf>
    <dxf>
      <font>
        <b/>
        <i val="0"/>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b val="0"/>
        <i val="0"/>
        <color rgb="FFFF0000"/>
        <name val="Cambria"/>
        <scheme val="none"/>
      </font>
      <fill>
        <patternFill>
          <bgColor theme="1"/>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b/>
        <i val="0"/>
        <color rgb="FFFF0000"/>
      </font>
      <fill>
        <patternFill>
          <bgColor theme="1"/>
        </patternFill>
      </fill>
    </dxf>
    <dxf>
      <font>
        <color theme="1"/>
      </font>
      <fill>
        <patternFill>
          <bgColor rgb="FF99CCFF"/>
        </patternFill>
      </fill>
    </dxf>
    <dxf>
      <font>
        <color theme="1"/>
      </font>
      <fill>
        <patternFill>
          <bgColor rgb="FF99CCFF"/>
        </patternFill>
      </fill>
    </dxf>
    <dxf>
      <font>
        <b/>
        <i val="0"/>
        <color rgb="FFFF0000"/>
      </font>
      <fill>
        <patternFill>
          <bgColor theme="1"/>
        </patternFill>
      </fill>
    </dxf>
    <dxf>
      <font>
        <b val="0"/>
        <i val="0"/>
        <color rgb="FFFF0000"/>
        <name val="Cambria"/>
        <scheme val="none"/>
      </font>
      <fill>
        <patternFill>
          <bgColor theme="1"/>
        </patternFill>
      </fill>
    </dxf>
    <dxf>
      <font>
        <b/>
        <i val="0"/>
        <color rgb="FFFF0000"/>
      </font>
      <fill>
        <patternFill>
          <bgColor theme="1"/>
        </patternFill>
      </fill>
    </dxf>
    <dxf>
      <font>
        <b/>
        <i val="0"/>
        <color rgb="FFFF0000"/>
      </font>
      <fill>
        <patternFill>
          <bgColor theme="1"/>
        </patternFill>
      </fill>
    </dxf>
    <dxf>
      <font>
        <b val="0"/>
        <i val="0"/>
        <color rgb="FFFF0000"/>
        <name val="Cambria"/>
        <scheme val="none"/>
      </font>
      <fill>
        <patternFill>
          <bgColor theme="1"/>
        </patternFill>
      </fill>
    </dxf>
    <dxf>
      <font>
        <color theme="1"/>
      </font>
      <fill>
        <patternFill>
          <bgColor rgb="FF99CCFF"/>
        </patternFill>
      </fill>
    </dxf>
    <dxf>
      <font>
        <strike val="0"/>
        <color rgb="FFFF0000"/>
      </font>
      <fill>
        <patternFill>
          <bgColor theme="1"/>
        </patternFill>
      </fill>
    </dxf>
    <dxf>
      <font>
        <strike val="0"/>
        <color auto="1"/>
      </font>
      <fill>
        <patternFill>
          <bgColor rgb="FF99CCFF"/>
        </patternFill>
      </fill>
    </dxf>
    <dxf>
      <font>
        <strike val="0"/>
        <color theme="1"/>
      </font>
      <fill>
        <patternFill>
          <bgColor rgb="FF99CCFF"/>
        </patternFill>
      </fill>
    </dxf>
    <dxf>
      <font>
        <strike val="0"/>
        <color theme="1"/>
      </font>
      <fill>
        <patternFill>
          <bgColor rgb="FF99CCFF"/>
        </patternFill>
      </fill>
    </dxf>
    <dxf>
      <font>
        <strike val="0"/>
        <color theme="1"/>
      </font>
      <fill>
        <patternFill>
          <bgColor rgb="FF99CCFF"/>
        </patternFill>
      </fill>
    </dxf>
    <dxf>
      <font>
        <strike val="0"/>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strike val="0"/>
        <color auto="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ill>
        <patternFill>
          <bgColor theme="1"/>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strike val="0"/>
        <color rgb="FFFF0000"/>
      </font>
      <fill>
        <patternFill>
          <bgColor theme="1"/>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strike val="0"/>
        <color rgb="FFFF0000"/>
      </font>
      <fill>
        <patternFill>
          <bgColor theme="1"/>
        </patternFill>
      </fill>
    </dxf>
    <dxf>
      <font>
        <color theme="1"/>
      </font>
      <fill>
        <patternFill>
          <bgColor rgb="FF99CCFF"/>
        </patternFill>
      </fill>
    </dxf>
    <dxf>
      <font>
        <color rgb="FFFF0000"/>
      </font>
      <fill>
        <patternFill>
          <bgColor theme="1"/>
        </patternFill>
      </fill>
    </dxf>
    <dxf>
      <font>
        <strike val="0"/>
        <color rgb="FFFF0000"/>
      </font>
      <fill>
        <patternFill>
          <bgColor theme="1"/>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strike val="0"/>
        <color rgb="FFFF0000"/>
      </font>
      <fill>
        <patternFill>
          <bgColor theme="1"/>
        </patternFill>
      </fill>
    </dxf>
    <dxf>
      <font>
        <color theme="1"/>
      </font>
      <fill>
        <patternFill>
          <bgColor rgb="FF99CCFF"/>
        </patternFill>
      </fill>
    </dxf>
    <dxf>
      <font>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color rgb="FFFF0000"/>
      </font>
      <fill>
        <patternFill>
          <bgColor theme="1"/>
        </patternFill>
      </fill>
    </dxf>
    <dxf>
      <font>
        <strike val="0"/>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strike val="0"/>
        <color rgb="FFFF0000"/>
      </font>
      <fill>
        <patternFill>
          <bgColor theme="1"/>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strike val="0"/>
        <color rgb="FFFF0000"/>
      </font>
      <fill>
        <patternFill>
          <bgColor theme="1"/>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strike val="0"/>
        <color rgb="FFFF0000"/>
      </font>
      <fill>
        <patternFill>
          <bgColor theme="1"/>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strike val="0"/>
        <color rgb="FFFF0000"/>
      </font>
      <fill>
        <patternFill>
          <bgColor theme="1"/>
        </patternFill>
      </fill>
    </dxf>
    <dxf>
      <font>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strike val="0"/>
        <color auto="1"/>
      </font>
      <fill>
        <patternFill>
          <bgColor rgb="FF99CCFF"/>
        </patternFill>
      </fill>
    </dxf>
    <dxf>
      <font>
        <strike val="0"/>
        <color theme="1"/>
      </font>
      <fill>
        <patternFill>
          <bgColor rgb="FF99CCFF"/>
        </patternFill>
      </fill>
    </dxf>
    <dxf>
      <font>
        <strike val="0"/>
        <color theme="1"/>
      </font>
      <fill>
        <patternFill>
          <bgColor rgb="FF99CCFF"/>
        </patternFill>
      </fill>
    </dxf>
    <dxf>
      <font>
        <strike val="0"/>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color rgb="FFFF0000"/>
      </font>
      <fill>
        <patternFill>
          <bgColor theme="1"/>
        </patternFill>
      </fill>
    </dxf>
    <dxf>
      <font>
        <color rgb="FFFF0000"/>
      </font>
      <fill>
        <patternFill>
          <bgColor theme="1"/>
        </patternFill>
      </fill>
    </dxf>
    <dxf>
      <font>
        <strike val="0"/>
        <color rgb="FFFF0000"/>
      </font>
      <fill>
        <patternFill>
          <bgColor theme="1"/>
        </patternFill>
      </fill>
    </dxf>
    <dxf>
      <font>
        <color rgb="FFFF0000"/>
      </font>
      <fill>
        <patternFill>
          <bgColor theme="1"/>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strike val="0"/>
        <color auto="1"/>
      </font>
      <fill>
        <patternFill>
          <bgColor rgb="FF99CCFF"/>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rgb="FFFF0000"/>
      </font>
      <fill>
        <patternFill>
          <bgColor theme="1"/>
        </patternFill>
      </fill>
    </dxf>
    <dxf>
      <font>
        <color rgb="FFFF0000"/>
      </font>
      <fill>
        <patternFill>
          <bgColor theme="1"/>
        </patternFill>
      </fill>
    </dxf>
    <dxf>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ill>
        <patternFill>
          <bgColor theme="1"/>
        </patternFill>
      </fill>
    </dxf>
    <dxf>
      <fill>
        <patternFill>
          <bgColor theme="1"/>
        </patternFill>
      </fill>
    </dxf>
    <dxf>
      <fill>
        <patternFill>
          <bgColor theme="1"/>
        </patternFill>
      </fill>
    </dxf>
    <dxf>
      <font>
        <color rgb="FFFF0000"/>
        <name val="Cambria"/>
        <scheme val="none"/>
      </font>
      <fill>
        <patternFill>
          <bgColor theme="1"/>
        </patternFill>
      </fill>
    </dxf>
    <dxf>
      <font>
        <color rgb="FFFF0000"/>
      </font>
      <fill>
        <patternFill>
          <bgColor theme="1"/>
        </patternFill>
      </fill>
    </dxf>
    <dxf>
      <fill>
        <patternFill>
          <bgColor theme="1"/>
        </patternFill>
      </fill>
    </dxf>
    <dxf>
      <font>
        <b/>
        <i val="0"/>
      </font>
      <fill>
        <patternFill>
          <bgColor rgb="FFCCFFCC"/>
        </patternFill>
      </fill>
    </dxf>
    <dxf>
      <font>
        <b/>
        <i val="0"/>
      </font>
      <fill>
        <patternFill>
          <bgColor rgb="FFCCFFCC"/>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s>
  <tableStyles count="0" defaultTableStyle="TableStyleMedium9" defaultPivotStyle="PivotStyleLight16"/>
  <colors>
    <mruColors>
      <color rgb="FF000080"/>
      <color rgb="FF99CC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ccdsupport.com/confluence/display/help/Paperwork+Reduction+Act+Burden+Statements" TargetMode="External"/></Relationship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10.bin"/><Relationship Id="rId3" Type="http://schemas.openxmlformats.org/officeDocument/2006/relationships/hyperlink" Target="http://www.ccdsupport.com/confluence/display/help/Optional+Calculation+Spreadsheet+Instructions" TargetMode="External"/><Relationship Id="rId7" Type="http://schemas.openxmlformats.org/officeDocument/2006/relationships/hyperlink" Target="https://www.ccdsupport.com/confluence/display/help/Oil+and+Gas+Well+Completions+and+Workovers+with+Hydraulic+Fracturing" TargetMode="External"/><Relationship Id="rId2" Type="http://schemas.openxmlformats.org/officeDocument/2006/relationships/hyperlink" Target="https://www.ccdsupport.com/confluence/display/help/Subpart+W+-+Petroleum+and+Natural+Gas+Systems" TargetMode="External"/><Relationship Id="rId1" Type="http://schemas.openxmlformats.org/officeDocument/2006/relationships/hyperlink" Target="https://www.ccdsupport.com/confluence/display/help/Optional+Calculation+Spreadsheet+Instructions" TargetMode="External"/><Relationship Id="rId6" Type="http://schemas.openxmlformats.org/officeDocument/2006/relationships/hyperlink" Target="https://ccdsupport.com/confluence/display/help/Oil+and+Gas+Well+Completions+and+Workovers+with+Hydraulic+Fracturing" TargetMode="External"/><Relationship Id="rId5" Type="http://schemas.openxmlformats.org/officeDocument/2006/relationships/hyperlink" Target="https://www.epa.gov/ghgreporting/subpart-w-petroleum-and-natural-gas-systems" TargetMode="External"/><Relationship Id="rId4" Type="http://schemas.openxmlformats.org/officeDocument/2006/relationships/hyperlink" Target="http://www.ccdsupport.com/confluence/pages/viewpage.action?pageId=267583519"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https://www.epa.gov/ghgreporting/subpart-w-petroleum-and-natural-gas-systems" TargetMode="External"/><Relationship Id="rId2" Type="http://schemas.openxmlformats.org/officeDocument/2006/relationships/hyperlink" Target="https://www.ccdsupport.com/confluence/pages/viewpage.action?pageId=267583519" TargetMode="External"/><Relationship Id="rId1" Type="http://schemas.openxmlformats.org/officeDocument/2006/relationships/hyperlink" Target="https://www.ccdsupport.com/confluence/display/help/Subpart+W+-+Petroleum+and+Natural+Gas+Systems" TargetMode="External"/><Relationship Id="rId6" Type="http://schemas.openxmlformats.org/officeDocument/2006/relationships/printerSettings" Target="../printerSettings/printerSettings11.bin"/><Relationship Id="rId5" Type="http://schemas.openxmlformats.org/officeDocument/2006/relationships/hyperlink" Target="https://ccdsupport.com/confluence/display/help/Optional+Calculation+Spreadsheet+Instructions" TargetMode="External"/><Relationship Id="rId4" Type="http://schemas.openxmlformats.org/officeDocument/2006/relationships/hyperlink" Target="https://ccdsupport.com/confluence/display/help/Gas+Well+Completions+and+Workovers+without+Hydraulic+Fracturing"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s://www.epa.gov/ghgreporting/subpart-w-petroleum-and-natural-gas-systems" TargetMode="External"/><Relationship Id="rId2" Type="http://schemas.openxmlformats.org/officeDocument/2006/relationships/hyperlink" Target="http://www.ccdsupport.com/confluence/display/help/Subpart+W+-+Petroleum+and+Natural+Gas+Systems" TargetMode="External"/><Relationship Id="rId1" Type="http://schemas.openxmlformats.org/officeDocument/2006/relationships/hyperlink" Target="http://www.ccdsupport.com/confluence/display/help/Optional+Calculation+Spreadsheet+Instructions" TargetMode="External"/><Relationship Id="rId5" Type="http://schemas.openxmlformats.org/officeDocument/2006/relationships/printerSettings" Target="../printerSettings/printerSettings12.bin"/><Relationship Id="rId4" Type="http://schemas.openxmlformats.org/officeDocument/2006/relationships/hyperlink" Target="https://www.ccdsupport.com/confluence/display/help/Optional+Calculation+Spreadsheet+Instructions"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s://www.ccdsupport.com/confluence/display/help/Optional+Calculation+Spreadsheet+Instructions" TargetMode="External"/><Relationship Id="rId7" Type="http://schemas.openxmlformats.org/officeDocument/2006/relationships/printerSettings" Target="../printerSettings/printerSettings13.bin"/><Relationship Id="rId2" Type="http://schemas.openxmlformats.org/officeDocument/2006/relationships/hyperlink" Target="http://www.ccdsupport.com/confluence/display/help/RY2011+Optional+Calculation+Spreadsheets+for+Target+Testing" TargetMode="External"/><Relationship Id="rId1" Type="http://schemas.openxmlformats.org/officeDocument/2006/relationships/hyperlink" Target="http://www.ccdsupport.com/confluence/display/help/Subpart+W+-+Petroleum+and+Natural+Gas+Systems" TargetMode="External"/><Relationship Id="rId6" Type="http://schemas.openxmlformats.org/officeDocument/2006/relationships/hyperlink" Target="https://www.ccdsupport.com/confluence/display/help/Subpart+W+-+Petroleum+and+Natural+Gas+Systems" TargetMode="External"/><Relationship Id="rId5" Type="http://schemas.openxmlformats.org/officeDocument/2006/relationships/hyperlink" Target="https://www.epa.gov/ghgreporting/subpart-w-petroleum-and-natural-gas-systems" TargetMode="External"/><Relationship Id="rId4" Type="http://schemas.openxmlformats.org/officeDocument/2006/relationships/hyperlink" Target="http://www.ccdsupport.com/confluence/pages/viewpage.action?pageId=267583519" TargetMode="External"/></Relationships>
</file>

<file path=xl/worksheets/_rels/sheet14.xml.rels><?xml version="1.0" encoding="UTF-8" standalone="yes"?>
<Relationships xmlns="http://schemas.openxmlformats.org/package/2006/relationships"><Relationship Id="rId3" Type="http://schemas.openxmlformats.org/officeDocument/2006/relationships/hyperlink" Target="https://www.ccdsupport.com/confluence/display/help/Subpart+W+-+Petroleum+and+Natural+Gas+Systems" TargetMode="External"/><Relationship Id="rId2" Type="http://schemas.openxmlformats.org/officeDocument/2006/relationships/hyperlink" Target="https://www.epa.gov/ghgreporting/subpart-w-petroleum-and-natural-gas-systems" TargetMode="External"/><Relationship Id="rId1" Type="http://schemas.openxmlformats.org/officeDocument/2006/relationships/hyperlink" Target="http://www.ccdsupport.com/confluence/display/help/Subpart+W+-+Petroleum+and+Natural+Gas+Systems" TargetMode="External"/><Relationship Id="rId5" Type="http://schemas.openxmlformats.org/officeDocument/2006/relationships/printerSettings" Target="../printerSettings/printerSettings14.bin"/><Relationship Id="rId4" Type="http://schemas.openxmlformats.org/officeDocument/2006/relationships/hyperlink" Target="https://ccdsupport.com/confluence/display/help/Optional+Calculation+Spreadsheet+Instructions" TargetMode="External"/></Relationships>
</file>

<file path=xl/worksheets/_rels/sheet15.xml.rels><?xml version="1.0" encoding="UTF-8" standalone="yes"?>
<Relationships xmlns="http://schemas.openxmlformats.org/package/2006/relationships"><Relationship Id="rId8" Type="http://schemas.openxmlformats.org/officeDocument/2006/relationships/printerSettings" Target="../printerSettings/printerSettings15.bin"/><Relationship Id="rId3" Type="http://schemas.openxmlformats.org/officeDocument/2006/relationships/hyperlink" Target="https://www.ccdsupport.com/confluence/display/help/Optional+Calculation+Spreadsheet+Instructions" TargetMode="External"/><Relationship Id="rId7" Type="http://schemas.openxmlformats.org/officeDocument/2006/relationships/hyperlink" Target="https://www.ccdsupport.com/confluence/pages/viewpage.action?pageId=267583519" TargetMode="External"/><Relationship Id="rId2" Type="http://schemas.openxmlformats.org/officeDocument/2006/relationships/hyperlink" Target="http://www.ccdsupport.com/confluence/display/help/Subpart+W+-+Petroleum+and+Natural+Gas+Systems" TargetMode="External"/><Relationship Id="rId1" Type="http://schemas.openxmlformats.org/officeDocument/2006/relationships/hyperlink" Target="http://www.ccdsupport.com/confluence/display/help/RY2011+Optional+Calculation+Spreadsheets+for+Target+Testing" TargetMode="External"/><Relationship Id="rId6" Type="http://schemas.openxmlformats.org/officeDocument/2006/relationships/hyperlink" Target="https://www.ccdsupport.com/confluence/display/help/Subpart+W+-+Petroleum+and+Natural+Gas+Systems" TargetMode="External"/><Relationship Id="rId5" Type="http://schemas.openxmlformats.org/officeDocument/2006/relationships/hyperlink" Target="https://www.epa.gov/ghgreporting/subpart-w-petroleum-and-natural-gas-systems" TargetMode="External"/><Relationship Id="rId4" Type="http://schemas.openxmlformats.org/officeDocument/2006/relationships/hyperlink" Target="http://www.ccdsupport.com/confluence/pages/viewpage.action?pageId=267583519" TargetMode="External"/></Relationships>
</file>

<file path=xl/worksheets/_rels/sheet16.xml.rels><?xml version="1.0" encoding="UTF-8" standalone="yes"?>
<Relationships xmlns="http://schemas.openxmlformats.org/package/2006/relationships"><Relationship Id="rId8" Type="http://schemas.openxmlformats.org/officeDocument/2006/relationships/printerSettings" Target="../printerSettings/printerSettings16.bin"/><Relationship Id="rId3" Type="http://schemas.openxmlformats.org/officeDocument/2006/relationships/hyperlink" Target="https://www.ccdsupport.com/confluence/display/help/Optional+Calculation+Spreadsheet+Instructions" TargetMode="External"/><Relationship Id="rId7" Type="http://schemas.openxmlformats.org/officeDocument/2006/relationships/hyperlink" Target="https://www.ccdsupport.com/confluence/pages/viewpage.action?pageId=267583519" TargetMode="External"/><Relationship Id="rId2" Type="http://schemas.openxmlformats.org/officeDocument/2006/relationships/hyperlink" Target="http://www.ccdsupport.com/confluence/display/help/Subpart+W+-+Petroleum+and+Natural+Gas+Systems" TargetMode="External"/><Relationship Id="rId1" Type="http://schemas.openxmlformats.org/officeDocument/2006/relationships/hyperlink" Target="http://www.ccdsupport.com/confluence/display/help/RY2011+Optional+Calculation+Spreadsheets+for+Target+Testing" TargetMode="External"/><Relationship Id="rId6" Type="http://schemas.openxmlformats.org/officeDocument/2006/relationships/hyperlink" Target="https://www.ccdsupport.com/confluence/display/help/Subpart+W+-+Petroleum+and+Natural+Gas+Systems" TargetMode="External"/><Relationship Id="rId5" Type="http://schemas.openxmlformats.org/officeDocument/2006/relationships/hyperlink" Target="https://www.epa.gov/ghgreporting/subpart-w-petroleum-and-natural-gas-systems" TargetMode="External"/><Relationship Id="rId4" Type="http://schemas.openxmlformats.org/officeDocument/2006/relationships/hyperlink" Target="http://www.ccdsupport.com/confluence/pages/viewpage.action?pageId=267583519"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s://www.ccdsupport.com/confluence/display/help/Optional+Calculation+Spreadsheet+Instructions" TargetMode="External"/><Relationship Id="rId2" Type="http://schemas.openxmlformats.org/officeDocument/2006/relationships/hyperlink" Target="http://www.ccdsupport.com/confluence/display/help/Subpart+W+-+Petroleum+and+Natural+Gas+Systems" TargetMode="External"/><Relationship Id="rId1" Type="http://schemas.openxmlformats.org/officeDocument/2006/relationships/hyperlink" Target="http://www.ccdsupport.com/confluence/display/help/RY2011+Optional+Calculation+Spreadsheets+for+Target+Testing" TargetMode="External"/><Relationship Id="rId6" Type="http://schemas.openxmlformats.org/officeDocument/2006/relationships/printerSettings" Target="../printerSettings/printerSettings17.bin"/><Relationship Id="rId5" Type="http://schemas.openxmlformats.org/officeDocument/2006/relationships/hyperlink" Target="https://www.ccdsupport.com/confluence/display/help/Subpart+W+-+Petroleum+and+Natural+Gas+Systems" TargetMode="External"/><Relationship Id="rId4" Type="http://schemas.openxmlformats.org/officeDocument/2006/relationships/hyperlink" Target="https://www.epa.gov/ghgreporting/subpart-w-petroleum-and-natural-gas-systems"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s://www.epa.gov/ghgreporting/subpart-w-petroleum-and-natural-gas-systems" TargetMode="External"/><Relationship Id="rId2" Type="http://schemas.openxmlformats.org/officeDocument/2006/relationships/hyperlink" Target="http://www.ccdsupport.com/confluence/display/help/Subpart+W+-+Petroleum+and+Natural+Gas+Systems" TargetMode="External"/><Relationship Id="rId1" Type="http://schemas.openxmlformats.org/officeDocument/2006/relationships/hyperlink" Target="http://www.ccdsupport.com/confluence/display/help/Optional+Calculation+Spreadsheet+Instructions" TargetMode="External"/><Relationship Id="rId6" Type="http://schemas.openxmlformats.org/officeDocument/2006/relationships/printerSettings" Target="../printerSettings/printerSettings18.bin"/><Relationship Id="rId5" Type="http://schemas.openxmlformats.org/officeDocument/2006/relationships/hyperlink" Target="https://www.ccdsupport.com/confluence/display/help/Subpart+W+-+Petroleum+and+Natural+Gas+Systems" TargetMode="External"/><Relationship Id="rId4" Type="http://schemas.openxmlformats.org/officeDocument/2006/relationships/hyperlink" Target="https://www.ccdsupport.com/confluence/display/help/Optional+Calculation+Spreadsheet+Instructions" TargetMode="External"/></Relationships>
</file>

<file path=xl/worksheets/_rels/sheet19.xml.rels><?xml version="1.0" encoding="UTF-8" standalone="yes"?>
<Relationships xmlns="http://schemas.openxmlformats.org/package/2006/relationships"><Relationship Id="rId3" Type="http://schemas.openxmlformats.org/officeDocument/2006/relationships/hyperlink" Target="https://www.epa.gov/ghgreporting/subpart-w-petroleum-and-natural-gas-systems" TargetMode="External"/><Relationship Id="rId2" Type="http://schemas.openxmlformats.org/officeDocument/2006/relationships/hyperlink" Target="http://www.ccdsupport.com/confluence/display/help/Subpart+W+-+Petroleum+and+Natural+Gas+Systems" TargetMode="External"/><Relationship Id="rId1" Type="http://schemas.openxmlformats.org/officeDocument/2006/relationships/hyperlink" Target="http://www.ccdsupport.com/confluence/display/help/Optional+Calculation+Spreadsheet+Instructions" TargetMode="External"/><Relationship Id="rId6" Type="http://schemas.openxmlformats.org/officeDocument/2006/relationships/printerSettings" Target="../printerSettings/printerSettings19.bin"/><Relationship Id="rId5" Type="http://schemas.openxmlformats.org/officeDocument/2006/relationships/hyperlink" Target="https://www.ccdsupport.com/confluence/display/help/Subpart+W+-+Petroleum+and+Natural+Gas+Systems" TargetMode="External"/><Relationship Id="rId4" Type="http://schemas.openxmlformats.org/officeDocument/2006/relationships/hyperlink" Target="https://www.ccdsupport.com/confluence/display/help/Optional+Calculation+Spreadsheet+Instruction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hyperlink" Target="https://ccdsupport.com/confluence/display/help/Applicability+Options+for+Equipment+Leaks+Surveys+and+Population+Counts" TargetMode="External"/><Relationship Id="rId3" Type="http://schemas.openxmlformats.org/officeDocument/2006/relationships/hyperlink" Target="http://www.ccdsupport.com/confluence/display/help/Optional+Calculation+Spreadsheet+Instructions" TargetMode="External"/><Relationship Id="rId7" Type="http://schemas.openxmlformats.org/officeDocument/2006/relationships/hyperlink" Target="https://www.ccdsupport.com/confluence/display/help/Equipment+Leaks+Surveys+and+Population+Counts" TargetMode="External"/><Relationship Id="rId2" Type="http://schemas.openxmlformats.org/officeDocument/2006/relationships/hyperlink" Target="http://www.ccdsupport.com/confluence/display/help/Subpart+W+-+Petroleum+and+Natural+Gas+Systems" TargetMode="External"/><Relationship Id="rId1" Type="http://schemas.openxmlformats.org/officeDocument/2006/relationships/hyperlink" Target="https://www.ccdsupport.com/confluence/display/help/Optional+Calculation+Spreadsheet+Instructions" TargetMode="External"/><Relationship Id="rId6" Type="http://schemas.openxmlformats.org/officeDocument/2006/relationships/hyperlink" Target="https://www.ccdsupport.com/confluence/display/help/Subpart+W+-+Petroleum+and+Natural+Gas+Systems" TargetMode="External"/><Relationship Id="rId5" Type="http://schemas.openxmlformats.org/officeDocument/2006/relationships/hyperlink" Target="https://ccdsupport.com/confluence/display/help/Equipment+Leaks+Surveys+and+Population+Counts" TargetMode="External"/><Relationship Id="rId4" Type="http://schemas.openxmlformats.org/officeDocument/2006/relationships/hyperlink" Target="https://www.epa.gov/ghgreporting/subpart-w-petroleum-and-natural-gas-systems" TargetMode="External"/><Relationship Id="rId9"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hyperlink" Target="https://www.epa.gov/ghgreporting/subpart-w-offshore-information-sheet" TargetMode="External"/><Relationship Id="rId3" Type="http://schemas.openxmlformats.org/officeDocument/2006/relationships/hyperlink" Target="https://www.bsee.gov/" TargetMode="External"/><Relationship Id="rId7" Type="http://schemas.openxmlformats.org/officeDocument/2006/relationships/hyperlink" Target="https://www.ccdsupport.com/confluence/pages/viewpage.action?pageId=107446309" TargetMode="External"/><Relationship Id="rId2" Type="http://schemas.openxmlformats.org/officeDocument/2006/relationships/hyperlink" Target="https://www.boem.gov/" TargetMode="External"/><Relationship Id="rId1" Type="http://schemas.openxmlformats.org/officeDocument/2006/relationships/hyperlink" Target="https://www.ccdsupport.com/confluence/pages/viewpage.action?pageId=218791937" TargetMode="External"/><Relationship Id="rId6" Type="http://schemas.openxmlformats.org/officeDocument/2006/relationships/hyperlink" Target="https://www.epa.gov/ghgreporting/subpart-w-petroleum-and-natural-gas-systems" TargetMode="External"/><Relationship Id="rId5" Type="http://schemas.openxmlformats.org/officeDocument/2006/relationships/hyperlink" Target="https://www.ccdsupport.com/confluence/display/help/Subpart+W+-+Petroleum+and+Natural+Gas+Systems" TargetMode="External"/><Relationship Id="rId10" Type="http://schemas.openxmlformats.org/officeDocument/2006/relationships/printerSettings" Target="../printerSettings/printerSettings21.bin"/><Relationship Id="rId4" Type="http://schemas.openxmlformats.org/officeDocument/2006/relationships/hyperlink" Target="https://www.ccdsupport.com/confluence/display/help/Optional+Calculation+Spreadsheet+Instructions" TargetMode="External"/><Relationship Id="rId9" Type="http://schemas.openxmlformats.org/officeDocument/2006/relationships/hyperlink" Target="https://www.boem.gov/environment/environmental-studies/ocs-emissions-inventori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s://www.epa.gov/ghgreporting/subpart-w-petroleum-and-natural-gas-systems" TargetMode="External"/><Relationship Id="rId2" Type="http://schemas.openxmlformats.org/officeDocument/2006/relationships/hyperlink" Target="http://www.ccdsupport.com/confluence/display/help/Subpart+W+-+Petroleum+and+Natural+Gas+Systems" TargetMode="External"/><Relationship Id="rId1" Type="http://schemas.openxmlformats.org/officeDocument/2006/relationships/hyperlink" Target="http://www.ccdsupport.com/confluence/display/help/Optional+Calculation+Spreadsheet+Instructions" TargetMode="External"/><Relationship Id="rId6" Type="http://schemas.openxmlformats.org/officeDocument/2006/relationships/printerSettings" Target="../printerSettings/printerSettings22.bin"/><Relationship Id="rId5" Type="http://schemas.openxmlformats.org/officeDocument/2006/relationships/hyperlink" Target="https://www.ccdsupport.com/confluence/display/help/Subpart+W+-+Petroleum+and+Natural+Gas+Systems" TargetMode="External"/><Relationship Id="rId4" Type="http://schemas.openxmlformats.org/officeDocument/2006/relationships/hyperlink" Target="https://www.ccdsupport.com/confluence/display/help/Optional+Calculation+Spreadsheet+Instructions"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s://www.ccdsupport.com/confluence/display/help/Optional+Calculation+Spreadsheet+Instructions" TargetMode="External"/><Relationship Id="rId2" Type="http://schemas.openxmlformats.org/officeDocument/2006/relationships/hyperlink" Target="http://www.ccdsupport.com/confluence/display/help/Subpart+W+-+Petroleum+and+Natural+Gas+Systems" TargetMode="External"/><Relationship Id="rId1" Type="http://schemas.openxmlformats.org/officeDocument/2006/relationships/hyperlink" Target="http://www.ccdsupport.com/confluence/display/help/RY2011+Optional+Calculation+Spreadsheets+for+Target+Testing" TargetMode="External"/><Relationship Id="rId6" Type="http://schemas.openxmlformats.org/officeDocument/2006/relationships/printerSettings" Target="../printerSettings/printerSettings23.bin"/><Relationship Id="rId5" Type="http://schemas.openxmlformats.org/officeDocument/2006/relationships/hyperlink" Target="https://www.ccdsupport.com/confluence/display/help/Subpart+W+-+Petroleum+and+Natural+Gas+Systems" TargetMode="External"/><Relationship Id="rId4" Type="http://schemas.openxmlformats.org/officeDocument/2006/relationships/hyperlink" Target="https://www.epa.gov/ghgreporting/subpart-w-petroleum-and-natural-gas-systems"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s://www.ccdsupport.com/confluence/display/help/Optional+Calculation+Spreadsheet+Instructions" TargetMode="External"/><Relationship Id="rId2" Type="http://schemas.openxmlformats.org/officeDocument/2006/relationships/hyperlink" Target="http://www.ccdsupport.com/confluence/display/help/Subpart+W+-+Petroleum+and+Natural+Gas+Systems" TargetMode="External"/><Relationship Id="rId1" Type="http://schemas.openxmlformats.org/officeDocument/2006/relationships/hyperlink" Target="http://www.ccdsupport.com/confluence/display/help/RY2011+Optional+Calculation+Spreadsheets+for+Target+Testing" TargetMode="External"/><Relationship Id="rId6" Type="http://schemas.openxmlformats.org/officeDocument/2006/relationships/printerSettings" Target="../printerSettings/printerSettings24.bin"/><Relationship Id="rId5" Type="http://schemas.openxmlformats.org/officeDocument/2006/relationships/hyperlink" Target="https://www.ccdsupport.com/confluence/display/help/Subpart+W+-+Petroleum+and+Natural+Gas+Systems" TargetMode="External"/><Relationship Id="rId4" Type="http://schemas.openxmlformats.org/officeDocument/2006/relationships/hyperlink" Target="https://www.epa.gov/ghgreporting/subpart-w-petroleum-and-natural-gas-systems"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ccdsupport.com/confluence/display/help/Subpart+W+-+Petroleum+and+Natural+Gas+Systems" TargetMode="External"/><Relationship Id="rId2" Type="http://schemas.openxmlformats.org/officeDocument/2006/relationships/hyperlink" Target="https://ccdsupport.com/confluence/display/help/Optional+Calculation+Spreadsheet+Instructions" TargetMode="External"/><Relationship Id="rId1" Type="http://schemas.openxmlformats.org/officeDocument/2006/relationships/hyperlink" Target="https://www.epa.gov/ghgreporting/subpart-w-petroleum-and-natural-gas-systems"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ccdsupport.com/confluence/display/help/Subpart+W+-+Petroleum+and+Natural+Gas+Systems" TargetMode="External"/><Relationship Id="rId2" Type="http://schemas.openxmlformats.org/officeDocument/2006/relationships/hyperlink" Target="https://ccdsupport.com/confluence/display/help/Optional+Calculation+Spreadsheet+Instructions" TargetMode="External"/><Relationship Id="rId1" Type="http://schemas.openxmlformats.org/officeDocument/2006/relationships/hyperlink" Target="https://www.epa.gov/ghgreporting/subpart-w-petroleum-and-natural-gas-systems"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www.ccdsupport.com/confluence/display/help/Optional+Calculation+Spreadsheet+Instructions" TargetMode="External"/><Relationship Id="rId2" Type="http://schemas.openxmlformats.org/officeDocument/2006/relationships/hyperlink" Target="https://www.ccdsupport.com/confluence/display/help/Subpart+W+-+Petroleum+and+Natural+Gas+Systems" TargetMode="External"/><Relationship Id="rId1" Type="http://schemas.openxmlformats.org/officeDocument/2006/relationships/hyperlink" Target="https://www.ccdsupport.com/confluence/display/help/Optional+Calculation+Spreadsheet+Instructions" TargetMode="External"/><Relationship Id="rId5" Type="http://schemas.openxmlformats.org/officeDocument/2006/relationships/printerSettings" Target="../printerSettings/printerSettings5.bin"/><Relationship Id="rId4" Type="http://schemas.openxmlformats.org/officeDocument/2006/relationships/hyperlink" Target="https://www.epa.gov/ghgreporting/subpart-w-petroleum-and-natural-gas-systems"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www.ccdsupport.com/confluence/display/help/Optional+Calculation+Spreadsheet+Instructions" TargetMode="External"/><Relationship Id="rId2" Type="http://schemas.openxmlformats.org/officeDocument/2006/relationships/hyperlink" Target="https://www.ccdsupport.com/confluence/display/help/Subpart+W+-+Petroleum+and+Natural+Gas+Systems" TargetMode="External"/><Relationship Id="rId1" Type="http://schemas.openxmlformats.org/officeDocument/2006/relationships/hyperlink" Target="https://www.ccdsupport.com/confluence/display/help/Optional+Calculation+Spreadsheet+Instructions" TargetMode="External"/><Relationship Id="rId5" Type="http://schemas.openxmlformats.org/officeDocument/2006/relationships/printerSettings" Target="../printerSettings/printerSettings6.bin"/><Relationship Id="rId4" Type="http://schemas.openxmlformats.org/officeDocument/2006/relationships/hyperlink" Target="https://www.epa.gov/ghgreporting/subpart-w-petroleum-and-natural-gas-systems"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www.ccdsupport.com/confluence/display/help/Optional+Calculation+Spreadsheet+Instructions" TargetMode="External"/><Relationship Id="rId2" Type="http://schemas.openxmlformats.org/officeDocument/2006/relationships/hyperlink" Target="https://www.ccdsupport.com/confluence/display/help/Subpart+W+-+Petroleum+and+Natural+Gas+Systems" TargetMode="External"/><Relationship Id="rId1" Type="http://schemas.openxmlformats.org/officeDocument/2006/relationships/hyperlink" Target="https://www.ccdsupport.com/confluence/display/help/Optional+Calculation+Spreadsheet+Instructions" TargetMode="External"/><Relationship Id="rId5" Type="http://schemas.openxmlformats.org/officeDocument/2006/relationships/printerSettings" Target="../printerSettings/printerSettings7.bin"/><Relationship Id="rId4" Type="http://schemas.openxmlformats.org/officeDocument/2006/relationships/hyperlink" Target="https://www.epa.gov/ghgreporting/subpart-w-petroleum-and-natural-gas-systems"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www.epa.gov/ghgreporting/subpart-w-petroleum-and-natural-gas-systems" TargetMode="External"/><Relationship Id="rId2" Type="http://schemas.openxmlformats.org/officeDocument/2006/relationships/hyperlink" Target="https://www.ccdsupport.com/confluence/display/help/Subpart+W+-+Petroleum+and+Natural+Gas+Systems" TargetMode="External"/><Relationship Id="rId1" Type="http://schemas.openxmlformats.org/officeDocument/2006/relationships/hyperlink" Target="http://www.ccdsupport.com/confluence/display/help/Optional+Calculation+Spreadsheet+Instructions" TargetMode="External"/><Relationship Id="rId5" Type="http://schemas.openxmlformats.org/officeDocument/2006/relationships/printerSettings" Target="../printerSettings/printerSettings8.bin"/><Relationship Id="rId4" Type="http://schemas.openxmlformats.org/officeDocument/2006/relationships/hyperlink" Target="https://www.ccdsupport.com/confluence/display/help/Optional+Calculation+Spreadsheet+Instructions"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ccdsupport.com/confluence/display/help/Optional+Calculation+Spreadsheet+Instructions" TargetMode="External"/><Relationship Id="rId2" Type="http://schemas.openxmlformats.org/officeDocument/2006/relationships/hyperlink" Target="https://www.ccdsupport.com/confluence/display/help/Subpart+W+-+Petroleum+and+Natural+Gas+Systems" TargetMode="External"/><Relationship Id="rId1" Type="http://schemas.openxmlformats.org/officeDocument/2006/relationships/hyperlink" Target="https://www.ccdsupport.com/confluence/display/help/Optional+Calculation+Spreadsheet+Instructions" TargetMode="External"/><Relationship Id="rId5" Type="http://schemas.openxmlformats.org/officeDocument/2006/relationships/printerSettings" Target="../printerSettings/printerSettings9.bin"/><Relationship Id="rId4" Type="http://schemas.openxmlformats.org/officeDocument/2006/relationships/hyperlink" Target="https://www.epa.gov/ghgreporting/subpart-w-petroleum-and-natural-gas-system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B1:AL52"/>
  <sheetViews>
    <sheetView showGridLines="0" tabSelected="1" zoomScale="85" zoomScaleNormal="85" workbookViewId="0"/>
  </sheetViews>
  <sheetFormatPr defaultColWidth="9.08984375" defaultRowHeight="14" x14ac:dyDescent="0.3"/>
  <cols>
    <col min="1" max="1" width="3.6328125" style="28" customWidth="1"/>
    <col min="2" max="2" width="2.54296875" style="28" customWidth="1"/>
    <col min="3" max="3" width="11.453125" style="28" customWidth="1"/>
    <col min="4" max="4" width="68" style="28" customWidth="1"/>
    <col min="5" max="5" width="20.6328125" style="28" customWidth="1"/>
    <col min="6" max="6" width="37.453125" style="28" customWidth="1"/>
    <col min="7" max="10" width="20.6328125" style="28" customWidth="1"/>
    <col min="11" max="11" width="2.90625" style="28" customWidth="1"/>
    <col min="12" max="13" width="9.08984375" style="28"/>
    <col min="14" max="15" width="9.08984375" style="28" customWidth="1"/>
    <col min="16" max="21" width="9.08984375" style="28" hidden="1" customWidth="1"/>
    <col min="22" max="22" width="9.08984375" style="35" hidden="1" customWidth="1"/>
    <col min="23" max="23" width="51.54296875" style="35" hidden="1" customWidth="1"/>
    <col min="24" max="31" width="9.08984375" style="35" hidden="1" customWidth="1"/>
    <col min="32" max="33" width="8.90625" style="35" hidden="1" customWidth="1"/>
    <col min="34" max="38" width="9.08984375" style="28" hidden="1" customWidth="1"/>
    <col min="39" max="41" width="9.08984375" style="28" customWidth="1"/>
    <col min="42" max="16384" width="9.08984375" style="28"/>
  </cols>
  <sheetData>
    <row r="1" spans="2:37" ht="16.5" x14ac:dyDescent="0.3">
      <c r="AK1" s="36"/>
    </row>
    <row r="2" spans="2:37" ht="30" customHeight="1" x14ac:dyDescent="0.4">
      <c r="B2" s="78"/>
      <c r="I2" s="727" t="s">
        <v>8638</v>
      </c>
      <c r="J2" s="727"/>
      <c r="AK2" s="36"/>
    </row>
    <row r="3" spans="2:37" ht="41" customHeight="1" x14ac:dyDescent="0.4">
      <c r="B3" s="27" t="s">
        <v>4446</v>
      </c>
      <c r="E3" s="27"/>
      <c r="I3" s="998" t="s">
        <v>9195</v>
      </c>
      <c r="J3" s="998"/>
      <c r="K3" s="125"/>
      <c r="AK3" s="36"/>
    </row>
    <row r="4" spans="2:37" ht="16.5" x14ac:dyDescent="0.3">
      <c r="C4" s="8" t="s">
        <v>43</v>
      </c>
      <c r="D4" s="82" t="s">
        <v>8683</v>
      </c>
      <c r="G4" s="143" t="s">
        <v>8443</v>
      </c>
      <c r="H4" s="243">
        <v>45618</v>
      </c>
      <c r="AK4" s="36"/>
    </row>
    <row r="5" spans="2:37" ht="16.5" x14ac:dyDescent="0.3">
      <c r="B5" s="29" t="s">
        <v>8642</v>
      </c>
      <c r="W5" s="35" t="s">
        <v>0</v>
      </c>
      <c r="AK5" s="36"/>
    </row>
    <row r="6" spans="2:37" ht="30" customHeight="1" x14ac:dyDescent="0.35">
      <c r="B6" s="29"/>
      <c r="C6" s="732" t="s">
        <v>67</v>
      </c>
      <c r="D6" s="733"/>
      <c r="E6" s="733"/>
      <c r="F6" s="733"/>
      <c r="G6" s="733"/>
      <c r="H6" s="733"/>
      <c r="I6" s="733"/>
      <c r="J6" s="733"/>
      <c r="AK6" s="36"/>
    </row>
    <row r="7" spans="2:37" ht="25.25" customHeight="1" x14ac:dyDescent="0.3">
      <c r="B7" s="30"/>
      <c r="C7" s="30"/>
      <c r="D7" s="279" t="s">
        <v>8639</v>
      </c>
      <c r="E7" s="728"/>
      <c r="F7" s="728"/>
      <c r="G7" s="728"/>
      <c r="H7" s="728"/>
      <c r="AK7" s="36"/>
    </row>
    <row r="8" spans="2:37" ht="16.5" x14ac:dyDescent="0.3">
      <c r="B8" s="30"/>
      <c r="C8" s="30"/>
      <c r="V8" s="35">
        <f>IFERROR(VLOOKUP(W8,Y8:AG17,9,FALSE),0)</f>
        <v>0</v>
      </c>
      <c r="W8" s="35">
        <f>IFERROR(E7,"")</f>
        <v>0</v>
      </c>
      <c r="X8" s="35">
        <v>1</v>
      </c>
      <c r="Y8" s="36" t="s">
        <v>3609</v>
      </c>
      <c r="AG8" s="126">
        <v>1</v>
      </c>
      <c r="AK8" s="36"/>
    </row>
    <row r="9" spans="2:37" ht="16.5" x14ac:dyDescent="0.3">
      <c r="B9" s="30"/>
      <c r="C9" s="30"/>
      <c r="D9" s="280" t="s">
        <v>8640</v>
      </c>
      <c r="E9" s="281" t="s">
        <v>3609</v>
      </c>
      <c r="F9" s="133"/>
      <c r="G9" s="133"/>
      <c r="H9" s="133"/>
      <c r="X9" s="35">
        <v>2</v>
      </c>
      <c r="Y9" s="36" t="s">
        <v>3610</v>
      </c>
      <c r="AG9" s="126">
        <v>2</v>
      </c>
      <c r="AK9" s="36"/>
    </row>
    <row r="10" spans="2:37" ht="16.5" x14ac:dyDescent="0.3">
      <c r="B10" s="30"/>
      <c r="C10" s="30"/>
      <c r="D10" s="133"/>
      <c r="E10" s="281" t="s">
        <v>3610</v>
      </c>
      <c r="F10" s="133"/>
      <c r="G10" s="133"/>
      <c r="H10" s="133"/>
      <c r="X10" s="35">
        <v>3</v>
      </c>
      <c r="Y10" s="36" t="s">
        <v>3611</v>
      </c>
      <c r="AG10" s="126">
        <v>3</v>
      </c>
      <c r="AK10" s="36"/>
    </row>
    <row r="11" spans="2:37" ht="16.5" x14ac:dyDescent="0.3">
      <c r="B11" s="30"/>
      <c r="C11" s="30"/>
      <c r="D11" s="133"/>
      <c r="E11" s="281" t="s">
        <v>3611</v>
      </c>
      <c r="F11" s="133"/>
      <c r="G11" s="133"/>
      <c r="H11" s="133"/>
      <c r="X11" s="35">
        <v>4</v>
      </c>
      <c r="Y11" s="36" t="s">
        <v>3612</v>
      </c>
      <c r="AG11" s="126">
        <v>4</v>
      </c>
    </row>
    <row r="12" spans="2:37" ht="16.5" x14ac:dyDescent="0.3">
      <c r="B12" s="30"/>
      <c r="C12" s="30"/>
      <c r="D12" s="133"/>
      <c r="E12" s="281" t="s">
        <v>3612</v>
      </c>
      <c r="F12" s="281"/>
      <c r="G12" s="133"/>
      <c r="H12" s="133"/>
      <c r="W12" s="126" t="s">
        <v>8641</v>
      </c>
      <c r="X12" s="35">
        <v>5</v>
      </c>
      <c r="Y12" s="36" t="s">
        <v>3613</v>
      </c>
      <c r="AG12" s="126">
        <v>5</v>
      </c>
    </row>
    <row r="13" spans="2:37" ht="16.5" x14ac:dyDescent="0.3">
      <c r="B13" s="30"/>
      <c r="C13" s="30"/>
      <c r="D13" s="133"/>
      <c r="E13" s="281" t="s">
        <v>3613</v>
      </c>
      <c r="F13" s="133"/>
      <c r="G13" s="133"/>
      <c r="H13" s="133"/>
      <c r="X13" s="35">
        <v>6</v>
      </c>
      <c r="Y13" s="36" t="s">
        <v>3606</v>
      </c>
      <c r="AG13" s="126">
        <v>6</v>
      </c>
    </row>
    <row r="14" spans="2:37" ht="16.5" x14ac:dyDescent="0.3">
      <c r="B14" s="30"/>
      <c r="C14" s="30"/>
      <c r="D14" s="133"/>
      <c r="E14" s="281" t="s">
        <v>3606</v>
      </c>
      <c r="F14" s="133"/>
      <c r="G14" s="133"/>
      <c r="H14" s="133"/>
      <c r="X14" s="35">
        <v>7</v>
      </c>
      <c r="Y14" s="36" t="s">
        <v>3607</v>
      </c>
      <c r="AG14" s="126">
        <v>7</v>
      </c>
    </row>
    <row r="15" spans="2:37" ht="16.5" x14ac:dyDescent="0.3">
      <c r="B15" s="30"/>
      <c r="C15" s="30"/>
      <c r="D15" s="133"/>
      <c r="E15" s="281" t="s">
        <v>3607</v>
      </c>
      <c r="F15" s="133"/>
      <c r="G15" s="133"/>
      <c r="H15" s="133"/>
      <c r="X15" s="35">
        <v>8</v>
      </c>
      <c r="Y15" s="36" t="s">
        <v>3608</v>
      </c>
      <c r="AG15" s="126">
        <v>8</v>
      </c>
    </row>
    <row r="16" spans="2:37" ht="17.399999999999999" customHeight="1" x14ac:dyDescent="0.3">
      <c r="B16" s="30"/>
      <c r="C16" s="30"/>
      <c r="D16" s="133"/>
      <c r="E16" s="281" t="s">
        <v>3608</v>
      </c>
      <c r="F16" s="133"/>
      <c r="G16" s="133"/>
      <c r="H16" s="133"/>
      <c r="X16" s="35">
        <v>9</v>
      </c>
      <c r="Y16" s="36" t="s">
        <v>4630</v>
      </c>
      <c r="AG16" s="126">
        <v>9</v>
      </c>
    </row>
    <row r="17" spans="2:33" s="125" customFormat="1" ht="17.399999999999999" customHeight="1" x14ac:dyDescent="0.3">
      <c r="B17" s="112"/>
      <c r="C17" s="112"/>
      <c r="D17" s="133"/>
      <c r="E17" s="281" t="s">
        <v>4630</v>
      </c>
      <c r="F17" s="133"/>
      <c r="G17" s="133"/>
      <c r="H17" s="133"/>
      <c r="V17" s="126"/>
      <c r="W17" s="126"/>
      <c r="X17" s="126">
        <v>10</v>
      </c>
      <c r="Y17" s="36" t="s">
        <v>4631</v>
      </c>
      <c r="Z17" s="126"/>
      <c r="AA17" s="126"/>
      <c r="AB17" s="126"/>
      <c r="AC17" s="126"/>
      <c r="AD17" s="126"/>
      <c r="AE17" s="126"/>
      <c r="AF17" s="126"/>
      <c r="AG17" s="126">
        <v>10</v>
      </c>
    </row>
    <row r="18" spans="2:33" s="125" customFormat="1" x14ac:dyDescent="0.3">
      <c r="B18" s="112"/>
      <c r="C18" s="112"/>
      <c r="D18" s="133"/>
      <c r="E18" s="281" t="s">
        <v>4631</v>
      </c>
      <c r="F18" s="133"/>
      <c r="G18" s="133"/>
      <c r="H18" s="133"/>
      <c r="V18" s="126"/>
      <c r="W18" s="126"/>
      <c r="X18" s="126"/>
      <c r="Y18" s="126"/>
      <c r="Z18" s="126"/>
      <c r="AA18" s="126"/>
      <c r="AB18" s="126"/>
      <c r="AC18" s="126"/>
      <c r="AD18" s="126"/>
      <c r="AE18" s="126"/>
      <c r="AF18" s="126"/>
      <c r="AG18" s="126"/>
    </row>
    <row r="19" spans="2:33" x14ac:dyDescent="0.3">
      <c r="B19" s="30"/>
      <c r="C19" s="30"/>
      <c r="D19" s="30"/>
    </row>
    <row r="20" spans="2:33" ht="18" customHeight="1" thickBot="1" x14ac:dyDescent="0.35">
      <c r="B20" s="29" t="s">
        <v>68</v>
      </c>
      <c r="C20" s="30"/>
      <c r="D20" s="30"/>
    </row>
    <row r="21" spans="2:33" ht="15.75" customHeight="1" x14ac:dyDescent="0.35">
      <c r="B21" s="30"/>
      <c r="D21" s="20" t="s">
        <v>64</v>
      </c>
      <c r="E21" s="734"/>
      <c r="F21" s="735"/>
      <c r="G21" s="735"/>
      <c r="H21" s="736"/>
    </row>
    <row r="22" spans="2:33" ht="15.75" customHeight="1" x14ac:dyDescent="0.35">
      <c r="B22" s="30"/>
      <c r="D22" s="21" t="s">
        <v>3585</v>
      </c>
      <c r="E22" s="737"/>
      <c r="F22" s="738"/>
      <c r="G22" s="738"/>
      <c r="H22" s="739"/>
    </row>
    <row r="23" spans="2:33" ht="15.75" customHeight="1" x14ac:dyDescent="0.3">
      <c r="B23" s="30"/>
      <c r="D23" s="44" t="s">
        <v>65</v>
      </c>
      <c r="E23" s="740"/>
      <c r="F23" s="741"/>
      <c r="G23" s="741"/>
      <c r="H23" s="742"/>
    </row>
    <row r="24" spans="2:33" ht="36.75" customHeight="1" thickBot="1" x14ac:dyDescent="0.35">
      <c r="B24" s="30"/>
      <c r="D24" s="105" t="s">
        <v>66</v>
      </c>
      <c r="E24" s="729"/>
      <c r="F24" s="730"/>
      <c r="G24" s="730"/>
      <c r="H24" s="731"/>
    </row>
    <row r="25" spans="2:33" ht="15.75" customHeight="1" x14ac:dyDescent="0.35">
      <c r="B25" s="30"/>
      <c r="C25" s="30"/>
      <c r="D25"/>
      <c r="E25"/>
      <c r="F25"/>
      <c r="G25"/>
      <c r="H25"/>
    </row>
    <row r="26" spans="2:33" x14ac:dyDescent="0.3">
      <c r="B26" s="30"/>
      <c r="C26" s="30"/>
      <c r="H26" s="136"/>
      <c r="I26" s="136"/>
      <c r="J26" s="136"/>
    </row>
    <row r="27" spans="2:33" ht="35.25" customHeight="1" x14ac:dyDescent="0.3">
      <c r="B27" s="29" t="s">
        <v>69</v>
      </c>
      <c r="C27" s="30"/>
      <c r="D27" s="30"/>
      <c r="G27" s="73"/>
    </row>
    <row r="28" spans="2:33" ht="90" customHeight="1" x14ac:dyDescent="0.3">
      <c r="E28" s="31" t="str">
        <f>CONCATENATE("Required for ", W8, ":")</f>
        <v>Required for 0:</v>
      </c>
      <c r="F28" s="32" t="s">
        <v>17</v>
      </c>
      <c r="G28" s="31" t="s">
        <v>58</v>
      </c>
      <c r="H28" s="31" t="s">
        <v>3936</v>
      </c>
      <c r="I28" s="31" t="s">
        <v>3937</v>
      </c>
      <c r="W28" s="37"/>
      <c r="X28" s="37" t="s">
        <v>3609</v>
      </c>
      <c r="Y28" s="37" t="s">
        <v>3610</v>
      </c>
      <c r="Z28" s="37" t="s">
        <v>3611</v>
      </c>
      <c r="AA28" s="37" t="s">
        <v>3612</v>
      </c>
      <c r="AB28" s="37" t="s">
        <v>3613</v>
      </c>
      <c r="AC28" s="37" t="s">
        <v>3606</v>
      </c>
      <c r="AD28" s="37" t="s">
        <v>3607</v>
      </c>
      <c r="AE28" s="37" t="s">
        <v>3608</v>
      </c>
      <c r="AF28" s="37" t="s">
        <v>4630</v>
      </c>
      <c r="AG28" s="37" t="s">
        <v>4631</v>
      </c>
    </row>
    <row r="29" spans="2:33" ht="30" customHeight="1" x14ac:dyDescent="0.35">
      <c r="D29" s="33" t="s">
        <v>4808</v>
      </c>
      <c r="E29" s="34" t="e">
        <f>IF(V48&lt;&gt;"Yes","No",V48)</f>
        <v>#N/A</v>
      </c>
      <c r="F29" s="302" t="s">
        <v>8660</v>
      </c>
      <c r="G29" s="228" t="s">
        <v>21</v>
      </c>
      <c r="H29" s="229" t="s">
        <v>21</v>
      </c>
      <c r="I29" s="230" t="s">
        <v>21</v>
      </c>
      <c r="J29"/>
      <c r="N29" s="173"/>
      <c r="V29" s="38" t="e">
        <f>HLOOKUP($W$8,$W$28:$AG$50,2,FALSE)</f>
        <v>#N/A</v>
      </c>
      <c r="W29" s="39" t="s">
        <v>1</v>
      </c>
      <c r="X29" s="40"/>
      <c r="Y29" s="41" t="s">
        <v>16</v>
      </c>
      <c r="Z29" s="40"/>
      <c r="AA29" s="41" t="s">
        <v>16</v>
      </c>
      <c r="AB29" s="41" t="s">
        <v>16</v>
      </c>
      <c r="AC29" s="40"/>
      <c r="AD29" s="40"/>
      <c r="AE29" s="40"/>
      <c r="AF29" s="41" t="s">
        <v>16</v>
      </c>
      <c r="AG29" s="41"/>
    </row>
    <row r="30" spans="2:33" ht="30" customHeight="1" x14ac:dyDescent="0.3">
      <c r="D30" s="33" t="s">
        <v>4809</v>
      </c>
      <c r="E30" s="34" t="e">
        <f>IF(V50&lt;&gt;"Yes","No",V50)</f>
        <v>#N/A</v>
      </c>
      <c r="F30" s="302" t="s">
        <v>8661</v>
      </c>
      <c r="G30" s="228" t="s">
        <v>21</v>
      </c>
      <c r="H30" s="229" t="s">
        <v>21</v>
      </c>
      <c r="I30" s="230" t="s">
        <v>21</v>
      </c>
      <c r="N30" s="173"/>
      <c r="O30" s="174"/>
      <c r="V30" s="38" t="e">
        <f>HLOOKUP($W$8,$W$28:$AG$50,3,FALSE)</f>
        <v>#N/A</v>
      </c>
      <c r="W30" s="39" t="s">
        <v>2</v>
      </c>
      <c r="X30" s="40"/>
      <c r="Y30" s="41" t="s">
        <v>16</v>
      </c>
      <c r="Z30" s="40"/>
      <c r="AA30" s="40"/>
      <c r="AB30" s="40"/>
      <c r="AC30" s="40"/>
      <c r="AD30" s="40"/>
      <c r="AE30" s="40"/>
      <c r="AF30" s="41" t="s">
        <v>16</v>
      </c>
      <c r="AG30" s="41"/>
    </row>
    <row r="31" spans="2:33" ht="30" customHeight="1" x14ac:dyDescent="0.35">
      <c r="D31" s="33" t="s">
        <v>3940</v>
      </c>
      <c r="E31" s="34" t="e">
        <f t="shared" ref="E31:E36" si="0">IF(V29&lt;&gt;"Yes","No",V29)</f>
        <v>#N/A</v>
      </c>
      <c r="F31" s="302" t="s">
        <v>8679</v>
      </c>
      <c r="G31" s="228" t="e">
        <f>IF(E31="Yes",'(b) NG Pneumatic Devices'!$C$18,0)</f>
        <v>#N/A</v>
      </c>
      <c r="H31" s="229" t="e">
        <f>IF(E31="Yes",'(b) NG Pneumatic Devices'!$D$18,0)</f>
        <v>#N/A</v>
      </c>
      <c r="I31" s="230" t="s">
        <v>21</v>
      </c>
      <c r="J31"/>
      <c r="N31" s="173"/>
      <c r="O31" s="174"/>
      <c r="V31" s="38" t="e">
        <f>HLOOKUP($W$8,$W$28:$AG$50,4,FALSE)</f>
        <v>#N/A</v>
      </c>
      <c r="W31" s="39" t="s">
        <v>3</v>
      </c>
      <c r="X31" s="40"/>
      <c r="Y31" s="41" t="s">
        <v>16</v>
      </c>
      <c r="Z31" s="41" t="s">
        <v>16</v>
      </c>
      <c r="AA31" s="40"/>
      <c r="AB31" s="40"/>
      <c r="AC31" s="40"/>
      <c r="AD31" s="40"/>
      <c r="AE31" s="40"/>
      <c r="AF31" s="41" t="s">
        <v>16</v>
      </c>
      <c r="AG31" s="41"/>
    </row>
    <row r="32" spans="2:33" ht="30" customHeight="1" x14ac:dyDescent="0.35">
      <c r="D32" s="33" t="s">
        <v>3941</v>
      </c>
      <c r="E32" s="34" t="e">
        <f t="shared" si="0"/>
        <v>#N/A</v>
      </c>
      <c r="F32" s="302" t="s">
        <v>8680</v>
      </c>
      <c r="G32" s="228" t="e">
        <f>IF(E32="Yes",'(c) NG Driven Pneumatic Pumps'!C16,0)</f>
        <v>#N/A</v>
      </c>
      <c r="H32" s="229" t="e">
        <f>IF(E32="Yes",'(c) NG Driven Pneumatic Pumps'!D16,0)</f>
        <v>#N/A</v>
      </c>
      <c r="I32" s="230" t="str">
        <f>'(c) NG Driven Pneumatic Pumps'!E16</f>
        <v>N/A</v>
      </c>
      <c r="J32"/>
      <c r="N32" s="173"/>
      <c r="O32" s="174"/>
      <c r="V32" s="38" t="e">
        <f>HLOOKUP($W$8,$W$28:$AG$50,5,FALSE)</f>
        <v>#N/A</v>
      </c>
      <c r="W32" s="39" t="s">
        <v>4</v>
      </c>
      <c r="X32" s="40"/>
      <c r="Y32" s="41" t="s">
        <v>16</v>
      </c>
      <c r="Z32" s="41" t="s">
        <v>16</v>
      </c>
      <c r="AA32" s="40"/>
      <c r="AB32" s="40"/>
      <c r="AC32" s="40"/>
      <c r="AD32" s="40"/>
      <c r="AE32" s="40"/>
      <c r="AF32" s="41" t="s">
        <v>16</v>
      </c>
      <c r="AG32" s="41"/>
    </row>
    <row r="33" spans="4:33" ht="30" customHeight="1" x14ac:dyDescent="0.35">
      <c r="D33" s="33" t="s">
        <v>3942</v>
      </c>
      <c r="E33" s="34" t="e">
        <f t="shared" si="0"/>
        <v>#N/A</v>
      </c>
      <c r="F33" s="302" t="s">
        <v>8662</v>
      </c>
      <c r="G33" s="228" t="e">
        <f>IF(E33="Yes",'(d) Acid Gas Removal Units'!C17,0)</f>
        <v>#N/A</v>
      </c>
      <c r="H33" s="229" t="str">
        <f>'(d) Acid Gas Removal Units'!D17</f>
        <v>N/A</v>
      </c>
      <c r="I33" s="230" t="str">
        <f>'(d) Acid Gas Removal Units'!E17</f>
        <v>N/A</v>
      </c>
      <c r="J33"/>
      <c r="N33" s="173"/>
      <c r="O33" s="174"/>
      <c r="V33" s="38" t="e">
        <f>HLOOKUP($W$8,$W$28:$AG$50,6,FALSE)</f>
        <v>#N/A</v>
      </c>
      <c r="W33" s="39" t="s">
        <v>5</v>
      </c>
      <c r="X33" s="40"/>
      <c r="Y33" s="41" t="s">
        <v>16</v>
      </c>
      <c r="Z33" s="40"/>
      <c r="AA33" s="40"/>
      <c r="AB33" s="40"/>
      <c r="AC33" s="40"/>
      <c r="AD33" s="40"/>
      <c r="AE33" s="40"/>
      <c r="AF33" s="41"/>
      <c r="AG33" s="41"/>
    </row>
    <row r="34" spans="4:33" ht="30" customHeight="1" x14ac:dyDescent="0.35">
      <c r="D34" s="33" t="s">
        <v>3943</v>
      </c>
      <c r="E34" s="34" t="e">
        <f t="shared" si="0"/>
        <v>#N/A</v>
      </c>
      <c r="F34" s="302" t="s">
        <v>8663</v>
      </c>
      <c r="G34" s="228" t="e">
        <f>IF(E34="Yes",'(e) Dehydrators'!C17,0)</f>
        <v>#N/A</v>
      </c>
      <c r="H34" s="229" t="e">
        <f>IF(E34="Yes",'(e) Dehydrators'!D17,0)</f>
        <v>#N/A</v>
      </c>
      <c r="I34" s="230" t="e">
        <f>IF(E34="Yes",'(e) Dehydrators'!E17,0)</f>
        <v>#N/A</v>
      </c>
      <c r="J34"/>
      <c r="N34" s="173"/>
      <c r="O34" s="174"/>
      <c r="V34" s="38" t="e">
        <f>HLOOKUP($W$8,$W$28:$AG$50,7,FALSE)</f>
        <v>#N/A</v>
      </c>
      <c r="W34" s="39" t="s">
        <v>4803</v>
      </c>
      <c r="X34" s="40"/>
      <c r="Y34" s="41" t="s">
        <v>16</v>
      </c>
      <c r="Z34" s="40"/>
      <c r="AA34" s="40"/>
      <c r="AB34" s="40"/>
      <c r="AC34" s="40"/>
      <c r="AD34" s="40"/>
      <c r="AE34" s="40"/>
      <c r="AF34" s="41"/>
      <c r="AG34" s="41"/>
    </row>
    <row r="35" spans="4:33" ht="30" customHeight="1" x14ac:dyDescent="0.35">
      <c r="D35" s="33" t="s">
        <v>3944</v>
      </c>
      <c r="E35" s="34" t="e">
        <f t="shared" si="0"/>
        <v>#N/A</v>
      </c>
      <c r="F35" s="302" t="s">
        <v>8664</v>
      </c>
      <c r="G35" s="228" t="e">
        <f>IF(E35="Yes",'(f) Liquids Unloading'!D16,0)</f>
        <v>#N/A</v>
      </c>
      <c r="H35" s="229" t="e">
        <f>IF(E35="Yes",'(f) Liquids Unloading'!E16,0)</f>
        <v>#N/A</v>
      </c>
      <c r="I35" s="230" t="str">
        <f>'(f) Liquids Unloading'!F16</f>
        <v>N/A</v>
      </c>
      <c r="J35"/>
      <c r="N35" s="173"/>
      <c r="O35" s="174"/>
      <c r="V35" s="38" t="e">
        <f>HLOOKUP($W$8,$W$28:$AG$50,8,FALSE)</f>
        <v>#N/A</v>
      </c>
      <c r="W35" s="39" t="s">
        <v>6</v>
      </c>
      <c r="X35" s="40"/>
      <c r="Y35" s="42"/>
      <c r="Z35" s="41" t="s">
        <v>16</v>
      </c>
      <c r="AA35" s="41" t="s">
        <v>16</v>
      </c>
      <c r="AB35" s="40"/>
      <c r="AC35" s="40"/>
      <c r="AD35" s="41" t="s">
        <v>16</v>
      </c>
      <c r="AE35" s="40"/>
      <c r="AF35" s="41" t="s">
        <v>16</v>
      </c>
      <c r="AG35" s="41" t="s">
        <v>16</v>
      </c>
    </row>
    <row r="36" spans="4:33" ht="30" customHeight="1" x14ac:dyDescent="0.35">
      <c r="D36" s="33" t="s">
        <v>4780</v>
      </c>
      <c r="E36" s="34" t="e">
        <f t="shared" si="0"/>
        <v>#N/A</v>
      </c>
      <c r="F36" s="302" t="s">
        <v>8676</v>
      </c>
      <c r="G36" s="228" t="e">
        <f>IF(E36="Yes",'(g) Wells with Fracturing'!C18,0)</f>
        <v>#N/A</v>
      </c>
      <c r="H36" s="229" t="e">
        <f>IF(E36="Yes",'(g) Wells with Fracturing'!D18,0)</f>
        <v>#N/A</v>
      </c>
      <c r="I36" s="230" t="e">
        <f>IF(E36="Yes",'(g) Wells with Fracturing'!E18,0)</f>
        <v>#N/A</v>
      </c>
      <c r="J36"/>
      <c r="N36" s="173"/>
      <c r="O36" s="174"/>
      <c r="V36" s="38" t="e">
        <f>HLOOKUP($W$8,$W$28:$AG$50,9,FALSE)</f>
        <v>#N/A</v>
      </c>
      <c r="W36" s="39" t="s">
        <v>7</v>
      </c>
      <c r="X36" s="40"/>
      <c r="Y36" s="41" t="s">
        <v>16</v>
      </c>
      <c r="Z36" s="40"/>
      <c r="AA36" s="40"/>
      <c r="AB36" s="40"/>
      <c r="AC36" s="40"/>
      <c r="AD36" s="40"/>
      <c r="AE36" s="40"/>
      <c r="AF36" s="41" t="s">
        <v>16</v>
      </c>
      <c r="AG36" s="41"/>
    </row>
    <row r="37" spans="4:33" ht="30" customHeight="1" x14ac:dyDescent="0.3">
      <c r="D37" s="33" t="s">
        <v>4840</v>
      </c>
      <c r="E37" s="34" t="e">
        <f>IF(V49&lt;&gt;"Yes","No",V49)</f>
        <v>#N/A</v>
      </c>
      <c r="F37" s="302" t="s">
        <v>8677</v>
      </c>
      <c r="G37" s="228" t="e">
        <f>IF(E37="Yes",'(h) Wells without Fracturing'!C18,0)</f>
        <v>#N/A</v>
      </c>
      <c r="H37" s="229" t="e">
        <f>IF(E37="Yes",'(h) Wells without Fracturing'!D18,0)</f>
        <v>#N/A</v>
      </c>
      <c r="I37" s="230" t="e">
        <f>IF(E37="Yes",'(h) Wells without Fracturing'!E18,0)</f>
        <v>#N/A</v>
      </c>
      <c r="N37" s="173"/>
      <c r="O37" s="174"/>
      <c r="V37" s="38" t="e">
        <f>HLOOKUP($W$8,$W$28:$AG$50,10,FALSE)</f>
        <v>#N/A</v>
      </c>
      <c r="W37" s="39" t="s">
        <v>8</v>
      </c>
      <c r="X37" s="40"/>
      <c r="Y37" s="42"/>
      <c r="Z37" s="40"/>
      <c r="AA37" s="41" t="s">
        <v>16</v>
      </c>
      <c r="AB37" s="40"/>
      <c r="AC37" s="40"/>
      <c r="AD37" s="40"/>
      <c r="AE37" s="40"/>
      <c r="AF37" s="41"/>
      <c r="AG37" s="41"/>
    </row>
    <row r="38" spans="4:33" ht="30" customHeight="1" x14ac:dyDescent="0.35">
      <c r="D38" s="33" t="s">
        <v>3945</v>
      </c>
      <c r="E38" s="34" t="e">
        <f t="shared" ref="E38:E50" si="1">IF(V35&lt;&gt;"Yes","No",V35)</f>
        <v>#N/A</v>
      </c>
      <c r="F38" s="302" t="s">
        <v>8665</v>
      </c>
      <c r="G38" s="228" t="e">
        <f>IF(E38="Yes",'(i) Blowdown Vent Stacks'!C19,0)</f>
        <v>#N/A</v>
      </c>
      <c r="H38" s="229" t="e">
        <f>IF(E38="Yes",'(i) Blowdown Vent Stacks'!D19,0)</f>
        <v>#N/A</v>
      </c>
      <c r="I38" s="230" t="str">
        <f>'(i) Blowdown Vent Stacks'!E19</f>
        <v>N/A</v>
      </c>
      <c r="J38"/>
      <c r="N38" s="173"/>
      <c r="O38" s="174"/>
      <c r="V38" s="38" t="e">
        <f>HLOOKUP($W$8,$W$28:$AG$50,11,FALSE)</f>
        <v>#N/A</v>
      </c>
      <c r="W38" s="39" t="s">
        <v>9</v>
      </c>
      <c r="X38" s="40"/>
      <c r="Y38" s="41" t="s">
        <v>16</v>
      </c>
      <c r="Z38" s="40"/>
      <c r="AA38" s="40"/>
      <c r="AB38" s="40"/>
      <c r="AC38" s="40"/>
      <c r="AD38" s="40"/>
      <c r="AE38" s="40"/>
      <c r="AF38" s="41"/>
      <c r="AG38" s="41"/>
    </row>
    <row r="39" spans="4:33" ht="30" customHeight="1" x14ac:dyDescent="0.35">
      <c r="D39" s="33" t="s">
        <v>4892</v>
      </c>
      <c r="E39" s="34" t="e">
        <f t="shared" si="1"/>
        <v>#N/A</v>
      </c>
      <c r="F39" s="302" t="s">
        <v>8681</v>
      </c>
      <c r="G39" s="228" t="e">
        <f>IF(E39="Yes",'(j) Atmospheric Storage Tanks'!C18,0)</f>
        <v>#N/A</v>
      </c>
      <c r="H39" s="229" t="e">
        <f>IF(E39="Yes",'(j) Atmospheric Storage Tanks'!D18,0)</f>
        <v>#N/A</v>
      </c>
      <c r="I39" s="230" t="e">
        <f>IF(E39="Yes",'(j) Atmospheric Storage Tanks'!E18,0)</f>
        <v>#N/A</v>
      </c>
      <c r="J39"/>
      <c r="N39" s="173"/>
      <c r="O39" s="174"/>
      <c r="V39" s="38" t="e">
        <f>HLOOKUP($W$8,$W$28:$AG$50,12,FALSE)</f>
        <v>#N/A</v>
      </c>
      <c r="W39" s="39" t="s">
        <v>3597</v>
      </c>
      <c r="X39" s="40"/>
      <c r="Y39" s="41" t="s">
        <v>16</v>
      </c>
      <c r="Z39" s="40"/>
      <c r="AA39" s="40"/>
      <c r="AB39" s="40"/>
      <c r="AC39" s="40"/>
      <c r="AD39" s="40"/>
      <c r="AE39" s="40"/>
      <c r="AF39" s="41"/>
      <c r="AG39" s="41"/>
    </row>
    <row r="40" spans="4:33" ht="30" customHeight="1" x14ac:dyDescent="0.35">
      <c r="D40" s="33" t="s">
        <v>3946</v>
      </c>
      <c r="E40" s="34" t="e">
        <f t="shared" si="1"/>
        <v>#N/A</v>
      </c>
      <c r="F40" s="302" t="s">
        <v>8666</v>
      </c>
      <c r="G40" s="228" t="e">
        <f>IF(E40="Yes",'(k) Transmission Storage Tanks'!C16,0)</f>
        <v>#N/A</v>
      </c>
      <c r="H40" s="229" t="e">
        <f>IF(E40="Yes",'(k) Transmission Storage Tanks'!D16,0)</f>
        <v>#N/A</v>
      </c>
      <c r="I40" s="230" t="e">
        <f>IF(E40="Yes",'(k) Transmission Storage Tanks'!E16,0)</f>
        <v>#N/A</v>
      </c>
      <c r="J40"/>
      <c r="N40" s="173"/>
      <c r="O40" s="174"/>
      <c r="V40" s="38" t="e">
        <f>HLOOKUP($W$8,$W$28:$AG$50,13,FALSE)</f>
        <v>#N/A</v>
      </c>
      <c r="W40" s="39" t="s">
        <v>10</v>
      </c>
      <c r="X40" s="40"/>
      <c r="Y40" s="41" t="s">
        <v>16</v>
      </c>
      <c r="Z40" s="41" t="s">
        <v>16</v>
      </c>
      <c r="AA40" s="41" t="s">
        <v>16</v>
      </c>
      <c r="AB40" s="41" t="s">
        <v>16</v>
      </c>
      <c r="AC40" s="41" t="s">
        <v>16</v>
      </c>
      <c r="AD40" s="41" t="s">
        <v>16</v>
      </c>
      <c r="AE40" s="40"/>
      <c r="AF40" s="41" t="s">
        <v>16</v>
      </c>
      <c r="AG40" s="41"/>
    </row>
    <row r="41" spans="4:33" ht="30" customHeight="1" x14ac:dyDescent="0.35">
      <c r="D41" s="33" t="s">
        <v>3947</v>
      </c>
      <c r="E41" s="34" t="e">
        <f t="shared" si="1"/>
        <v>#N/A</v>
      </c>
      <c r="F41" s="302" t="s">
        <v>8667</v>
      </c>
      <c r="G41" s="228" t="e">
        <f>IF(E41="Yes",'(l) Well Testing'!C17,0)</f>
        <v>#N/A</v>
      </c>
      <c r="H41" s="229" t="e">
        <f>IF(E41="Yes",'(l) Well Testing'!D17,0)</f>
        <v>#N/A</v>
      </c>
      <c r="I41" s="230" t="e">
        <f>IF(E41="Yes",'(l) Well Testing'!E17,0)</f>
        <v>#N/A</v>
      </c>
      <c r="J41"/>
      <c r="N41" s="173"/>
      <c r="O41" s="174"/>
      <c r="V41" s="38" t="e">
        <f>HLOOKUP($W$8,$W$28:$AG$50,14,FALSE)</f>
        <v>#N/A</v>
      </c>
      <c r="W41" s="39" t="s">
        <v>11</v>
      </c>
      <c r="X41" s="40"/>
      <c r="Y41" s="41" t="s">
        <v>16</v>
      </c>
      <c r="Z41" s="41" t="s">
        <v>16</v>
      </c>
      <c r="AA41" s="41" t="s">
        <v>16</v>
      </c>
      <c r="AB41" s="41" t="s">
        <v>16</v>
      </c>
      <c r="AC41" s="41" t="s">
        <v>16</v>
      </c>
      <c r="AD41" s="41" t="s">
        <v>16</v>
      </c>
      <c r="AE41" s="40"/>
      <c r="AF41" s="41" t="s">
        <v>16</v>
      </c>
      <c r="AG41" s="41"/>
    </row>
    <row r="42" spans="4:33" ht="30" customHeight="1" x14ac:dyDescent="0.35">
      <c r="D42" s="33" t="s">
        <v>3948</v>
      </c>
      <c r="E42" s="34" t="e">
        <f t="shared" si="1"/>
        <v>#N/A</v>
      </c>
      <c r="F42" s="302" t="s">
        <v>8678</v>
      </c>
      <c r="G42" s="228" t="e">
        <f>IF(E42="Yes",'(m) Associated NG'!C17,0)</f>
        <v>#N/A</v>
      </c>
      <c r="H42" s="229" t="e">
        <f>IF(E42="Yes",'(m) Associated NG'!D17,0)</f>
        <v>#N/A</v>
      </c>
      <c r="I42" s="230" t="e">
        <f>IF(E42="Yes",'(m) Associated NG'!E17,0)</f>
        <v>#N/A</v>
      </c>
      <c r="J42"/>
      <c r="N42" s="173"/>
      <c r="O42" s="174"/>
      <c r="V42" s="38" t="e">
        <f>HLOOKUP($W$8,$W$28:$AG$50,15,FALSE)</f>
        <v>#N/A</v>
      </c>
      <c r="W42" s="39" t="s">
        <v>12</v>
      </c>
      <c r="X42" s="40"/>
      <c r="Y42" s="41" t="s">
        <v>16</v>
      </c>
      <c r="Z42" s="41" t="s">
        <v>16</v>
      </c>
      <c r="AA42" s="41" t="s">
        <v>16</v>
      </c>
      <c r="AB42" s="41" t="s">
        <v>16</v>
      </c>
      <c r="AC42" s="41" t="s">
        <v>16</v>
      </c>
      <c r="AD42" s="41" t="s">
        <v>16</v>
      </c>
      <c r="AE42" s="40"/>
      <c r="AF42" s="41" t="s">
        <v>16</v>
      </c>
      <c r="AG42" s="41"/>
    </row>
    <row r="43" spans="4:33" ht="30" customHeight="1" x14ac:dyDescent="0.35">
      <c r="D43" s="33" t="s">
        <v>3949</v>
      </c>
      <c r="E43" s="34" t="e">
        <f t="shared" si="1"/>
        <v>#N/A</v>
      </c>
      <c r="F43" s="302" t="s">
        <v>8668</v>
      </c>
      <c r="G43" s="228" t="e">
        <f>IF(E43="Yes",'(n) Flare Stacks'!C23,0)</f>
        <v>#N/A</v>
      </c>
      <c r="H43" s="229" t="e">
        <f>IF(E43="Yes",'(n) Flare Stacks'!D23,0)</f>
        <v>#N/A</v>
      </c>
      <c r="I43" s="230" t="e">
        <f>IF(E43="Yes",'(n) Flare Stacks'!E23,0)</f>
        <v>#N/A</v>
      </c>
      <c r="J43"/>
      <c r="N43" s="173"/>
      <c r="O43" s="174"/>
      <c r="V43" s="38" t="e">
        <f>HLOOKUP($W$8,$W$28:$AG$50,16,FALSE)</f>
        <v>#N/A</v>
      </c>
      <c r="W43" s="39" t="s">
        <v>13</v>
      </c>
      <c r="X43" s="40"/>
      <c r="Y43" s="41" t="s">
        <v>16</v>
      </c>
      <c r="Z43" s="41" t="s">
        <v>16</v>
      </c>
      <c r="AA43" s="41" t="s">
        <v>16</v>
      </c>
      <c r="AB43" s="41" t="s">
        <v>16</v>
      </c>
      <c r="AC43" s="41" t="s">
        <v>16</v>
      </c>
      <c r="AD43" s="41" t="s">
        <v>16</v>
      </c>
      <c r="AE43" s="42" t="s">
        <v>16</v>
      </c>
      <c r="AF43" s="41" t="s">
        <v>16</v>
      </c>
      <c r="AG43" s="41"/>
    </row>
    <row r="44" spans="4:33" ht="30" customHeight="1" x14ac:dyDescent="0.35">
      <c r="D44" s="33" t="s">
        <v>3950</v>
      </c>
      <c r="E44" s="34" t="e">
        <f t="shared" si="1"/>
        <v>#N/A</v>
      </c>
      <c r="F44" s="302" t="s">
        <v>8669</v>
      </c>
      <c r="G44" s="228" t="e">
        <f>IF(E44="Yes",'(o) Centrifugal Compressors'!C24,0)</f>
        <v>#N/A</v>
      </c>
      <c r="H44" s="229" t="e">
        <f>IF(E44="Yes",'(o) Centrifugal Compressors'!D24,0)</f>
        <v>#N/A</v>
      </c>
      <c r="I44" s="230" t="e">
        <f>IF(E44="Yes",'(o) Centrifugal Compressors'!E24,0)</f>
        <v>#N/A</v>
      </c>
      <c r="J44"/>
      <c r="N44" s="173"/>
      <c r="O44" s="174"/>
      <c r="V44" s="38" t="e">
        <f>HLOOKUP($W$8,$W$28:$AG$50,17,FALSE)</f>
        <v>#N/A</v>
      </c>
      <c r="W44" s="39" t="s">
        <v>18</v>
      </c>
      <c r="X44" s="41" t="s">
        <v>16</v>
      </c>
      <c r="Y44" s="43"/>
      <c r="Z44" s="43"/>
      <c r="AA44" s="43"/>
      <c r="AB44" s="43"/>
      <c r="AC44" s="43"/>
      <c r="AD44" s="43"/>
      <c r="AE44" s="43"/>
      <c r="AF44" s="41"/>
      <c r="AG44" s="41"/>
    </row>
    <row r="45" spans="4:33" ht="30" customHeight="1" x14ac:dyDescent="0.35">
      <c r="D45" s="33" t="s">
        <v>3951</v>
      </c>
      <c r="E45" s="34" t="e">
        <f t="shared" si="1"/>
        <v>#N/A</v>
      </c>
      <c r="F45" s="302" t="s">
        <v>8670</v>
      </c>
      <c r="G45" s="228" t="e">
        <f>IF(E45="Yes",'(p) Reciprocating Compressors'!C24,0)</f>
        <v>#N/A</v>
      </c>
      <c r="H45" s="229" t="e">
        <f>IF(E45="Yes",'(p) Reciprocating Compressors'!D24,0)</f>
        <v>#N/A</v>
      </c>
      <c r="I45" s="230" t="e">
        <f>IF(E45="Yes",'(p) Reciprocating Compressors'!E24,0)</f>
        <v>#N/A</v>
      </c>
      <c r="J45"/>
      <c r="N45" s="173"/>
      <c r="O45" s="174"/>
      <c r="V45" s="38" t="e">
        <f>HLOOKUP($W$8,$W$28:$AG$50,18,FALSE)</f>
        <v>#N/A</v>
      </c>
      <c r="W45" s="39" t="s">
        <v>15</v>
      </c>
      <c r="X45" s="40"/>
      <c r="Y45" s="41" t="s">
        <v>16</v>
      </c>
      <c r="Z45" s="40"/>
      <c r="AA45" s="40"/>
      <c r="AB45" s="40"/>
      <c r="AC45" s="40"/>
      <c r="AD45" s="40"/>
      <c r="AE45" s="40"/>
      <c r="AF45" s="41"/>
      <c r="AG45" s="41"/>
    </row>
    <row r="46" spans="4:33" ht="30" customHeight="1" x14ac:dyDescent="0.35">
      <c r="D46" s="33" t="s">
        <v>4305</v>
      </c>
      <c r="E46" s="34" t="e">
        <f t="shared" si="1"/>
        <v>#N/A</v>
      </c>
      <c r="F46" s="302" t="s">
        <v>8671</v>
      </c>
      <c r="G46" s="228" t="e">
        <f>IF(E46="Yes",'(q,r) Equipment Leaks'!C22,0)</f>
        <v>#N/A</v>
      </c>
      <c r="H46" s="229" t="e">
        <f>IF(E46="Yes",'(q,r) Equipment Leaks'!D22,0)</f>
        <v>#N/A</v>
      </c>
      <c r="I46" s="230" t="str">
        <f>'(q,r) Equipment Leaks'!E22</f>
        <v>N/A</v>
      </c>
      <c r="J46"/>
      <c r="N46" s="173"/>
      <c r="O46" s="174"/>
      <c r="V46" s="38" t="e">
        <f>HLOOKUP($W$8,$W$28:$AG$50,19,FALSE)</f>
        <v>#N/A</v>
      </c>
      <c r="W46" s="39" t="s">
        <v>14</v>
      </c>
      <c r="X46" s="40"/>
      <c r="Y46" s="41" t="s">
        <v>16</v>
      </c>
      <c r="Z46" s="40"/>
      <c r="AA46" s="40"/>
      <c r="AB46" s="40"/>
      <c r="AC46" s="40"/>
      <c r="AD46" s="40"/>
      <c r="AE46" s="40"/>
      <c r="AF46" s="41"/>
      <c r="AG46" s="41"/>
    </row>
    <row r="47" spans="4:33" ht="35.25" customHeight="1" x14ac:dyDescent="0.35">
      <c r="D47" s="33" t="s">
        <v>3953</v>
      </c>
      <c r="E47" s="34" t="e">
        <f t="shared" si="1"/>
        <v>#N/A</v>
      </c>
      <c r="F47" s="302" t="s">
        <v>8672</v>
      </c>
      <c r="G47" s="228" t="e">
        <f>IF(E47="Yes",'(s) Offshore Emissions'!D34,0)</f>
        <v>#N/A</v>
      </c>
      <c r="H47" s="229" t="e">
        <f>IF(E47="Yes",'(s) Offshore Emissions'!E34,0)</f>
        <v>#N/A</v>
      </c>
      <c r="I47" s="230" t="e">
        <f>IF(E47="Yes",'(s) Offshore Emissions'!F34,0)</f>
        <v>#N/A</v>
      </c>
      <c r="J47"/>
      <c r="N47" s="173"/>
      <c r="O47" s="174"/>
      <c r="V47" s="38" t="e">
        <f>HLOOKUP($W$8,$W$28:$AG$50,20,FALSE)</f>
        <v>#N/A</v>
      </c>
      <c r="W47" s="39" t="s">
        <v>4632</v>
      </c>
      <c r="X47" s="40"/>
      <c r="Y47" s="41" t="s">
        <v>16</v>
      </c>
      <c r="Z47" s="40"/>
      <c r="AA47" s="40"/>
      <c r="AB47" s="40"/>
      <c r="AC47" s="40"/>
      <c r="AD47" s="40"/>
      <c r="AE47" s="42" t="s">
        <v>16</v>
      </c>
      <c r="AF47" s="41" t="s">
        <v>16</v>
      </c>
      <c r="AG47" s="41"/>
    </row>
    <row r="48" spans="4:33" ht="30" customHeight="1" x14ac:dyDescent="0.35">
      <c r="D48" s="33" t="s">
        <v>4841</v>
      </c>
      <c r="E48" s="34" t="e">
        <f t="shared" si="1"/>
        <v>#N/A</v>
      </c>
      <c r="F48" s="302" t="s">
        <v>8673</v>
      </c>
      <c r="G48" s="228" t="e">
        <f>IF(E48="Yes",'(w) EOR Injection Pumps'!C14,0)</f>
        <v>#N/A</v>
      </c>
      <c r="H48" s="229" t="str">
        <f>'(w) EOR Injection Pumps'!D14</f>
        <v>N/A</v>
      </c>
      <c r="I48" s="230" t="str">
        <f>'(w) EOR Injection Pumps'!E14</f>
        <v>N/A</v>
      </c>
      <c r="J48"/>
      <c r="N48" s="173"/>
      <c r="O48" s="174"/>
      <c r="V48" s="38" t="e">
        <f>HLOOKUP($W$8,$W$28:$AG$50,21,FALSE)</f>
        <v>#N/A</v>
      </c>
      <c r="W48" s="39" t="s">
        <v>4807</v>
      </c>
      <c r="X48" s="41"/>
      <c r="Y48" s="41" t="s">
        <v>16</v>
      </c>
      <c r="Z48" s="41"/>
      <c r="AA48" s="41"/>
      <c r="AB48" s="41"/>
      <c r="AC48" s="41"/>
      <c r="AD48" s="41"/>
      <c r="AE48" s="41"/>
      <c r="AF48" s="41"/>
      <c r="AG48" s="41"/>
    </row>
    <row r="49" spans="4:33" ht="30" customHeight="1" x14ac:dyDescent="0.35">
      <c r="D49" s="33" t="s">
        <v>3952</v>
      </c>
      <c r="E49" s="34" t="e">
        <f t="shared" si="1"/>
        <v>#N/A</v>
      </c>
      <c r="F49" s="302" t="s">
        <v>8674</v>
      </c>
      <c r="G49" s="228" t="e">
        <f>IF(E49="Yes",'(x) EOR Hydrocarbon Liquids'!C14,0)</f>
        <v>#N/A</v>
      </c>
      <c r="H49" s="229" t="str">
        <f>'(x) EOR Hydrocarbon Liquids'!D14</f>
        <v>N/A</v>
      </c>
      <c r="I49" s="230" t="str">
        <f>'(x) EOR Hydrocarbon Liquids'!E14</f>
        <v>N/A</v>
      </c>
      <c r="J49"/>
      <c r="O49" s="174"/>
      <c r="V49" s="38" t="e">
        <f>HLOOKUP($W$8,$W$28:$AG$50,22,FALSE)</f>
        <v>#N/A</v>
      </c>
      <c r="W49" s="217" t="s">
        <v>4803</v>
      </c>
      <c r="X49" s="40"/>
      <c r="Y49" s="41" t="s">
        <v>16</v>
      </c>
      <c r="Z49" s="40"/>
      <c r="AA49" s="40"/>
      <c r="AB49" s="40"/>
      <c r="AC49" s="40"/>
      <c r="AD49" s="40"/>
      <c r="AE49" s="40"/>
      <c r="AF49" s="41"/>
      <c r="AG49" s="41"/>
    </row>
    <row r="50" spans="4:33" ht="43.25" customHeight="1" x14ac:dyDescent="0.35">
      <c r="D50" s="33" t="s">
        <v>4911</v>
      </c>
      <c r="E50" s="34" t="e">
        <f t="shared" si="1"/>
        <v>#N/A</v>
      </c>
      <c r="F50" s="302" t="s">
        <v>8675</v>
      </c>
      <c r="G50" s="228" t="e">
        <f>IF(E50="Yes",'(z) Combustion Equipment'!C16,0)</f>
        <v>#N/A</v>
      </c>
      <c r="H50" s="229" t="e">
        <f>IF(E50="Yes",'(z) Combustion Equipment'!D16,0)</f>
        <v>#N/A</v>
      </c>
      <c r="I50" s="230" t="e">
        <f>IF(E50="Yes",'(z) Combustion Equipment'!E16,0)</f>
        <v>#N/A</v>
      </c>
      <c r="J50"/>
      <c r="V50" s="38" t="e">
        <f>HLOOKUP($W$8,$W$28:$AG$50,23,FALSE)</f>
        <v>#N/A</v>
      </c>
      <c r="W50" s="39" t="s">
        <v>4337</v>
      </c>
      <c r="X50" s="41" t="s">
        <v>16</v>
      </c>
      <c r="Y50" s="41"/>
      <c r="Z50" s="41" t="s">
        <v>16</v>
      </c>
      <c r="AA50" s="41" t="s">
        <v>16</v>
      </c>
      <c r="AB50" s="41" t="s">
        <v>16</v>
      </c>
      <c r="AC50" s="41" t="s">
        <v>16</v>
      </c>
      <c r="AD50" s="41" t="s">
        <v>16</v>
      </c>
      <c r="AE50" s="41" t="s">
        <v>16</v>
      </c>
      <c r="AF50" s="41" t="s">
        <v>16</v>
      </c>
      <c r="AG50" s="41" t="s">
        <v>16</v>
      </c>
    </row>
    <row r="51" spans="4:33" ht="53.4" customHeight="1" x14ac:dyDescent="0.3">
      <c r="J51" s="166" t="s">
        <v>4376</v>
      </c>
    </row>
    <row r="52" spans="4:33" ht="35" customHeight="1" x14ac:dyDescent="0.3">
      <c r="F52" s="189" t="s">
        <v>4378</v>
      </c>
      <c r="G52" s="208" t="e">
        <f>SUM(G31:G50)</f>
        <v>#N/A</v>
      </c>
      <c r="H52" s="176" t="e">
        <f>SUM(H31:H50)</f>
        <v>#N/A</v>
      </c>
      <c r="I52" s="209" t="e">
        <f>SUM(I31:I50)</f>
        <v>#N/A</v>
      </c>
      <c r="J52" s="176" t="e">
        <f>G52+ (H52*25) + (I52*298)</f>
        <v>#N/A</v>
      </c>
    </row>
  </sheetData>
  <sheetProtection algorithmName="SHA-512" hashValue="No46egHz/rMmvl/qs6Gmm8hRYUNz7Jn4VPlzYAIxrJ2GtyClXeEsOtfNs0ZLRO8Xwe1MV/iNhMawxoySg0JYtQ==" saltValue="YS1mICdX9aBfsDis52SJ3A==" spinCount="100000" sheet="1" objects="1" scenarios="1"/>
  <dataConsolidate/>
  <mergeCells count="8">
    <mergeCell ref="I2:J2"/>
    <mergeCell ref="E7:H7"/>
    <mergeCell ref="E24:H24"/>
    <mergeCell ref="C6:J6"/>
    <mergeCell ref="E21:H21"/>
    <mergeCell ref="E22:H22"/>
    <mergeCell ref="E23:H23"/>
    <mergeCell ref="I3:J3"/>
  </mergeCells>
  <conditionalFormatting sqref="X28">
    <cfRule type="expression" dxfId="784" priority="11" stopIfTrue="1">
      <formula>$O$7=TRUE</formula>
    </cfRule>
  </conditionalFormatting>
  <conditionalFormatting sqref="Y28">
    <cfRule type="expression" dxfId="783" priority="10" stopIfTrue="1">
      <formula>$O$8=TRUE</formula>
    </cfRule>
  </conditionalFormatting>
  <conditionalFormatting sqref="Z28">
    <cfRule type="expression" dxfId="782" priority="9" stopIfTrue="1">
      <formula>$O$9=TRUE</formula>
    </cfRule>
  </conditionalFormatting>
  <conditionalFormatting sqref="AA28">
    <cfRule type="expression" dxfId="781" priority="8" stopIfTrue="1">
      <formula>$O$10=TRUE</formula>
    </cfRule>
  </conditionalFormatting>
  <conditionalFormatting sqref="AB28">
    <cfRule type="expression" dxfId="780" priority="7" stopIfTrue="1">
      <formula>$O$11=TRUE</formula>
    </cfRule>
  </conditionalFormatting>
  <conditionalFormatting sqref="AC28">
    <cfRule type="expression" dxfId="779" priority="6" stopIfTrue="1">
      <formula>$O$12=TRUE</formula>
    </cfRule>
  </conditionalFormatting>
  <conditionalFormatting sqref="AD28">
    <cfRule type="expression" dxfId="778" priority="5" stopIfTrue="1">
      <formula>$O$13=TRUE</formula>
    </cfRule>
  </conditionalFormatting>
  <conditionalFormatting sqref="E29 E31:E50">
    <cfRule type="expression" dxfId="777" priority="3" stopIfTrue="1">
      <formula>$E29="Yes"</formula>
    </cfRule>
  </conditionalFormatting>
  <conditionalFormatting sqref="E30">
    <cfRule type="expression" dxfId="776" priority="1" stopIfTrue="1">
      <formula>$E30="Yes"</formula>
    </cfRule>
  </conditionalFormatting>
  <dataValidations count="5">
    <dataValidation errorStyle="warning" allowBlank="1" showInputMessage="1" showErrorMessage="1" promptTitle="Facility Name" prompt="Enter the name of your facility" sqref="E21" xr:uid="{00000000-0002-0000-0000-000000000000}"/>
    <dataValidation type="list" errorStyle="warning" allowBlank="1" showInputMessage="1" showErrorMessage="1" promptTitle="Reporting Year" prompt="This form is valid for Reporting Year 2024 only" sqref="E23:H23" xr:uid="{00000000-0002-0000-0000-000001000000}">
      <formula1>"2024"</formula1>
    </dataValidation>
    <dataValidation errorStyle="warning" allowBlank="1" showInputMessage="1" showErrorMessage="1" promptTitle="Comments" prompt="Enter any additional comments regarding the workbook" sqref="E24:H24" xr:uid="{00000000-0002-0000-0000-000002000000}"/>
    <dataValidation allowBlank="1" showInputMessage="1" showErrorMessage="1" promptTitle="GHGRP ID" prompt="Enter the facility's GHGRP ID" sqref="E22:H22" xr:uid="{00000000-0002-0000-0000-000003000000}"/>
    <dataValidation type="list" allowBlank="1" showInputMessage="1" showErrorMessage="1" sqref="E7:H7" xr:uid="{15A70601-6D47-4DC4-97A2-0A9FAD6C353F}">
      <formula1>$E$9:$E$18</formula1>
    </dataValidation>
  </dataValidations>
  <hyperlinks>
    <hyperlink ref="F31" location="'(b) NG Pneumatic Devices'!A1" display="Go to NG Pneumatic Devices Tab" xr:uid="{00000000-0004-0000-0000-000000000000}"/>
    <hyperlink ref="F32" location="'(c) NG Driven Pneumatic Pumps'!A1" display="Go to NG Driven Pneumatic Pumps Tab" xr:uid="{00000000-0004-0000-0000-000001000000}"/>
    <hyperlink ref="F33" location="'(d) Acid Gas Removal Units'!A1" display="Go to Acid Gas Removal Units Tab" xr:uid="{00000000-0004-0000-0000-000002000000}"/>
    <hyperlink ref="F34" location="'(e) Dehydrators'!A1" display="Go to Dehydrators Tab" xr:uid="{00000000-0004-0000-0000-000003000000}"/>
    <hyperlink ref="F35" location="'(f) Liquids Unloading'!A1" display="Go to Liquids Unloading Tab" xr:uid="{00000000-0004-0000-0000-000004000000}"/>
    <hyperlink ref="F36" location="'(g) Wells with Fracturing'!A1" display="Go to Wells with Fracturing Tab" xr:uid="{00000000-0004-0000-0000-000005000000}"/>
    <hyperlink ref="F38" location="'(i) Blowdown Vent Stacks'!A1" display="Go to Blowdown Vent Stacks Tab" xr:uid="{00000000-0004-0000-0000-000006000000}"/>
    <hyperlink ref="F39" location="'(j) Atmospheric Storage Tanks'!A1" display="Go to Atmospheric Storage Tanks Tab" xr:uid="{00000000-0004-0000-0000-000007000000}"/>
    <hyperlink ref="F40" location="'(k) Transmission Storage Tanks'!A1" display="Go to Transmission Storage Tanks Tab" xr:uid="{00000000-0004-0000-0000-000008000000}"/>
    <hyperlink ref="F41" location="'(l) Well Testing'!A1" display="Go to Well Testing Tab" xr:uid="{00000000-0004-0000-0000-000009000000}"/>
    <hyperlink ref="F42" location="'(m) Associated NG'!A1" display="Go to Associated NG Tab" xr:uid="{00000000-0004-0000-0000-00000A000000}"/>
    <hyperlink ref="F43" location="'(n) Flare Stacks'!A1" display="Go to Flare Stacks Tab" xr:uid="{00000000-0004-0000-0000-00000B000000}"/>
    <hyperlink ref="F44" location="'(o) Centrifugal Compressors'!A1" display="Go to Centrifugal Compressors Tab" xr:uid="{00000000-0004-0000-0000-00000C000000}"/>
    <hyperlink ref="F45" location="'(p) Reciprocating Compressors'!A1" display="Go to Reciprocating Compressors Tab" xr:uid="{00000000-0004-0000-0000-00000D000000}"/>
    <hyperlink ref="F46" location="'(q,r) Equipment Leaks'!A1" display="Go to Equipment Leaks Tab" xr:uid="{00000000-0004-0000-0000-00000E000000}"/>
    <hyperlink ref="F48" location="'(w) EOR Injection Pumps'!A1" display="Go to EOR Injection Pumps Tab" xr:uid="{00000000-0004-0000-0000-00000F000000}"/>
    <hyperlink ref="F49" location="'(x) EOR Hydrocarbon Liquids'!A1" display="Go to EOR Hydrocarbon Liquids Tab" xr:uid="{00000000-0004-0000-0000-000010000000}"/>
    <hyperlink ref="F50" location="'(z) Combustion Equipment'!A1" display="Go to Combustion Equipment Tab" xr:uid="{00000000-0004-0000-0000-000011000000}"/>
    <hyperlink ref="F29" location="'(aa)(1) Onshore Production'!A1" display="Go to Onshore Production Tab" xr:uid="{00000000-0004-0000-0000-000012000000}"/>
    <hyperlink ref="F47" location="'(s) Offshore Emissions'!A1" display="Go to Offshore Emissions Tab" xr:uid="{00000000-0004-0000-0000-000013000000}"/>
    <hyperlink ref="F37" location="'(h) Wells without Fracturing'!A1" display="Go to Wells without Fracturing Tab" xr:uid="{00000000-0004-0000-0000-000014000000}"/>
    <hyperlink ref="F30" location="'(aa)(2-11) Facility Overview'!A1" display="Go to Facility Overview Tab" xr:uid="{00000000-0004-0000-0000-000015000000}"/>
    <hyperlink ref="I2:J2" r:id="rId1" display="https://ccdsupport.com/confluence/display/help/Paperwork+Reduction+Act+Burden+Statements" xr:uid="{00000000-0004-0000-0000-000016000000}"/>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dimension ref="A1:AZ357"/>
  <sheetViews>
    <sheetView showGridLines="0" zoomScale="85" zoomScaleNormal="85" workbookViewId="0"/>
  </sheetViews>
  <sheetFormatPr defaultColWidth="8.90625" defaultRowHeight="14" x14ac:dyDescent="0.35"/>
  <cols>
    <col min="1" max="1" width="3.36328125" style="121" customWidth="1"/>
    <col min="2" max="2" width="46.453125" style="121" customWidth="1"/>
    <col min="3" max="3" width="27" style="121" customWidth="1"/>
    <col min="4" max="4" width="26" style="121" customWidth="1"/>
    <col min="5" max="5" width="25.54296875" style="121" customWidth="1"/>
    <col min="6" max="6" width="28.36328125" style="121" customWidth="1"/>
    <col min="7" max="7" width="26" style="121" customWidth="1"/>
    <col min="8" max="8" width="30.6328125" style="121" bestFit="1" customWidth="1"/>
    <col min="9" max="9" width="29.90625" style="121" customWidth="1"/>
    <col min="10" max="10" width="30.36328125" style="121" customWidth="1"/>
    <col min="11" max="11" width="25.08984375" style="121" customWidth="1"/>
    <col min="12" max="12" width="34.26953125" style="121" customWidth="1"/>
    <col min="13" max="13" width="42.26953125" style="121" customWidth="1"/>
    <col min="14" max="16" width="28.90625" style="121" customWidth="1"/>
    <col min="17" max="17" width="33.453125" style="121" customWidth="1"/>
    <col min="18" max="18" width="20.6328125" style="121" customWidth="1"/>
    <col min="19" max="19" width="29.54296875" style="121" customWidth="1"/>
    <col min="20" max="25" width="20.6328125" style="121" customWidth="1"/>
    <col min="26" max="26" width="24.90625" style="121" customWidth="1"/>
    <col min="27" max="30" width="19.54296875" style="121" customWidth="1"/>
    <col min="31" max="36" width="14" style="121" customWidth="1"/>
    <col min="37" max="37" width="14" style="56" customWidth="1"/>
    <col min="38" max="46" width="14" style="55" hidden="1" customWidth="1"/>
    <col min="47" max="49" width="14" style="121" hidden="1" customWidth="1"/>
    <col min="50" max="50" width="28.6328125" style="121" hidden="1" customWidth="1"/>
    <col min="51" max="51" width="28.90625" style="121" hidden="1" customWidth="1"/>
    <col min="52" max="52" width="31.54296875" style="121" hidden="1" customWidth="1"/>
    <col min="53" max="55" width="28.90625" style="121" customWidth="1"/>
    <col min="56" max="75" width="14" style="121" customWidth="1"/>
    <col min="76" max="16384" width="8.90625" style="121"/>
  </cols>
  <sheetData>
    <row r="1" spans="1:50" ht="20" x14ac:dyDescent="0.35">
      <c r="A1" s="56"/>
      <c r="B1" s="340"/>
    </row>
    <row r="2" spans="1:50" ht="19" x14ac:dyDescent="0.35">
      <c r="B2" s="19" t="s">
        <v>4780</v>
      </c>
      <c r="C2" s="120"/>
      <c r="D2" s="120"/>
      <c r="E2" s="526" t="e">
        <f>IF(Introduction!E36="Yes","","This source is not required to be reported for the industry segment selected")</f>
        <v>#N/A</v>
      </c>
      <c r="F2" s="120"/>
    </row>
    <row r="3" spans="1:50" ht="18.5" thickBot="1" x14ac:dyDescent="0.4">
      <c r="B3" s="342" t="s">
        <v>43</v>
      </c>
      <c r="C3" s="343" t="str">
        <f>Introduction!D4</f>
        <v>R.10</v>
      </c>
      <c r="D3" s="110" t="s">
        <v>63</v>
      </c>
      <c r="E3" s="527"/>
      <c r="F3" s="120"/>
      <c r="G3" s="120"/>
      <c r="H3" s="482">
        <f>Introduction!H4</f>
        <v>45618</v>
      </c>
      <c r="AM3" s="55" t="s">
        <v>56</v>
      </c>
    </row>
    <row r="4" spans="1:50" ht="18.899999999999999" customHeight="1" thickBot="1" x14ac:dyDescent="0.4">
      <c r="B4" s="2" t="s">
        <v>19</v>
      </c>
      <c r="C4" s="3"/>
      <c r="D4" s="3"/>
      <c r="E4" s="3"/>
      <c r="F4" s="4"/>
      <c r="G4" s="120"/>
      <c r="AM4" s="468" t="e">
        <f>Introduction!E36</f>
        <v>#N/A</v>
      </c>
    </row>
    <row r="5" spans="1:50" ht="15.75" customHeight="1" x14ac:dyDescent="0.35">
      <c r="B5" s="528" t="s">
        <v>4782</v>
      </c>
      <c r="C5" s="529"/>
      <c r="D5" s="529"/>
      <c r="E5" s="529"/>
      <c r="F5" s="530"/>
      <c r="G5" s="120"/>
    </row>
    <row r="6" spans="1:50" ht="15.75" customHeight="1" x14ac:dyDescent="0.35">
      <c r="B6" s="869" t="s">
        <v>3614</v>
      </c>
      <c r="C6" s="870"/>
      <c r="D6" s="870"/>
      <c r="E6" s="870"/>
      <c r="F6" s="871"/>
      <c r="G6" s="120"/>
    </row>
    <row r="7" spans="1:50" ht="141" customHeight="1" x14ac:dyDescent="0.35">
      <c r="B7" s="872" t="s">
        <v>8611</v>
      </c>
      <c r="C7" s="873"/>
      <c r="D7" s="873"/>
      <c r="E7" s="873"/>
      <c r="F7" s="874"/>
      <c r="G7" s="120"/>
    </row>
    <row r="8" spans="1:50" ht="29.4" customHeight="1" x14ac:dyDescent="0.35">
      <c r="B8" s="760" t="s">
        <v>4778</v>
      </c>
      <c r="C8" s="875"/>
      <c r="D8" s="875"/>
      <c r="E8" s="875"/>
      <c r="F8" s="876"/>
      <c r="G8" s="120"/>
    </row>
    <row r="9" spans="1:50" ht="19.25" customHeight="1" x14ac:dyDescent="0.35">
      <c r="B9" s="2" t="s">
        <v>20</v>
      </c>
      <c r="C9" s="3"/>
      <c r="D9" s="3"/>
      <c r="E9" s="3"/>
      <c r="F9" s="4"/>
      <c r="G9" s="120"/>
      <c r="AM9" s="55">
        <v>1</v>
      </c>
    </row>
    <row r="10" spans="1:50" ht="23.25" customHeight="1" x14ac:dyDescent="0.35">
      <c r="B10" s="95" t="s">
        <v>61</v>
      </c>
      <c r="C10" s="274" t="s">
        <v>4779</v>
      </c>
      <c r="D10" s="268"/>
      <c r="E10" s="268"/>
      <c r="F10" s="275"/>
      <c r="G10" s="120"/>
    </row>
    <row r="11" spans="1:50" x14ac:dyDescent="0.35">
      <c r="B11" s="86" t="s">
        <v>62</v>
      </c>
      <c r="C11" s="267" t="s">
        <v>8623</v>
      </c>
      <c r="D11" s="267"/>
      <c r="E11" s="267"/>
      <c r="F11" s="287"/>
      <c r="G11" s="120"/>
      <c r="AM11" s="494" t="s">
        <v>44</v>
      </c>
      <c r="AN11" s="66" t="s">
        <v>24</v>
      </c>
      <c r="AO11" s="66" t="s">
        <v>25</v>
      </c>
      <c r="AP11" s="67" t="s">
        <v>26</v>
      </c>
      <c r="AQ11" s="66" t="s">
        <v>3595</v>
      </c>
      <c r="AX11" s="140"/>
    </row>
    <row r="12" spans="1:50" ht="15.75" customHeight="1" x14ac:dyDescent="0.35">
      <c r="B12" s="86" t="s">
        <v>3653</v>
      </c>
      <c r="C12" s="267" t="s">
        <v>8625</v>
      </c>
      <c r="D12" s="277"/>
      <c r="E12" s="277"/>
      <c r="F12" s="531"/>
      <c r="G12" s="120"/>
      <c r="AM12" s="66" t="s">
        <v>45</v>
      </c>
      <c r="AN12" s="67" t="s">
        <v>16</v>
      </c>
      <c r="AO12" s="66" t="s">
        <v>28</v>
      </c>
      <c r="AP12" s="66" t="s">
        <v>16</v>
      </c>
      <c r="AQ12" s="66" t="s">
        <v>3634</v>
      </c>
    </row>
    <row r="13" spans="1:50" ht="29.25" customHeight="1" x14ac:dyDescent="0.35">
      <c r="B13" s="692" t="s">
        <v>4285</v>
      </c>
      <c r="C13" s="267" t="s">
        <v>8626</v>
      </c>
      <c r="D13" s="277"/>
      <c r="E13" s="277"/>
      <c r="F13" s="531"/>
      <c r="G13" s="120"/>
      <c r="AM13" s="66" t="s">
        <v>46</v>
      </c>
      <c r="AN13" s="67" t="s">
        <v>29</v>
      </c>
      <c r="AO13" s="66" t="s">
        <v>30</v>
      </c>
      <c r="AP13" s="66" t="s">
        <v>29</v>
      </c>
      <c r="AQ13" s="66" t="s">
        <v>3633</v>
      </c>
      <c r="AX13" s="140"/>
    </row>
    <row r="14" spans="1:50" ht="29.25" customHeight="1" x14ac:dyDescent="0.35">
      <c r="B14" s="172" t="s">
        <v>4913</v>
      </c>
      <c r="C14" s="882" t="s">
        <v>8627</v>
      </c>
      <c r="D14" s="882"/>
      <c r="E14" s="882"/>
      <c r="F14" s="883"/>
      <c r="G14" s="120"/>
      <c r="AO14" s="66" t="s">
        <v>31</v>
      </c>
      <c r="AQ14" s="55" t="s">
        <v>3635</v>
      </c>
      <c r="AX14" s="141"/>
    </row>
    <row r="15" spans="1:50" ht="15.75" customHeight="1" thickBot="1" x14ac:dyDescent="0.4">
      <c r="B15" s="9"/>
      <c r="C15" s="9"/>
      <c r="D15" s="9"/>
      <c r="E15" s="9"/>
      <c r="F15" s="9"/>
      <c r="G15" s="120"/>
      <c r="H15" s="120"/>
      <c r="L15" s="120"/>
      <c r="AQ15" s="55" t="s">
        <v>3596</v>
      </c>
      <c r="AX15" s="141"/>
    </row>
    <row r="16" spans="1:50" ht="42.65" customHeight="1" x14ac:dyDescent="0.35">
      <c r="B16" s="9"/>
      <c r="C16" s="810" t="s">
        <v>4787</v>
      </c>
      <c r="D16" s="811"/>
      <c r="E16" s="812"/>
      <c r="F16" s="335"/>
      <c r="G16" s="120"/>
      <c r="H16" s="120"/>
      <c r="L16" s="120"/>
      <c r="AM16" s="66" t="s">
        <v>23</v>
      </c>
      <c r="AX16" s="141"/>
    </row>
    <row r="17" spans="2:50" ht="17" x14ac:dyDescent="0.35">
      <c r="B17" s="9"/>
      <c r="C17" s="57" t="s">
        <v>59</v>
      </c>
      <c r="D17" s="58" t="s">
        <v>3807</v>
      </c>
      <c r="E17" s="167" t="s">
        <v>3808</v>
      </c>
      <c r="F17" s="335"/>
      <c r="G17" s="120"/>
      <c r="H17" s="120"/>
      <c r="L17" s="120"/>
      <c r="AL17" s="55" t="s">
        <v>4011</v>
      </c>
      <c r="AM17" s="66">
        <v>0</v>
      </c>
      <c r="AN17" s="66">
        <f>E21</f>
        <v>0</v>
      </c>
      <c r="AX17" s="141"/>
    </row>
    <row r="18" spans="2:50" ht="15.75" customHeight="1" thickBot="1" x14ac:dyDescent="0.4">
      <c r="B18" s="9"/>
      <c r="C18" s="532">
        <f>SUM(O42:O166,O175:O299)</f>
        <v>0</v>
      </c>
      <c r="D18" s="533">
        <f>SUM(P42:P166,P175:P299)</f>
        <v>0</v>
      </c>
      <c r="E18" s="534">
        <f>SUM(Q42:Q166,Q175:Q299)</f>
        <v>0</v>
      </c>
      <c r="F18" s="335"/>
      <c r="G18" s="120"/>
      <c r="H18" s="120"/>
      <c r="L18" s="120"/>
      <c r="AM18" s="335"/>
      <c r="AN18" s="335"/>
      <c r="AX18" s="141"/>
    </row>
    <row r="19" spans="2:50" ht="15.75" customHeight="1" x14ac:dyDescent="0.35">
      <c r="B19" s="9"/>
      <c r="C19" s="120"/>
      <c r="D19" s="120"/>
      <c r="E19" s="120"/>
      <c r="F19" s="120"/>
      <c r="G19" s="120"/>
      <c r="H19" s="120"/>
      <c r="L19" s="120"/>
      <c r="AM19" s="55" t="s">
        <v>4374</v>
      </c>
    </row>
    <row r="20" spans="2:50" ht="17.25" customHeight="1" x14ac:dyDescent="0.35">
      <c r="C20" s="854" t="s">
        <v>4720</v>
      </c>
      <c r="D20" s="854"/>
      <c r="E20" s="854"/>
      <c r="F20" s="297" t="str">
        <f>IF(E21="No",AM19,"")</f>
        <v/>
      </c>
      <c r="L20" s="120"/>
      <c r="AM20" s="55" t="s">
        <v>3656</v>
      </c>
    </row>
    <row r="21" spans="2:50" ht="45" customHeight="1" x14ac:dyDescent="0.35">
      <c r="C21" s="884" t="s">
        <v>8655</v>
      </c>
      <c r="D21" s="884"/>
      <c r="E21" s="255"/>
      <c r="F21" s="294" t="str">
        <f>IF(AND(SUM(O42:Q166,O175:Q299)&gt;0,E21&lt;&gt;"Yes"),$AM$20,"")</f>
        <v/>
      </c>
      <c r="L21" s="120"/>
      <c r="AM21" s="55" t="s">
        <v>4375</v>
      </c>
      <c r="AV21" s="237" t="s">
        <v>4805</v>
      </c>
    </row>
    <row r="22" spans="2:50" ht="15.65" customHeight="1" x14ac:dyDescent="0.35">
      <c r="C22" s="120"/>
      <c r="D22" s="120"/>
      <c r="E22" s="120"/>
      <c r="F22" s="120"/>
      <c r="G22" s="120"/>
      <c r="H22" s="120"/>
      <c r="L22" s="120"/>
      <c r="AV22" s="121" t="s">
        <v>4806</v>
      </c>
    </row>
    <row r="23" spans="2:50" ht="15.75" customHeight="1" x14ac:dyDescent="0.35">
      <c r="B23" s="11"/>
      <c r="C23" s="835" t="s">
        <v>4759</v>
      </c>
      <c r="D23" s="835"/>
      <c r="E23" s="835"/>
      <c r="F23" s="120"/>
      <c r="G23" s="120"/>
      <c r="H23" s="120"/>
      <c r="L23" s="120"/>
      <c r="AV23" s="121" t="s">
        <v>4906</v>
      </c>
    </row>
    <row r="24" spans="2:50" ht="15.75" customHeight="1" x14ac:dyDescent="0.35">
      <c r="B24" s="9"/>
      <c r="C24" s="880" t="s">
        <v>8850</v>
      </c>
      <c r="D24" s="880" t="s">
        <v>8851</v>
      </c>
      <c r="E24" s="880" t="s">
        <v>3617</v>
      </c>
      <c r="F24" s="120"/>
      <c r="G24" s="120"/>
      <c r="H24" s="120"/>
      <c r="L24" s="120"/>
      <c r="AV24" s="121" t="s">
        <v>8366</v>
      </c>
    </row>
    <row r="25" spans="2:50" ht="88" customHeight="1" x14ac:dyDescent="0.35">
      <c r="B25" s="113"/>
      <c r="C25" s="881"/>
      <c r="D25" s="881"/>
      <c r="E25" s="881"/>
      <c r="F25" s="878" t="str">
        <f>IF(C26="Yes",$AM$25,"")</f>
        <v/>
      </c>
      <c r="G25" s="879"/>
      <c r="H25" s="879"/>
      <c r="I25" s="879"/>
      <c r="L25" s="120"/>
      <c r="AM25" s="877" t="s">
        <v>4794</v>
      </c>
      <c r="AN25" s="877"/>
      <c r="AO25" s="877"/>
      <c r="AV25" s="121" t="s">
        <v>3596</v>
      </c>
    </row>
    <row r="26" spans="2:50" s="444" customFormat="1" x14ac:dyDescent="0.35">
      <c r="B26" s="9"/>
      <c r="C26" s="772" t="s">
        <v>8346</v>
      </c>
      <c r="D26" s="772"/>
      <c r="E26" s="258"/>
      <c r="F26" s="535"/>
      <c r="G26" s="535"/>
      <c r="H26" s="535"/>
      <c r="L26" s="535"/>
      <c r="AK26" s="476"/>
      <c r="AL26" s="473"/>
      <c r="AM26" s="55"/>
      <c r="AN26" s="473"/>
      <c r="AO26" s="473"/>
      <c r="AP26" s="473"/>
      <c r="AQ26" s="473"/>
      <c r="AR26" s="473"/>
      <c r="AS26" s="473"/>
      <c r="AT26" s="473"/>
    </row>
    <row r="27" spans="2:50" ht="15.75" customHeight="1" x14ac:dyDescent="0.35">
      <c r="E27" s="536"/>
      <c r="AX27" s="140"/>
    </row>
    <row r="28" spans="2:50" x14ac:dyDescent="0.35">
      <c r="B28" s="9"/>
      <c r="E28" s="124" t="s">
        <v>8656</v>
      </c>
      <c r="F28" s="122" t="s">
        <v>79</v>
      </c>
      <c r="L28" s="120"/>
      <c r="AX28" s="141"/>
    </row>
    <row r="29" spans="2:50" x14ac:dyDescent="0.35">
      <c r="E29" s="124" t="s">
        <v>8657</v>
      </c>
      <c r="F29" s="122" t="s">
        <v>79</v>
      </c>
      <c r="L29" s="120"/>
      <c r="AX29" s="141"/>
    </row>
    <row r="30" spans="2:50" ht="14.5" x14ac:dyDescent="0.35">
      <c r="E30" s="135" t="s">
        <v>4773</v>
      </c>
      <c r="F30" s="122" t="s">
        <v>79</v>
      </c>
      <c r="V30" s="335"/>
      <c r="W30" s="335"/>
      <c r="X30" s="335"/>
      <c r="Y30" s="335"/>
      <c r="Z30" s="335"/>
      <c r="AA30" s="335"/>
      <c r="AB30" s="335"/>
      <c r="AC30" s="335"/>
      <c r="AD30" s="335"/>
      <c r="AM30" s="335"/>
      <c r="AN30" s="335"/>
    </row>
    <row r="31" spans="2:50" ht="14.5" x14ac:dyDescent="0.35">
      <c r="E31" s="135" t="str">
        <f>IF(ISBLANK(Introduction!E23),"Delayed Well Completions and Workovers with Hydraulic Fracturing data (for delays claimed two years prior) [Table G.4]:","Delayed Well Completions and Workovers with Hydraulic Fracturing data (for delays claimed in RY"&amp;Introduction!$E$23-2&amp;") [Table G.4]:")</f>
        <v>Delayed Well Completions and Workovers with Hydraulic Fracturing data (for delays claimed two years prior) [Table G.4]:</v>
      </c>
      <c r="F31" s="122" t="s">
        <v>79</v>
      </c>
      <c r="V31" s="335"/>
      <c r="W31" s="335"/>
      <c r="X31" s="335"/>
      <c r="Y31" s="335"/>
      <c r="Z31" s="335"/>
      <c r="AA31" s="335"/>
      <c r="AB31" s="335"/>
      <c r="AC31" s="335"/>
      <c r="AD31" s="335"/>
      <c r="AM31" s="335"/>
      <c r="AN31" s="335"/>
    </row>
    <row r="32" spans="2:50" ht="14.5" x14ac:dyDescent="0.35">
      <c r="E32" s="124" t="s">
        <v>4886</v>
      </c>
      <c r="F32" s="122" t="s">
        <v>79</v>
      </c>
      <c r="V32" s="335"/>
      <c r="W32" s="335"/>
      <c r="X32" s="335"/>
      <c r="Y32" s="335"/>
      <c r="Z32" s="335"/>
      <c r="AA32" s="335"/>
      <c r="AB32" s="335"/>
      <c r="AC32" s="335"/>
      <c r="AD32" s="335"/>
      <c r="AM32" s="335"/>
      <c r="AN32" s="335"/>
      <c r="AS32" s="121"/>
    </row>
    <row r="33" spans="1:52" ht="14.5" x14ac:dyDescent="0.35">
      <c r="V33" s="335"/>
      <c r="W33" s="335"/>
      <c r="X33" s="335"/>
      <c r="Y33" s="335"/>
      <c r="Z33" s="335"/>
      <c r="AA33" s="335"/>
      <c r="AB33" s="335"/>
      <c r="AC33" s="335"/>
      <c r="AD33" s="335"/>
      <c r="AM33" s="335"/>
      <c r="AN33" s="335"/>
    </row>
    <row r="34" spans="1:52" s="335" customFormat="1" ht="14.5" x14ac:dyDescent="0.35">
      <c r="C34" s="121"/>
      <c r="D34" s="121"/>
      <c r="F34" s="121"/>
      <c r="AK34" s="691"/>
    </row>
    <row r="35" spans="1:52" s="335" customFormat="1" ht="14.5" x14ac:dyDescent="0.35">
      <c r="C35" s="121"/>
      <c r="D35" s="121"/>
      <c r="E35" s="121"/>
      <c r="F35" s="121"/>
      <c r="AK35" s="691"/>
    </row>
    <row r="36" spans="1:52" ht="14.5" x14ac:dyDescent="0.35">
      <c r="V36" s="335"/>
      <c r="W36" s="335"/>
      <c r="X36" s="335"/>
      <c r="Y36" s="335"/>
      <c r="Z36" s="335"/>
      <c r="AA36" s="335"/>
      <c r="AB36" s="335"/>
      <c r="AC36" s="335"/>
      <c r="AD36" s="335"/>
      <c r="AM36" s="335"/>
      <c r="AN36" s="335"/>
    </row>
    <row r="37" spans="1:52" ht="14.5" x14ac:dyDescent="0.35">
      <c r="B37" s="237" t="s">
        <v>4767</v>
      </c>
      <c r="F37" s="122" t="s">
        <v>4306</v>
      </c>
      <c r="V37" s="335"/>
      <c r="W37" s="335"/>
      <c r="X37" s="335"/>
      <c r="Y37" s="335"/>
      <c r="Z37" s="335"/>
      <c r="AA37" s="335"/>
      <c r="AB37" s="335"/>
      <c r="AC37" s="335"/>
      <c r="AD37" s="335"/>
      <c r="AM37" s="335"/>
      <c r="AN37" s="335"/>
    </row>
    <row r="38" spans="1:52" ht="14.5" x14ac:dyDescent="0.35">
      <c r="B38" s="119" t="s">
        <v>8658</v>
      </c>
      <c r="C38" s="120"/>
      <c r="D38" s="120"/>
      <c r="E38" s="537"/>
      <c r="V38" s="335"/>
      <c r="W38" s="335"/>
      <c r="X38" s="335"/>
      <c r="Y38" s="335"/>
      <c r="Z38" s="335"/>
      <c r="AA38" s="335"/>
      <c r="AB38" s="335"/>
      <c r="AC38" s="335"/>
      <c r="AD38" s="335"/>
      <c r="AM38" s="335"/>
      <c r="AN38" s="335"/>
    </row>
    <row r="39" spans="1:52" ht="42.75" customHeight="1" x14ac:dyDescent="0.35">
      <c r="G39" s="120"/>
      <c r="H39" s="120"/>
      <c r="I39" s="120"/>
      <c r="J39" s="120"/>
      <c r="L39" s="536"/>
      <c r="R39" s="335"/>
      <c r="S39" s="335"/>
      <c r="T39" s="335"/>
      <c r="U39" s="335"/>
      <c r="V39" s="335"/>
      <c r="W39" s="335"/>
      <c r="X39" s="335"/>
      <c r="Y39" s="335"/>
      <c r="Z39" s="335"/>
      <c r="AA39" s="335"/>
      <c r="AB39" s="335"/>
      <c r="AC39" s="335"/>
      <c r="AD39" s="335"/>
      <c r="AM39" s="335"/>
      <c r="AN39" s="335"/>
    </row>
    <row r="40" spans="1:52" ht="62" customHeight="1" x14ac:dyDescent="0.35">
      <c r="B40" s="295" t="str">
        <f ca="1">IF(ISERROR(AM47),"",IF(AM47&gt;0,$AO$50,""))</f>
        <v/>
      </c>
      <c r="C40" s="781" t="s">
        <v>3900</v>
      </c>
      <c r="D40" s="783"/>
      <c r="E40" s="783"/>
      <c r="F40" s="782"/>
      <c r="G40" s="120"/>
      <c r="H40" s="120"/>
      <c r="I40" s="865" t="s">
        <v>3761</v>
      </c>
      <c r="J40" s="866"/>
      <c r="K40" s="866"/>
      <c r="L40" s="867"/>
      <c r="T40" s="335"/>
      <c r="U40" s="335"/>
      <c r="V40" s="335"/>
      <c r="W40" s="335"/>
      <c r="X40" s="335"/>
      <c r="Y40" s="335"/>
      <c r="Z40" s="335"/>
      <c r="AA40" s="335"/>
      <c r="AB40" s="335"/>
      <c r="AC40" s="335"/>
      <c r="AD40" s="335"/>
      <c r="AM40" s="335"/>
      <c r="AN40" s="335"/>
    </row>
    <row r="41" spans="1:52" ht="176" customHeight="1" x14ac:dyDescent="0.35">
      <c r="B41" s="158" t="s">
        <v>3815</v>
      </c>
      <c r="C41" s="432" t="s">
        <v>8435</v>
      </c>
      <c r="D41" s="432" t="s">
        <v>8436</v>
      </c>
      <c r="E41" s="432" t="s">
        <v>8437</v>
      </c>
      <c r="F41" s="317" t="s">
        <v>8438</v>
      </c>
      <c r="G41" s="432" t="s">
        <v>4267</v>
      </c>
      <c r="H41" s="432" t="s">
        <v>8825</v>
      </c>
      <c r="I41" s="432" t="s">
        <v>4870</v>
      </c>
      <c r="J41" s="432" t="s">
        <v>4450</v>
      </c>
      <c r="K41" s="432" t="s">
        <v>8784</v>
      </c>
      <c r="L41" s="540" t="s">
        <v>8766</v>
      </c>
      <c r="M41" s="317" t="s">
        <v>9104</v>
      </c>
      <c r="N41" s="432" t="s">
        <v>4147</v>
      </c>
      <c r="O41" s="432" t="s">
        <v>8928</v>
      </c>
      <c r="P41" s="432" t="s">
        <v>8929</v>
      </c>
      <c r="Q41" s="432" t="s">
        <v>8930</v>
      </c>
      <c r="V41" s="335"/>
      <c r="W41" s="335"/>
      <c r="X41" s="335"/>
      <c r="Y41" s="335"/>
      <c r="Z41" s="335"/>
      <c r="AA41" s="335"/>
      <c r="AB41" s="335"/>
      <c r="AC41" s="335"/>
      <c r="AD41" s="335"/>
      <c r="AE41" s="335"/>
      <c r="AF41" s="335"/>
      <c r="AL41" s="121"/>
      <c r="AO41" s="335"/>
      <c r="AP41" s="335"/>
      <c r="AU41" s="55"/>
      <c r="AV41" s="55"/>
    </row>
    <row r="42" spans="1:52" ht="14.5" x14ac:dyDescent="0.35">
      <c r="A42" s="237"/>
      <c r="B42" s="258"/>
      <c r="C42" s="90"/>
      <c r="D42" s="255"/>
      <c r="E42" s="255"/>
      <c r="F42" s="255"/>
      <c r="G42" s="115"/>
      <c r="H42" s="255"/>
      <c r="I42" s="225"/>
      <c r="J42" s="334"/>
      <c r="K42" s="334"/>
      <c r="L42" s="334"/>
      <c r="M42" s="400"/>
      <c r="N42" s="255"/>
      <c r="O42" s="90"/>
      <c r="P42" s="232"/>
      <c r="Q42" s="321"/>
      <c r="V42" s="335"/>
      <c r="W42" s="335"/>
      <c r="X42" s="335"/>
      <c r="Y42" s="335"/>
      <c r="Z42" s="335"/>
      <c r="AA42" s="335"/>
      <c r="AB42" s="335"/>
      <c r="AC42" s="335"/>
      <c r="AD42" s="335"/>
      <c r="AE42" s="335"/>
      <c r="AF42" s="335"/>
      <c r="AL42" s="121"/>
      <c r="AU42" s="55"/>
      <c r="AV42" s="55"/>
      <c r="AZ42" s="444"/>
    </row>
    <row r="43" spans="1:52" ht="14.5" x14ac:dyDescent="0.35">
      <c r="B43" s="258"/>
      <c r="C43" s="90"/>
      <c r="D43" s="255"/>
      <c r="E43" s="255"/>
      <c r="F43" s="255"/>
      <c r="G43" s="115"/>
      <c r="H43" s="255"/>
      <c r="I43" s="225"/>
      <c r="J43" s="334"/>
      <c r="K43" s="334"/>
      <c r="L43" s="334"/>
      <c r="M43" s="400"/>
      <c r="N43" s="255"/>
      <c r="O43" s="90"/>
      <c r="P43" s="232"/>
      <c r="Q43" s="321"/>
      <c r="V43" s="335"/>
      <c r="W43" s="335"/>
      <c r="X43" s="335"/>
      <c r="Y43" s="335"/>
      <c r="Z43" s="335"/>
      <c r="AA43" s="335"/>
      <c r="AB43" s="335"/>
      <c r="AC43" s="335"/>
      <c r="AD43" s="335"/>
      <c r="AE43" s="335"/>
      <c r="AF43" s="335"/>
      <c r="AL43" s="121"/>
      <c r="AM43" s="330" t="s">
        <v>3603</v>
      </c>
      <c r="AU43" s="55"/>
      <c r="AV43" s="55"/>
      <c r="AZ43" s="140"/>
    </row>
    <row r="44" spans="1:52" ht="14.5" x14ac:dyDescent="0.35">
      <c r="B44" s="258"/>
      <c r="C44" s="90"/>
      <c r="D44" s="255"/>
      <c r="E44" s="255"/>
      <c r="F44" s="255"/>
      <c r="G44" s="115"/>
      <c r="H44" s="255"/>
      <c r="I44" s="225"/>
      <c r="J44" s="334"/>
      <c r="K44" s="334"/>
      <c r="L44" s="334"/>
      <c r="M44" s="400"/>
      <c r="N44" s="255"/>
      <c r="O44" s="90"/>
      <c r="P44" s="232"/>
      <c r="Q44" s="321"/>
      <c r="V44" s="335"/>
      <c r="W44" s="335"/>
      <c r="X44" s="335"/>
      <c r="Y44" s="335"/>
      <c r="Z44" s="335"/>
      <c r="AA44" s="335"/>
      <c r="AB44" s="335"/>
      <c r="AC44" s="335"/>
      <c r="AD44" s="335"/>
      <c r="AE44" s="335"/>
      <c r="AF44" s="335"/>
      <c r="AL44" s="121"/>
      <c r="AO44" s="335"/>
      <c r="AP44" s="335"/>
      <c r="AQ44" s="335"/>
      <c r="AU44" s="55"/>
      <c r="AV44" s="55"/>
      <c r="AZ44" s="141"/>
    </row>
    <row r="45" spans="1:52" ht="14.5" x14ac:dyDescent="0.35">
      <c r="B45" s="258"/>
      <c r="C45" s="90"/>
      <c r="D45" s="255"/>
      <c r="E45" s="255"/>
      <c r="F45" s="255"/>
      <c r="G45" s="115"/>
      <c r="H45" s="255"/>
      <c r="I45" s="225"/>
      <c r="J45" s="334"/>
      <c r="K45" s="334"/>
      <c r="L45" s="334"/>
      <c r="M45" s="400"/>
      <c r="N45" s="255"/>
      <c r="O45" s="90"/>
      <c r="P45" s="232"/>
      <c r="Q45" s="321"/>
      <c r="V45" s="335"/>
      <c r="W45" s="335"/>
      <c r="X45" s="335"/>
      <c r="Y45" s="335"/>
      <c r="Z45" s="335"/>
      <c r="AA45" s="335"/>
      <c r="AB45" s="335"/>
      <c r="AC45" s="335"/>
      <c r="AD45" s="335"/>
      <c r="AE45" s="335"/>
      <c r="AF45" s="335"/>
      <c r="AL45" s="121"/>
      <c r="AM45" s="239" t="s">
        <v>4265</v>
      </c>
      <c r="AO45" s="335"/>
      <c r="AP45" s="335"/>
      <c r="AQ45" s="335"/>
      <c r="AU45" s="55"/>
      <c r="AV45" s="55"/>
      <c r="AZ45" s="141"/>
    </row>
    <row r="46" spans="1:52" ht="14.5" x14ac:dyDescent="0.35">
      <c r="B46" s="258"/>
      <c r="C46" s="90"/>
      <c r="D46" s="255"/>
      <c r="E46" s="255"/>
      <c r="F46" s="255"/>
      <c r="G46" s="115"/>
      <c r="H46" s="255"/>
      <c r="I46" s="225"/>
      <c r="J46" s="334"/>
      <c r="K46" s="334"/>
      <c r="L46" s="334"/>
      <c r="M46" s="400"/>
      <c r="N46" s="255"/>
      <c r="O46" s="90"/>
      <c r="P46" s="232"/>
      <c r="Q46" s="321"/>
      <c r="X46" s="335"/>
      <c r="Y46" s="335"/>
      <c r="Z46" s="335"/>
      <c r="AA46" s="335"/>
      <c r="AB46" s="335"/>
      <c r="AC46" s="335"/>
      <c r="AD46" s="335"/>
      <c r="AE46" s="335"/>
      <c r="AF46" s="335"/>
      <c r="AL46" s="121"/>
      <c r="AM46" s="376" t="e">
        <f>MATCH("*",B42:B166,-1)</f>
        <v>#N/A</v>
      </c>
      <c r="AN46" s="55" t="s">
        <v>3599</v>
      </c>
      <c r="AO46" s="335"/>
      <c r="AP46" s="335"/>
      <c r="AQ46" s="335"/>
      <c r="AU46" s="55"/>
      <c r="AV46" s="55"/>
      <c r="AZ46" s="141"/>
    </row>
    <row r="47" spans="1:52" ht="14.5" x14ac:dyDescent="0.35">
      <c r="B47" s="258"/>
      <c r="C47" s="90"/>
      <c r="D47" s="255"/>
      <c r="E47" s="255"/>
      <c r="F47" s="255"/>
      <c r="G47" s="115"/>
      <c r="H47" s="255"/>
      <c r="I47" s="225"/>
      <c r="J47" s="334"/>
      <c r="K47" s="334"/>
      <c r="L47" s="334"/>
      <c r="M47" s="400"/>
      <c r="N47" s="255"/>
      <c r="O47" s="90"/>
      <c r="P47" s="232"/>
      <c r="Q47" s="321"/>
      <c r="X47" s="335"/>
      <c r="Y47" s="335"/>
      <c r="Z47" s="335"/>
      <c r="AA47" s="335"/>
      <c r="AB47" s="335"/>
      <c r="AC47" s="335"/>
      <c r="AD47" s="335"/>
      <c r="AE47" s="335"/>
      <c r="AF47" s="335"/>
      <c r="AL47" s="121"/>
      <c r="AM47" s="376" t="e">
        <f t="array" aca="1" ref="AM47" ca="1">MIN(IF(LEN(OFFSET(B42,0,0,AM46-1,1))=0,ROW(OFFSET(B42,0,0,AM46-1,1))))</f>
        <v>#N/A</v>
      </c>
      <c r="AN47" s="55" t="s">
        <v>3729</v>
      </c>
      <c r="AO47" s="335"/>
      <c r="AP47" s="335"/>
      <c r="AQ47" s="335"/>
      <c r="AU47" s="55"/>
      <c r="AV47" s="55"/>
      <c r="AZ47" s="141"/>
    </row>
    <row r="48" spans="1:52" ht="14.5" x14ac:dyDescent="0.35">
      <c r="B48" s="258"/>
      <c r="C48" s="90"/>
      <c r="D48" s="255"/>
      <c r="E48" s="255"/>
      <c r="F48" s="255"/>
      <c r="G48" s="115"/>
      <c r="H48" s="255"/>
      <c r="I48" s="225"/>
      <c r="J48" s="334"/>
      <c r="K48" s="334"/>
      <c r="L48" s="334"/>
      <c r="M48" s="400"/>
      <c r="N48" s="255"/>
      <c r="O48" s="90"/>
      <c r="P48" s="232"/>
      <c r="Q48" s="321"/>
      <c r="X48" s="335"/>
      <c r="Y48" s="335"/>
      <c r="Z48" s="335"/>
      <c r="AA48" s="335"/>
      <c r="AB48" s="335"/>
      <c r="AC48" s="335"/>
      <c r="AD48" s="335"/>
      <c r="AE48" s="335"/>
      <c r="AF48" s="335"/>
      <c r="AL48" s="121"/>
      <c r="AM48" s="239" t="s">
        <v>4266</v>
      </c>
      <c r="AU48" s="55"/>
      <c r="AV48" s="55"/>
      <c r="AZ48" s="140"/>
    </row>
    <row r="49" spans="2:52" ht="14.5" x14ac:dyDescent="0.35">
      <c r="B49" s="258"/>
      <c r="C49" s="90"/>
      <c r="D49" s="255"/>
      <c r="E49" s="255"/>
      <c r="F49" s="255"/>
      <c r="G49" s="115"/>
      <c r="H49" s="255"/>
      <c r="I49" s="225"/>
      <c r="J49" s="334"/>
      <c r="K49" s="334"/>
      <c r="L49" s="334"/>
      <c r="M49" s="400"/>
      <c r="N49" s="255"/>
      <c r="O49" s="90"/>
      <c r="P49" s="232"/>
      <c r="Q49" s="321"/>
      <c r="X49" s="335"/>
      <c r="Y49" s="335"/>
      <c r="Z49" s="335"/>
      <c r="AA49" s="335"/>
      <c r="AB49" s="335"/>
      <c r="AC49" s="335"/>
      <c r="AD49" s="335"/>
      <c r="AE49" s="335"/>
      <c r="AF49" s="335"/>
      <c r="AL49" s="121"/>
      <c r="AM49" s="376" t="e">
        <f>MATCH("*",B175:B299,-1)</f>
        <v>#N/A</v>
      </c>
      <c r="AO49" s="239" t="s">
        <v>3600</v>
      </c>
      <c r="AU49" s="55"/>
      <c r="AV49" s="55"/>
      <c r="AZ49" s="141"/>
    </row>
    <row r="50" spans="2:52" ht="14.5" x14ac:dyDescent="0.35">
      <c r="B50" s="258"/>
      <c r="C50" s="90"/>
      <c r="D50" s="255"/>
      <c r="E50" s="255"/>
      <c r="F50" s="255"/>
      <c r="G50" s="115"/>
      <c r="H50" s="255"/>
      <c r="I50" s="225"/>
      <c r="J50" s="334"/>
      <c r="K50" s="334"/>
      <c r="L50" s="334"/>
      <c r="M50" s="400"/>
      <c r="N50" s="255"/>
      <c r="O50" s="90"/>
      <c r="P50" s="232"/>
      <c r="Q50" s="321"/>
      <c r="X50" s="335"/>
      <c r="Y50" s="335"/>
      <c r="Z50" s="335"/>
      <c r="AA50" s="335"/>
      <c r="AB50" s="335"/>
      <c r="AC50" s="335"/>
      <c r="AD50" s="335"/>
      <c r="AE50" s="335"/>
      <c r="AF50" s="335"/>
      <c r="AL50" s="121"/>
      <c r="AM50" s="376" t="e">
        <f t="array" aca="1" ref="AM50" ca="1">MIN(IF(LEN(OFFSET(B175,0,0,AM49-1,1))=0,ROW(OFFSET(B175,0,0,AM49-1,1))))</f>
        <v>#N/A</v>
      </c>
      <c r="AO50" s="55" t="s">
        <v>3604</v>
      </c>
      <c r="AU50" s="55"/>
      <c r="AV50" s="55"/>
      <c r="AZ50" s="141"/>
    </row>
    <row r="51" spans="2:52" ht="14.5" x14ac:dyDescent="0.35">
      <c r="B51" s="258"/>
      <c r="C51" s="90"/>
      <c r="D51" s="255"/>
      <c r="E51" s="255"/>
      <c r="F51" s="255"/>
      <c r="G51" s="115"/>
      <c r="H51" s="255"/>
      <c r="I51" s="225"/>
      <c r="J51" s="334"/>
      <c r="K51" s="334"/>
      <c r="L51" s="334"/>
      <c r="M51" s="400"/>
      <c r="N51" s="255"/>
      <c r="O51" s="90"/>
      <c r="P51" s="232"/>
      <c r="Q51" s="321"/>
      <c r="X51" s="335"/>
      <c r="Y51" s="335"/>
      <c r="Z51" s="335"/>
      <c r="AA51" s="335"/>
      <c r="AB51" s="335"/>
      <c r="AC51" s="335"/>
      <c r="AD51" s="335"/>
      <c r="AE51" s="335"/>
      <c r="AF51" s="335"/>
      <c r="AL51" s="121"/>
      <c r="AM51" s="239" t="s">
        <v>4770</v>
      </c>
      <c r="AU51" s="55"/>
      <c r="AV51" s="55"/>
      <c r="AZ51" s="141"/>
    </row>
    <row r="52" spans="2:52" ht="14.5" x14ac:dyDescent="0.35">
      <c r="B52" s="258"/>
      <c r="C52" s="90"/>
      <c r="D52" s="255"/>
      <c r="E52" s="255"/>
      <c r="F52" s="255"/>
      <c r="G52" s="115"/>
      <c r="H52" s="255"/>
      <c r="I52" s="225"/>
      <c r="J52" s="334"/>
      <c r="K52" s="334"/>
      <c r="L52" s="334"/>
      <c r="M52" s="400"/>
      <c r="N52" s="255"/>
      <c r="O52" s="90"/>
      <c r="P52" s="232"/>
      <c r="Q52" s="321"/>
      <c r="X52" s="335"/>
      <c r="Y52" s="335"/>
      <c r="Z52" s="335"/>
      <c r="AA52" s="335"/>
      <c r="AB52" s="335"/>
      <c r="AC52" s="335"/>
      <c r="AD52" s="335"/>
      <c r="AE52" s="335"/>
      <c r="AF52" s="335"/>
      <c r="AL52" s="121"/>
      <c r="AM52" s="376" t="e">
        <f>MATCH("*",B307:B331,-1)</f>
        <v>#N/A</v>
      </c>
      <c r="AU52" s="55"/>
      <c r="AV52" s="55"/>
      <c r="AZ52" s="141"/>
    </row>
    <row r="53" spans="2:52" ht="14.5" x14ac:dyDescent="0.35">
      <c r="B53" s="258"/>
      <c r="C53" s="90"/>
      <c r="D53" s="255"/>
      <c r="E53" s="255"/>
      <c r="F53" s="255"/>
      <c r="G53" s="115"/>
      <c r="H53" s="255"/>
      <c r="I53" s="225"/>
      <c r="J53" s="334"/>
      <c r="K53" s="334"/>
      <c r="L53" s="334"/>
      <c r="M53" s="400"/>
      <c r="N53" s="255"/>
      <c r="O53" s="90"/>
      <c r="P53" s="232"/>
      <c r="Q53" s="321"/>
      <c r="X53" s="335"/>
      <c r="Y53" s="335"/>
      <c r="Z53" s="335"/>
      <c r="AA53" s="335"/>
      <c r="AB53" s="335"/>
      <c r="AC53" s="335"/>
      <c r="AD53" s="335"/>
      <c r="AE53" s="335"/>
      <c r="AF53" s="335"/>
      <c r="AL53" s="121"/>
      <c r="AM53" s="376" t="e">
        <f t="array" aca="1" ref="AM53" ca="1">MIN(IF(LEN(OFFSET(B307,0,0,AM52-1,1))=0,ROW(OFFSET(B307,0,0,AM52-1,1))))</f>
        <v>#N/A</v>
      </c>
      <c r="AU53" s="55"/>
      <c r="AV53" s="55"/>
      <c r="AZ53" s="140"/>
    </row>
    <row r="54" spans="2:52" ht="14.5" x14ac:dyDescent="0.35">
      <c r="B54" s="258"/>
      <c r="C54" s="90"/>
      <c r="D54" s="255"/>
      <c r="E54" s="255"/>
      <c r="F54" s="255"/>
      <c r="G54" s="115"/>
      <c r="H54" s="255"/>
      <c r="I54" s="225"/>
      <c r="J54" s="334"/>
      <c r="K54" s="334"/>
      <c r="L54" s="334"/>
      <c r="M54" s="400"/>
      <c r="N54" s="255"/>
      <c r="O54" s="90"/>
      <c r="P54" s="232"/>
      <c r="Q54" s="321"/>
      <c r="X54" s="335"/>
      <c r="Y54" s="335"/>
      <c r="Z54" s="335"/>
      <c r="AA54" s="335"/>
      <c r="AB54" s="335"/>
      <c r="AC54" s="335"/>
      <c r="AD54" s="335"/>
      <c r="AE54" s="335"/>
      <c r="AF54" s="335"/>
      <c r="AL54" s="121"/>
      <c r="AM54" s="239" t="s">
        <v>4771</v>
      </c>
      <c r="AU54" s="55"/>
      <c r="AV54" s="55"/>
      <c r="AZ54" s="141"/>
    </row>
    <row r="55" spans="2:52" ht="14.5" x14ac:dyDescent="0.35">
      <c r="B55" s="258"/>
      <c r="C55" s="90"/>
      <c r="D55" s="255"/>
      <c r="E55" s="255"/>
      <c r="F55" s="255"/>
      <c r="G55" s="115"/>
      <c r="H55" s="255"/>
      <c r="I55" s="225"/>
      <c r="J55" s="334"/>
      <c r="K55" s="334"/>
      <c r="L55" s="334"/>
      <c r="M55" s="400"/>
      <c r="N55" s="255"/>
      <c r="O55" s="90"/>
      <c r="P55" s="232"/>
      <c r="Q55" s="321"/>
      <c r="X55" s="335"/>
      <c r="Y55" s="335"/>
      <c r="Z55" s="335"/>
      <c r="AA55" s="335"/>
      <c r="AB55" s="335"/>
      <c r="AC55" s="335"/>
      <c r="AD55" s="335"/>
      <c r="AE55" s="335"/>
      <c r="AF55" s="335"/>
      <c r="AL55" s="121"/>
      <c r="AM55" s="376" t="e">
        <f>MATCH("*",B343:B346,-1)</f>
        <v>#N/A</v>
      </c>
      <c r="AU55" s="55"/>
      <c r="AV55" s="55"/>
      <c r="AZ55" s="141"/>
    </row>
    <row r="56" spans="2:52" ht="14.5" x14ac:dyDescent="0.35">
      <c r="B56" s="258"/>
      <c r="C56" s="90"/>
      <c r="D56" s="255"/>
      <c r="E56" s="255"/>
      <c r="F56" s="255"/>
      <c r="G56" s="115"/>
      <c r="H56" s="255"/>
      <c r="I56" s="225"/>
      <c r="J56" s="334"/>
      <c r="K56" s="334"/>
      <c r="L56" s="334"/>
      <c r="M56" s="400"/>
      <c r="N56" s="255"/>
      <c r="O56" s="90"/>
      <c r="P56" s="232"/>
      <c r="Q56" s="321"/>
      <c r="X56" s="335"/>
      <c r="Y56" s="335"/>
      <c r="Z56" s="335"/>
      <c r="AA56" s="335"/>
      <c r="AB56" s="335"/>
      <c r="AC56" s="335"/>
      <c r="AD56" s="335"/>
      <c r="AE56" s="335"/>
      <c r="AF56" s="335"/>
      <c r="AL56" s="121"/>
      <c r="AM56" s="376" t="e">
        <f t="array" aca="1" ref="AM56" ca="1">MIN(IF(LEN(OFFSET(B343,0,0,AM55-1,1))=0,ROW(OFFSET(B343,0,0,AM55-1,1))))</f>
        <v>#N/A</v>
      </c>
      <c r="AU56" s="55"/>
      <c r="AV56" s="55"/>
    </row>
    <row r="57" spans="2:52" ht="14.5" x14ac:dyDescent="0.35">
      <c r="B57" s="258"/>
      <c r="C57" s="90"/>
      <c r="D57" s="255"/>
      <c r="E57" s="255"/>
      <c r="F57" s="255"/>
      <c r="G57" s="115"/>
      <c r="H57" s="255"/>
      <c r="I57" s="225"/>
      <c r="J57" s="334"/>
      <c r="K57" s="334"/>
      <c r="L57" s="334"/>
      <c r="M57" s="400"/>
      <c r="N57" s="255"/>
      <c r="O57" s="90"/>
      <c r="P57" s="232"/>
      <c r="Q57" s="321"/>
      <c r="X57" s="335"/>
      <c r="Y57" s="335"/>
      <c r="Z57" s="335"/>
      <c r="AA57" s="335"/>
      <c r="AB57" s="335"/>
      <c r="AC57" s="335"/>
      <c r="AD57" s="335"/>
      <c r="AE57" s="335"/>
      <c r="AF57" s="335"/>
      <c r="AL57" s="121"/>
      <c r="AM57" s="239" t="s">
        <v>4772</v>
      </c>
      <c r="AU57" s="55"/>
      <c r="AV57" s="55"/>
    </row>
    <row r="58" spans="2:52" ht="14.5" x14ac:dyDescent="0.35">
      <c r="B58" s="258"/>
      <c r="C58" s="90"/>
      <c r="D58" s="255"/>
      <c r="E58" s="255"/>
      <c r="F58" s="255"/>
      <c r="G58" s="115"/>
      <c r="H58" s="255"/>
      <c r="I58" s="225"/>
      <c r="J58" s="334"/>
      <c r="K58" s="334"/>
      <c r="L58" s="334"/>
      <c r="M58" s="400"/>
      <c r="N58" s="255"/>
      <c r="O58" s="90"/>
      <c r="P58" s="232"/>
      <c r="Q58" s="321"/>
      <c r="X58" s="335"/>
      <c r="Y58" s="335"/>
      <c r="Z58" s="335"/>
      <c r="AA58" s="335"/>
      <c r="AB58" s="335"/>
      <c r="AC58" s="335"/>
      <c r="AD58" s="335"/>
      <c r="AE58" s="335"/>
      <c r="AF58" s="335"/>
      <c r="AL58" s="121"/>
      <c r="AM58" s="376" t="e">
        <f>MATCH("*",B353:B356,-1)</f>
        <v>#N/A</v>
      </c>
      <c r="AU58" s="55"/>
      <c r="AV58" s="55"/>
    </row>
    <row r="59" spans="2:52" ht="14.5" x14ac:dyDescent="0.35">
      <c r="B59" s="258"/>
      <c r="C59" s="90"/>
      <c r="D59" s="255"/>
      <c r="E59" s="255"/>
      <c r="F59" s="255"/>
      <c r="G59" s="115"/>
      <c r="H59" s="255"/>
      <c r="I59" s="225"/>
      <c r="J59" s="334"/>
      <c r="K59" s="334"/>
      <c r="L59" s="334"/>
      <c r="M59" s="400"/>
      <c r="N59" s="255"/>
      <c r="O59" s="90"/>
      <c r="P59" s="232"/>
      <c r="Q59" s="321"/>
      <c r="X59" s="335"/>
      <c r="Y59" s="335"/>
      <c r="Z59" s="335"/>
      <c r="AA59" s="335"/>
      <c r="AB59" s="335"/>
      <c r="AC59" s="335"/>
      <c r="AD59" s="335"/>
      <c r="AE59" s="335"/>
      <c r="AF59" s="335"/>
      <c r="AL59" s="121"/>
      <c r="AM59" s="376" t="e">
        <f t="array" aca="1" ref="AM59" ca="1">MIN(IF(LEN(OFFSET(B353,0,0,AM58-1,1))=0,ROW(OFFSET(B353,0,0,AM58-1,1))))</f>
        <v>#N/A</v>
      </c>
      <c r="AU59" s="55"/>
      <c r="AV59" s="55"/>
    </row>
    <row r="60" spans="2:52" ht="14.5" x14ac:dyDescent="0.35">
      <c r="B60" s="258"/>
      <c r="C60" s="90"/>
      <c r="D60" s="255"/>
      <c r="E60" s="255"/>
      <c r="F60" s="255"/>
      <c r="G60" s="115"/>
      <c r="H60" s="255"/>
      <c r="I60" s="225"/>
      <c r="J60" s="334"/>
      <c r="K60" s="334"/>
      <c r="L60" s="334"/>
      <c r="M60" s="400"/>
      <c r="N60" s="255"/>
      <c r="O60" s="90"/>
      <c r="P60" s="232"/>
      <c r="Q60" s="321"/>
      <c r="X60" s="335"/>
      <c r="Y60" s="335"/>
      <c r="Z60" s="335"/>
      <c r="AA60" s="335"/>
      <c r="AB60" s="335"/>
      <c r="AC60" s="335"/>
      <c r="AD60" s="335"/>
      <c r="AE60" s="335"/>
      <c r="AF60" s="335"/>
      <c r="AL60" s="121"/>
      <c r="AM60" s="121"/>
      <c r="AU60" s="55"/>
      <c r="AV60" s="55"/>
    </row>
    <row r="61" spans="2:52" ht="14.5" x14ac:dyDescent="0.35">
      <c r="B61" s="258"/>
      <c r="C61" s="90"/>
      <c r="D61" s="255"/>
      <c r="E61" s="255"/>
      <c r="F61" s="255"/>
      <c r="G61" s="115"/>
      <c r="H61" s="255"/>
      <c r="I61" s="225"/>
      <c r="J61" s="334"/>
      <c r="K61" s="334"/>
      <c r="L61" s="334"/>
      <c r="M61" s="400"/>
      <c r="N61" s="255"/>
      <c r="O61" s="90"/>
      <c r="P61" s="232"/>
      <c r="Q61" s="321"/>
      <c r="X61" s="335"/>
      <c r="Y61" s="335"/>
      <c r="Z61" s="335"/>
      <c r="AA61" s="335"/>
      <c r="AB61" s="335"/>
      <c r="AC61" s="335"/>
      <c r="AD61" s="335"/>
      <c r="AE61" s="335"/>
      <c r="AF61" s="335"/>
      <c r="AL61" s="121"/>
      <c r="AM61" s="121"/>
      <c r="AU61" s="55"/>
      <c r="AV61" s="55"/>
    </row>
    <row r="62" spans="2:52" ht="14.5" x14ac:dyDescent="0.35">
      <c r="B62" s="258"/>
      <c r="C62" s="90"/>
      <c r="D62" s="255"/>
      <c r="E62" s="255"/>
      <c r="F62" s="255"/>
      <c r="G62" s="115"/>
      <c r="H62" s="255"/>
      <c r="I62" s="225"/>
      <c r="J62" s="334"/>
      <c r="K62" s="334"/>
      <c r="L62" s="334"/>
      <c r="M62" s="400"/>
      <c r="N62" s="255"/>
      <c r="O62" s="90"/>
      <c r="P62" s="232"/>
      <c r="Q62" s="321"/>
      <c r="X62" s="335"/>
      <c r="Y62" s="335"/>
      <c r="Z62" s="335"/>
      <c r="AA62" s="335"/>
      <c r="AB62" s="335"/>
      <c r="AC62" s="335"/>
      <c r="AD62" s="335"/>
      <c r="AE62" s="335"/>
      <c r="AF62" s="335"/>
      <c r="AL62" s="121"/>
      <c r="AM62" s="121"/>
      <c r="AU62" s="55"/>
      <c r="AV62" s="55"/>
    </row>
    <row r="63" spans="2:52" ht="14.5" x14ac:dyDescent="0.35">
      <c r="B63" s="258"/>
      <c r="C63" s="90"/>
      <c r="D63" s="255"/>
      <c r="E63" s="255"/>
      <c r="F63" s="255"/>
      <c r="G63" s="115"/>
      <c r="H63" s="255"/>
      <c r="I63" s="225"/>
      <c r="J63" s="334"/>
      <c r="K63" s="334"/>
      <c r="L63" s="334"/>
      <c r="M63" s="400"/>
      <c r="N63" s="255"/>
      <c r="O63" s="90"/>
      <c r="P63" s="232"/>
      <c r="Q63" s="321"/>
      <c r="X63" s="335"/>
      <c r="Y63" s="335"/>
      <c r="Z63" s="335"/>
      <c r="AA63" s="335"/>
      <c r="AB63" s="335"/>
      <c r="AC63" s="335"/>
      <c r="AD63" s="335"/>
      <c r="AE63" s="335"/>
      <c r="AF63" s="335"/>
      <c r="AL63" s="121"/>
      <c r="AM63" s="121"/>
      <c r="AU63" s="55"/>
      <c r="AV63" s="55"/>
    </row>
    <row r="64" spans="2:52" ht="14.5" x14ac:dyDescent="0.35">
      <c r="B64" s="258"/>
      <c r="C64" s="90"/>
      <c r="D64" s="255"/>
      <c r="E64" s="255"/>
      <c r="F64" s="255"/>
      <c r="G64" s="115"/>
      <c r="H64" s="255"/>
      <c r="I64" s="225"/>
      <c r="J64" s="334"/>
      <c r="K64" s="334"/>
      <c r="L64" s="334"/>
      <c r="M64" s="400"/>
      <c r="N64" s="255"/>
      <c r="O64" s="90"/>
      <c r="P64" s="232"/>
      <c r="Q64" s="321"/>
      <c r="X64" s="335"/>
      <c r="Y64" s="335"/>
      <c r="Z64" s="335"/>
      <c r="AA64" s="335"/>
      <c r="AB64" s="335"/>
      <c r="AC64" s="335"/>
      <c r="AD64" s="335"/>
      <c r="AE64" s="335"/>
      <c r="AF64" s="335"/>
      <c r="AL64" s="121"/>
      <c r="AM64" s="121"/>
      <c r="AU64" s="55"/>
      <c r="AV64" s="55"/>
    </row>
    <row r="65" spans="2:48" ht="14.5" x14ac:dyDescent="0.35">
      <c r="B65" s="258"/>
      <c r="C65" s="90"/>
      <c r="D65" s="255"/>
      <c r="E65" s="255"/>
      <c r="F65" s="255"/>
      <c r="G65" s="115"/>
      <c r="H65" s="255"/>
      <c r="I65" s="225"/>
      <c r="J65" s="334"/>
      <c r="K65" s="334"/>
      <c r="L65" s="334"/>
      <c r="M65" s="400"/>
      <c r="N65" s="255"/>
      <c r="O65" s="90"/>
      <c r="P65" s="232"/>
      <c r="Q65" s="321"/>
      <c r="X65" s="335"/>
      <c r="Y65" s="335"/>
      <c r="Z65" s="335"/>
      <c r="AA65" s="335"/>
      <c r="AB65" s="335"/>
      <c r="AC65" s="335"/>
      <c r="AD65" s="335"/>
      <c r="AE65" s="335"/>
      <c r="AF65" s="335"/>
      <c r="AL65" s="121"/>
      <c r="AM65" s="121"/>
      <c r="AU65" s="55"/>
      <c r="AV65" s="55"/>
    </row>
    <row r="66" spans="2:48" ht="14.5" x14ac:dyDescent="0.35">
      <c r="B66" s="258"/>
      <c r="C66" s="90"/>
      <c r="D66" s="255"/>
      <c r="E66" s="255"/>
      <c r="F66" s="255"/>
      <c r="G66" s="115"/>
      <c r="H66" s="255"/>
      <c r="I66" s="225"/>
      <c r="J66" s="334"/>
      <c r="K66" s="334"/>
      <c r="L66" s="334"/>
      <c r="M66" s="400"/>
      <c r="N66" s="255"/>
      <c r="O66" s="90"/>
      <c r="P66" s="232"/>
      <c r="Q66" s="321"/>
      <c r="X66" s="335"/>
      <c r="Y66" s="335"/>
      <c r="Z66" s="335"/>
      <c r="AA66" s="335"/>
      <c r="AB66" s="335"/>
      <c r="AC66" s="335"/>
      <c r="AD66" s="335"/>
      <c r="AE66" s="335"/>
      <c r="AF66" s="335"/>
      <c r="AL66" s="121"/>
      <c r="AM66" s="121"/>
      <c r="AU66" s="55"/>
      <c r="AV66" s="55"/>
    </row>
    <row r="67" spans="2:48" ht="14.5" x14ac:dyDescent="0.35">
      <c r="B67" s="258"/>
      <c r="C67" s="90"/>
      <c r="D67" s="255"/>
      <c r="E67" s="255"/>
      <c r="F67" s="255"/>
      <c r="G67" s="115"/>
      <c r="H67" s="255"/>
      <c r="I67" s="225"/>
      <c r="J67" s="334"/>
      <c r="K67" s="334"/>
      <c r="L67" s="334"/>
      <c r="M67" s="400"/>
      <c r="N67" s="255"/>
      <c r="O67" s="90"/>
      <c r="P67" s="232"/>
      <c r="Q67" s="321"/>
      <c r="X67" s="335"/>
      <c r="Y67" s="335"/>
      <c r="Z67" s="335"/>
      <c r="AA67" s="335"/>
      <c r="AB67" s="335"/>
      <c r="AC67" s="335"/>
      <c r="AD67" s="335"/>
      <c r="AE67" s="335"/>
      <c r="AF67" s="335"/>
      <c r="AL67" s="121"/>
      <c r="AM67" s="121"/>
      <c r="AU67" s="55"/>
      <c r="AV67" s="55"/>
    </row>
    <row r="68" spans="2:48" ht="14.5" x14ac:dyDescent="0.35">
      <c r="B68" s="258"/>
      <c r="C68" s="90"/>
      <c r="D68" s="255"/>
      <c r="E68" s="255"/>
      <c r="F68" s="255"/>
      <c r="G68" s="115"/>
      <c r="H68" s="255"/>
      <c r="I68" s="225"/>
      <c r="J68" s="334"/>
      <c r="K68" s="334"/>
      <c r="L68" s="334"/>
      <c r="M68" s="400"/>
      <c r="N68" s="255"/>
      <c r="O68" s="90"/>
      <c r="P68" s="232"/>
      <c r="Q68" s="321"/>
      <c r="X68" s="335"/>
      <c r="Y68" s="335"/>
      <c r="Z68" s="335"/>
      <c r="AA68" s="335"/>
      <c r="AB68" s="335"/>
      <c r="AC68" s="335"/>
      <c r="AD68" s="335"/>
      <c r="AE68" s="335"/>
      <c r="AF68" s="335"/>
      <c r="AL68" s="121"/>
      <c r="AM68" s="121"/>
      <c r="AU68" s="55"/>
      <c r="AV68" s="55"/>
    </row>
    <row r="69" spans="2:48" ht="14.5" x14ac:dyDescent="0.35">
      <c r="B69" s="258"/>
      <c r="C69" s="90"/>
      <c r="D69" s="255"/>
      <c r="E69" s="255"/>
      <c r="F69" s="255"/>
      <c r="G69" s="115"/>
      <c r="H69" s="255"/>
      <c r="I69" s="225"/>
      <c r="J69" s="334"/>
      <c r="K69" s="334"/>
      <c r="L69" s="334"/>
      <c r="M69" s="400"/>
      <c r="N69" s="255"/>
      <c r="O69" s="90"/>
      <c r="P69" s="232"/>
      <c r="Q69" s="321"/>
      <c r="X69" s="335"/>
      <c r="Y69" s="335"/>
      <c r="Z69" s="335"/>
      <c r="AA69" s="335"/>
      <c r="AB69" s="335"/>
      <c r="AC69" s="335"/>
      <c r="AD69" s="335"/>
      <c r="AE69" s="335"/>
      <c r="AF69" s="335"/>
      <c r="AL69" s="121"/>
      <c r="AU69" s="55"/>
      <c r="AV69" s="55"/>
    </row>
    <row r="70" spans="2:48" ht="14.5" x14ac:dyDescent="0.35">
      <c r="B70" s="258"/>
      <c r="C70" s="90"/>
      <c r="D70" s="255"/>
      <c r="E70" s="255"/>
      <c r="F70" s="255"/>
      <c r="G70" s="115"/>
      <c r="H70" s="255"/>
      <c r="I70" s="225"/>
      <c r="J70" s="334"/>
      <c r="K70" s="334"/>
      <c r="L70" s="334"/>
      <c r="M70" s="400"/>
      <c r="N70" s="255"/>
      <c r="O70" s="90"/>
      <c r="P70" s="232"/>
      <c r="Q70" s="321"/>
      <c r="X70" s="335"/>
      <c r="Y70" s="335"/>
      <c r="Z70" s="335"/>
      <c r="AA70" s="335"/>
      <c r="AB70" s="335"/>
      <c r="AC70" s="335"/>
      <c r="AD70" s="335"/>
      <c r="AE70" s="335"/>
      <c r="AF70" s="335"/>
      <c r="AL70" s="121"/>
      <c r="AU70" s="55"/>
      <c r="AV70" s="55"/>
    </row>
    <row r="71" spans="2:48" ht="14.5" x14ac:dyDescent="0.35">
      <c r="B71" s="258"/>
      <c r="C71" s="90"/>
      <c r="D71" s="255"/>
      <c r="E71" s="255"/>
      <c r="F71" s="255"/>
      <c r="G71" s="115"/>
      <c r="H71" s="255"/>
      <c r="I71" s="225"/>
      <c r="J71" s="334"/>
      <c r="K71" s="334"/>
      <c r="L71" s="334"/>
      <c r="M71" s="400"/>
      <c r="N71" s="255"/>
      <c r="O71" s="90"/>
      <c r="P71" s="232"/>
      <c r="Q71" s="321"/>
      <c r="X71" s="335"/>
      <c r="Y71" s="335"/>
      <c r="Z71" s="335"/>
      <c r="AA71" s="335"/>
      <c r="AB71" s="335"/>
      <c r="AC71" s="335"/>
      <c r="AD71" s="335"/>
      <c r="AE71" s="335"/>
      <c r="AF71" s="335"/>
      <c r="AL71" s="121"/>
      <c r="AU71" s="55"/>
      <c r="AV71" s="55"/>
    </row>
    <row r="72" spans="2:48" ht="14.5" x14ac:dyDescent="0.35">
      <c r="B72" s="258"/>
      <c r="C72" s="90"/>
      <c r="D72" s="255"/>
      <c r="E72" s="255"/>
      <c r="F72" s="255"/>
      <c r="G72" s="115"/>
      <c r="H72" s="255"/>
      <c r="I72" s="225"/>
      <c r="J72" s="334"/>
      <c r="K72" s="334"/>
      <c r="L72" s="334"/>
      <c r="M72" s="400"/>
      <c r="N72" s="255"/>
      <c r="O72" s="90"/>
      <c r="P72" s="232"/>
      <c r="Q72" s="321"/>
      <c r="X72" s="335"/>
      <c r="Y72" s="335"/>
      <c r="Z72" s="335"/>
      <c r="AA72" s="335"/>
      <c r="AB72" s="335"/>
      <c r="AC72" s="335"/>
      <c r="AD72" s="335"/>
      <c r="AE72" s="335"/>
      <c r="AF72" s="335"/>
      <c r="AL72" s="121"/>
      <c r="AU72" s="55"/>
      <c r="AV72" s="55"/>
    </row>
    <row r="73" spans="2:48" ht="14.5" x14ac:dyDescent="0.35">
      <c r="B73" s="258"/>
      <c r="C73" s="90"/>
      <c r="D73" s="255"/>
      <c r="E73" s="255"/>
      <c r="F73" s="255"/>
      <c r="G73" s="115"/>
      <c r="H73" s="255"/>
      <c r="I73" s="225"/>
      <c r="J73" s="334"/>
      <c r="K73" s="334"/>
      <c r="L73" s="334"/>
      <c r="M73" s="400"/>
      <c r="N73" s="255"/>
      <c r="O73" s="90"/>
      <c r="P73" s="232"/>
      <c r="Q73" s="321"/>
      <c r="X73" s="335"/>
      <c r="Y73" s="335"/>
      <c r="Z73" s="335"/>
      <c r="AA73" s="335"/>
      <c r="AB73" s="335"/>
      <c r="AC73" s="335"/>
      <c r="AD73" s="335"/>
      <c r="AE73" s="335"/>
      <c r="AF73" s="335"/>
      <c r="AL73" s="121"/>
      <c r="AU73" s="55"/>
      <c r="AV73" s="55"/>
    </row>
    <row r="74" spans="2:48" ht="14.5" x14ac:dyDescent="0.35">
      <c r="B74" s="258"/>
      <c r="C74" s="90"/>
      <c r="D74" s="255"/>
      <c r="E74" s="255"/>
      <c r="F74" s="255"/>
      <c r="G74" s="115"/>
      <c r="H74" s="255"/>
      <c r="I74" s="225"/>
      <c r="J74" s="334"/>
      <c r="K74" s="334"/>
      <c r="L74" s="334"/>
      <c r="M74" s="400"/>
      <c r="N74" s="255"/>
      <c r="O74" s="90"/>
      <c r="P74" s="232"/>
      <c r="Q74" s="321"/>
      <c r="X74" s="335"/>
      <c r="Y74" s="335"/>
      <c r="Z74" s="335"/>
      <c r="AA74" s="335"/>
      <c r="AB74" s="335"/>
      <c r="AC74" s="335"/>
      <c r="AD74" s="335"/>
      <c r="AE74" s="335"/>
      <c r="AF74" s="335"/>
      <c r="AL74" s="121"/>
      <c r="AU74" s="55"/>
      <c r="AV74" s="55"/>
    </row>
    <row r="75" spans="2:48" ht="14.5" x14ac:dyDescent="0.35">
      <c r="B75" s="258"/>
      <c r="C75" s="90"/>
      <c r="D75" s="255"/>
      <c r="E75" s="255"/>
      <c r="F75" s="255"/>
      <c r="G75" s="115"/>
      <c r="H75" s="255"/>
      <c r="I75" s="225"/>
      <c r="J75" s="334"/>
      <c r="K75" s="334"/>
      <c r="L75" s="334"/>
      <c r="M75" s="400"/>
      <c r="N75" s="255"/>
      <c r="O75" s="90"/>
      <c r="P75" s="232"/>
      <c r="Q75" s="321"/>
      <c r="X75" s="335"/>
      <c r="Y75" s="335"/>
      <c r="Z75" s="335"/>
      <c r="AA75" s="335"/>
      <c r="AB75" s="335"/>
      <c r="AC75" s="335"/>
      <c r="AD75" s="335"/>
      <c r="AE75" s="335"/>
      <c r="AF75" s="335"/>
      <c r="AL75" s="121"/>
      <c r="AU75" s="55"/>
      <c r="AV75" s="55"/>
    </row>
    <row r="76" spans="2:48" ht="14.5" x14ac:dyDescent="0.35">
      <c r="B76" s="258"/>
      <c r="C76" s="90"/>
      <c r="D76" s="255"/>
      <c r="E76" s="255"/>
      <c r="F76" s="255"/>
      <c r="G76" s="115"/>
      <c r="H76" s="255"/>
      <c r="I76" s="225"/>
      <c r="J76" s="334"/>
      <c r="K76" s="334"/>
      <c r="L76" s="334"/>
      <c r="M76" s="400"/>
      <c r="N76" s="255"/>
      <c r="O76" s="90"/>
      <c r="P76" s="232"/>
      <c r="Q76" s="321"/>
      <c r="X76" s="335"/>
      <c r="Y76" s="335"/>
      <c r="Z76" s="335"/>
      <c r="AA76" s="335"/>
      <c r="AB76" s="335"/>
      <c r="AC76" s="335"/>
      <c r="AD76" s="335"/>
      <c r="AE76" s="335"/>
      <c r="AF76" s="335"/>
      <c r="AL76" s="121"/>
      <c r="AU76" s="55"/>
      <c r="AV76" s="55"/>
    </row>
    <row r="77" spans="2:48" ht="14.5" x14ac:dyDescent="0.35">
      <c r="B77" s="258"/>
      <c r="C77" s="90"/>
      <c r="D77" s="255"/>
      <c r="E77" s="255"/>
      <c r="F77" s="255"/>
      <c r="G77" s="115"/>
      <c r="H77" s="255"/>
      <c r="I77" s="225"/>
      <c r="J77" s="334"/>
      <c r="K77" s="334"/>
      <c r="L77" s="334"/>
      <c r="M77" s="400"/>
      <c r="N77" s="255"/>
      <c r="O77" s="90"/>
      <c r="P77" s="232"/>
      <c r="Q77" s="321"/>
      <c r="X77" s="335"/>
      <c r="Y77" s="335"/>
      <c r="Z77" s="335"/>
      <c r="AA77" s="335"/>
      <c r="AB77" s="335"/>
      <c r="AC77" s="335"/>
      <c r="AD77" s="335"/>
      <c r="AE77" s="335"/>
      <c r="AF77" s="335"/>
      <c r="AL77" s="121"/>
      <c r="AU77" s="55"/>
      <c r="AV77" s="55"/>
    </row>
    <row r="78" spans="2:48" ht="14.5" x14ac:dyDescent="0.35">
      <c r="B78" s="258"/>
      <c r="C78" s="90"/>
      <c r="D78" s="255"/>
      <c r="E78" s="255"/>
      <c r="F78" s="255"/>
      <c r="G78" s="115"/>
      <c r="H78" s="255"/>
      <c r="I78" s="225"/>
      <c r="J78" s="334"/>
      <c r="K78" s="334"/>
      <c r="L78" s="334"/>
      <c r="M78" s="400"/>
      <c r="N78" s="255"/>
      <c r="O78" s="90"/>
      <c r="P78" s="232"/>
      <c r="Q78" s="321"/>
      <c r="X78" s="335"/>
      <c r="Y78" s="335"/>
      <c r="Z78" s="335"/>
      <c r="AA78" s="335"/>
      <c r="AB78" s="335"/>
      <c r="AC78" s="335"/>
      <c r="AD78" s="335"/>
      <c r="AE78" s="335"/>
      <c r="AF78" s="335"/>
      <c r="AL78" s="121"/>
      <c r="AU78" s="55"/>
      <c r="AV78" s="55"/>
    </row>
    <row r="79" spans="2:48" ht="14.5" x14ac:dyDescent="0.35">
      <c r="B79" s="258"/>
      <c r="C79" s="90"/>
      <c r="D79" s="255"/>
      <c r="E79" s="255"/>
      <c r="F79" s="255"/>
      <c r="G79" s="115"/>
      <c r="H79" s="255"/>
      <c r="I79" s="225"/>
      <c r="J79" s="334"/>
      <c r="K79" s="334"/>
      <c r="L79" s="334"/>
      <c r="M79" s="400"/>
      <c r="N79" s="255"/>
      <c r="O79" s="90"/>
      <c r="P79" s="232"/>
      <c r="Q79" s="321"/>
      <c r="X79" s="335"/>
      <c r="Y79" s="335"/>
      <c r="Z79" s="335"/>
      <c r="AA79" s="335"/>
      <c r="AB79" s="335"/>
      <c r="AC79" s="335"/>
      <c r="AD79" s="335"/>
      <c r="AE79" s="335"/>
      <c r="AF79" s="335"/>
      <c r="AL79" s="121"/>
      <c r="AU79" s="55"/>
      <c r="AV79" s="55"/>
    </row>
    <row r="80" spans="2:48" ht="14.5" x14ac:dyDescent="0.35">
      <c r="B80" s="258"/>
      <c r="C80" s="90"/>
      <c r="D80" s="255"/>
      <c r="E80" s="255"/>
      <c r="F80" s="255"/>
      <c r="G80" s="115"/>
      <c r="H80" s="255"/>
      <c r="I80" s="225"/>
      <c r="J80" s="334"/>
      <c r="K80" s="334"/>
      <c r="L80" s="334"/>
      <c r="M80" s="400"/>
      <c r="N80" s="255"/>
      <c r="O80" s="90"/>
      <c r="P80" s="232"/>
      <c r="Q80" s="321"/>
      <c r="X80" s="335"/>
      <c r="Y80" s="335"/>
      <c r="Z80" s="335"/>
      <c r="AA80" s="335"/>
      <c r="AB80" s="335"/>
      <c r="AC80" s="335"/>
      <c r="AD80" s="335"/>
      <c r="AE80" s="335"/>
      <c r="AF80" s="335"/>
      <c r="AL80" s="121"/>
      <c r="AU80" s="55"/>
      <c r="AV80" s="55"/>
    </row>
    <row r="81" spans="2:48" ht="14.5" x14ac:dyDescent="0.35">
      <c r="B81" s="258"/>
      <c r="C81" s="90"/>
      <c r="D81" s="255"/>
      <c r="E81" s="255"/>
      <c r="F81" s="255"/>
      <c r="G81" s="115"/>
      <c r="H81" s="255"/>
      <c r="I81" s="225"/>
      <c r="J81" s="334"/>
      <c r="K81" s="334"/>
      <c r="L81" s="334"/>
      <c r="M81" s="400"/>
      <c r="N81" s="255"/>
      <c r="O81" s="90"/>
      <c r="P81" s="232"/>
      <c r="Q81" s="321"/>
      <c r="X81" s="335"/>
      <c r="Y81" s="335"/>
      <c r="Z81" s="335"/>
      <c r="AA81" s="335"/>
      <c r="AB81" s="335"/>
      <c r="AC81" s="335"/>
      <c r="AD81" s="335"/>
      <c r="AE81" s="335"/>
      <c r="AF81" s="335"/>
      <c r="AL81" s="121"/>
      <c r="AU81" s="55"/>
      <c r="AV81" s="55"/>
    </row>
    <row r="82" spans="2:48" ht="14.5" x14ac:dyDescent="0.35">
      <c r="B82" s="258"/>
      <c r="C82" s="90"/>
      <c r="D82" s="255"/>
      <c r="E82" s="255"/>
      <c r="F82" s="255"/>
      <c r="G82" s="115"/>
      <c r="H82" s="255"/>
      <c r="I82" s="225"/>
      <c r="J82" s="334"/>
      <c r="K82" s="334"/>
      <c r="L82" s="334"/>
      <c r="M82" s="400"/>
      <c r="N82" s="255"/>
      <c r="O82" s="90"/>
      <c r="P82" s="232"/>
      <c r="Q82" s="321"/>
      <c r="X82" s="335"/>
      <c r="Y82" s="335"/>
      <c r="Z82" s="335"/>
      <c r="AA82" s="335"/>
      <c r="AB82" s="335"/>
      <c r="AC82" s="335"/>
      <c r="AD82" s="335"/>
      <c r="AE82" s="335"/>
      <c r="AF82" s="335"/>
      <c r="AL82" s="121"/>
      <c r="AU82" s="55"/>
      <c r="AV82" s="55"/>
    </row>
    <row r="83" spans="2:48" ht="14.5" x14ac:dyDescent="0.35">
      <c r="B83" s="258"/>
      <c r="C83" s="90"/>
      <c r="D83" s="255"/>
      <c r="E83" s="255"/>
      <c r="F83" s="255"/>
      <c r="G83" s="115"/>
      <c r="H83" s="255"/>
      <c r="I83" s="225"/>
      <c r="J83" s="334"/>
      <c r="K83" s="334"/>
      <c r="L83" s="334"/>
      <c r="M83" s="400"/>
      <c r="N83" s="255"/>
      <c r="O83" s="90"/>
      <c r="P83" s="232"/>
      <c r="Q83" s="321"/>
      <c r="X83" s="335"/>
      <c r="Y83" s="335"/>
      <c r="Z83" s="335"/>
      <c r="AA83" s="335"/>
      <c r="AB83" s="335"/>
      <c r="AC83" s="335"/>
      <c r="AD83" s="335"/>
      <c r="AE83" s="335"/>
      <c r="AF83" s="335"/>
      <c r="AL83" s="121"/>
      <c r="AU83" s="55"/>
      <c r="AV83" s="55"/>
    </row>
    <row r="84" spans="2:48" ht="14.5" x14ac:dyDescent="0.35">
      <c r="B84" s="258"/>
      <c r="C84" s="90"/>
      <c r="D84" s="255"/>
      <c r="E84" s="255"/>
      <c r="F84" s="255"/>
      <c r="G84" s="115"/>
      <c r="H84" s="255"/>
      <c r="I84" s="225"/>
      <c r="J84" s="334"/>
      <c r="K84" s="334"/>
      <c r="L84" s="334"/>
      <c r="M84" s="400"/>
      <c r="N84" s="255"/>
      <c r="O84" s="90"/>
      <c r="P84" s="232"/>
      <c r="Q84" s="321"/>
      <c r="X84" s="335"/>
      <c r="Y84" s="335"/>
      <c r="Z84" s="335"/>
      <c r="AA84" s="335"/>
      <c r="AB84" s="335"/>
      <c r="AC84" s="335"/>
      <c r="AD84" s="335"/>
      <c r="AE84" s="335"/>
      <c r="AF84" s="335"/>
      <c r="AL84" s="121"/>
      <c r="AU84" s="55"/>
      <c r="AV84" s="55"/>
    </row>
    <row r="85" spans="2:48" ht="14.5" x14ac:dyDescent="0.35">
      <c r="B85" s="258"/>
      <c r="C85" s="90"/>
      <c r="D85" s="255"/>
      <c r="E85" s="255"/>
      <c r="F85" s="255"/>
      <c r="G85" s="115"/>
      <c r="H85" s="255"/>
      <c r="I85" s="225"/>
      <c r="J85" s="334"/>
      <c r="K85" s="334"/>
      <c r="L85" s="334"/>
      <c r="M85" s="400"/>
      <c r="N85" s="255"/>
      <c r="O85" s="90"/>
      <c r="P85" s="232"/>
      <c r="Q85" s="321"/>
      <c r="X85" s="335"/>
      <c r="Y85" s="335"/>
      <c r="Z85" s="335"/>
      <c r="AA85" s="335"/>
      <c r="AB85" s="335"/>
      <c r="AC85" s="335"/>
      <c r="AD85" s="335"/>
      <c r="AE85" s="335"/>
      <c r="AF85" s="335"/>
      <c r="AL85" s="121"/>
      <c r="AU85" s="55"/>
      <c r="AV85" s="55"/>
    </row>
    <row r="86" spans="2:48" ht="14.5" x14ac:dyDescent="0.35">
      <c r="B86" s="258"/>
      <c r="C86" s="90"/>
      <c r="D86" s="255"/>
      <c r="E86" s="255"/>
      <c r="F86" s="255"/>
      <c r="G86" s="115"/>
      <c r="H86" s="255"/>
      <c r="I86" s="225"/>
      <c r="J86" s="334"/>
      <c r="K86" s="334"/>
      <c r="L86" s="334"/>
      <c r="M86" s="400"/>
      <c r="N86" s="255"/>
      <c r="O86" s="90"/>
      <c r="P86" s="232"/>
      <c r="Q86" s="321"/>
      <c r="X86" s="335"/>
      <c r="Y86" s="335"/>
      <c r="Z86" s="335"/>
      <c r="AA86" s="335"/>
      <c r="AB86" s="335"/>
      <c r="AC86" s="335"/>
      <c r="AD86" s="335"/>
      <c r="AE86" s="335"/>
      <c r="AF86" s="335"/>
      <c r="AL86" s="121"/>
      <c r="AU86" s="55"/>
      <c r="AV86" s="55"/>
    </row>
    <row r="87" spans="2:48" ht="14.5" x14ac:dyDescent="0.35">
      <c r="B87" s="258"/>
      <c r="C87" s="90"/>
      <c r="D87" s="255"/>
      <c r="E87" s="255"/>
      <c r="F87" s="255"/>
      <c r="G87" s="115"/>
      <c r="H87" s="255"/>
      <c r="I87" s="225"/>
      <c r="J87" s="334"/>
      <c r="K87" s="334"/>
      <c r="L87" s="334"/>
      <c r="M87" s="400"/>
      <c r="N87" s="255"/>
      <c r="O87" s="90"/>
      <c r="P87" s="232"/>
      <c r="Q87" s="321"/>
      <c r="X87" s="335"/>
      <c r="Y87" s="335"/>
      <c r="Z87" s="335"/>
      <c r="AA87" s="335"/>
      <c r="AB87" s="335"/>
      <c r="AC87" s="335"/>
      <c r="AD87" s="335"/>
      <c r="AE87" s="335"/>
      <c r="AF87" s="335"/>
      <c r="AL87" s="121"/>
      <c r="AU87" s="55"/>
      <c r="AV87" s="55"/>
    </row>
    <row r="88" spans="2:48" ht="14.5" x14ac:dyDescent="0.35">
      <c r="B88" s="258"/>
      <c r="C88" s="90"/>
      <c r="D88" s="255"/>
      <c r="E88" s="255"/>
      <c r="F88" s="255"/>
      <c r="G88" s="115"/>
      <c r="H88" s="255"/>
      <c r="I88" s="225"/>
      <c r="J88" s="334"/>
      <c r="K88" s="334"/>
      <c r="L88" s="334"/>
      <c r="M88" s="400"/>
      <c r="N88" s="255"/>
      <c r="O88" s="90"/>
      <c r="P88" s="232"/>
      <c r="Q88" s="321"/>
      <c r="X88" s="335"/>
      <c r="Y88" s="335"/>
      <c r="Z88" s="335"/>
      <c r="AA88" s="335"/>
      <c r="AB88" s="335"/>
      <c r="AC88" s="335"/>
      <c r="AD88" s="335"/>
      <c r="AE88" s="335"/>
      <c r="AF88" s="335"/>
      <c r="AL88" s="121"/>
      <c r="AU88" s="55"/>
      <c r="AV88" s="55"/>
    </row>
    <row r="89" spans="2:48" ht="14.5" x14ac:dyDescent="0.35">
      <c r="B89" s="258"/>
      <c r="C89" s="90"/>
      <c r="D89" s="255"/>
      <c r="E89" s="255"/>
      <c r="F89" s="255"/>
      <c r="G89" s="115"/>
      <c r="H89" s="255"/>
      <c r="I89" s="225"/>
      <c r="J89" s="334"/>
      <c r="K89" s="334"/>
      <c r="L89" s="334"/>
      <c r="M89" s="400"/>
      <c r="N89" s="255"/>
      <c r="O89" s="90"/>
      <c r="P89" s="232"/>
      <c r="Q89" s="321"/>
      <c r="X89" s="335"/>
      <c r="Y89" s="335"/>
      <c r="Z89" s="335"/>
      <c r="AA89" s="335"/>
      <c r="AB89" s="335"/>
      <c r="AC89" s="335"/>
      <c r="AD89" s="335"/>
      <c r="AE89" s="335"/>
      <c r="AF89" s="335"/>
      <c r="AL89" s="121"/>
      <c r="AU89" s="55"/>
      <c r="AV89" s="55"/>
    </row>
    <row r="90" spans="2:48" ht="14.5" x14ac:dyDescent="0.35">
      <c r="B90" s="258"/>
      <c r="C90" s="90"/>
      <c r="D90" s="255"/>
      <c r="E90" s="255"/>
      <c r="F90" s="255"/>
      <c r="G90" s="115"/>
      <c r="H90" s="255"/>
      <c r="I90" s="225"/>
      <c r="J90" s="334"/>
      <c r="K90" s="334"/>
      <c r="L90" s="334"/>
      <c r="M90" s="400"/>
      <c r="N90" s="255"/>
      <c r="O90" s="90"/>
      <c r="P90" s="232"/>
      <c r="Q90" s="321"/>
      <c r="X90" s="335"/>
      <c r="Y90" s="335"/>
      <c r="Z90" s="335"/>
      <c r="AA90" s="335"/>
      <c r="AB90" s="335"/>
      <c r="AC90" s="335"/>
      <c r="AD90" s="335"/>
      <c r="AE90" s="335"/>
      <c r="AF90" s="335"/>
      <c r="AL90" s="121"/>
      <c r="AU90" s="55"/>
      <c r="AV90" s="55"/>
    </row>
    <row r="91" spans="2:48" ht="14.5" x14ac:dyDescent="0.35">
      <c r="B91" s="258"/>
      <c r="C91" s="90"/>
      <c r="D91" s="255"/>
      <c r="E91" s="255"/>
      <c r="F91" s="255"/>
      <c r="G91" s="115"/>
      <c r="H91" s="255"/>
      <c r="I91" s="225"/>
      <c r="J91" s="334"/>
      <c r="K91" s="334"/>
      <c r="L91" s="334"/>
      <c r="M91" s="400"/>
      <c r="N91" s="255"/>
      <c r="O91" s="90"/>
      <c r="P91" s="232"/>
      <c r="Q91" s="321"/>
      <c r="X91" s="335"/>
      <c r="Y91" s="335"/>
      <c r="Z91" s="335"/>
      <c r="AA91" s="335"/>
      <c r="AB91" s="335"/>
      <c r="AC91" s="335"/>
      <c r="AD91" s="335"/>
      <c r="AE91" s="335"/>
      <c r="AF91" s="335"/>
      <c r="AL91" s="121"/>
      <c r="AU91" s="55"/>
      <c r="AV91" s="55"/>
    </row>
    <row r="92" spans="2:48" ht="14.5" x14ac:dyDescent="0.35">
      <c r="B92" s="258"/>
      <c r="C92" s="90"/>
      <c r="D92" s="255"/>
      <c r="E92" s="255"/>
      <c r="F92" s="255"/>
      <c r="G92" s="115"/>
      <c r="H92" s="255"/>
      <c r="I92" s="225"/>
      <c r="J92" s="334"/>
      <c r="K92" s="334"/>
      <c r="L92" s="334"/>
      <c r="M92" s="400"/>
      <c r="N92" s="255"/>
      <c r="O92" s="90"/>
      <c r="P92" s="232"/>
      <c r="Q92" s="321"/>
      <c r="X92" s="335"/>
      <c r="Y92" s="335"/>
      <c r="Z92" s="335"/>
      <c r="AA92" s="335"/>
      <c r="AB92" s="335"/>
      <c r="AC92" s="335"/>
      <c r="AD92" s="335"/>
      <c r="AE92" s="335"/>
      <c r="AF92" s="335"/>
      <c r="AL92" s="121"/>
      <c r="AU92" s="55"/>
      <c r="AV92" s="55"/>
    </row>
    <row r="93" spans="2:48" ht="14.5" x14ac:dyDescent="0.35">
      <c r="B93" s="258"/>
      <c r="C93" s="90"/>
      <c r="D93" s="255"/>
      <c r="E93" s="255"/>
      <c r="F93" s="255"/>
      <c r="G93" s="115"/>
      <c r="H93" s="255"/>
      <c r="I93" s="225"/>
      <c r="J93" s="334"/>
      <c r="K93" s="334"/>
      <c r="L93" s="334"/>
      <c r="M93" s="400"/>
      <c r="N93" s="255"/>
      <c r="O93" s="90"/>
      <c r="P93" s="232"/>
      <c r="Q93" s="321"/>
      <c r="X93" s="335"/>
      <c r="Y93" s="335"/>
      <c r="Z93" s="335"/>
      <c r="AA93" s="335"/>
      <c r="AB93" s="335"/>
      <c r="AC93" s="335"/>
      <c r="AD93" s="335"/>
      <c r="AE93" s="335"/>
      <c r="AF93" s="335"/>
      <c r="AL93" s="121"/>
      <c r="AU93" s="55"/>
      <c r="AV93" s="55"/>
    </row>
    <row r="94" spans="2:48" ht="14.5" x14ac:dyDescent="0.35">
      <c r="B94" s="258"/>
      <c r="C94" s="90"/>
      <c r="D94" s="255"/>
      <c r="E94" s="255"/>
      <c r="F94" s="255"/>
      <c r="G94" s="115"/>
      <c r="H94" s="255"/>
      <c r="I94" s="225"/>
      <c r="J94" s="334"/>
      <c r="K94" s="334"/>
      <c r="L94" s="334"/>
      <c r="M94" s="400"/>
      <c r="N94" s="255"/>
      <c r="O94" s="90"/>
      <c r="P94" s="232"/>
      <c r="Q94" s="321"/>
      <c r="X94" s="335"/>
      <c r="Y94" s="335"/>
      <c r="Z94" s="335"/>
      <c r="AA94" s="335"/>
      <c r="AB94" s="335"/>
      <c r="AC94" s="335"/>
      <c r="AD94" s="335"/>
      <c r="AE94" s="335"/>
      <c r="AF94" s="335"/>
      <c r="AL94" s="121"/>
      <c r="AU94" s="55"/>
      <c r="AV94" s="55"/>
    </row>
    <row r="95" spans="2:48" ht="14.5" x14ac:dyDescent="0.35">
      <c r="B95" s="258"/>
      <c r="C95" s="90"/>
      <c r="D95" s="255"/>
      <c r="E95" s="255"/>
      <c r="F95" s="255"/>
      <c r="G95" s="115"/>
      <c r="H95" s="255"/>
      <c r="I95" s="225"/>
      <c r="J95" s="334"/>
      <c r="K95" s="334"/>
      <c r="L95" s="334"/>
      <c r="M95" s="400"/>
      <c r="N95" s="255"/>
      <c r="O95" s="90"/>
      <c r="P95" s="232"/>
      <c r="Q95" s="321"/>
      <c r="X95" s="335"/>
      <c r="Y95" s="335"/>
      <c r="Z95" s="335"/>
      <c r="AA95" s="335"/>
      <c r="AB95" s="335"/>
      <c r="AC95" s="335"/>
      <c r="AD95" s="335"/>
      <c r="AE95" s="335"/>
      <c r="AF95" s="335"/>
      <c r="AL95" s="121"/>
      <c r="AU95" s="55"/>
      <c r="AV95" s="55"/>
    </row>
    <row r="96" spans="2:48" ht="14.5" x14ac:dyDescent="0.35">
      <c r="B96" s="258"/>
      <c r="C96" s="90"/>
      <c r="D96" s="255"/>
      <c r="E96" s="255"/>
      <c r="F96" s="255"/>
      <c r="G96" s="115"/>
      <c r="H96" s="255"/>
      <c r="I96" s="225"/>
      <c r="J96" s="334"/>
      <c r="K96" s="334"/>
      <c r="L96" s="334"/>
      <c r="M96" s="400"/>
      <c r="N96" s="255"/>
      <c r="O96" s="90"/>
      <c r="P96" s="232"/>
      <c r="Q96" s="321"/>
      <c r="X96" s="335"/>
      <c r="Y96" s="335"/>
      <c r="Z96" s="335"/>
      <c r="AA96" s="335"/>
      <c r="AB96" s="335"/>
      <c r="AC96" s="335"/>
      <c r="AD96" s="335"/>
      <c r="AE96" s="335"/>
      <c r="AF96" s="335"/>
      <c r="AL96" s="121"/>
      <c r="AU96" s="55"/>
      <c r="AV96" s="55"/>
    </row>
    <row r="97" spans="2:48" ht="14.5" x14ac:dyDescent="0.35">
      <c r="B97" s="258"/>
      <c r="C97" s="90"/>
      <c r="D97" s="255"/>
      <c r="E97" s="255"/>
      <c r="F97" s="255"/>
      <c r="G97" s="115"/>
      <c r="H97" s="255"/>
      <c r="I97" s="225"/>
      <c r="J97" s="334"/>
      <c r="K97" s="334"/>
      <c r="L97" s="334"/>
      <c r="M97" s="400"/>
      <c r="N97" s="255"/>
      <c r="O97" s="90"/>
      <c r="P97" s="232"/>
      <c r="Q97" s="321"/>
      <c r="X97" s="335"/>
      <c r="Y97" s="335"/>
      <c r="Z97" s="335"/>
      <c r="AA97" s="335"/>
      <c r="AB97" s="335"/>
      <c r="AC97" s="335"/>
      <c r="AD97" s="335"/>
      <c r="AE97" s="335"/>
      <c r="AF97" s="335"/>
      <c r="AL97" s="121"/>
      <c r="AU97" s="55"/>
      <c r="AV97" s="55"/>
    </row>
    <row r="98" spans="2:48" ht="14.5" x14ac:dyDescent="0.35">
      <c r="B98" s="258"/>
      <c r="C98" s="90"/>
      <c r="D98" s="255"/>
      <c r="E98" s="255"/>
      <c r="F98" s="255"/>
      <c r="G98" s="115"/>
      <c r="H98" s="255"/>
      <c r="I98" s="225"/>
      <c r="J98" s="334"/>
      <c r="K98" s="334"/>
      <c r="L98" s="334"/>
      <c r="M98" s="400"/>
      <c r="N98" s="255"/>
      <c r="O98" s="90"/>
      <c r="P98" s="232"/>
      <c r="Q98" s="321"/>
      <c r="X98" s="335"/>
      <c r="Y98" s="335"/>
      <c r="Z98" s="335"/>
      <c r="AA98" s="335"/>
      <c r="AB98" s="335"/>
      <c r="AC98" s="335"/>
      <c r="AD98" s="335"/>
      <c r="AE98" s="335"/>
      <c r="AF98" s="335"/>
      <c r="AL98" s="121"/>
      <c r="AU98" s="55"/>
      <c r="AV98" s="55"/>
    </row>
    <row r="99" spans="2:48" ht="14.5" x14ac:dyDescent="0.35">
      <c r="B99" s="258"/>
      <c r="C99" s="90"/>
      <c r="D99" s="255"/>
      <c r="E99" s="255"/>
      <c r="F99" s="255"/>
      <c r="G99" s="115"/>
      <c r="H99" s="255"/>
      <c r="I99" s="225"/>
      <c r="J99" s="334"/>
      <c r="K99" s="334"/>
      <c r="L99" s="334"/>
      <c r="M99" s="400"/>
      <c r="N99" s="255"/>
      <c r="O99" s="90"/>
      <c r="P99" s="232"/>
      <c r="Q99" s="321"/>
      <c r="X99" s="335"/>
      <c r="Y99" s="335"/>
      <c r="Z99" s="335"/>
      <c r="AA99" s="335"/>
      <c r="AB99" s="335"/>
      <c r="AC99" s="335"/>
      <c r="AD99" s="335"/>
      <c r="AE99" s="335"/>
      <c r="AF99" s="335"/>
      <c r="AL99" s="121"/>
      <c r="AU99" s="55"/>
      <c r="AV99" s="55"/>
    </row>
    <row r="100" spans="2:48" ht="14.5" x14ac:dyDescent="0.35">
      <c r="B100" s="258"/>
      <c r="C100" s="90"/>
      <c r="D100" s="255"/>
      <c r="E100" s="255"/>
      <c r="F100" s="255"/>
      <c r="G100" s="115"/>
      <c r="H100" s="255"/>
      <c r="I100" s="225"/>
      <c r="J100" s="334"/>
      <c r="K100" s="334"/>
      <c r="L100" s="334"/>
      <c r="M100" s="400"/>
      <c r="N100" s="255"/>
      <c r="O100" s="90"/>
      <c r="P100" s="232"/>
      <c r="Q100" s="321"/>
      <c r="X100" s="335"/>
      <c r="Y100" s="335"/>
      <c r="Z100" s="335"/>
      <c r="AA100" s="335"/>
      <c r="AB100" s="335"/>
      <c r="AC100" s="335"/>
      <c r="AD100" s="335"/>
      <c r="AE100" s="335"/>
      <c r="AF100" s="335"/>
      <c r="AL100" s="121"/>
      <c r="AU100" s="55"/>
      <c r="AV100" s="55"/>
    </row>
    <row r="101" spans="2:48" ht="14.5" x14ac:dyDescent="0.35">
      <c r="B101" s="258"/>
      <c r="C101" s="90"/>
      <c r="D101" s="255"/>
      <c r="E101" s="255"/>
      <c r="F101" s="255"/>
      <c r="G101" s="115"/>
      <c r="H101" s="255"/>
      <c r="I101" s="225"/>
      <c r="J101" s="334"/>
      <c r="K101" s="334"/>
      <c r="L101" s="334"/>
      <c r="M101" s="400"/>
      <c r="N101" s="255"/>
      <c r="O101" s="90"/>
      <c r="P101" s="232"/>
      <c r="Q101" s="321"/>
      <c r="X101" s="335"/>
      <c r="Y101" s="335"/>
      <c r="Z101" s="335"/>
      <c r="AA101" s="335"/>
      <c r="AB101" s="335"/>
      <c r="AC101" s="335"/>
      <c r="AD101" s="335"/>
      <c r="AE101" s="335"/>
      <c r="AF101" s="335"/>
      <c r="AL101" s="121"/>
      <c r="AU101" s="55"/>
      <c r="AV101" s="55"/>
    </row>
    <row r="102" spans="2:48" ht="14.5" x14ac:dyDescent="0.35">
      <c r="B102" s="258"/>
      <c r="C102" s="90"/>
      <c r="D102" s="255"/>
      <c r="E102" s="255"/>
      <c r="F102" s="255"/>
      <c r="G102" s="115"/>
      <c r="H102" s="255"/>
      <c r="I102" s="225"/>
      <c r="J102" s="334"/>
      <c r="K102" s="334"/>
      <c r="L102" s="334"/>
      <c r="M102" s="400"/>
      <c r="N102" s="255"/>
      <c r="O102" s="90"/>
      <c r="P102" s="232"/>
      <c r="Q102" s="321"/>
      <c r="X102" s="335"/>
      <c r="Y102" s="335"/>
      <c r="Z102" s="335"/>
      <c r="AA102" s="335"/>
      <c r="AB102" s="335"/>
      <c r="AC102" s="335"/>
      <c r="AD102" s="335"/>
      <c r="AE102" s="335"/>
      <c r="AF102" s="335"/>
      <c r="AL102" s="121"/>
      <c r="AU102" s="55"/>
      <c r="AV102" s="55"/>
    </row>
    <row r="103" spans="2:48" ht="14.5" x14ac:dyDescent="0.35">
      <c r="B103" s="258"/>
      <c r="C103" s="90"/>
      <c r="D103" s="255"/>
      <c r="E103" s="255"/>
      <c r="F103" s="255"/>
      <c r="G103" s="115"/>
      <c r="H103" s="255"/>
      <c r="I103" s="225"/>
      <c r="J103" s="334"/>
      <c r="K103" s="334"/>
      <c r="L103" s="334"/>
      <c r="M103" s="400"/>
      <c r="N103" s="255"/>
      <c r="O103" s="90"/>
      <c r="P103" s="232"/>
      <c r="Q103" s="321"/>
      <c r="X103" s="335"/>
      <c r="Y103" s="335"/>
      <c r="Z103" s="335"/>
      <c r="AA103" s="335"/>
      <c r="AB103" s="335"/>
      <c r="AC103" s="335"/>
      <c r="AD103" s="335"/>
      <c r="AE103" s="335"/>
      <c r="AF103" s="335"/>
      <c r="AL103" s="121"/>
      <c r="AU103" s="55"/>
      <c r="AV103" s="55"/>
    </row>
    <row r="104" spans="2:48" ht="14.5" x14ac:dyDescent="0.35">
      <c r="B104" s="258"/>
      <c r="C104" s="90"/>
      <c r="D104" s="255"/>
      <c r="E104" s="255"/>
      <c r="F104" s="255"/>
      <c r="G104" s="115"/>
      <c r="H104" s="255"/>
      <c r="I104" s="225"/>
      <c r="J104" s="334"/>
      <c r="K104" s="334"/>
      <c r="L104" s="334"/>
      <c r="M104" s="400"/>
      <c r="N104" s="255"/>
      <c r="O104" s="90"/>
      <c r="P104" s="232"/>
      <c r="Q104" s="321"/>
      <c r="X104" s="335"/>
      <c r="Y104" s="335"/>
      <c r="Z104" s="335"/>
      <c r="AA104" s="335"/>
      <c r="AB104" s="335"/>
      <c r="AC104" s="335"/>
      <c r="AD104" s="335"/>
      <c r="AE104" s="335"/>
      <c r="AF104" s="335"/>
      <c r="AL104" s="121"/>
      <c r="AU104" s="55"/>
      <c r="AV104" s="55"/>
    </row>
    <row r="105" spans="2:48" ht="14.5" x14ac:dyDescent="0.35">
      <c r="B105" s="258"/>
      <c r="C105" s="90"/>
      <c r="D105" s="255"/>
      <c r="E105" s="255"/>
      <c r="F105" s="255"/>
      <c r="G105" s="115"/>
      <c r="H105" s="255"/>
      <c r="I105" s="225"/>
      <c r="J105" s="334"/>
      <c r="K105" s="334"/>
      <c r="L105" s="334"/>
      <c r="M105" s="400"/>
      <c r="N105" s="255"/>
      <c r="O105" s="90"/>
      <c r="P105" s="232"/>
      <c r="Q105" s="321"/>
      <c r="X105" s="335"/>
      <c r="Y105" s="335"/>
      <c r="Z105" s="335"/>
      <c r="AA105" s="335"/>
      <c r="AB105" s="335"/>
      <c r="AC105" s="335"/>
      <c r="AD105" s="335"/>
      <c r="AE105" s="335"/>
      <c r="AF105" s="335"/>
      <c r="AL105" s="121"/>
      <c r="AU105" s="55"/>
      <c r="AV105" s="55"/>
    </row>
    <row r="106" spans="2:48" ht="14.5" x14ac:dyDescent="0.35">
      <c r="B106" s="258"/>
      <c r="C106" s="90"/>
      <c r="D106" s="255"/>
      <c r="E106" s="255"/>
      <c r="F106" s="255"/>
      <c r="G106" s="115"/>
      <c r="H106" s="255"/>
      <c r="I106" s="225"/>
      <c r="J106" s="334"/>
      <c r="K106" s="334"/>
      <c r="L106" s="334"/>
      <c r="M106" s="400"/>
      <c r="N106" s="255"/>
      <c r="O106" s="90"/>
      <c r="P106" s="232"/>
      <c r="Q106" s="321"/>
      <c r="X106" s="335"/>
      <c r="Y106" s="335"/>
      <c r="Z106" s="335"/>
      <c r="AA106" s="335"/>
      <c r="AB106" s="335"/>
      <c r="AC106" s="335"/>
      <c r="AD106" s="335"/>
      <c r="AE106" s="335"/>
      <c r="AF106" s="335"/>
      <c r="AL106" s="121"/>
      <c r="AU106" s="55"/>
      <c r="AV106" s="55"/>
    </row>
    <row r="107" spans="2:48" ht="14.5" x14ac:dyDescent="0.35">
      <c r="B107" s="258"/>
      <c r="C107" s="90"/>
      <c r="D107" s="255"/>
      <c r="E107" s="255"/>
      <c r="F107" s="255"/>
      <c r="G107" s="115"/>
      <c r="H107" s="255"/>
      <c r="I107" s="225"/>
      <c r="J107" s="334"/>
      <c r="K107" s="334"/>
      <c r="L107" s="334"/>
      <c r="M107" s="400"/>
      <c r="N107" s="255"/>
      <c r="O107" s="90"/>
      <c r="P107" s="232"/>
      <c r="Q107" s="321"/>
      <c r="X107" s="335"/>
      <c r="Y107" s="335"/>
      <c r="Z107" s="335"/>
      <c r="AA107" s="335"/>
      <c r="AB107" s="335"/>
      <c r="AC107" s="335"/>
      <c r="AD107" s="335"/>
      <c r="AE107" s="335"/>
      <c r="AF107" s="335"/>
      <c r="AL107" s="121"/>
      <c r="AU107" s="55"/>
      <c r="AV107" s="55"/>
    </row>
    <row r="108" spans="2:48" ht="14.5" x14ac:dyDescent="0.35">
      <c r="B108" s="258"/>
      <c r="C108" s="90"/>
      <c r="D108" s="255"/>
      <c r="E108" s="255"/>
      <c r="F108" s="255"/>
      <c r="G108" s="115"/>
      <c r="H108" s="255"/>
      <c r="I108" s="225"/>
      <c r="J108" s="334"/>
      <c r="K108" s="334"/>
      <c r="L108" s="334"/>
      <c r="M108" s="400"/>
      <c r="N108" s="255"/>
      <c r="O108" s="90"/>
      <c r="P108" s="232"/>
      <c r="Q108" s="321"/>
      <c r="X108" s="335"/>
      <c r="Y108" s="335"/>
      <c r="Z108" s="335"/>
      <c r="AA108" s="335"/>
      <c r="AB108" s="335"/>
      <c r="AC108" s="335"/>
      <c r="AD108" s="335"/>
      <c r="AE108" s="335"/>
      <c r="AF108" s="335"/>
      <c r="AL108" s="121"/>
      <c r="AU108" s="55"/>
      <c r="AV108" s="55"/>
    </row>
    <row r="109" spans="2:48" ht="14.5" x14ac:dyDescent="0.35">
      <c r="B109" s="258"/>
      <c r="C109" s="90"/>
      <c r="D109" s="255"/>
      <c r="E109" s="255"/>
      <c r="F109" s="255"/>
      <c r="G109" s="115"/>
      <c r="H109" s="255"/>
      <c r="I109" s="225"/>
      <c r="J109" s="334"/>
      <c r="K109" s="334"/>
      <c r="L109" s="334"/>
      <c r="M109" s="400"/>
      <c r="N109" s="255"/>
      <c r="O109" s="90"/>
      <c r="P109" s="232"/>
      <c r="Q109" s="321"/>
      <c r="X109" s="335"/>
      <c r="Y109" s="335"/>
      <c r="Z109" s="335"/>
      <c r="AA109" s="335"/>
      <c r="AB109" s="335"/>
      <c r="AC109" s="335"/>
      <c r="AD109" s="335"/>
      <c r="AE109" s="335"/>
      <c r="AF109" s="335"/>
      <c r="AL109" s="121"/>
      <c r="AU109" s="55"/>
      <c r="AV109" s="55"/>
    </row>
    <row r="110" spans="2:48" ht="14.5" x14ac:dyDescent="0.35">
      <c r="B110" s="258"/>
      <c r="C110" s="90"/>
      <c r="D110" s="255"/>
      <c r="E110" s="255"/>
      <c r="F110" s="255"/>
      <c r="G110" s="115"/>
      <c r="H110" s="255"/>
      <c r="I110" s="225"/>
      <c r="J110" s="334"/>
      <c r="K110" s="334"/>
      <c r="L110" s="334"/>
      <c r="M110" s="400"/>
      <c r="N110" s="255"/>
      <c r="O110" s="90"/>
      <c r="P110" s="232"/>
      <c r="Q110" s="321"/>
      <c r="X110" s="335"/>
      <c r="Y110" s="335"/>
      <c r="Z110" s="335"/>
      <c r="AA110" s="335"/>
      <c r="AB110" s="335"/>
      <c r="AC110" s="335"/>
      <c r="AD110" s="335"/>
      <c r="AE110" s="335"/>
      <c r="AF110" s="335"/>
      <c r="AL110" s="121"/>
      <c r="AU110" s="55"/>
      <c r="AV110" s="55"/>
    </row>
    <row r="111" spans="2:48" ht="14.5" x14ac:dyDescent="0.35">
      <c r="B111" s="258"/>
      <c r="C111" s="90"/>
      <c r="D111" s="255"/>
      <c r="E111" s="255"/>
      <c r="F111" s="255"/>
      <c r="G111" s="115"/>
      <c r="H111" s="255"/>
      <c r="I111" s="225"/>
      <c r="J111" s="334"/>
      <c r="K111" s="334"/>
      <c r="L111" s="334"/>
      <c r="M111" s="400"/>
      <c r="N111" s="255"/>
      <c r="O111" s="90"/>
      <c r="P111" s="232"/>
      <c r="Q111" s="321"/>
      <c r="X111" s="335"/>
      <c r="Y111" s="335"/>
      <c r="Z111" s="335"/>
      <c r="AA111" s="335"/>
      <c r="AB111" s="335"/>
      <c r="AC111" s="335"/>
      <c r="AD111" s="335"/>
      <c r="AE111" s="335"/>
      <c r="AF111" s="335"/>
      <c r="AL111" s="121"/>
      <c r="AU111" s="55"/>
      <c r="AV111" s="55"/>
    </row>
    <row r="112" spans="2:48" ht="14.5" x14ac:dyDescent="0.35">
      <c r="B112" s="258"/>
      <c r="C112" s="90"/>
      <c r="D112" s="255"/>
      <c r="E112" s="255"/>
      <c r="F112" s="255"/>
      <c r="G112" s="115"/>
      <c r="H112" s="255"/>
      <c r="I112" s="225"/>
      <c r="J112" s="334"/>
      <c r="K112" s="334"/>
      <c r="L112" s="334"/>
      <c r="M112" s="400"/>
      <c r="N112" s="255"/>
      <c r="O112" s="90"/>
      <c r="P112" s="232"/>
      <c r="Q112" s="321"/>
      <c r="X112" s="335"/>
      <c r="Y112" s="335"/>
      <c r="Z112" s="335"/>
      <c r="AA112" s="335"/>
      <c r="AB112" s="335"/>
      <c r="AC112" s="335"/>
      <c r="AD112" s="335"/>
      <c r="AE112" s="335"/>
      <c r="AF112" s="335"/>
      <c r="AL112" s="121"/>
      <c r="AU112" s="55"/>
      <c r="AV112" s="55"/>
    </row>
    <row r="113" spans="2:48" ht="14.5" x14ac:dyDescent="0.35">
      <c r="B113" s="258"/>
      <c r="C113" s="90"/>
      <c r="D113" s="255"/>
      <c r="E113" s="255"/>
      <c r="F113" s="255"/>
      <c r="G113" s="115"/>
      <c r="H113" s="255"/>
      <c r="I113" s="225"/>
      <c r="J113" s="334"/>
      <c r="K113" s="334"/>
      <c r="L113" s="334"/>
      <c r="M113" s="400"/>
      <c r="N113" s="255"/>
      <c r="O113" s="90"/>
      <c r="P113" s="232"/>
      <c r="Q113" s="321"/>
      <c r="X113" s="335"/>
      <c r="Y113" s="335"/>
      <c r="Z113" s="335"/>
      <c r="AA113" s="335"/>
      <c r="AB113" s="335"/>
      <c r="AC113" s="335"/>
      <c r="AD113" s="335"/>
      <c r="AE113" s="335"/>
      <c r="AF113" s="335"/>
      <c r="AL113" s="121"/>
      <c r="AU113" s="55"/>
      <c r="AV113" s="55"/>
    </row>
    <row r="114" spans="2:48" ht="14.5" x14ac:dyDescent="0.35">
      <c r="B114" s="258"/>
      <c r="C114" s="90"/>
      <c r="D114" s="255"/>
      <c r="E114" s="255"/>
      <c r="F114" s="255"/>
      <c r="G114" s="115"/>
      <c r="H114" s="255"/>
      <c r="I114" s="225"/>
      <c r="J114" s="334"/>
      <c r="K114" s="334"/>
      <c r="L114" s="334"/>
      <c r="M114" s="400"/>
      <c r="N114" s="255"/>
      <c r="O114" s="90"/>
      <c r="P114" s="232"/>
      <c r="Q114" s="321"/>
      <c r="X114" s="335"/>
      <c r="Y114" s="335"/>
      <c r="Z114" s="335"/>
      <c r="AA114" s="335"/>
      <c r="AB114" s="335"/>
      <c r="AC114" s="335"/>
      <c r="AD114" s="335"/>
      <c r="AE114" s="335"/>
      <c r="AF114" s="335"/>
      <c r="AL114" s="121"/>
      <c r="AU114" s="55"/>
      <c r="AV114" s="55"/>
    </row>
    <row r="115" spans="2:48" ht="14.5" x14ac:dyDescent="0.35">
      <c r="B115" s="258"/>
      <c r="C115" s="90"/>
      <c r="D115" s="255"/>
      <c r="E115" s="255"/>
      <c r="F115" s="255"/>
      <c r="G115" s="115"/>
      <c r="H115" s="255"/>
      <c r="I115" s="225"/>
      <c r="J115" s="334"/>
      <c r="K115" s="334"/>
      <c r="L115" s="334"/>
      <c r="M115" s="400"/>
      <c r="N115" s="255"/>
      <c r="O115" s="90"/>
      <c r="P115" s="232"/>
      <c r="Q115" s="321"/>
      <c r="X115" s="335"/>
      <c r="Y115" s="335"/>
      <c r="Z115" s="335"/>
      <c r="AA115" s="335"/>
      <c r="AB115" s="335"/>
      <c r="AC115" s="335"/>
      <c r="AD115" s="335"/>
      <c r="AE115" s="335"/>
      <c r="AF115" s="335"/>
      <c r="AL115" s="121"/>
      <c r="AU115" s="55"/>
      <c r="AV115" s="55"/>
    </row>
    <row r="116" spans="2:48" ht="14.5" x14ac:dyDescent="0.35">
      <c r="B116" s="258"/>
      <c r="C116" s="90"/>
      <c r="D116" s="255"/>
      <c r="E116" s="255"/>
      <c r="F116" s="255"/>
      <c r="G116" s="115"/>
      <c r="H116" s="255"/>
      <c r="I116" s="225"/>
      <c r="J116" s="334"/>
      <c r="K116" s="334"/>
      <c r="L116" s="334"/>
      <c r="M116" s="400"/>
      <c r="N116" s="255"/>
      <c r="O116" s="90"/>
      <c r="P116" s="232"/>
      <c r="Q116" s="321"/>
      <c r="X116" s="335"/>
      <c r="Y116" s="335"/>
      <c r="Z116" s="335"/>
      <c r="AA116" s="335"/>
      <c r="AB116" s="335"/>
      <c r="AC116" s="335"/>
      <c r="AD116" s="335"/>
      <c r="AE116" s="335"/>
      <c r="AF116" s="335"/>
      <c r="AL116" s="121"/>
      <c r="AU116" s="55"/>
      <c r="AV116" s="55"/>
    </row>
    <row r="117" spans="2:48" ht="14.5" x14ac:dyDescent="0.35">
      <c r="B117" s="258"/>
      <c r="C117" s="90"/>
      <c r="D117" s="255"/>
      <c r="E117" s="255"/>
      <c r="F117" s="255"/>
      <c r="G117" s="115"/>
      <c r="H117" s="255"/>
      <c r="I117" s="225"/>
      <c r="J117" s="334"/>
      <c r="K117" s="334"/>
      <c r="L117" s="334"/>
      <c r="M117" s="400"/>
      <c r="N117" s="255"/>
      <c r="O117" s="90"/>
      <c r="P117" s="232"/>
      <c r="Q117" s="321"/>
      <c r="X117" s="335"/>
      <c r="Y117" s="335"/>
      <c r="Z117" s="335"/>
      <c r="AA117" s="335"/>
      <c r="AB117" s="335"/>
      <c r="AC117" s="335"/>
      <c r="AD117" s="335"/>
      <c r="AE117" s="335"/>
      <c r="AF117" s="335"/>
      <c r="AL117" s="121"/>
      <c r="AU117" s="55"/>
      <c r="AV117" s="55"/>
    </row>
    <row r="118" spans="2:48" ht="14.5" x14ac:dyDescent="0.35">
      <c r="B118" s="258"/>
      <c r="C118" s="90"/>
      <c r="D118" s="255"/>
      <c r="E118" s="255"/>
      <c r="F118" s="255"/>
      <c r="G118" s="115"/>
      <c r="H118" s="255"/>
      <c r="I118" s="225"/>
      <c r="J118" s="334"/>
      <c r="K118" s="334"/>
      <c r="L118" s="334"/>
      <c r="M118" s="400"/>
      <c r="N118" s="255"/>
      <c r="O118" s="90"/>
      <c r="P118" s="232"/>
      <c r="Q118" s="321"/>
      <c r="X118" s="335"/>
      <c r="Y118" s="335"/>
      <c r="Z118" s="335"/>
      <c r="AA118" s="335"/>
      <c r="AB118" s="335"/>
      <c r="AC118" s="335"/>
      <c r="AD118" s="335"/>
      <c r="AE118" s="335"/>
      <c r="AF118" s="335"/>
      <c r="AL118" s="121"/>
      <c r="AU118" s="55"/>
      <c r="AV118" s="55"/>
    </row>
    <row r="119" spans="2:48" ht="14.5" x14ac:dyDescent="0.35">
      <c r="B119" s="258"/>
      <c r="C119" s="90"/>
      <c r="D119" s="255"/>
      <c r="E119" s="255"/>
      <c r="F119" s="255"/>
      <c r="G119" s="115"/>
      <c r="H119" s="255"/>
      <c r="I119" s="225"/>
      <c r="J119" s="334"/>
      <c r="K119" s="334"/>
      <c r="L119" s="334"/>
      <c r="M119" s="400"/>
      <c r="N119" s="255"/>
      <c r="O119" s="90"/>
      <c r="P119" s="232"/>
      <c r="Q119" s="321"/>
      <c r="X119" s="335"/>
      <c r="Y119" s="335"/>
      <c r="Z119" s="335"/>
      <c r="AA119" s="335"/>
      <c r="AB119" s="335"/>
      <c r="AC119" s="335"/>
      <c r="AD119" s="335"/>
      <c r="AE119" s="335"/>
      <c r="AF119" s="335"/>
      <c r="AL119" s="121"/>
      <c r="AU119" s="55"/>
      <c r="AV119" s="55"/>
    </row>
    <row r="120" spans="2:48" ht="14.5" x14ac:dyDescent="0.35">
      <c r="B120" s="258"/>
      <c r="C120" s="90"/>
      <c r="D120" s="255"/>
      <c r="E120" s="255"/>
      <c r="F120" s="255"/>
      <c r="G120" s="115"/>
      <c r="H120" s="255"/>
      <c r="I120" s="225"/>
      <c r="J120" s="334"/>
      <c r="K120" s="334"/>
      <c r="L120" s="334"/>
      <c r="M120" s="400"/>
      <c r="N120" s="255"/>
      <c r="O120" s="90"/>
      <c r="P120" s="232"/>
      <c r="Q120" s="321"/>
      <c r="X120" s="335"/>
      <c r="Y120" s="335"/>
      <c r="Z120" s="335"/>
      <c r="AA120" s="335"/>
      <c r="AB120" s="335"/>
      <c r="AC120" s="335"/>
      <c r="AD120" s="335"/>
      <c r="AE120" s="335"/>
      <c r="AF120" s="335"/>
      <c r="AL120" s="121"/>
      <c r="AU120" s="55"/>
      <c r="AV120" s="55"/>
    </row>
    <row r="121" spans="2:48" ht="14.5" x14ac:dyDescent="0.35">
      <c r="B121" s="258"/>
      <c r="C121" s="90"/>
      <c r="D121" s="255"/>
      <c r="E121" s="255"/>
      <c r="F121" s="255"/>
      <c r="G121" s="115"/>
      <c r="H121" s="255"/>
      <c r="I121" s="225"/>
      <c r="J121" s="334"/>
      <c r="K121" s="334"/>
      <c r="L121" s="334"/>
      <c r="M121" s="400"/>
      <c r="N121" s="255"/>
      <c r="O121" s="90"/>
      <c r="P121" s="232"/>
      <c r="Q121" s="321"/>
      <c r="X121" s="335"/>
      <c r="Y121" s="335"/>
      <c r="Z121" s="335"/>
      <c r="AA121" s="335"/>
      <c r="AB121" s="335"/>
      <c r="AC121" s="335"/>
      <c r="AD121" s="335"/>
      <c r="AE121" s="335"/>
      <c r="AF121" s="335"/>
      <c r="AL121" s="121"/>
      <c r="AU121" s="55"/>
      <c r="AV121" s="55"/>
    </row>
    <row r="122" spans="2:48" ht="14.5" x14ac:dyDescent="0.35">
      <c r="B122" s="258"/>
      <c r="C122" s="90"/>
      <c r="D122" s="255"/>
      <c r="E122" s="255"/>
      <c r="F122" s="255"/>
      <c r="G122" s="115"/>
      <c r="H122" s="255"/>
      <c r="I122" s="225"/>
      <c r="J122" s="334"/>
      <c r="K122" s="334"/>
      <c r="L122" s="334"/>
      <c r="M122" s="400"/>
      <c r="N122" s="255"/>
      <c r="O122" s="90"/>
      <c r="P122" s="232"/>
      <c r="Q122" s="321"/>
      <c r="X122" s="335"/>
      <c r="Y122" s="335"/>
      <c r="Z122" s="335"/>
      <c r="AA122" s="335"/>
      <c r="AB122" s="335"/>
      <c r="AC122" s="335"/>
      <c r="AD122" s="335"/>
      <c r="AE122" s="335"/>
      <c r="AF122" s="335"/>
      <c r="AL122" s="121"/>
      <c r="AU122" s="55"/>
      <c r="AV122" s="55"/>
    </row>
    <row r="123" spans="2:48" ht="14.5" x14ac:dyDescent="0.35">
      <c r="B123" s="258"/>
      <c r="C123" s="90"/>
      <c r="D123" s="255"/>
      <c r="E123" s="255"/>
      <c r="F123" s="255"/>
      <c r="G123" s="115"/>
      <c r="H123" s="255"/>
      <c r="I123" s="225"/>
      <c r="J123" s="334"/>
      <c r="K123" s="334"/>
      <c r="L123" s="334"/>
      <c r="M123" s="400"/>
      <c r="N123" s="255"/>
      <c r="O123" s="90"/>
      <c r="P123" s="232"/>
      <c r="Q123" s="321"/>
      <c r="X123" s="335"/>
      <c r="Y123" s="335"/>
      <c r="Z123" s="335"/>
      <c r="AA123" s="335"/>
      <c r="AB123" s="335"/>
      <c r="AC123" s="335"/>
      <c r="AD123" s="335"/>
      <c r="AE123" s="335"/>
      <c r="AF123" s="335"/>
      <c r="AL123" s="121"/>
      <c r="AU123" s="55"/>
      <c r="AV123" s="55"/>
    </row>
    <row r="124" spans="2:48" ht="14.5" x14ac:dyDescent="0.35">
      <c r="B124" s="258"/>
      <c r="C124" s="90"/>
      <c r="D124" s="255"/>
      <c r="E124" s="255"/>
      <c r="F124" s="255"/>
      <c r="G124" s="115"/>
      <c r="H124" s="255"/>
      <c r="I124" s="225"/>
      <c r="J124" s="334"/>
      <c r="K124" s="334"/>
      <c r="L124" s="334"/>
      <c r="M124" s="400"/>
      <c r="N124" s="255"/>
      <c r="O124" s="90"/>
      <c r="P124" s="232"/>
      <c r="Q124" s="321"/>
      <c r="X124" s="335"/>
      <c r="Y124" s="335"/>
      <c r="Z124" s="335"/>
      <c r="AA124" s="335"/>
      <c r="AB124" s="335"/>
      <c r="AC124" s="335"/>
      <c r="AD124" s="335"/>
      <c r="AE124" s="335"/>
      <c r="AF124" s="335"/>
      <c r="AL124" s="121"/>
      <c r="AU124" s="55"/>
      <c r="AV124" s="55"/>
    </row>
    <row r="125" spans="2:48" ht="14.5" x14ac:dyDescent="0.35">
      <c r="B125" s="258"/>
      <c r="C125" s="90"/>
      <c r="D125" s="255"/>
      <c r="E125" s="255"/>
      <c r="F125" s="255"/>
      <c r="G125" s="115"/>
      <c r="H125" s="255"/>
      <c r="I125" s="225"/>
      <c r="J125" s="334"/>
      <c r="K125" s="334"/>
      <c r="L125" s="334"/>
      <c r="M125" s="400"/>
      <c r="N125" s="255"/>
      <c r="O125" s="90"/>
      <c r="P125" s="232"/>
      <c r="Q125" s="321"/>
      <c r="X125" s="335"/>
      <c r="Y125" s="335"/>
      <c r="Z125" s="335"/>
      <c r="AA125" s="335"/>
      <c r="AB125" s="335"/>
      <c r="AC125" s="335"/>
      <c r="AD125" s="335"/>
      <c r="AE125" s="335"/>
      <c r="AF125" s="335"/>
      <c r="AL125" s="121"/>
      <c r="AU125" s="55"/>
      <c r="AV125" s="55"/>
    </row>
    <row r="126" spans="2:48" ht="14.5" x14ac:dyDescent="0.35">
      <c r="B126" s="258"/>
      <c r="C126" s="90"/>
      <c r="D126" s="255"/>
      <c r="E126" s="255"/>
      <c r="F126" s="255"/>
      <c r="G126" s="115"/>
      <c r="H126" s="255"/>
      <c r="I126" s="225"/>
      <c r="J126" s="334"/>
      <c r="K126" s="334"/>
      <c r="L126" s="334"/>
      <c r="M126" s="400"/>
      <c r="N126" s="255"/>
      <c r="O126" s="90"/>
      <c r="P126" s="232"/>
      <c r="Q126" s="321"/>
      <c r="X126" s="335"/>
      <c r="Y126" s="335"/>
      <c r="Z126" s="335"/>
      <c r="AA126" s="335"/>
      <c r="AB126" s="335"/>
      <c r="AC126" s="335"/>
      <c r="AD126" s="335"/>
      <c r="AE126" s="335"/>
      <c r="AF126" s="335"/>
      <c r="AL126" s="121"/>
      <c r="AU126" s="55"/>
      <c r="AV126" s="55"/>
    </row>
    <row r="127" spans="2:48" ht="14.5" x14ac:dyDescent="0.35">
      <c r="B127" s="258"/>
      <c r="C127" s="90"/>
      <c r="D127" s="255"/>
      <c r="E127" s="255"/>
      <c r="F127" s="255"/>
      <c r="G127" s="115"/>
      <c r="H127" s="255"/>
      <c r="I127" s="225"/>
      <c r="J127" s="334"/>
      <c r="K127" s="334"/>
      <c r="L127" s="334"/>
      <c r="M127" s="400"/>
      <c r="N127" s="255"/>
      <c r="O127" s="90"/>
      <c r="P127" s="232"/>
      <c r="Q127" s="321"/>
      <c r="X127" s="335"/>
      <c r="Y127" s="335"/>
      <c r="Z127" s="335"/>
      <c r="AA127" s="335"/>
      <c r="AB127" s="335"/>
      <c r="AC127" s="335"/>
      <c r="AD127" s="335"/>
      <c r="AE127" s="335"/>
      <c r="AF127" s="335"/>
      <c r="AL127" s="121"/>
      <c r="AU127" s="55"/>
      <c r="AV127" s="55"/>
    </row>
    <row r="128" spans="2:48" ht="14.5" x14ac:dyDescent="0.35">
      <c r="B128" s="258"/>
      <c r="C128" s="90"/>
      <c r="D128" s="255"/>
      <c r="E128" s="255"/>
      <c r="F128" s="255"/>
      <c r="G128" s="115"/>
      <c r="H128" s="255"/>
      <c r="I128" s="225"/>
      <c r="J128" s="334"/>
      <c r="K128" s="334"/>
      <c r="L128" s="334"/>
      <c r="M128" s="400"/>
      <c r="N128" s="255"/>
      <c r="O128" s="90"/>
      <c r="P128" s="232"/>
      <c r="Q128" s="321"/>
      <c r="X128" s="335"/>
      <c r="Y128" s="335"/>
      <c r="Z128" s="335"/>
      <c r="AA128" s="335"/>
      <c r="AB128" s="335"/>
      <c r="AC128" s="335"/>
      <c r="AD128" s="335"/>
      <c r="AE128" s="335"/>
      <c r="AF128" s="335"/>
      <c r="AL128" s="121"/>
      <c r="AU128" s="55"/>
      <c r="AV128" s="55"/>
    </row>
    <row r="129" spans="2:48" ht="14.5" x14ac:dyDescent="0.35">
      <c r="B129" s="258"/>
      <c r="C129" s="90"/>
      <c r="D129" s="255"/>
      <c r="E129" s="255"/>
      <c r="F129" s="255"/>
      <c r="G129" s="115"/>
      <c r="H129" s="255"/>
      <c r="I129" s="225"/>
      <c r="J129" s="334"/>
      <c r="K129" s="334"/>
      <c r="L129" s="334"/>
      <c r="M129" s="400"/>
      <c r="N129" s="255"/>
      <c r="O129" s="90"/>
      <c r="P129" s="232"/>
      <c r="Q129" s="321"/>
      <c r="X129" s="335"/>
      <c r="Y129" s="335"/>
      <c r="Z129" s="335"/>
      <c r="AA129" s="335"/>
      <c r="AB129" s="335"/>
      <c r="AC129" s="335"/>
      <c r="AD129" s="335"/>
      <c r="AE129" s="335"/>
      <c r="AF129" s="335"/>
      <c r="AL129" s="121"/>
      <c r="AU129" s="55"/>
      <c r="AV129" s="55"/>
    </row>
    <row r="130" spans="2:48" ht="14.5" x14ac:dyDescent="0.35">
      <c r="B130" s="258"/>
      <c r="C130" s="90"/>
      <c r="D130" s="255"/>
      <c r="E130" s="255"/>
      <c r="F130" s="255"/>
      <c r="G130" s="115"/>
      <c r="H130" s="255"/>
      <c r="I130" s="225"/>
      <c r="J130" s="334"/>
      <c r="K130" s="334"/>
      <c r="L130" s="334"/>
      <c r="M130" s="400"/>
      <c r="N130" s="255"/>
      <c r="O130" s="90"/>
      <c r="P130" s="232"/>
      <c r="Q130" s="321"/>
      <c r="X130" s="335"/>
      <c r="Y130" s="335"/>
      <c r="Z130" s="335"/>
      <c r="AA130" s="335"/>
      <c r="AB130" s="335"/>
      <c r="AC130" s="335"/>
      <c r="AD130" s="335"/>
      <c r="AE130" s="335"/>
      <c r="AF130" s="335"/>
      <c r="AL130" s="121"/>
      <c r="AU130" s="55"/>
      <c r="AV130" s="55"/>
    </row>
    <row r="131" spans="2:48" ht="14.5" x14ac:dyDescent="0.35">
      <c r="B131" s="258"/>
      <c r="C131" s="90"/>
      <c r="D131" s="255"/>
      <c r="E131" s="255"/>
      <c r="F131" s="255"/>
      <c r="G131" s="115"/>
      <c r="H131" s="255"/>
      <c r="I131" s="225"/>
      <c r="J131" s="334"/>
      <c r="K131" s="334"/>
      <c r="L131" s="334"/>
      <c r="M131" s="400"/>
      <c r="N131" s="255"/>
      <c r="O131" s="90"/>
      <c r="P131" s="232"/>
      <c r="Q131" s="321"/>
      <c r="X131" s="335"/>
      <c r="Y131" s="335"/>
      <c r="Z131" s="335"/>
      <c r="AA131" s="335"/>
      <c r="AB131" s="335"/>
      <c r="AC131" s="335"/>
      <c r="AD131" s="335"/>
      <c r="AE131" s="335"/>
      <c r="AF131" s="335"/>
      <c r="AL131" s="121"/>
      <c r="AU131" s="55"/>
      <c r="AV131" s="55"/>
    </row>
    <row r="132" spans="2:48" ht="14.5" x14ac:dyDescent="0.35">
      <c r="B132" s="258"/>
      <c r="C132" s="90"/>
      <c r="D132" s="255"/>
      <c r="E132" s="255"/>
      <c r="F132" s="255"/>
      <c r="G132" s="115"/>
      <c r="H132" s="255"/>
      <c r="I132" s="225"/>
      <c r="J132" s="334"/>
      <c r="K132" s="334"/>
      <c r="L132" s="334"/>
      <c r="M132" s="400"/>
      <c r="N132" s="255"/>
      <c r="O132" s="90"/>
      <c r="P132" s="232"/>
      <c r="Q132" s="321"/>
      <c r="X132" s="335"/>
      <c r="Y132" s="335"/>
      <c r="Z132" s="335"/>
      <c r="AA132" s="335"/>
      <c r="AB132" s="335"/>
      <c r="AC132" s="335"/>
      <c r="AD132" s="335"/>
      <c r="AE132" s="335"/>
      <c r="AF132" s="335"/>
      <c r="AL132" s="121"/>
      <c r="AU132" s="55"/>
      <c r="AV132" s="55"/>
    </row>
    <row r="133" spans="2:48" ht="14.5" x14ac:dyDescent="0.35">
      <c r="B133" s="258"/>
      <c r="C133" s="90"/>
      <c r="D133" s="255"/>
      <c r="E133" s="255"/>
      <c r="F133" s="255"/>
      <c r="G133" s="115"/>
      <c r="H133" s="255"/>
      <c r="I133" s="225"/>
      <c r="J133" s="334"/>
      <c r="K133" s="334"/>
      <c r="L133" s="334"/>
      <c r="M133" s="400"/>
      <c r="N133" s="255"/>
      <c r="O133" s="90"/>
      <c r="P133" s="232"/>
      <c r="Q133" s="321"/>
      <c r="X133" s="335"/>
      <c r="Y133" s="335"/>
      <c r="Z133" s="335"/>
      <c r="AA133" s="335"/>
      <c r="AB133" s="335"/>
      <c r="AC133" s="335"/>
      <c r="AD133" s="335"/>
      <c r="AE133" s="335"/>
      <c r="AF133" s="335"/>
      <c r="AL133" s="121"/>
      <c r="AU133" s="55"/>
      <c r="AV133" s="55"/>
    </row>
    <row r="134" spans="2:48" ht="14.5" x14ac:dyDescent="0.35">
      <c r="B134" s="258"/>
      <c r="C134" s="90"/>
      <c r="D134" s="255"/>
      <c r="E134" s="255"/>
      <c r="F134" s="255"/>
      <c r="G134" s="115"/>
      <c r="H134" s="255"/>
      <c r="I134" s="225"/>
      <c r="J134" s="334"/>
      <c r="K134" s="334"/>
      <c r="L134" s="334"/>
      <c r="M134" s="400"/>
      <c r="N134" s="255"/>
      <c r="O134" s="90"/>
      <c r="P134" s="232"/>
      <c r="Q134" s="321"/>
      <c r="X134" s="335"/>
      <c r="Y134" s="335"/>
      <c r="Z134" s="335"/>
      <c r="AA134" s="335"/>
      <c r="AB134" s="335"/>
      <c r="AC134" s="335"/>
      <c r="AD134" s="335"/>
      <c r="AE134" s="335"/>
      <c r="AF134" s="335"/>
      <c r="AL134" s="121"/>
      <c r="AU134" s="55"/>
      <c r="AV134" s="55"/>
    </row>
    <row r="135" spans="2:48" ht="14.5" x14ac:dyDescent="0.35">
      <c r="B135" s="258"/>
      <c r="C135" s="90"/>
      <c r="D135" s="255"/>
      <c r="E135" s="255"/>
      <c r="F135" s="255"/>
      <c r="G135" s="115"/>
      <c r="H135" s="255"/>
      <c r="I135" s="225"/>
      <c r="J135" s="334"/>
      <c r="K135" s="334"/>
      <c r="L135" s="334"/>
      <c r="M135" s="400"/>
      <c r="N135" s="255"/>
      <c r="O135" s="90"/>
      <c r="P135" s="232"/>
      <c r="Q135" s="321"/>
      <c r="X135" s="335"/>
      <c r="Y135" s="335"/>
      <c r="Z135" s="335"/>
      <c r="AA135" s="335"/>
      <c r="AB135" s="335"/>
      <c r="AC135" s="335"/>
      <c r="AD135" s="335"/>
      <c r="AE135" s="335"/>
      <c r="AF135" s="335"/>
      <c r="AL135" s="121"/>
      <c r="AU135" s="55"/>
      <c r="AV135" s="55"/>
    </row>
    <row r="136" spans="2:48" ht="14.5" x14ac:dyDescent="0.35">
      <c r="B136" s="258"/>
      <c r="C136" s="90"/>
      <c r="D136" s="255"/>
      <c r="E136" s="255"/>
      <c r="F136" s="255"/>
      <c r="G136" s="115"/>
      <c r="H136" s="255"/>
      <c r="I136" s="225"/>
      <c r="J136" s="334"/>
      <c r="K136" s="334"/>
      <c r="L136" s="334"/>
      <c r="M136" s="400"/>
      <c r="N136" s="255"/>
      <c r="O136" s="90"/>
      <c r="P136" s="232"/>
      <c r="Q136" s="321"/>
      <c r="X136" s="335"/>
      <c r="Y136" s="335"/>
      <c r="Z136" s="335"/>
      <c r="AA136" s="335"/>
      <c r="AB136" s="335"/>
      <c r="AC136" s="335"/>
      <c r="AD136" s="335"/>
      <c r="AE136" s="335"/>
      <c r="AF136" s="335"/>
      <c r="AL136" s="121"/>
      <c r="AU136" s="55"/>
      <c r="AV136" s="55"/>
    </row>
    <row r="137" spans="2:48" ht="14.5" x14ac:dyDescent="0.35">
      <c r="B137" s="258"/>
      <c r="C137" s="90"/>
      <c r="D137" s="255"/>
      <c r="E137" s="255"/>
      <c r="F137" s="255"/>
      <c r="G137" s="115"/>
      <c r="H137" s="255"/>
      <c r="I137" s="225"/>
      <c r="J137" s="334"/>
      <c r="K137" s="334"/>
      <c r="L137" s="334"/>
      <c r="M137" s="400"/>
      <c r="N137" s="255"/>
      <c r="O137" s="90"/>
      <c r="P137" s="232"/>
      <c r="Q137" s="321"/>
      <c r="X137" s="335"/>
      <c r="Y137" s="335"/>
      <c r="Z137" s="335"/>
      <c r="AA137" s="335"/>
      <c r="AB137" s="335"/>
      <c r="AC137" s="335"/>
      <c r="AD137" s="335"/>
      <c r="AE137" s="335"/>
      <c r="AF137" s="335"/>
      <c r="AL137" s="121"/>
      <c r="AU137" s="55"/>
      <c r="AV137" s="55"/>
    </row>
    <row r="138" spans="2:48" ht="14.5" x14ac:dyDescent="0.35">
      <c r="B138" s="258"/>
      <c r="C138" s="90"/>
      <c r="D138" s="255"/>
      <c r="E138" s="255"/>
      <c r="F138" s="255"/>
      <c r="G138" s="115"/>
      <c r="H138" s="255"/>
      <c r="I138" s="225"/>
      <c r="J138" s="334"/>
      <c r="K138" s="334"/>
      <c r="L138" s="334"/>
      <c r="M138" s="400"/>
      <c r="N138" s="255"/>
      <c r="O138" s="90"/>
      <c r="P138" s="232"/>
      <c r="Q138" s="321"/>
      <c r="X138" s="335"/>
      <c r="Y138" s="335"/>
      <c r="Z138" s="335"/>
      <c r="AA138" s="335"/>
      <c r="AB138" s="335"/>
      <c r="AC138" s="335"/>
      <c r="AD138" s="335"/>
      <c r="AE138" s="335"/>
      <c r="AF138" s="335"/>
      <c r="AL138" s="121"/>
      <c r="AU138" s="55"/>
      <c r="AV138" s="55"/>
    </row>
    <row r="139" spans="2:48" ht="14.5" x14ac:dyDescent="0.35">
      <c r="B139" s="258"/>
      <c r="C139" s="90"/>
      <c r="D139" s="255"/>
      <c r="E139" s="255"/>
      <c r="F139" s="255"/>
      <c r="G139" s="115"/>
      <c r="H139" s="255"/>
      <c r="I139" s="225"/>
      <c r="J139" s="334"/>
      <c r="K139" s="334"/>
      <c r="L139" s="334"/>
      <c r="M139" s="400"/>
      <c r="N139" s="255"/>
      <c r="O139" s="90"/>
      <c r="P139" s="232"/>
      <c r="Q139" s="321"/>
      <c r="X139" s="335"/>
      <c r="Y139" s="335"/>
      <c r="Z139" s="335"/>
      <c r="AA139" s="335"/>
      <c r="AB139" s="335"/>
      <c r="AC139" s="335"/>
      <c r="AD139" s="335"/>
      <c r="AE139" s="335"/>
      <c r="AF139" s="335"/>
      <c r="AL139" s="121"/>
      <c r="AU139" s="55"/>
      <c r="AV139" s="55"/>
    </row>
    <row r="140" spans="2:48" ht="14.5" x14ac:dyDescent="0.35">
      <c r="B140" s="258"/>
      <c r="C140" s="90"/>
      <c r="D140" s="255"/>
      <c r="E140" s="255"/>
      <c r="F140" s="255"/>
      <c r="G140" s="115"/>
      <c r="H140" s="255"/>
      <c r="I140" s="225"/>
      <c r="J140" s="334"/>
      <c r="K140" s="334"/>
      <c r="L140" s="334"/>
      <c r="M140" s="400"/>
      <c r="N140" s="255"/>
      <c r="O140" s="90"/>
      <c r="P140" s="232"/>
      <c r="Q140" s="321"/>
      <c r="X140" s="335"/>
      <c r="Y140" s="335"/>
      <c r="Z140" s="335"/>
      <c r="AA140" s="335"/>
      <c r="AB140" s="335"/>
      <c r="AC140" s="335"/>
      <c r="AD140" s="335"/>
      <c r="AE140" s="335"/>
      <c r="AF140" s="335"/>
      <c r="AL140" s="121"/>
      <c r="AU140" s="55"/>
      <c r="AV140" s="55"/>
    </row>
    <row r="141" spans="2:48" ht="14.5" x14ac:dyDescent="0.35">
      <c r="B141" s="258"/>
      <c r="C141" s="90"/>
      <c r="D141" s="255"/>
      <c r="E141" s="255"/>
      <c r="F141" s="255"/>
      <c r="G141" s="115"/>
      <c r="H141" s="255"/>
      <c r="I141" s="225"/>
      <c r="J141" s="334"/>
      <c r="K141" s="334"/>
      <c r="L141" s="334"/>
      <c r="M141" s="400"/>
      <c r="N141" s="255"/>
      <c r="O141" s="90"/>
      <c r="P141" s="232"/>
      <c r="Q141" s="321"/>
      <c r="X141" s="335"/>
      <c r="Y141" s="335"/>
      <c r="Z141" s="335"/>
      <c r="AA141" s="335"/>
      <c r="AB141" s="335"/>
      <c r="AC141" s="335"/>
      <c r="AD141" s="335"/>
      <c r="AE141" s="335"/>
      <c r="AF141" s="335"/>
      <c r="AL141" s="121"/>
      <c r="AU141" s="55"/>
      <c r="AV141" s="55"/>
    </row>
    <row r="142" spans="2:48" ht="14.5" x14ac:dyDescent="0.35">
      <c r="B142" s="258"/>
      <c r="C142" s="90"/>
      <c r="D142" s="255"/>
      <c r="E142" s="255"/>
      <c r="F142" s="255"/>
      <c r="G142" s="115"/>
      <c r="H142" s="255"/>
      <c r="I142" s="225"/>
      <c r="J142" s="334"/>
      <c r="K142" s="334"/>
      <c r="L142" s="334"/>
      <c r="M142" s="400"/>
      <c r="N142" s="255"/>
      <c r="O142" s="90"/>
      <c r="P142" s="232"/>
      <c r="Q142" s="321"/>
      <c r="X142" s="335"/>
      <c r="Y142" s="335"/>
      <c r="Z142" s="335"/>
      <c r="AA142" s="335"/>
      <c r="AB142" s="335"/>
      <c r="AC142" s="335"/>
      <c r="AD142" s="335"/>
      <c r="AE142" s="335"/>
      <c r="AF142" s="335"/>
      <c r="AL142" s="121"/>
      <c r="AU142" s="55"/>
      <c r="AV142" s="55"/>
    </row>
    <row r="143" spans="2:48" ht="14.5" x14ac:dyDescent="0.35">
      <c r="B143" s="258"/>
      <c r="C143" s="90"/>
      <c r="D143" s="255"/>
      <c r="E143" s="255"/>
      <c r="F143" s="255"/>
      <c r="G143" s="115"/>
      <c r="H143" s="255"/>
      <c r="I143" s="225"/>
      <c r="J143" s="334"/>
      <c r="K143" s="334"/>
      <c r="L143" s="334"/>
      <c r="M143" s="400"/>
      <c r="N143" s="255"/>
      <c r="O143" s="90"/>
      <c r="P143" s="232"/>
      <c r="Q143" s="321"/>
      <c r="X143" s="335"/>
      <c r="Y143" s="335"/>
      <c r="Z143" s="335"/>
      <c r="AA143" s="335"/>
      <c r="AB143" s="335"/>
      <c r="AC143" s="335"/>
      <c r="AD143" s="335"/>
      <c r="AE143" s="335"/>
      <c r="AF143" s="335"/>
      <c r="AL143" s="121"/>
      <c r="AU143" s="55"/>
      <c r="AV143" s="55"/>
    </row>
    <row r="144" spans="2:48" ht="14.5" x14ac:dyDescent="0.35">
      <c r="B144" s="258"/>
      <c r="C144" s="90"/>
      <c r="D144" s="255"/>
      <c r="E144" s="255"/>
      <c r="F144" s="255"/>
      <c r="G144" s="115"/>
      <c r="H144" s="255"/>
      <c r="I144" s="225"/>
      <c r="J144" s="334"/>
      <c r="K144" s="334"/>
      <c r="L144" s="334"/>
      <c r="M144" s="400"/>
      <c r="N144" s="255"/>
      <c r="O144" s="90"/>
      <c r="P144" s="232"/>
      <c r="Q144" s="321"/>
      <c r="X144" s="335"/>
      <c r="Y144" s="335"/>
      <c r="Z144" s="335"/>
      <c r="AA144" s="335"/>
      <c r="AB144" s="335"/>
      <c r="AC144" s="335"/>
      <c r="AD144" s="335"/>
      <c r="AE144" s="335"/>
      <c r="AF144" s="335"/>
      <c r="AL144" s="121"/>
      <c r="AU144" s="55"/>
      <c r="AV144" s="55"/>
    </row>
    <row r="145" spans="2:48" ht="14.5" x14ac:dyDescent="0.35">
      <c r="B145" s="258"/>
      <c r="C145" s="90"/>
      <c r="D145" s="255"/>
      <c r="E145" s="255"/>
      <c r="F145" s="255"/>
      <c r="G145" s="115"/>
      <c r="H145" s="255"/>
      <c r="I145" s="225"/>
      <c r="J145" s="334"/>
      <c r="K145" s="334"/>
      <c r="L145" s="334"/>
      <c r="M145" s="400"/>
      <c r="N145" s="255"/>
      <c r="O145" s="90"/>
      <c r="P145" s="232"/>
      <c r="Q145" s="321"/>
      <c r="X145" s="335"/>
      <c r="Y145" s="335"/>
      <c r="Z145" s="335"/>
      <c r="AA145" s="335"/>
      <c r="AB145" s="335"/>
      <c r="AC145" s="335"/>
      <c r="AD145" s="335"/>
      <c r="AE145" s="335"/>
      <c r="AF145" s="335"/>
      <c r="AL145" s="121"/>
      <c r="AU145" s="55"/>
      <c r="AV145" s="55"/>
    </row>
    <row r="146" spans="2:48" ht="14.5" x14ac:dyDescent="0.35">
      <c r="B146" s="258"/>
      <c r="C146" s="90"/>
      <c r="D146" s="255"/>
      <c r="E146" s="255"/>
      <c r="F146" s="255"/>
      <c r="G146" s="115"/>
      <c r="H146" s="255"/>
      <c r="I146" s="225"/>
      <c r="J146" s="334"/>
      <c r="K146" s="334"/>
      <c r="L146" s="334"/>
      <c r="M146" s="400"/>
      <c r="N146" s="255"/>
      <c r="O146" s="90"/>
      <c r="P146" s="232"/>
      <c r="Q146" s="321"/>
      <c r="X146" s="335"/>
      <c r="Y146" s="335"/>
      <c r="Z146" s="335"/>
      <c r="AA146" s="335"/>
      <c r="AB146" s="335"/>
      <c r="AC146" s="335"/>
      <c r="AD146" s="335"/>
      <c r="AE146" s="335"/>
      <c r="AF146" s="335"/>
      <c r="AL146" s="121"/>
      <c r="AU146" s="55"/>
      <c r="AV146" s="55"/>
    </row>
    <row r="147" spans="2:48" ht="14.5" x14ac:dyDescent="0.35">
      <c r="B147" s="258"/>
      <c r="C147" s="90"/>
      <c r="D147" s="255"/>
      <c r="E147" s="255"/>
      <c r="F147" s="255"/>
      <c r="G147" s="115"/>
      <c r="H147" s="255"/>
      <c r="I147" s="225"/>
      <c r="J147" s="334"/>
      <c r="K147" s="334"/>
      <c r="L147" s="334"/>
      <c r="M147" s="400"/>
      <c r="N147" s="255"/>
      <c r="O147" s="90"/>
      <c r="P147" s="232"/>
      <c r="Q147" s="321"/>
      <c r="X147" s="335"/>
      <c r="Y147" s="335"/>
      <c r="Z147" s="335"/>
      <c r="AA147" s="335"/>
      <c r="AB147" s="335"/>
      <c r="AC147" s="335"/>
      <c r="AD147" s="335"/>
      <c r="AE147" s="335"/>
      <c r="AF147" s="335"/>
      <c r="AL147" s="121"/>
      <c r="AU147" s="55"/>
      <c r="AV147" s="55"/>
    </row>
    <row r="148" spans="2:48" ht="14.5" x14ac:dyDescent="0.35">
      <c r="B148" s="258"/>
      <c r="C148" s="90"/>
      <c r="D148" s="255"/>
      <c r="E148" s="255"/>
      <c r="F148" s="255"/>
      <c r="G148" s="115"/>
      <c r="H148" s="255"/>
      <c r="I148" s="225"/>
      <c r="J148" s="334"/>
      <c r="K148" s="334"/>
      <c r="L148" s="334"/>
      <c r="M148" s="400"/>
      <c r="N148" s="255"/>
      <c r="O148" s="90"/>
      <c r="P148" s="232"/>
      <c r="Q148" s="321"/>
      <c r="X148" s="335"/>
      <c r="Y148" s="335"/>
      <c r="Z148" s="335"/>
      <c r="AA148" s="335"/>
      <c r="AB148" s="335"/>
      <c r="AC148" s="335"/>
      <c r="AD148" s="335"/>
      <c r="AE148" s="335"/>
      <c r="AF148" s="335"/>
      <c r="AL148" s="121"/>
      <c r="AU148" s="55"/>
      <c r="AV148" s="55"/>
    </row>
    <row r="149" spans="2:48" ht="14.5" x14ac:dyDescent="0.35">
      <c r="B149" s="258"/>
      <c r="C149" s="90"/>
      <c r="D149" s="255"/>
      <c r="E149" s="255"/>
      <c r="F149" s="255"/>
      <c r="G149" s="115"/>
      <c r="H149" s="255"/>
      <c r="I149" s="225"/>
      <c r="J149" s="334"/>
      <c r="K149" s="334"/>
      <c r="L149" s="334"/>
      <c r="M149" s="400"/>
      <c r="N149" s="255"/>
      <c r="O149" s="90"/>
      <c r="P149" s="232"/>
      <c r="Q149" s="321"/>
      <c r="X149" s="335"/>
      <c r="Y149" s="335"/>
      <c r="Z149" s="335"/>
      <c r="AA149" s="335"/>
      <c r="AB149" s="335"/>
      <c r="AC149" s="335"/>
      <c r="AD149" s="335"/>
      <c r="AE149" s="335"/>
      <c r="AF149" s="335"/>
      <c r="AL149" s="121"/>
      <c r="AU149" s="55"/>
      <c r="AV149" s="55"/>
    </row>
    <row r="150" spans="2:48" ht="14.5" x14ac:dyDescent="0.35">
      <c r="B150" s="258"/>
      <c r="C150" s="90"/>
      <c r="D150" s="255"/>
      <c r="E150" s="255"/>
      <c r="F150" s="255"/>
      <c r="G150" s="115"/>
      <c r="H150" s="255"/>
      <c r="I150" s="225"/>
      <c r="J150" s="334"/>
      <c r="K150" s="334"/>
      <c r="L150" s="334"/>
      <c r="M150" s="400"/>
      <c r="N150" s="255"/>
      <c r="O150" s="90"/>
      <c r="P150" s="232"/>
      <c r="Q150" s="321"/>
      <c r="X150" s="335"/>
      <c r="Y150" s="335"/>
      <c r="Z150" s="335"/>
      <c r="AA150" s="335"/>
      <c r="AB150" s="335"/>
      <c r="AC150" s="335"/>
      <c r="AD150" s="335"/>
      <c r="AE150" s="335"/>
      <c r="AF150" s="335"/>
      <c r="AL150" s="121"/>
      <c r="AU150" s="55"/>
      <c r="AV150" s="55"/>
    </row>
    <row r="151" spans="2:48" ht="14.5" x14ac:dyDescent="0.35">
      <c r="B151" s="258"/>
      <c r="C151" s="90"/>
      <c r="D151" s="255"/>
      <c r="E151" s="255"/>
      <c r="F151" s="255"/>
      <c r="G151" s="115"/>
      <c r="H151" s="255"/>
      <c r="I151" s="225"/>
      <c r="J151" s="334"/>
      <c r="K151" s="334"/>
      <c r="L151" s="334"/>
      <c r="M151" s="400"/>
      <c r="N151" s="255"/>
      <c r="O151" s="90"/>
      <c r="P151" s="232"/>
      <c r="Q151" s="321"/>
      <c r="X151" s="335"/>
      <c r="Y151" s="335"/>
      <c r="Z151" s="335"/>
      <c r="AA151" s="335"/>
      <c r="AB151" s="335"/>
      <c r="AC151" s="335"/>
      <c r="AD151" s="335"/>
      <c r="AE151" s="335"/>
      <c r="AF151" s="335"/>
      <c r="AL151" s="121"/>
      <c r="AU151" s="55"/>
      <c r="AV151" s="55"/>
    </row>
    <row r="152" spans="2:48" ht="14.5" x14ac:dyDescent="0.35">
      <c r="B152" s="258"/>
      <c r="C152" s="90"/>
      <c r="D152" s="255"/>
      <c r="E152" s="255"/>
      <c r="F152" s="255"/>
      <c r="G152" s="115"/>
      <c r="H152" s="255"/>
      <c r="I152" s="225"/>
      <c r="J152" s="334"/>
      <c r="K152" s="334"/>
      <c r="L152" s="334"/>
      <c r="M152" s="400"/>
      <c r="N152" s="255"/>
      <c r="O152" s="90"/>
      <c r="P152" s="232"/>
      <c r="Q152" s="321"/>
      <c r="X152" s="335"/>
      <c r="Y152" s="335"/>
      <c r="Z152" s="335"/>
      <c r="AA152" s="335"/>
      <c r="AB152" s="335"/>
      <c r="AC152" s="335"/>
      <c r="AD152" s="335"/>
      <c r="AE152" s="335"/>
      <c r="AF152" s="335"/>
      <c r="AL152" s="121"/>
      <c r="AU152" s="55"/>
      <c r="AV152" s="55"/>
    </row>
    <row r="153" spans="2:48" ht="14.5" x14ac:dyDescent="0.35">
      <c r="B153" s="258"/>
      <c r="C153" s="90"/>
      <c r="D153" s="255"/>
      <c r="E153" s="255"/>
      <c r="F153" s="255"/>
      <c r="G153" s="115"/>
      <c r="H153" s="255"/>
      <c r="I153" s="225"/>
      <c r="J153" s="334"/>
      <c r="K153" s="334"/>
      <c r="L153" s="334"/>
      <c r="M153" s="400"/>
      <c r="N153" s="255"/>
      <c r="O153" s="90"/>
      <c r="P153" s="232"/>
      <c r="Q153" s="321"/>
      <c r="X153" s="335"/>
      <c r="Y153" s="335"/>
      <c r="Z153" s="335"/>
      <c r="AA153" s="335"/>
      <c r="AB153" s="335"/>
      <c r="AC153" s="335"/>
      <c r="AD153" s="335"/>
      <c r="AE153" s="335"/>
      <c r="AF153" s="335"/>
      <c r="AL153" s="121"/>
      <c r="AU153" s="55"/>
      <c r="AV153" s="55"/>
    </row>
    <row r="154" spans="2:48" ht="14.5" x14ac:dyDescent="0.35">
      <c r="B154" s="258"/>
      <c r="C154" s="90"/>
      <c r="D154" s="255"/>
      <c r="E154" s="255"/>
      <c r="F154" s="255"/>
      <c r="G154" s="115"/>
      <c r="H154" s="255"/>
      <c r="I154" s="225"/>
      <c r="J154" s="334"/>
      <c r="K154" s="334"/>
      <c r="L154" s="334"/>
      <c r="M154" s="400"/>
      <c r="N154" s="255"/>
      <c r="O154" s="90"/>
      <c r="P154" s="232"/>
      <c r="Q154" s="321"/>
      <c r="X154" s="335"/>
      <c r="Y154" s="335"/>
      <c r="Z154" s="335"/>
      <c r="AA154" s="335"/>
      <c r="AB154" s="335"/>
      <c r="AC154" s="335"/>
      <c r="AD154" s="335"/>
      <c r="AE154" s="335"/>
      <c r="AF154" s="335"/>
      <c r="AL154" s="121"/>
      <c r="AU154" s="55"/>
      <c r="AV154" s="55"/>
    </row>
    <row r="155" spans="2:48" ht="14.5" x14ac:dyDescent="0.35">
      <c r="B155" s="258"/>
      <c r="C155" s="90"/>
      <c r="D155" s="255"/>
      <c r="E155" s="255"/>
      <c r="F155" s="255"/>
      <c r="G155" s="115"/>
      <c r="H155" s="255"/>
      <c r="I155" s="225"/>
      <c r="J155" s="334"/>
      <c r="K155" s="334"/>
      <c r="L155" s="334"/>
      <c r="M155" s="400"/>
      <c r="N155" s="255"/>
      <c r="O155" s="90"/>
      <c r="P155" s="232"/>
      <c r="Q155" s="321"/>
      <c r="X155" s="335"/>
      <c r="Y155" s="335"/>
      <c r="Z155" s="335"/>
      <c r="AA155" s="335"/>
      <c r="AB155" s="335"/>
      <c r="AC155" s="335"/>
      <c r="AD155" s="335"/>
      <c r="AE155" s="335"/>
      <c r="AF155" s="335"/>
      <c r="AL155" s="121"/>
      <c r="AU155" s="55"/>
      <c r="AV155" s="55"/>
    </row>
    <row r="156" spans="2:48" ht="14.5" x14ac:dyDescent="0.35">
      <c r="B156" s="258"/>
      <c r="C156" s="90"/>
      <c r="D156" s="255"/>
      <c r="E156" s="255"/>
      <c r="F156" s="255"/>
      <c r="G156" s="115"/>
      <c r="H156" s="255"/>
      <c r="I156" s="225"/>
      <c r="J156" s="334"/>
      <c r="K156" s="334"/>
      <c r="L156" s="334"/>
      <c r="M156" s="400"/>
      <c r="N156" s="255"/>
      <c r="O156" s="90"/>
      <c r="P156" s="232"/>
      <c r="Q156" s="321"/>
      <c r="X156" s="335"/>
      <c r="Y156" s="335"/>
      <c r="Z156" s="335"/>
      <c r="AA156" s="335"/>
      <c r="AB156" s="335"/>
      <c r="AC156" s="335"/>
      <c r="AD156" s="335"/>
      <c r="AE156" s="335"/>
      <c r="AF156" s="335"/>
      <c r="AL156" s="121"/>
      <c r="AU156" s="55"/>
      <c r="AV156" s="55"/>
    </row>
    <row r="157" spans="2:48" ht="14.5" x14ac:dyDescent="0.35">
      <c r="B157" s="258"/>
      <c r="C157" s="90"/>
      <c r="D157" s="255"/>
      <c r="E157" s="255"/>
      <c r="F157" s="255"/>
      <c r="G157" s="115"/>
      <c r="H157" s="255"/>
      <c r="I157" s="225"/>
      <c r="J157" s="334"/>
      <c r="K157" s="334"/>
      <c r="L157" s="334"/>
      <c r="M157" s="400"/>
      <c r="N157" s="255"/>
      <c r="O157" s="90"/>
      <c r="P157" s="232"/>
      <c r="Q157" s="321"/>
      <c r="X157" s="335"/>
      <c r="Y157" s="335"/>
      <c r="Z157" s="335"/>
      <c r="AA157" s="335"/>
      <c r="AB157" s="335"/>
      <c r="AC157" s="335"/>
      <c r="AD157" s="335"/>
      <c r="AE157" s="335"/>
      <c r="AF157" s="335"/>
      <c r="AL157" s="121"/>
      <c r="AU157" s="55"/>
      <c r="AV157" s="55"/>
    </row>
    <row r="158" spans="2:48" ht="14.5" x14ac:dyDescent="0.35">
      <c r="B158" s="258"/>
      <c r="C158" s="90"/>
      <c r="D158" s="255"/>
      <c r="E158" s="255"/>
      <c r="F158" s="255"/>
      <c r="G158" s="115"/>
      <c r="H158" s="255"/>
      <c r="I158" s="225"/>
      <c r="J158" s="334"/>
      <c r="K158" s="334"/>
      <c r="L158" s="334"/>
      <c r="M158" s="400"/>
      <c r="N158" s="255"/>
      <c r="O158" s="90"/>
      <c r="P158" s="232"/>
      <c r="Q158" s="321"/>
      <c r="X158" s="335"/>
      <c r="Y158" s="335"/>
      <c r="Z158" s="335"/>
      <c r="AA158" s="335"/>
      <c r="AB158" s="335"/>
      <c r="AC158" s="335"/>
      <c r="AD158" s="335"/>
      <c r="AE158" s="335"/>
      <c r="AF158" s="335"/>
      <c r="AL158" s="121"/>
      <c r="AU158" s="55"/>
      <c r="AV158" s="55"/>
    </row>
    <row r="159" spans="2:48" ht="14.5" x14ac:dyDescent="0.35">
      <c r="B159" s="258"/>
      <c r="C159" s="90"/>
      <c r="D159" s="255"/>
      <c r="E159" s="255"/>
      <c r="F159" s="255"/>
      <c r="G159" s="115"/>
      <c r="H159" s="255"/>
      <c r="I159" s="225"/>
      <c r="J159" s="334"/>
      <c r="K159" s="334"/>
      <c r="L159" s="334"/>
      <c r="M159" s="400"/>
      <c r="N159" s="255"/>
      <c r="O159" s="90"/>
      <c r="P159" s="232"/>
      <c r="Q159" s="321"/>
      <c r="X159" s="335"/>
      <c r="Y159" s="335"/>
      <c r="Z159" s="335"/>
      <c r="AA159" s="335"/>
      <c r="AB159" s="335"/>
      <c r="AC159" s="335"/>
      <c r="AD159" s="335"/>
      <c r="AE159" s="335"/>
      <c r="AF159" s="335"/>
      <c r="AL159" s="121"/>
      <c r="AU159" s="55"/>
      <c r="AV159" s="55"/>
    </row>
    <row r="160" spans="2:48" ht="14.5" x14ac:dyDescent="0.35">
      <c r="B160" s="258"/>
      <c r="C160" s="90"/>
      <c r="D160" s="255"/>
      <c r="E160" s="255"/>
      <c r="F160" s="255"/>
      <c r="G160" s="115"/>
      <c r="H160" s="255"/>
      <c r="I160" s="225"/>
      <c r="J160" s="334"/>
      <c r="K160" s="334"/>
      <c r="L160" s="334"/>
      <c r="M160" s="400"/>
      <c r="N160" s="255"/>
      <c r="O160" s="90"/>
      <c r="P160" s="232"/>
      <c r="Q160" s="321"/>
      <c r="X160" s="335"/>
      <c r="Y160" s="335"/>
      <c r="Z160" s="335"/>
      <c r="AA160" s="335"/>
      <c r="AB160" s="335"/>
      <c r="AC160" s="335"/>
      <c r="AD160" s="335"/>
      <c r="AE160" s="335"/>
      <c r="AF160" s="335"/>
      <c r="AL160" s="121"/>
      <c r="AU160" s="55"/>
      <c r="AV160" s="55"/>
    </row>
    <row r="161" spans="2:48" ht="14.5" x14ac:dyDescent="0.35">
      <c r="B161" s="258"/>
      <c r="C161" s="90"/>
      <c r="D161" s="255"/>
      <c r="E161" s="255"/>
      <c r="F161" s="255"/>
      <c r="G161" s="115"/>
      <c r="H161" s="255"/>
      <c r="I161" s="225"/>
      <c r="J161" s="334"/>
      <c r="K161" s="334"/>
      <c r="L161" s="334"/>
      <c r="M161" s="400"/>
      <c r="N161" s="255"/>
      <c r="O161" s="90"/>
      <c r="P161" s="232"/>
      <c r="Q161" s="321"/>
      <c r="X161" s="335"/>
      <c r="Y161" s="335"/>
      <c r="Z161" s="335"/>
      <c r="AA161" s="335"/>
      <c r="AB161" s="335"/>
      <c r="AC161" s="335"/>
      <c r="AD161" s="335"/>
      <c r="AE161" s="335"/>
      <c r="AF161" s="335"/>
      <c r="AL161" s="121"/>
      <c r="AU161" s="55"/>
      <c r="AV161" s="55"/>
    </row>
    <row r="162" spans="2:48" ht="14.5" x14ac:dyDescent="0.35">
      <c r="B162" s="258"/>
      <c r="C162" s="90"/>
      <c r="D162" s="255"/>
      <c r="E162" s="255"/>
      <c r="F162" s="255"/>
      <c r="G162" s="115"/>
      <c r="H162" s="255"/>
      <c r="I162" s="225"/>
      <c r="J162" s="334"/>
      <c r="K162" s="334"/>
      <c r="L162" s="334"/>
      <c r="M162" s="400"/>
      <c r="N162" s="255"/>
      <c r="O162" s="90"/>
      <c r="P162" s="232"/>
      <c r="Q162" s="321"/>
      <c r="X162" s="335"/>
      <c r="Y162" s="335"/>
      <c r="Z162" s="335"/>
      <c r="AA162" s="335"/>
      <c r="AB162" s="335"/>
      <c r="AC162" s="335"/>
      <c r="AD162" s="335"/>
      <c r="AE162" s="335"/>
      <c r="AF162" s="335"/>
      <c r="AL162" s="121"/>
      <c r="AU162" s="55"/>
      <c r="AV162" s="55"/>
    </row>
    <row r="163" spans="2:48" ht="14.5" x14ac:dyDescent="0.35">
      <c r="B163" s="258"/>
      <c r="C163" s="90"/>
      <c r="D163" s="255"/>
      <c r="E163" s="255"/>
      <c r="F163" s="255"/>
      <c r="G163" s="115"/>
      <c r="H163" s="255"/>
      <c r="I163" s="225"/>
      <c r="J163" s="334"/>
      <c r="K163" s="334"/>
      <c r="L163" s="334"/>
      <c r="M163" s="400"/>
      <c r="N163" s="255"/>
      <c r="O163" s="90"/>
      <c r="P163" s="232"/>
      <c r="Q163" s="321"/>
      <c r="V163" s="335"/>
      <c r="W163" s="335"/>
      <c r="X163" s="335"/>
      <c r="Y163" s="335"/>
      <c r="Z163" s="335"/>
      <c r="AA163" s="335"/>
      <c r="AB163" s="335"/>
      <c r="AC163" s="335"/>
      <c r="AD163" s="335"/>
      <c r="AE163" s="335"/>
      <c r="AF163" s="335"/>
      <c r="AL163" s="121"/>
      <c r="AU163" s="55"/>
      <c r="AV163" s="55"/>
    </row>
    <row r="164" spans="2:48" ht="14.5" x14ac:dyDescent="0.35">
      <c r="B164" s="258"/>
      <c r="C164" s="90"/>
      <c r="D164" s="255"/>
      <c r="E164" s="255"/>
      <c r="F164" s="255"/>
      <c r="G164" s="115"/>
      <c r="H164" s="255"/>
      <c r="I164" s="225"/>
      <c r="J164" s="334"/>
      <c r="K164" s="334"/>
      <c r="L164" s="334"/>
      <c r="M164" s="400"/>
      <c r="N164" s="255"/>
      <c r="O164" s="90"/>
      <c r="P164" s="232"/>
      <c r="Q164" s="321"/>
      <c r="V164" s="335"/>
      <c r="W164" s="335"/>
      <c r="X164" s="335"/>
      <c r="Y164" s="335"/>
      <c r="Z164" s="335"/>
      <c r="AA164" s="335"/>
      <c r="AB164" s="335"/>
      <c r="AC164" s="335"/>
      <c r="AD164" s="335"/>
      <c r="AE164" s="335"/>
      <c r="AF164" s="335"/>
      <c r="AL164" s="121"/>
      <c r="AU164" s="55"/>
      <c r="AV164" s="55"/>
    </row>
    <row r="165" spans="2:48" s="335" customFormat="1" ht="14.5" x14ac:dyDescent="0.35">
      <c r="B165" s="258"/>
      <c r="C165" s="90"/>
      <c r="D165" s="255"/>
      <c r="E165" s="255"/>
      <c r="F165" s="255"/>
      <c r="G165" s="115"/>
      <c r="H165" s="255"/>
      <c r="I165" s="225"/>
      <c r="J165" s="334"/>
      <c r="K165" s="334"/>
      <c r="L165" s="334"/>
      <c r="M165" s="400"/>
      <c r="N165" s="255"/>
      <c r="O165" s="90"/>
      <c r="P165" s="232"/>
      <c r="Q165" s="321"/>
      <c r="R165" s="121"/>
      <c r="S165" s="121"/>
      <c r="T165" s="121"/>
      <c r="U165" s="121"/>
      <c r="AK165" s="691"/>
    </row>
    <row r="166" spans="2:48" s="335" customFormat="1" ht="14.5" x14ac:dyDescent="0.35">
      <c r="B166" s="258"/>
      <c r="C166" s="90"/>
      <c r="D166" s="255"/>
      <c r="E166" s="255"/>
      <c r="F166" s="255"/>
      <c r="G166" s="115"/>
      <c r="H166" s="255"/>
      <c r="I166" s="225"/>
      <c r="J166" s="334"/>
      <c r="K166" s="334"/>
      <c r="L166" s="334"/>
      <c r="M166" s="400"/>
      <c r="N166" s="255"/>
      <c r="O166" s="90"/>
      <c r="P166" s="232"/>
      <c r="Q166" s="321"/>
      <c r="R166" s="121"/>
      <c r="S166" s="121"/>
      <c r="T166" s="121"/>
      <c r="U166" s="121"/>
      <c r="AK166" s="691"/>
    </row>
    <row r="167" spans="2:48" s="335" customFormat="1" ht="14.5" x14ac:dyDescent="0.35">
      <c r="AK167" s="691"/>
    </row>
    <row r="168" spans="2:48" ht="14.5" x14ac:dyDescent="0.35">
      <c r="B168" s="335"/>
      <c r="C168" s="335"/>
      <c r="D168" s="335"/>
      <c r="E168" s="335"/>
      <c r="F168" s="335"/>
      <c r="G168" s="335"/>
      <c r="H168" s="335"/>
      <c r="I168" s="335"/>
      <c r="J168" s="335"/>
      <c r="K168" s="335"/>
      <c r="L168" s="335"/>
      <c r="M168" s="335"/>
      <c r="N168" s="335"/>
      <c r="O168" s="335"/>
      <c r="P168" s="335"/>
      <c r="Q168" s="335"/>
      <c r="R168" s="335"/>
      <c r="S168" s="335"/>
      <c r="T168" s="335"/>
      <c r="U168" s="335"/>
      <c r="V168" s="335"/>
      <c r="W168" s="335"/>
      <c r="X168" s="335"/>
      <c r="Y168" s="335"/>
      <c r="Z168" s="335"/>
      <c r="AA168" s="335"/>
      <c r="AB168" s="335"/>
      <c r="AC168" s="335"/>
      <c r="AD168" s="335"/>
    </row>
    <row r="169" spans="2:48" ht="14.5" x14ac:dyDescent="0.35">
      <c r="C169" s="335"/>
      <c r="D169" s="335"/>
      <c r="E169" s="335"/>
      <c r="F169" s="335"/>
      <c r="G169" s="335"/>
      <c r="H169" s="335"/>
      <c r="I169" s="335"/>
      <c r="J169" s="335"/>
      <c r="K169" s="335"/>
      <c r="L169" s="335"/>
      <c r="M169" s="335"/>
      <c r="N169" s="335"/>
      <c r="O169" s="335"/>
      <c r="P169" s="335"/>
      <c r="Q169" s="335"/>
      <c r="R169" s="335"/>
      <c r="S169" s="335"/>
      <c r="T169" s="335"/>
      <c r="U169" s="335"/>
      <c r="V169" s="335"/>
      <c r="W169" s="335"/>
      <c r="X169" s="335"/>
      <c r="Y169" s="335"/>
      <c r="Z169" s="335"/>
      <c r="AA169" s="335"/>
      <c r="AB169" s="335"/>
      <c r="AC169" s="335"/>
      <c r="AD169" s="335"/>
    </row>
    <row r="170" spans="2:48" ht="14.5" x14ac:dyDescent="0.35">
      <c r="B170" s="237" t="s">
        <v>4768</v>
      </c>
      <c r="C170" s="335"/>
      <c r="D170" s="335"/>
      <c r="E170" s="335"/>
      <c r="F170" s="122" t="s">
        <v>4306</v>
      </c>
      <c r="G170" s="335"/>
      <c r="H170" s="335"/>
      <c r="I170" s="335"/>
      <c r="J170" s="335"/>
      <c r="K170" s="335"/>
      <c r="L170" s="335"/>
      <c r="M170" s="335"/>
      <c r="N170" s="335"/>
      <c r="O170" s="335"/>
      <c r="P170" s="335"/>
      <c r="Q170" s="335"/>
      <c r="R170" s="335"/>
      <c r="S170" s="335"/>
      <c r="T170" s="335"/>
      <c r="U170" s="335"/>
      <c r="V170" s="335"/>
      <c r="W170" s="335"/>
      <c r="X170" s="335"/>
      <c r="Y170" s="335"/>
      <c r="Z170" s="335"/>
      <c r="AA170" s="335"/>
      <c r="AB170" s="335"/>
      <c r="AC170" s="335"/>
      <c r="AD170" s="335"/>
    </row>
    <row r="171" spans="2:48" ht="14.5" x14ac:dyDescent="0.35">
      <c r="B171" s="119" t="s">
        <v>8659</v>
      </c>
      <c r="C171" s="335"/>
      <c r="D171" s="335"/>
      <c r="E171" s="335"/>
      <c r="G171" s="335"/>
      <c r="H171" s="335"/>
      <c r="I171" s="335"/>
      <c r="J171" s="335"/>
      <c r="K171" s="335"/>
      <c r="L171" s="335"/>
      <c r="M171" s="335"/>
      <c r="N171" s="335"/>
      <c r="O171" s="335"/>
      <c r="P171" s="335"/>
      <c r="Q171" s="335"/>
      <c r="R171" s="335"/>
      <c r="S171" s="335"/>
      <c r="T171" s="335"/>
      <c r="U171" s="335"/>
      <c r="V171" s="335"/>
      <c r="W171" s="335"/>
      <c r="X171" s="335"/>
      <c r="Y171" s="335"/>
      <c r="Z171" s="335"/>
      <c r="AA171" s="335"/>
      <c r="AB171" s="335"/>
      <c r="AC171" s="335"/>
      <c r="AD171" s="335"/>
    </row>
    <row r="172" spans="2:48" ht="14.5" x14ac:dyDescent="0.35">
      <c r="B172" s="335"/>
      <c r="C172" s="335"/>
      <c r="D172" s="335"/>
      <c r="E172" s="335"/>
      <c r="F172" s="335"/>
      <c r="G172" s="335"/>
      <c r="H172" s="335"/>
      <c r="I172" s="335"/>
      <c r="J172" s="335"/>
      <c r="K172" s="335"/>
      <c r="L172" s="335"/>
      <c r="M172" s="335"/>
      <c r="N172" s="335"/>
      <c r="O172" s="335"/>
      <c r="P172" s="335"/>
      <c r="Q172" s="335"/>
      <c r="R172" s="335"/>
      <c r="S172" s="335"/>
      <c r="T172" s="335"/>
      <c r="U172" s="335"/>
      <c r="V172" s="335"/>
      <c r="W172" s="335"/>
      <c r="X172" s="335"/>
      <c r="Y172" s="335"/>
      <c r="Z172" s="335"/>
      <c r="AA172" s="335"/>
      <c r="AB172" s="335"/>
      <c r="AC172" s="335"/>
      <c r="AD172" s="335"/>
    </row>
    <row r="173" spans="2:48" ht="30" customHeight="1" x14ac:dyDescent="0.35">
      <c r="B173" s="538" t="str">
        <f ca="1">IF(ISERROR(AM50),"",IF(AM50&gt;0,$AO$50,""))</f>
        <v/>
      </c>
      <c r="C173" s="766" t="s">
        <v>3900</v>
      </c>
      <c r="D173" s="766"/>
      <c r="E173" s="766"/>
      <c r="F173" s="766"/>
      <c r="G173" s="335"/>
      <c r="H173" s="335"/>
      <c r="I173" s="868" t="s">
        <v>3761</v>
      </c>
      <c r="J173" s="868"/>
      <c r="K173" s="868"/>
      <c r="L173" s="868"/>
      <c r="M173" s="335"/>
      <c r="N173" s="335"/>
      <c r="T173" s="335"/>
      <c r="U173" s="335"/>
      <c r="V173" s="335"/>
      <c r="W173" s="335"/>
      <c r="X173" s="335"/>
      <c r="Y173" s="335"/>
      <c r="Z173" s="335"/>
      <c r="AA173" s="335"/>
      <c r="AB173" s="335"/>
      <c r="AC173" s="335"/>
      <c r="AD173" s="335"/>
    </row>
    <row r="174" spans="2:48" ht="191" customHeight="1" x14ac:dyDescent="0.35">
      <c r="B174" s="158" t="s">
        <v>3815</v>
      </c>
      <c r="C174" s="432" t="s">
        <v>8435</v>
      </c>
      <c r="D174" s="432" t="s">
        <v>8436</v>
      </c>
      <c r="E174" s="432" t="s">
        <v>8439</v>
      </c>
      <c r="F174" s="317" t="s">
        <v>8438</v>
      </c>
      <c r="G174" s="432" t="s">
        <v>3902</v>
      </c>
      <c r="H174" s="432" t="s">
        <v>8825</v>
      </c>
      <c r="I174" s="432" t="s">
        <v>8931</v>
      </c>
      <c r="J174" s="432" t="s">
        <v>4453</v>
      </c>
      <c r="K174" s="432" t="s">
        <v>4379</v>
      </c>
      <c r="L174" s="317" t="s">
        <v>8766</v>
      </c>
      <c r="M174" s="317" t="s">
        <v>9104</v>
      </c>
      <c r="N174" s="432" t="s">
        <v>4856</v>
      </c>
      <c r="O174" s="432" t="s">
        <v>4269</v>
      </c>
      <c r="P174" s="432" t="s">
        <v>4270</v>
      </c>
      <c r="Q174" s="432" t="s">
        <v>4268</v>
      </c>
      <c r="V174" s="335"/>
      <c r="W174" s="335"/>
      <c r="X174" s="335"/>
      <c r="Y174" s="335"/>
      <c r="Z174" s="335"/>
      <c r="AA174" s="335"/>
      <c r="AB174" s="335"/>
      <c r="AC174" s="335"/>
      <c r="AD174" s="335"/>
      <c r="AE174" s="335"/>
      <c r="AF174" s="335"/>
      <c r="AL174" s="121"/>
      <c r="AU174" s="55"/>
      <c r="AV174" s="55"/>
    </row>
    <row r="175" spans="2:48" ht="14.5" x14ac:dyDescent="0.35">
      <c r="B175" s="258"/>
      <c r="C175" s="90"/>
      <c r="D175" s="255"/>
      <c r="E175" s="255"/>
      <c r="F175" s="255"/>
      <c r="G175" s="115"/>
      <c r="H175" s="255"/>
      <c r="I175" s="225"/>
      <c r="J175" s="334"/>
      <c r="K175" s="334"/>
      <c r="L175" s="334"/>
      <c r="M175" s="316"/>
      <c r="N175" s="255"/>
      <c r="O175" s="90"/>
      <c r="P175" s="232"/>
      <c r="Q175" s="321"/>
      <c r="V175" s="335"/>
      <c r="W175" s="335"/>
      <c r="X175" s="335"/>
      <c r="Y175" s="335"/>
      <c r="Z175" s="335"/>
      <c r="AA175" s="335"/>
      <c r="AB175" s="335"/>
      <c r="AC175" s="335"/>
      <c r="AD175" s="335"/>
      <c r="AE175" s="335"/>
      <c r="AF175" s="335"/>
      <c r="AL175" s="121"/>
      <c r="AU175" s="55"/>
      <c r="AV175" s="55"/>
    </row>
    <row r="176" spans="2:48" ht="14.5" x14ac:dyDescent="0.35">
      <c r="B176" s="258"/>
      <c r="C176" s="90"/>
      <c r="D176" s="255"/>
      <c r="E176" s="255"/>
      <c r="F176" s="255"/>
      <c r="G176" s="115"/>
      <c r="H176" s="255"/>
      <c r="I176" s="225"/>
      <c r="J176" s="334"/>
      <c r="K176" s="334"/>
      <c r="L176" s="334"/>
      <c r="M176" s="316"/>
      <c r="N176" s="255"/>
      <c r="O176" s="90"/>
      <c r="P176" s="232"/>
      <c r="Q176" s="321"/>
      <c r="V176" s="335"/>
      <c r="W176" s="335"/>
      <c r="X176" s="335"/>
      <c r="Y176" s="335"/>
      <c r="Z176" s="335"/>
      <c r="AA176" s="335"/>
      <c r="AB176" s="335"/>
      <c r="AC176" s="335"/>
      <c r="AD176" s="335"/>
      <c r="AE176" s="335"/>
      <c r="AF176" s="335"/>
      <c r="AL176" s="121"/>
      <c r="AU176" s="55"/>
      <c r="AV176" s="55"/>
    </row>
    <row r="177" spans="2:48" ht="14.5" x14ac:dyDescent="0.35">
      <c r="B177" s="258"/>
      <c r="C177" s="90"/>
      <c r="D177" s="255"/>
      <c r="E177" s="255"/>
      <c r="F177" s="255"/>
      <c r="G177" s="115"/>
      <c r="H177" s="255"/>
      <c r="I177" s="225"/>
      <c r="J177" s="334"/>
      <c r="K177" s="334"/>
      <c r="L177" s="334"/>
      <c r="M177" s="316"/>
      <c r="N177" s="255"/>
      <c r="O177" s="90"/>
      <c r="P177" s="232"/>
      <c r="Q177" s="321"/>
      <c r="V177" s="335"/>
      <c r="W177" s="335"/>
      <c r="X177" s="335"/>
      <c r="Y177" s="335"/>
      <c r="Z177" s="335"/>
      <c r="AA177" s="335"/>
      <c r="AB177" s="335"/>
      <c r="AC177" s="335"/>
      <c r="AD177" s="335"/>
      <c r="AE177" s="335"/>
      <c r="AF177" s="335"/>
      <c r="AL177" s="121"/>
      <c r="AU177" s="55"/>
      <c r="AV177" s="55"/>
    </row>
    <row r="178" spans="2:48" ht="14.5" x14ac:dyDescent="0.35">
      <c r="B178" s="258"/>
      <c r="C178" s="90"/>
      <c r="D178" s="255"/>
      <c r="E178" s="255"/>
      <c r="F178" s="255"/>
      <c r="G178" s="115"/>
      <c r="H178" s="255"/>
      <c r="I178" s="225"/>
      <c r="J178" s="334"/>
      <c r="K178" s="334"/>
      <c r="L178" s="334"/>
      <c r="M178" s="316"/>
      <c r="N178" s="255"/>
      <c r="O178" s="90"/>
      <c r="P178" s="232"/>
      <c r="Q178" s="321"/>
      <c r="V178" s="335"/>
      <c r="W178" s="335"/>
      <c r="X178" s="335"/>
      <c r="Y178" s="335"/>
      <c r="Z178" s="335"/>
      <c r="AA178" s="335"/>
      <c r="AB178" s="335"/>
      <c r="AC178" s="335"/>
      <c r="AD178" s="335"/>
      <c r="AE178" s="335"/>
      <c r="AF178" s="335"/>
      <c r="AL178" s="121"/>
      <c r="AU178" s="55"/>
      <c r="AV178" s="55"/>
    </row>
    <row r="179" spans="2:48" ht="14.5" x14ac:dyDescent="0.35">
      <c r="B179" s="258"/>
      <c r="C179" s="90"/>
      <c r="D179" s="255"/>
      <c r="E179" s="255"/>
      <c r="F179" s="255"/>
      <c r="G179" s="115"/>
      <c r="H179" s="255"/>
      <c r="I179" s="225"/>
      <c r="J179" s="334"/>
      <c r="K179" s="334"/>
      <c r="L179" s="334"/>
      <c r="M179" s="316"/>
      <c r="N179" s="255"/>
      <c r="O179" s="90"/>
      <c r="P179" s="232"/>
      <c r="Q179" s="321"/>
      <c r="V179" s="335"/>
      <c r="W179" s="335"/>
      <c r="X179" s="335"/>
      <c r="Y179" s="335"/>
      <c r="Z179" s="335"/>
      <c r="AA179" s="335"/>
      <c r="AB179" s="335"/>
      <c r="AC179" s="335"/>
      <c r="AD179" s="335"/>
      <c r="AE179" s="335"/>
      <c r="AF179" s="335"/>
      <c r="AL179" s="121"/>
      <c r="AU179" s="55"/>
      <c r="AV179" s="55"/>
    </row>
    <row r="180" spans="2:48" ht="14.5" x14ac:dyDescent="0.35">
      <c r="B180" s="258"/>
      <c r="C180" s="90"/>
      <c r="D180" s="255"/>
      <c r="E180" s="255"/>
      <c r="F180" s="255"/>
      <c r="G180" s="115"/>
      <c r="H180" s="255"/>
      <c r="I180" s="225"/>
      <c r="J180" s="334"/>
      <c r="K180" s="334"/>
      <c r="L180" s="334"/>
      <c r="M180" s="316"/>
      <c r="N180" s="255"/>
      <c r="O180" s="90"/>
      <c r="P180" s="232"/>
      <c r="Q180" s="321"/>
      <c r="V180" s="335"/>
      <c r="W180" s="335"/>
      <c r="X180" s="335"/>
      <c r="Y180" s="335"/>
      <c r="Z180" s="335"/>
      <c r="AA180" s="335"/>
      <c r="AB180" s="335"/>
      <c r="AC180" s="335"/>
      <c r="AD180" s="335"/>
      <c r="AE180" s="335"/>
      <c r="AF180" s="335"/>
      <c r="AL180" s="121"/>
      <c r="AU180" s="55"/>
      <c r="AV180" s="55"/>
    </row>
    <row r="181" spans="2:48" ht="14.5" x14ac:dyDescent="0.35">
      <c r="B181" s="258"/>
      <c r="C181" s="90"/>
      <c r="D181" s="255"/>
      <c r="E181" s="255"/>
      <c r="F181" s="255"/>
      <c r="G181" s="115"/>
      <c r="H181" s="255"/>
      <c r="I181" s="225"/>
      <c r="J181" s="334"/>
      <c r="K181" s="334"/>
      <c r="L181" s="334"/>
      <c r="M181" s="316"/>
      <c r="N181" s="255"/>
      <c r="O181" s="90"/>
      <c r="P181" s="232"/>
      <c r="Q181" s="321"/>
      <c r="V181" s="335"/>
      <c r="W181" s="335"/>
      <c r="X181" s="335"/>
      <c r="Y181" s="335"/>
      <c r="Z181" s="335"/>
      <c r="AA181" s="335"/>
      <c r="AB181" s="335"/>
      <c r="AC181" s="335"/>
      <c r="AD181" s="335"/>
      <c r="AE181" s="335"/>
      <c r="AF181" s="335"/>
      <c r="AL181" s="121"/>
      <c r="AU181" s="55"/>
      <c r="AV181" s="55"/>
    </row>
    <row r="182" spans="2:48" ht="14.5" x14ac:dyDescent="0.35">
      <c r="B182" s="258"/>
      <c r="C182" s="90"/>
      <c r="D182" s="255"/>
      <c r="E182" s="255"/>
      <c r="F182" s="255"/>
      <c r="G182" s="115"/>
      <c r="H182" s="255"/>
      <c r="I182" s="225"/>
      <c r="J182" s="334"/>
      <c r="K182" s="334"/>
      <c r="L182" s="334"/>
      <c r="M182" s="316"/>
      <c r="N182" s="255"/>
      <c r="O182" s="90"/>
      <c r="P182" s="232"/>
      <c r="Q182" s="321"/>
      <c r="V182" s="335"/>
      <c r="W182" s="335"/>
      <c r="X182" s="335"/>
      <c r="Y182" s="335"/>
      <c r="Z182" s="335"/>
      <c r="AA182" s="335"/>
      <c r="AB182" s="335"/>
      <c r="AC182" s="335"/>
      <c r="AD182" s="335"/>
      <c r="AE182" s="335"/>
      <c r="AF182" s="335"/>
      <c r="AL182" s="121"/>
      <c r="AU182" s="55"/>
      <c r="AV182" s="55"/>
    </row>
    <row r="183" spans="2:48" ht="14.5" x14ac:dyDescent="0.35">
      <c r="B183" s="258"/>
      <c r="C183" s="90"/>
      <c r="D183" s="255"/>
      <c r="E183" s="255"/>
      <c r="F183" s="255"/>
      <c r="G183" s="115"/>
      <c r="H183" s="255"/>
      <c r="I183" s="225"/>
      <c r="J183" s="334"/>
      <c r="K183" s="334"/>
      <c r="L183" s="334"/>
      <c r="M183" s="316"/>
      <c r="N183" s="255"/>
      <c r="O183" s="90"/>
      <c r="P183" s="232"/>
      <c r="Q183" s="321"/>
      <c r="V183" s="335"/>
      <c r="W183" s="335"/>
      <c r="X183" s="335"/>
      <c r="Y183" s="335"/>
      <c r="Z183" s="335"/>
      <c r="AA183" s="335"/>
      <c r="AB183" s="335"/>
      <c r="AC183" s="335"/>
      <c r="AD183" s="335"/>
      <c r="AE183" s="335"/>
      <c r="AF183" s="335"/>
      <c r="AL183" s="121"/>
      <c r="AU183" s="55"/>
      <c r="AV183" s="55"/>
    </row>
    <row r="184" spans="2:48" ht="14.5" x14ac:dyDescent="0.35">
      <c r="B184" s="258"/>
      <c r="C184" s="90"/>
      <c r="D184" s="255"/>
      <c r="E184" s="255"/>
      <c r="F184" s="255"/>
      <c r="G184" s="115"/>
      <c r="H184" s="255"/>
      <c r="I184" s="225"/>
      <c r="J184" s="334"/>
      <c r="K184" s="334"/>
      <c r="L184" s="334"/>
      <c r="M184" s="316"/>
      <c r="N184" s="255"/>
      <c r="O184" s="90"/>
      <c r="P184" s="232"/>
      <c r="Q184" s="321"/>
      <c r="V184" s="335"/>
      <c r="W184" s="335"/>
      <c r="X184" s="335"/>
      <c r="Y184" s="335"/>
      <c r="Z184" s="335"/>
      <c r="AA184" s="335"/>
      <c r="AB184" s="335"/>
      <c r="AC184" s="335"/>
      <c r="AD184" s="335"/>
      <c r="AE184" s="335"/>
      <c r="AF184" s="335"/>
      <c r="AL184" s="121"/>
      <c r="AU184" s="55"/>
      <c r="AV184" s="55"/>
    </row>
    <row r="185" spans="2:48" ht="14.5" x14ac:dyDescent="0.35">
      <c r="B185" s="258"/>
      <c r="C185" s="90"/>
      <c r="D185" s="255"/>
      <c r="E185" s="255"/>
      <c r="F185" s="255"/>
      <c r="G185" s="115"/>
      <c r="H185" s="255"/>
      <c r="I185" s="225"/>
      <c r="J185" s="334"/>
      <c r="K185" s="334"/>
      <c r="L185" s="334"/>
      <c r="M185" s="316"/>
      <c r="N185" s="255"/>
      <c r="O185" s="90"/>
      <c r="P185" s="232"/>
      <c r="Q185" s="321"/>
      <c r="V185" s="335"/>
      <c r="W185" s="335"/>
      <c r="X185" s="335"/>
      <c r="Y185" s="335"/>
      <c r="Z185" s="335"/>
      <c r="AA185" s="335"/>
      <c r="AB185" s="335"/>
      <c r="AC185" s="335"/>
      <c r="AD185" s="335"/>
      <c r="AE185" s="335"/>
      <c r="AF185" s="335"/>
      <c r="AL185" s="121"/>
      <c r="AU185" s="55"/>
      <c r="AV185" s="55"/>
    </row>
    <row r="186" spans="2:48" ht="14.5" x14ac:dyDescent="0.35">
      <c r="B186" s="258"/>
      <c r="C186" s="90"/>
      <c r="D186" s="255"/>
      <c r="E186" s="255"/>
      <c r="F186" s="255"/>
      <c r="G186" s="115"/>
      <c r="H186" s="255"/>
      <c r="I186" s="225"/>
      <c r="J186" s="334"/>
      <c r="K186" s="334"/>
      <c r="L186" s="334"/>
      <c r="M186" s="316"/>
      <c r="N186" s="255"/>
      <c r="O186" s="90"/>
      <c r="P186" s="232"/>
      <c r="Q186" s="321"/>
      <c r="V186" s="335"/>
      <c r="W186" s="335"/>
      <c r="X186" s="335"/>
      <c r="Y186" s="335"/>
      <c r="Z186" s="335"/>
      <c r="AA186" s="335"/>
      <c r="AB186" s="335"/>
      <c r="AC186" s="335"/>
      <c r="AD186" s="335"/>
      <c r="AE186" s="335"/>
      <c r="AF186" s="335"/>
      <c r="AL186" s="121"/>
      <c r="AU186" s="55"/>
      <c r="AV186" s="55"/>
    </row>
    <row r="187" spans="2:48" ht="14.5" x14ac:dyDescent="0.35">
      <c r="B187" s="258"/>
      <c r="C187" s="90"/>
      <c r="D187" s="255"/>
      <c r="E187" s="255"/>
      <c r="F187" s="255"/>
      <c r="G187" s="115"/>
      <c r="H187" s="255"/>
      <c r="I187" s="225"/>
      <c r="J187" s="334"/>
      <c r="K187" s="334"/>
      <c r="L187" s="334"/>
      <c r="M187" s="316"/>
      <c r="N187" s="255"/>
      <c r="O187" s="90"/>
      <c r="P187" s="232"/>
      <c r="Q187" s="321"/>
      <c r="V187" s="335"/>
      <c r="W187" s="335"/>
      <c r="X187" s="335"/>
      <c r="Y187" s="335"/>
      <c r="Z187" s="335"/>
      <c r="AA187" s="335"/>
      <c r="AB187" s="335"/>
      <c r="AC187" s="335"/>
      <c r="AD187" s="335"/>
      <c r="AE187" s="335"/>
      <c r="AF187" s="335"/>
      <c r="AL187" s="121"/>
      <c r="AU187" s="55"/>
      <c r="AV187" s="55"/>
    </row>
    <row r="188" spans="2:48" ht="14.5" x14ac:dyDescent="0.35">
      <c r="B188" s="258"/>
      <c r="C188" s="90"/>
      <c r="D188" s="255"/>
      <c r="E188" s="255"/>
      <c r="F188" s="255"/>
      <c r="G188" s="115"/>
      <c r="H188" s="255"/>
      <c r="I188" s="225"/>
      <c r="J188" s="334"/>
      <c r="K188" s="334"/>
      <c r="L188" s="334"/>
      <c r="M188" s="316"/>
      <c r="N188" s="255"/>
      <c r="O188" s="90"/>
      <c r="P188" s="232"/>
      <c r="Q188" s="321"/>
      <c r="V188" s="335"/>
      <c r="W188" s="335"/>
      <c r="X188" s="335"/>
      <c r="Y188" s="335"/>
      <c r="Z188" s="335"/>
      <c r="AA188" s="335"/>
      <c r="AB188" s="335"/>
      <c r="AC188" s="335"/>
      <c r="AD188" s="335"/>
      <c r="AE188" s="335"/>
      <c r="AF188" s="335"/>
      <c r="AL188" s="121"/>
      <c r="AU188" s="55"/>
      <c r="AV188" s="55"/>
    </row>
    <row r="189" spans="2:48" ht="14.5" x14ac:dyDescent="0.35">
      <c r="B189" s="258"/>
      <c r="C189" s="90"/>
      <c r="D189" s="255"/>
      <c r="E189" s="255"/>
      <c r="F189" s="255"/>
      <c r="G189" s="115"/>
      <c r="H189" s="255"/>
      <c r="I189" s="225"/>
      <c r="J189" s="334"/>
      <c r="K189" s="334"/>
      <c r="L189" s="334"/>
      <c r="M189" s="316"/>
      <c r="N189" s="255"/>
      <c r="O189" s="90"/>
      <c r="P189" s="232"/>
      <c r="Q189" s="321"/>
      <c r="V189" s="335"/>
      <c r="W189" s="335"/>
      <c r="X189" s="335"/>
      <c r="Y189" s="335"/>
      <c r="Z189" s="335"/>
      <c r="AA189" s="335"/>
      <c r="AB189" s="335"/>
      <c r="AC189" s="335"/>
      <c r="AD189" s="335"/>
      <c r="AE189" s="335"/>
      <c r="AF189" s="335"/>
      <c r="AL189" s="121"/>
      <c r="AU189" s="55"/>
      <c r="AV189" s="55"/>
    </row>
    <row r="190" spans="2:48" ht="14.5" x14ac:dyDescent="0.35">
      <c r="B190" s="258"/>
      <c r="C190" s="90"/>
      <c r="D190" s="255"/>
      <c r="E190" s="255"/>
      <c r="F190" s="255"/>
      <c r="G190" s="115"/>
      <c r="H190" s="255"/>
      <c r="I190" s="225"/>
      <c r="J190" s="334"/>
      <c r="K190" s="334"/>
      <c r="L190" s="334"/>
      <c r="M190" s="316"/>
      <c r="N190" s="255"/>
      <c r="O190" s="90"/>
      <c r="P190" s="232"/>
      <c r="Q190" s="321"/>
      <c r="V190" s="335"/>
      <c r="W190" s="335"/>
      <c r="X190" s="335"/>
      <c r="Y190" s="335"/>
      <c r="Z190" s="335"/>
      <c r="AA190" s="335"/>
      <c r="AB190" s="335"/>
      <c r="AC190" s="335"/>
      <c r="AD190" s="335"/>
      <c r="AE190" s="335"/>
      <c r="AF190" s="335"/>
      <c r="AL190" s="121"/>
      <c r="AU190" s="55"/>
      <c r="AV190" s="55"/>
    </row>
    <row r="191" spans="2:48" ht="14.5" x14ac:dyDescent="0.35">
      <c r="B191" s="258"/>
      <c r="C191" s="90"/>
      <c r="D191" s="255"/>
      <c r="E191" s="255"/>
      <c r="F191" s="255"/>
      <c r="G191" s="115"/>
      <c r="H191" s="255"/>
      <c r="I191" s="225"/>
      <c r="J191" s="334"/>
      <c r="K191" s="334"/>
      <c r="L191" s="334"/>
      <c r="M191" s="316"/>
      <c r="N191" s="255"/>
      <c r="O191" s="90"/>
      <c r="P191" s="232"/>
      <c r="Q191" s="321"/>
      <c r="V191" s="335"/>
      <c r="W191" s="335"/>
      <c r="X191" s="335"/>
      <c r="Y191" s="335"/>
      <c r="Z191" s="335"/>
      <c r="AA191" s="335"/>
      <c r="AB191" s="335"/>
      <c r="AC191" s="335"/>
      <c r="AD191" s="335"/>
      <c r="AE191" s="335"/>
      <c r="AF191" s="335"/>
      <c r="AL191" s="121"/>
      <c r="AU191" s="55"/>
      <c r="AV191" s="55"/>
    </row>
    <row r="192" spans="2:48" ht="14.5" x14ac:dyDescent="0.35">
      <c r="B192" s="258"/>
      <c r="C192" s="90"/>
      <c r="D192" s="255"/>
      <c r="E192" s="255"/>
      <c r="F192" s="255"/>
      <c r="G192" s="115"/>
      <c r="H192" s="255"/>
      <c r="I192" s="225"/>
      <c r="J192" s="334"/>
      <c r="K192" s="334"/>
      <c r="L192" s="334"/>
      <c r="M192" s="316"/>
      <c r="N192" s="255"/>
      <c r="O192" s="90"/>
      <c r="P192" s="232"/>
      <c r="Q192" s="321"/>
      <c r="V192" s="335"/>
      <c r="W192" s="335"/>
      <c r="X192" s="335"/>
      <c r="Y192" s="335"/>
      <c r="Z192" s="335"/>
      <c r="AA192" s="335"/>
      <c r="AB192" s="335"/>
      <c r="AC192" s="335"/>
      <c r="AD192" s="335"/>
      <c r="AE192" s="335"/>
      <c r="AF192" s="335"/>
      <c r="AL192" s="121"/>
      <c r="AU192" s="55"/>
      <c r="AV192" s="55"/>
    </row>
    <row r="193" spans="2:48" ht="14.5" x14ac:dyDescent="0.35">
      <c r="B193" s="258"/>
      <c r="C193" s="90"/>
      <c r="D193" s="255"/>
      <c r="E193" s="255"/>
      <c r="F193" s="255"/>
      <c r="G193" s="115"/>
      <c r="H193" s="255"/>
      <c r="I193" s="225"/>
      <c r="J193" s="334"/>
      <c r="K193" s="334"/>
      <c r="L193" s="334"/>
      <c r="M193" s="316"/>
      <c r="N193" s="255"/>
      <c r="O193" s="90"/>
      <c r="P193" s="232"/>
      <c r="Q193" s="321"/>
      <c r="V193" s="335"/>
      <c r="W193" s="335"/>
      <c r="X193" s="335"/>
      <c r="Y193" s="335"/>
      <c r="Z193" s="335"/>
      <c r="AA193" s="335"/>
      <c r="AB193" s="335"/>
      <c r="AC193" s="335"/>
      <c r="AD193" s="335"/>
      <c r="AE193" s="335"/>
      <c r="AF193" s="335"/>
      <c r="AL193" s="121"/>
      <c r="AU193" s="55"/>
      <c r="AV193" s="55"/>
    </row>
    <row r="194" spans="2:48" ht="14.5" x14ac:dyDescent="0.35">
      <c r="B194" s="258"/>
      <c r="C194" s="90"/>
      <c r="D194" s="255"/>
      <c r="E194" s="255"/>
      <c r="F194" s="255"/>
      <c r="G194" s="115"/>
      <c r="H194" s="255"/>
      <c r="I194" s="225"/>
      <c r="J194" s="334"/>
      <c r="K194" s="334"/>
      <c r="L194" s="334"/>
      <c r="M194" s="316"/>
      <c r="N194" s="255"/>
      <c r="O194" s="90"/>
      <c r="P194" s="232"/>
      <c r="Q194" s="321"/>
      <c r="V194" s="335"/>
      <c r="W194" s="335"/>
      <c r="X194" s="335"/>
      <c r="Y194" s="335"/>
      <c r="Z194" s="335"/>
      <c r="AA194" s="335"/>
      <c r="AB194" s="335"/>
      <c r="AC194" s="335"/>
      <c r="AD194" s="335"/>
      <c r="AE194" s="335"/>
      <c r="AF194" s="335"/>
      <c r="AL194" s="121"/>
      <c r="AU194" s="55"/>
      <c r="AV194" s="55"/>
    </row>
    <row r="195" spans="2:48" ht="14.5" x14ac:dyDescent="0.35">
      <c r="B195" s="258"/>
      <c r="C195" s="90"/>
      <c r="D195" s="255"/>
      <c r="E195" s="255"/>
      <c r="F195" s="255"/>
      <c r="G195" s="115"/>
      <c r="H195" s="255"/>
      <c r="I195" s="225"/>
      <c r="J195" s="334"/>
      <c r="K195" s="334"/>
      <c r="L195" s="334"/>
      <c r="M195" s="316"/>
      <c r="N195" s="255"/>
      <c r="O195" s="90"/>
      <c r="P195" s="232"/>
      <c r="Q195" s="321"/>
      <c r="V195" s="335"/>
      <c r="W195" s="335"/>
      <c r="X195" s="335"/>
      <c r="Y195" s="335"/>
      <c r="Z195" s="335"/>
      <c r="AA195" s="335"/>
      <c r="AB195" s="335"/>
      <c r="AC195" s="335"/>
      <c r="AD195" s="335"/>
      <c r="AE195" s="335"/>
      <c r="AF195" s="335"/>
      <c r="AL195" s="121"/>
      <c r="AU195" s="55"/>
      <c r="AV195" s="55"/>
    </row>
    <row r="196" spans="2:48" ht="14.5" x14ac:dyDescent="0.35">
      <c r="B196" s="258"/>
      <c r="C196" s="90"/>
      <c r="D196" s="255"/>
      <c r="E196" s="255"/>
      <c r="F196" s="255"/>
      <c r="G196" s="115"/>
      <c r="H196" s="255"/>
      <c r="I196" s="225"/>
      <c r="J196" s="334"/>
      <c r="K196" s="334"/>
      <c r="L196" s="334"/>
      <c r="M196" s="316"/>
      <c r="N196" s="255"/>
      <c r="O196" s="90"/>
      <c r="P196" s="232"/>
      <c r="Q196" s="321"/>
      <c r="V196" s="335"/>
      <c r="W196" s="335"/>
      <c r="X196" s="335"/>
      <c r="Y196" s="335"/>
      <c r="Z196" s="335"/>
      <c r="AA196" s="335"/>
      <c r="AB196" s="335"/>
      <c r="AC196" s="335"/>
      <c r="AD196" s="335"/>
      <c r="AE196" s="335"/>
      <c r="AF196" s="335"/>
      <c r="AL196" s="121"/>
      <c r="AU196" s="55"/>
      <c r="AV196" s="55"/>
    </row>
    <row r="197" spans="2:48" ht="14.5" x14ac:dyDescent="0.35">
      <c r="B197" s="258"/>
      <c r="C197" s="90"/>
      <c r="D197" s="255"/>
      <c r="E197" s="255"/>
      <c r="F197" s="255"/>
      <c r="G197" s="115"/>
      <c r="H197" s="255"/>
      <c r="I197" s="225"/>
      <c r="J197" s="334"/>
      <c r="K197" s="334"/>
      <c r="L197" s="334"/>
      <c r="M197" s="316"/>
      <c r="N197" s="255"/>
      <c r="O197" s="90"/>
      <c r="P197" s="232"/>
      <c r="Q197" s="321"/>
      <c r="V197" s="335"/>
      <c r="W197" s="335"/>
      <c r="X197" s="335"/>
      <c r="Y197" s="335"/>
      <c r="Z197" s="335"/>
      <c r="AA197" s="335"/>
      <c r="AB197" s="335"/>
      <c r="AC197" s="335"/>
      <c r="AD197" s="335"/>
      <c r="AE197" s="335"/>
      <c r="AF197" s="335"/>
      <c r="AL197" s="121"/>
      <c r="AU197" s="55"/>
      <c r="AV197" s="55"/>
    </row>
    <row r="198" spans="2:48" ht="14.5" x14ac:dyDescent="0.35">
      <c r="B198" s="258"/>
      <c r="C198" s="90"/>
      <c r="D198" s="255"/>
      <c r="E198" s="255"/>
      <c r="F198" s="255"/>
      <c r="G198" s="115"/>
      <c r="H198" s="255"/>
      <c r="I198" s="225"/>
      <c r="J198" s="334"/>
      <c r="K198" s="334"/>
      <c r="L198" s="334"/>
      <c r="M198" s="316"/>
      <c r="N198" s="255"/>
      <c r="O198" s="90"/>
      <c r="P198" s="232"/>
      <c r="Q198" s="321"/>
      <c r="V198" s="335"/>
      <c r="W198" s="335"/>
      <c r="X198" s="335"/>
      <c r="Y198" s="335"/>
      <c r="Z198" s="335"/>
      <c r="AA198" s="335"/>
      <c r="AB198" s="335"/>
      <c r="AC198" s="335"/>
      <c r="AD198" s="335"/>
      <c r="AE198" s="335"/>
      <c r="AF198" s="335"/>
      <c r="AL198" s="121"/>
      <c r="AU198" s="55"/>
      <c r="AV198" s="55"/>
    </row>
    <row r="199" spans="2:48" ht="14.5" x14ac:dyDescent="0.35">
      <c r="B199" s="258"/>
      <c r="C199" s="90"/>
      <c r="D199" s="255"/>
      <c r="E199" s="255"/>
      <c r="F199" s="255"/>
      <c r="G199" s="115"/>
      <c r="H199" s="255"/>
      <c r="I199" s="225"/>
      <c r="J199" s="334"/>
      <c r="K199" s="334"/>
      <c r="L199" s="334"/>
      <c r="M199" s="316"/>
      <c r="N199" s="255"/>
      <c r="O199" s="90"/>
      <c r="P199" s="232"/>
      <c r="Q199" s="321"/>
      <c r="V199" s="335"/>
      <c r="W199" s="335"/>
      <c r="X199" s="335"/>
      <c r="Y199" s="335"/>
      <c r="Z199" s="335"/>
      <c r="AA199" s="335"/>
      <c r="AB199" s="335"/>
      <c r="AC199" s="335"/>
      <c r="AD199" s="335"/>
      <c r="AE199" s="335"/>
      <c r="AF199" s="335"/>
      <c r="AL199" s="121"/>
      <c r="AU199" s="55"/>
      <c r="AV199" s="55"/>
    </row>
    <row r="200" spans="2:48" ht="14.5" x14ac:dyDescent="0.35">
      <c r="B200" s="258"/>
      <c r="C200" s="90"/>
      <c r="D200" s="255"/>
      <c r="E200" s="255"/>
      <c r="F200" s="255"/>
      <c r="G200" s="115"/>
      <c r="H200" s="255"/>
      <c r="I200" s="225"/>
      <c r="J200" s="334"/>
      <c r="K200" s="334"/>
      <c r="L200" s="334"/>
      <c r="M200" s="316"/>
      <c r="N200" s="255"/>
      <c r="O200" s="90"/>
      <c r="P200" s="232"/>
      <c r="Q200" s="321"/>
      <c r="V200" s="335"/>
      <c r="W200" s="335"/>
      <c r="X200" s="335"/>
      <c r="Y200" s="335"/>
      <c r="Z200" s="335"/>
      <c r="AA200" s="335"/>
      <c r="AB200" s="335"/>
      <c r="AC200" s="335"/>
      <c r="AD200" s="335"/>
      <c r="AE200" s="335"/>
      <c r="AF200" s="335"/>
      <c r="AL200" s="121"/>
      <c r="AU200" s="55"/>
      <c r="AV200" s="55"/>
    </row>
    <row r="201" spans="2:48" ht="14.5" x14ac:dyDescent="0.35">
      <c r="B201" s="258"/>
      <c r="C201" s="90"/>
      <c r="D201" s="255"/>
      <c r="E201" s="255"/>
      <c r="F201" s="255"/>
      <c r="G201" s="115"/>
      <c r="H201" s="255"/>
      <c r="I201" s="225"/>
      <c r="J201" s="334"/>
      <c r="K201" s="334"/>
      <c r="L201" s="334"/>
      <c r="M201" s="316"/>
      <c r="N201" s="255"/>
      <c r="O201" s="90"/>
      <c r="P201" s="232"/>
      <c r="Q201" s="321"/>
      <c r="V201" s="335"/>
      <c r="W201" s="335"/>
      <c r="X201" s="335"/>
      <c r="Y201" s="335"/>
      <c r="Z201" s="335"/>
      <c r="AA201" s="335"/>
      <c r="AB201" s="335"/>
      <c r="AC201" s="335"/>
      <c r="AD201" s="335"/>
      <c r="AE201" s="335"/>
      <c r="AF201" s="335"/>
      <c r="AL201" s="121"/>
      <c r="AU201" s="55"/>
      <c r="AV201" s="55"/>
    </row>
    <row r="202" spans="2:48" ht="14.5" x14ac:dyDescent="0.35">
      <c r="B202" s="258"/>
      <c r="C202" s="90"/>
      <c r="D202" s="255"/>
      <c r="E202" s="255"/>
      <c r="F202" s="255"/>
      <c r="G202" s="115"/>
      <c r="H202" s="255"/>
      <c r="I202" s="225"/>
      <c r="J202" s="334"/>
      <c r="K202" s="334"/>
      <c r="L202" s="334"/>
      <c r="M202" s="316"/>
      <c r="N202" s="255"/>
      <c r="O202" s="90"/>
      <c r="P202" s="232"/>
      <c r="Q202" s="321"/>
      <c r="V202" s="335"/>
      <c r="W202" s="335"/>
      <c r="X202" s="335"/>
      <c r="Y202" s="335"/>
      <c r="Z202" s="335"/>
      <c r="AA202" s="335"/>
      <c r="AB202" s="335"/>
      <c r="AC202" s="335"/>
      <c r="AD202" s="335"/>
      <c r="AE202" s="335"/>
      <c r="AF202" s="335"/>
      <c r="AL202" s="121"/>
      <c r="AU202" s="55"/>
      <c r="AV202" s="55"/>
    </row>
    <row r="203" spans="2:48" ht="14.5" x14ac:dyDescent="0.35">
      <c r="B203" s="258"/>
      <c r="C203" s="90"/>
      <c r="D203" s="255"/>
      <c r="E203" s="255"/>
      <c r="F203" s="255"/>
      <c r="G203" s="115"/>
      <c r="H203" s="255"/>
      <c r="I203" s="225"/>
      <c r="J203" s="334"/>
      <c r="K203" s="334"/>
      <c r="L203" s="334"/>
      <c r="M203" s="316"/>
      <c r="N203" s="255"/>
      <c r="O203" s="90"/>
      <c r="P203" s="232"/>
      <c r="Q203" s="321"/>
      <c r="V203" s="335"/>
      <c r="W203" s="335"/>
      <c r="X203" s="335"/>
      <c r="Y203" s="335"/>
      <c r="Z203" s="335"/>
      <c r="AA203" s="335"/>
      <c r="AB203" s="335"/>
      <c r="AC203" s="335"/>
      <c r="AD203" s="335"/>
      <c r="AE203" s="335"/>
      <c r="AF203" s="335"/>
      <c r="AL203" s="121"/>
      <c r="AU203" s="55"/>
      <c r="AV203" s="55"/>
    </row>
    <row r="204" spans="2:48" ht="14.5" x14ac:dyDescent="0.35">
      <c r="B204" s="258"/>
      <c r="C204" s="90"/>
      <c r="D204" s="255"/>
      <c r="E204" s="255"/>
      <c r="F204" s="255"/>
      <c r="G204" s="115"/>
      <c r="H204" s="255"/>
      <c r="I204" s="225"/>
      <c r="J204" s="334"/>
      <c r="K204" s="334"/>
      <c r="L204" s="334"/>
      <c r="M204" s="316"/>
      <c r="N204" s="255"/>
      <c r="O204" s="90"/>
      <c r="P204" s="232"/>
      <c r="Q204" s="321"/>
      <c r="V204" s="335"/>
      <c r="W204" s="335"/>
      <c r="X204" s="335"/>
      <c r="Y204" s="335"/>
      <c r="Z204" s="335"/>
      <c r="AA204" s="335"/>
      <c r="AB204" s="335"/>
      <c r="AC204" s="335"/>
      <c r="AD204" s="335"/>
      <c r="AE204" s="335"/>
      <c r="AF204" s="335"/>
      <c r="AL204" s="121"/>
      <c r="AU204" s="55"/>
      <c r="AV204" s="55"/>
    </row>
    <row r="205" spans="2:48" ht="14.5" x14ac:dyDescent="0.35">
      <c r="B205" s="258"/>
      <c r="C205" s="90"/>
      <c r="D205" s="255"/>
      <c r="E205" s="255"/>
      <c r="F205" s="255"/>
      <c r="G205" s="115"/>
      <c r="H205" s="255"/>
      <c r="I205" s="225"/>
      <c r="J205" s="334"/>
      <c r="K205" s="334"/>
      <c r="L205" s="334"/>
      <c r="M205" s="316"/>
      <c r="N205" s="255"/>
      <c r="O205" s="90"/>
      <c r="P205" s="232"/>
      <c r="Q205" s="321"/>
      <c r="V205" s="335"/>
      <c r="W205" s="335"/>
      <c r="X205" s="335"/>
      <c r="Y205" s="335"/>
      <c r="Z205" s="335"/>
      <c r="AA205" s="335"/>
      <c r="AB205" s="335"/>
      <c r="AC205" s="335"/>
      <c r="AD205" s="335"/>
      <c r="AE205" s="335"/>
      <c r="AF205" s="335"/>
      <c r="AL205" s="121"/>
      <c r="AU205" s="55"/>
      <c r="AV205" s="55"/>
    </row>
    <row r="206" spans="2:48" ht="14.5" x14ac:dyDescent="0.35">
      <c r="B206" s="258"/>
      <c r="C206" s="90"/>
      <c r="D206" s="255"/>
      <c r="E206" s="255"/>
      <c r="F206" s="255"/>
      <c r="G206" s="115"/>
      <c r="H206" s="255"/>
      <c r="I206" s="225"/>
      <c r="J206" s="334"/>
      <c r="K206" s="334"/>
      <c r="L206" s="334"/>
      <c r="M206" s="316"/>
      <c r="N206" s="255"/>
      <c r="O206" s="90"/>
      <c r="P206" s="232"/>
      <c r="Q206" s="321"/>
      <c r="V206" s="335"/>
      <c r="W206" s="335"/>
      <c r="X206" s="335"/>
      <c r="Y206" s="335"/>
      <c r="Z206" s="335"/>
      <c r="AA206" s="335"/>
      <c r="AB206" s="335"/>
      <c r="AC206" s="335"/>
      <c r="AD206" s="335"/>
      <c r="AE206" s="335"/>
      <c r="AF206" s="335"/>
      <c r="AL206" s="121"/>
      <c r="AU206" s="55"/>
      <c r="AV206" s="55"/>
    </row>
    <row r="207" spans="2:48" ht="14.5" x14ac:dyDescent="0.35">
      <c r="B207" s="258"/>
      <c r="C207" s="90"/>
      <c r="D207" s="255"/>
      <c r="E207" s="255"/>
      <c r="F207" s="255"/>
      <c r="G207" s="115"/>
      <c r="H207" s="255"/>
      <c r="I207" s="225"/>
      <c r="J207" s="334"/>
      <c r="K207" s="334"/>
      <c r="L207" s="334"/>
      <c r="M207" s="316"/>
      <c r="N207" s="255"/>
      <c r="O207" s="90"/>
      <c r="P207" s="232"/>
      <c r="Q207" s="321"/>
      <c r="V207" s="335"/>
      <c r="W207" s="335"/>
      <c r="X207" s="335"/>
      <c r="Y207" s="335"/>
      <c r="Z207" s="335"/>
      <c r="AA207" s="335"/>
      <c r="AB207" s="335"/>
      <c r="AC207" s="335"/>
      <c r="AD207" s="335"/>
      <c r="AE207" s="335"/>
      <c r="AF207" s="335"/>
      <c r="AL207" s="121"/>
      <c r="AU207" s="55"/>
      <c r="AV207" s="55"/>
    </row>
    <row r="208" spans="2:48" ht="14.5" x14ac:dyDescent="0.35">
      <c r="B208" s="258"/>
      <c r="C208" s="90"/>
      <c r="D208" s="255"/>
      <c r="E208" s="255"/>
      <c r="F208" s="255"/>
      <c r="G208" s="115"/>
      <c r="H208" s="255"/>
      <c r="I208" s="225"/>
      <c r="J208" s="334"/>
      <c r="K208" s="334"/>
      <c r="L208" s="334"/>
      <c r="M208" s="316"/>
      <c r="N208" s="255"/>
      <c r="O208" s="90"/>
      <c r="P208" s="232"/>
      <c r="Q208" s="321"/>
      <c r="V208" s="335"/>
      <c r="W208" s="335"/>
      <c r="X208" s="335"/>
      <c r="Y208" s="335"/>
      <c r="Z208" s="335"/>
      <c r="AA208" s="335"/>
      <c r="AB208" s="335"/>
      <c r="AC208" s="335"/>
      <c r="AD208" s="335"/>
      <c r="AE208" s="335"/>
      <c r="AF208" s="335"/>
      <c r="AL208" s="121"/>
      <c r="AU208" s="55"/>
      <c r="AV208" s="55"/>
    </row>
    <row r="209" spans="2:48" ht="14.5" x14ac:dyDescent="0.35">
      <c r="B209" s="258"/>
      <c r="C209" s="90"/>
      <c r="D209" s="255"/>
      <c r="E209" s="255"/>
      <c r="F209" s="255"/>
      <c r="G209" s="115"/>
      <c r="H209" s="255"/>
      <c r="I209" s="225"/>
      <c r="J209" s="334"/>
      <c r="K209" s="334"/>
      <c r="L209" s="334"/>
      <c r="M209" s="316"/>
      <c r="N209" s="255"/>
      <c r="O209" s="90"/>
      <c r="P209" s="232"/>
      <c r="Q209" s="321"/>
      <c r="V209" s="335"/>
      <c r="W209" s="335"/>
      <c r="X209" s="335"/>
      <c r="Y209" s="335"/>
      <c r="Z209" s="335"/>
      <c r="AA209" s="335"/>
      <c r="AB209" s="335"/>
      <c r="AC209" s="335"/>
      <c r="AD209" s="335"/>
      <c r="AE209" s="335"/>
      <c r="AF209" s="335"/>
      <c r="AL209" s="121"/>
      <c r="AU209" s="55"/>
      <c r="AV209" s="55"/>
    </row>
    <row r="210" spans="2:48" ht="14.5" x14ac:dyDescent="0.35">
      <c r="B210" s="258"/>
      <c r="C210" s="90"/>
      <c r="D210" s="255"/>
      <c r="E210" s="255"/>
      <c r="F210" s="255"/>
      <c r="G210" s="115"/>
      <c r="H210" s="255"/>
      <c r="I210" s="225"/>
      <c r="J210" s="334"/>
      <c r="K210" s="334"/>
      <c r="L210" s="334"/>
      <c r="M210" s="316"/>
      <c r="N210" s="255"/>
      <c r="O210" s="90"/>
      <c r="P210" s="232"/>
      <c r="Q210" s="321"/>
      <c r="V210" s="335"/>
      <c r="W210" s="335"/>
      <c r="X210" s="335"/>
      <c r="Y210" s="335"/>
      <c r="Z210" s="335"/>
      <c r="AA210" s="335"/>
      <c r="AB210" s="335"/>
      <c r="AC210" s="335"/>
      <c r="AD210" s="335"/>
      <c r="AE210" s="335"/>
      <c r="AF210" s="335"/>
      <c r="AL210" s="121"/>
      <c r="AU210" s="55"/>
      <c r="AV210" s="55"/>
    </row>
    <row r="211" spans="2:48" ht="14.5" x14ac:dyDescent="0.35">
      <c r="B211" s="258"/>
      <c r="C211" s="90"/>
      <c r="D211" s="255"/>
      <c r="E211" s="255"/>
      <c r="F211" s="255"/>
      <c r="G211" s="115"/>
      <c r="H211" s="255"/>
      <c r="I211" s="225"/>
      <c r="J211" s="334"/>
      <c r="K211" s="334"/>
      <c r="L211" s="334"/>
      <c r="M211" s="316"/>
      <c r="N211" s="255"/>
      <c r="O211" s="90"/>
      <c r="P211" s="232"/>
      <c r="Q211" s="321"/>
      <c r="V211" s="335"/>
      <c r="W211" s="335"/>
      <c r="X211" s="335"/>
      <c r="Y211" s="335"/>
      <c r="Z211" s="335"/>
      <c r="AA211" s="335"/>
      <c r="AB211" s="335"/>
      <c r="AC211" s="335"/>
      <c r="AD211" s="335"/>
      <c r="AE211" s="335"/>
      <c r="AF211" s="335"/>
      <c r="AL211" s="121"/>
      <c r="AU211" s="55"/>
      <c r="AV211" s="55"/>
    </row>
    <row r="212" spans="2:48" ht="14.5" x14ac:dyDescent="0.35">
      <c r="B212" s="258"/>
      <c r="C212" s="90"/>
      <c r="D212" s="255"/>
      <c r="E212" s="255"/>
      <c r="F212" s="255"/>
      <c r="G212" s="115"/>
      <c r="H212" s="255"/>
      <c r="I212" s="225"/>
      <c r="J212" s="334"/>
      <c r="K212" s="334"/>
      <c r="L212" s="334"/>
      <c r="M212" s="316"/>
      <c r="N212" s="255"/>
      <c r="O212" s="90"/>
      <c r="P212" s="232"/>
      <c r="Q212" s="321"/>
      <c r="V212" s="335"/>
      <c r="W212" s="335"/>
      <c r="X212" s="335"/>
      <c r="Y212" s="335"/>
      <c r="Z212" s="335"/>
      <c r="AA212" s="335"/>
      <c r="AB212" s="335"/>
      <c r="AC212" s="335"/>
      <c r="AD212" s="335"/>
      <c r="AE212" s="335"/>
      <c r="AF212" s="335"/>
      <c r="AL212" s="121"/>
      <c r="AU212" s="55"/>
      <c r="AV212" s="55"/>
    </row>
    <row r="213" spans="2:48" ht="14.5" x14ac:dyDescent="0.35">
      <c r="B213" s="258"/>
      <c r="C213" s="90"/>
      <c r="D213" s="255"/>
      <c r="E213" s="255"/>
      <c r="F213" s="255"/>
      <c r="G213" s="115"/>
      <c r="H213" s="255"/>
      <c r="I213" s="225"/>
      <c r="J213" s="334"/>
      <c r="K213" s="334"/>
      <c r="L213" s="334"/>
      <c r="M213" s="316"/>
      <c r="N213" s="255"/>
      <c r="O213" s="90"/>
      <c r="P213" s="232"/>
      <c r="Q213" s="321"/>
      <c r="V213" s="335"/>
      <c r="W213" s="335"/>
      <c r="X213" s="335"/>
      <c r="Y213" s="335"/>
      <c r="Z213" s="335"/>
      <c r="AA213" s="335"/>
      <c r="AB213" s="335"/>
      <c r="AC213" s="335"/>
      <c r="AD213" s="335"/>
      <c r="AE213" s="335"/>
      <c r="AF213" s="335"/>
      <c r="AL213" s="121"/>
      <c r="AU213" s="55"/>
      <c r="AV213" s="55"/>
    </row>
    <row r="214" spans="2:48" ht="14.5" x14ac:dyDescent="0.35">
      <c r="B214" s="258"/>
      <c r="C214" s="90"/>
      <c r="D214" s="255"/>
      <c r="E214" s="255"/>
      <c r="F214" s="255"/>
      <c r="G214" s="115"/>
      <c r="H214" s="255"/>
      <c r="I214" s="225"/>
      <c r="J214" s="334"/>
      <c r="K214" s="334"/>
      <c r="L214" s="334"/>
      <c r="M214" s="316"/>
      <c r="N214" s="255"/>
      <c r="O214" s="90"/>
      <c r="P214" s="232"/>
      <c r="Q214" s="321"/>
      <c r="V214" s="335"/>
      <c r="W214" s="335"/>
      <c r="X214" s="335"/>
      <c r="Y214" s="335"/>
      <c r="Z214" s="335"/>
      <c r="AA214" s="335"/>
      <c r="AB214" s="335"/>
      <c r="AC214" s="335"/>
      <c r="AD214" s="335"/>
      <c r="AE214" s="335"/>
      <c r="AF214" s="335"/>
      <c r="AL214" s="121"/>
      <c r="AU214" s="55"/>
      <c r="AV214" s="55"/>
    </row>
    <row r="215" spans="2:48" ht="14.5" x14ac:dyDescent="0.35">
      <c r="B215" s="258"/>
      <c r="C215" s="90"/>
      <c r="D215" s="255"/>
      <c r="E215" s="255"/>
      <c r="F215" s="255"/>
      <c r="G215" s="115"/>
      <c r="H215" s="255"/>
      <c r="I215" s="225"/>
      <c r="J215" s="334"/>
      <c r="K215" s="334"/>
      <c r="L215" s="334"/>
      <c r="M215" s="316"/>
      <c r="N215" s="255"/>
      <c r="O215" s="90"/>
      <c r="P215" s="232"/>
      <c r="Q215" s="321"/>
      <c r="V215" s="335"/>
      <c r="W215" s="335"/>
      <c r="X215" s="335"/>
      <c r="Y215" s="335"/>
      <c r="Z215" s="335"/>
      <c r="AA215" s="335"/>
      <c r="AB215" s="335"/>
      <c r="AC215" s="335"/>
      <c r="AD215" s="335"/>
      <c r="AE215" s="335"/>
      <c r="AF215" s="335"/>
      <c r="AL215" s="121"/>
      <c r="AU215" s="55"/>
      <c r="AV215" s="55"/>
    </row>
    <row r="216" spans="2:48" ht="14.5" x14ac:dyDescent="0.35">
      <c r="B216" s="258"/>
      <c r="C216" s="90"/>
      <c r="D216" s="255"/>
      <c r="E216" s="255"/>
      <c r="F216" s="255"/>
      <c r="G216" s="115"/>
      <c r="H216" s="255"/>
      <c r="I216" s="225"/>
      <c r="J216" s="334"/>
      <c r="K216" s="334"/>
      <c r="L216" s="334"/>
      <c r="M216" s="316"/>
      <c r="N216" s="255"/>
      <c r="O216" s="90"/>
      <c r="P216" s="232"/>
      <c r="Q216" s="321"/>
      <c r="V216" s="335"/>
      <c r="W216" s="335"/>
      <c r="X216" s="335"/>
      <c r="Y216" s="335"/>
      <c r="Z216" s="335"/>
      <c r="AA216" s="335"/>
      <c r="AB216" s="335"/>
      <c r="AC216" s="335"/>
      <c r="AD216" s="335"/>
      <c r="AE216" s="335"/>
      <c r="AF216" s="335"/>
      <c r="AL216" s="121"/>
      <c r="AU216" s="55"/>
      <c r="AV216" s="55"/>
    </row>
    <row r="217" spans="2:48" ht="14.5" x14ac:dyDescent="0.35">
      <c r="B217" s="258"/>
      <c r="C217" s="90"/>
      <c r="D217" s="255"/>
      <c r="E217" s="255"/>
      <c r="F217" s="255"/>
      <c r="G217" s="115"/>
      <c r="H217" s="255"/>
      <c r="I217" s="225"/>
      <c r="J217" s="334"/>
      <c r="K217" s="334"/>
      <c r="L217" s="334"/>
      <c r="M217" s="316"/>
      <c r="N217" s="255"/>
      <c r="O217" s="90"/>
      <c r="P217" s="232"/>
      <c r="Q217" s="321"/>
      <c r="V217" s="335"/>
      <c r="W217" s="335"/>
      <c r="X217" s="335"/>
      <c r="Y217" s="335"/>
      <c r="Z217" s="335"/>
      <c r="AA217" s="335"/>
      <c r="AB217" s="335"/>
      <c r="AC217" s="335"/>
      <c r="AD217" s="335"/>
      <c r="AE217" s="335"/>
      <c r="AF217" s="335"/>
      <c r="AL217" s="121"/>
      <c r="AU217" s="55"/>
      <c r="AV217" s="55"/>
    </row>
    <row r="218" spans="2:48" ht="14.5" x14ac:dyDescent="0.35">
      <c r="B218" s="258"/>
      <c r="C218" s="90"/>
      <c r="D218" s="255"/>
      <c r="E218" s="255"/>
      <c r="F218" s="255"/>
      <c r="G218" s="115"/>
      <c r="H218" s="255"/>
      <c r="I218" s="225"/>
      <c r="J218" s="334"/>
      <c r="K218" s="334"/>
      <c r="L218" s="334"/>
      <c r="M218" s="316"/>
      <c r="N218" s="255"/>
      <c r="O218" s="90"/>
      <c r="P218" s="232"/>
      <c r="Q218" s="321"/>
      <c r="V218" s="335"/>
      <c r="W218" s="335"/>
      <c r="X218" s="335"/>
      <c r="Y218" s="335"/>
      <c r="Z218" s="335"/>
      <c r="AA218" s="335"/>
      <c r="AB218" s="335"/>
      <c r="AC218" s="335"/>
      <c r="AD218" s="335"/>
      <c r="AE218" s="335"/>
      <c r="AF218" s="335"/>
      <c r="AL218" s="121"/>
      <c r="AU218" s="55"/>
      <c r="AV218" s="55"/>
    </row>
    <row r="219" spans="2:48" ht="14.5" x14ac:dyDescent="0.35">
      <c r="B219" s="258"/>
      <c r="C219" s="90"/>
      <c r="D219" s="255"/>
      <c r="E219" s="255"/>
      <c r="F219" s="255"/>
      <c r="G219" s="115"/>
      <c r="H219" s="255"/>
      <c r="I219" s="225"/>
      <c r="J219" s="334"/>
      <c r="K219" s="334"/>
      <c r="L219" s="334"/>
      <c r="M219" s="316"/>
      <c r="N219" s="255"/>
      <c r="O219" s="90"/>
      <c r="P219" s="232"/>
      <c r="Q219" s="321"/>
      <c r="V219" s="335"/>
      <c r="W219" s="335"/>
      <c r="X219" s="335"/>
      <c r="Y219" s="335"/>
      <c r="Z219" s="335"/>
      <c r="AA219" s="335"/>
      <c r="AB219" s="335"/>
      <c r="AC219" s="335"/>
      <c r="AD219" s="335"/>
      <c r="AE219" s="335"/>
      <c r="AF219" s="335"/>
      <c r="AL219" s="121"/>
      <c r="AU219" s="55"/>
      <c r="AV219" s="55"/>
    </row>
    <row r="220" spans="2:48" ht="14.5" x14ac:dyDescent="0.35">
      <c r="B220" s="258"/>
      <c r="C220" s="90"/>
      <c r="D220" s="255"/>
      <c r="E220" s="255"/>
      <c r="F220" s="255"/>
      <c r="G220" s="115"/>
      <c r="H220" s="255"/>
      <c r="I220" s="225"/>
      <c r="J220" s="334"/>
      <c r="K220" s="334"/>
      <c r="L220" s="334"/>
      <c r="M220" s="316"/>
      <c r="N220" s="255"/>
      <c r="O220" s="90"/>
      <c r="P220" s="232"/>
      <c r="Q220" s="321"/>
      <c r="V220" s="335"/>
      <c r="W220" s="335"/>
      <c r="X220" s="335"/>
      <c r="Y220" s="335"/>
      <c r="Z220" s="335"/>
      <c r="AA220" s="335"/>
      <c r="AB220" s="335"/>
      <c r="AC220" s="335"/>
      <c r="AD220" s="335"/>
      <c r="AE220" s="335"/>
      <c r="AF220" s="335"/>
      <c r="AL220" s="121"/>
      <c r="AU220" s="55"/>
      <c r="AV220" s="55"/>
    </row>
    <row r="221" spans="2:48" ht="14.5" x14ac:dyDescent="0.35">
      <c r="B221" s="258"/>
      <c r="C221" s="90"/>
      <c r="D221" s="255"/>
      <c r="E221" s="255"/>
      <c r="F221" s="255"/>
      <c r="G221" s="115"/>
      <c r="H221" s="255"/>
      <c r="I221" s="225"/>
      <c r="J221" s="334"/>
      <c r="K221" s="334"/>
      <c r="L221" s="334"/>
      <c r="M221" s="316"/>
      <c r="N221" s="255"/>
      <c r="O221" s="90"/>
      <c r="P221" s="232"/>
      <c r="Q221" s="321"/>
      <c r="V221" s="335"/>
      <c r="W221" s="335"/>
      <c r="X221" s="335"/>
      <c r="Y221" s="335"/>
      <c r="Z221" s="335"/>
      <c r="AA221" s="335"/>
      <c r="AB221" s="335"/>
      <c r="AC221" s="335"/>
      <c r="AD221" s="335"/>
      <c r="AE221" s="335"/>
      <c r="AF221" s="335"/>
      <c r="AL221" s="121"/>
      <c r="AU221" s="55"/>
      <c r="AV221" s="55"/>
    </row>
    <row r="222" spans="2:48" ht="14.5" x14ac:dyDescent="0.35">
      <c r="B222" s="258"/>
      <c r="C222" s="90"/>
      <c r="D222" s="255"/>
      <c r="E222" s="255"/>
      <c r="F222" s="255"/>
      <c r="G222" s="115"/>
      <c r="H222" s="255"/>
      <c r="I222" s="225"/>
      <c r="J222" s="334"/>
      <c r="K222" s="334"/>
      <c r="L222" s="334"/>
      <c r="M222" s="316"/>
      <c r="N222" s="255"/>
      <c r="O222" s="90"/>
      <c r="P222" s="232"/>
      <c r="Q222" s="321"/>
      <c r="V222" s="335"/>
      <c r="W222" s="335"/>
      <c r="X222" s="335"/>
      <c r="Y222" s="335"/>
      <c r="Z222" s="335"/>
      <c r="AA222" s="335"/>
      <c r="AB222" s="335"/>
      <c r="AC222" s="335"/>
      <c r="AD222" s="335"/>
      <c r="AE222" s="335"/>
      <c r="AF222" s="335"/>
      <c r="AL222" s="121"/>
      <c r="AU222" s="55"/>
      <c r="AV222" s="55"/>
    </row>
    <row r="223" spans="2:48" ht="14.5" x14ac:dyDescent="0.35">
      <c r="B223" s="258"/>
      <c r="C223" s="90"/>
      <c r="D223" s="255"/>
      <c r="E223" s="255"/>
      <c r="F223" s="255"/>
      <c r="G223" s="115"/>
      <c r="H223" s="255"/>
      <c r="I223" s="225"/>
      <c r="J223" s="334"/>
      <c r="K223" s="334"/>
      <c r="L223" s="334"/>
      <c r="M223" s="316"/>
      <c r="N223" s="255"/>
      <c r="O223" s="90"/>
      <c r="P223" s="232"/>
      <c r="Q223" s="321"/>
      <c r="V223" s="335"/>
      <c r="W223" s="335"/>
      <c r="X223" s="335"/>
      <c r="Y223" s="335"/>
      <c r="Z223" s="335"/>
      <c r="AA223" s="335"/>
      <c r="AB223" s="335"/>
      <c r="AC223" s="335"/>
      <c r="AD223" s="335"/>
      <c r="AE223" s="335"/>
      <c r="AF223" s="335"/>
      <c r="AL223" s="121"/>
      <c r="AU223" s="55"/>
      <c r="AV223" s="55"/>
    </row>
    <row r="224" spans="2:48" ht="14.5" x14ac:dyDescent="0.35">
      <c r="B224" s="258"/>
      <c r="C224" s="90"/>
      <c r="D224" s="255"/>
      <c r="E224" s="255"/>
      <c r="F224" s="255"/>
      <c r="G224" s="115"/>
      <c r="H224" s="255"/>
      <c r="I224" s="225"/>
      <c r="J224" s="334"/>
      <c r="K224" s="334"/>
      <c r="L224" s="334"/>
      <c r="M224" s="316"/>
      <c r="N224" s="255"/>
      <c r="O224" s="90"/>
      <c r="P224" s="232"/>
      <c r="Q224" s="321"/>
      <c r="V224" s="335"/>
      <c r="W224" s="335"/>
      <c r="X224" s="335"/>
      <c r="Y224" s="335"/>
      <c r="Z224" s="335"/>
      <c r="AA224" s="335"/>
      <c r="AB224" s="335"/>
      <c r="AC224" s="335"/>
      <c r="AD224" s="335"/>
      <c r="AE224" s="335"/>
      <c r="AF224" s="335"/>
      <c r="AL224" s="121"/>
      <c r="AU224" s="55"/>
      <c r="AV224" s="55"/>
    </row>
    <row r="225" spans="2:48" ht="14.5" x14ac:dyDescent="0.35">
      <c r="B225" s="258"/>
      <c r="C225" s="90"/>
      <c r="D225" s="255"/>
      <c r="E225" s="255"/>
      <c r="F225" s="255"/>
      <c r="G225" s="115"/>
      <c r="H225" s="255"/>
      <c r="I225" s="225"/>
      <c r="J225" s="334"/>
      <c r="K225" s="334"/>
      <c r="L225" s="334"/>
      <c r="M225" s="316"/>
      <c r="N225" s="255"/>
      <c r="O225" s="90"/>
      <c r="P225" s="232"/>
      <c r="Q225" s="321"/>
      <c r="V225" s="335"/>
      <c r="W225" s="335"/>
      <c r="X225" s="335"/>
      <c r="Y225" s="335"/>
      <c r="Z225" s="335"/>
      <c r="AA225" s="335"/>
      <c r="AB225" s="335"/>
      <c r="AC225" s="335"/>
      <c r="AD225" s="335"/>
      <c r="AE225" s="335"/>
      <c r="AF225" s="335"/>
      <c r="AL225" s="121"/>
      <c r="AU225" s="55"/>
      <c r="AV225" s="55"/>
    </row>
    <row r="226" spans="2:48" ht="14.5" x14ac:dyDescent="0.35">
      <c r="B226" s="258"/>
      <c r="C226" s="90"/>
      <c r="D226" s="255"/>
      <c r="E226" s="255"/>
      <c r="F226" s="255"/>
      <c r="G226" s="115"/>
      <c r="H226" s="255"/>
      <c r="I226" s="225"/>
      <c r="J226" s="334"/>
      <c r="K226" s="334"/>
      <c r="L226" s="334"/>
      <c r="M226" s="316"/>
      <c r="N226" s="255"/>
      <c r="O226" s="90"/>
      <c r="P226" s="232"/>
      <c r="Q226" s="321"/>
      <c r="V226" s="335"/>
      <c r="W226" s="335"/>
      <c r="X226" s="335"/>
      <c r="Y226" s="335"/>
      <c r="Z226" s="335"/>
      <c r="AA226" s="335"/>
      <c r="AB226" s="335"/>
      <c r="AC226" s="335"/>
      <c r="AD226" s="335"/>
      <c r="AE226" s="335"/>
      <c r="AF226" s="335"/>
      <c r="AL226" s="121"/>
      <c r="AU226" s="55"/>
      <c r="AV226" s="55"/>
    </row>
    <row r="227" spans="2:48" ht="14.5" x14ac:dyDescent="0.35">
      <c r="B227" s="258"/>
      <c r="C227" s="90"/>
      <c r="D227" s="255"/>
      <c r="E227" s="255"/>
      <c r="F227" s="255"/>
      <c r="G227" s="115"/>
      <c r="H227" s="255"/>
      <c r="I227" s="225"/>
      <c r="J227" s="334"/>
      <c r="K227" s="334"/>
      <c r="L227" s="334"/>
      <c r="M227" s="316"/>
      <c r="N227" s="255"/>
      <c r="O227" s="90"/>
      <c r="P227" s="232"/>
      <c r="Q227" s="321"/>
      <c r="V227" s="335"/>
      <c r="W227" s="335"/>
      <c r="X227" s="335"/>
      <c r="Y227" s="335"/>
      <c r="Z227" s="335"/>
      <c r="AA227" s="335"/>
      <c r="AB227" s="335"/>
      <c r="AC227" s="335"/>
      <c r="AD227" s="335"/>
      <c r="AE227" s="335"/>
      <c r="AF227" s="335"/>
      <c r="AL227" s="121"/>
      <c r="AU227" s="55"/>
      <c r="AV227" s="55"/>
    </row>
    <row r="228" spans="2:48" ht="14.5" x14ac:dyDescent="0.35">
      <c r="B228" s="258"/>
      <c r="C228" s="90"/>
      <c r="D228" s="255"/>
      <c r="E228" s="255"/>
      <c r="F228" s="255"/>
      <c r="G228" s="115"/>
      <c r="H228" s="255"/>
      <c r="I228" s="225"/>
      <c r="J228" s="334"/>
      <c r="K228" s="334"/>
      <c r="L228" s="334"/>
      <c r="M228" s="316"/>
      <c r="N228" s="255"/>
      <c r="O228" s="90"/>
      <c r="P228" s="232"/>
      <c r="Q228" s="321"/>
      <c r="V228" s="335"/>
      <c r="W228" s="335"/>
      <c r="X228" s="335"/>
      <c r="Y228" s="335"/>
      <c r="Z228" s="335"/>
      <c r="AA228" s="335"/>
      <c r="AB228" s="335"/>
      <c r="AC228" s="335"/>
      <c r="AD228" s="335"/>
      <c r="AE228" s="335"/>
      <c r="AF228" s="335"/>
      <c r="AL228" s="121"/>
      <c r="AU228" s="55"/>
      <c r="AV228" s="55"/>
    </row>
    <row r="229" spans="2:48" ht="14.5" x14ac:dyDescent="0.35">
      <c r="B229" s="258"/>
      <c r="C229" s="90"/>
      <c r="D229" s="255"/>
      <c r="E229" s="255"/>
      <c r="F229" s="255"/>
      <c r="G229" s="115"/>
      <c r="H229" s="255"/>
      <c r="I229" s="225"/>
      <c r="J229" s="334"/>
      <c r="K229" s="334"/>
      <c r="L229" s="334"/>
      <c r="M229" s="316"/>
      <c r="N229" s="255"/>
      <c r="O229" s="90"/>
      <c r="P229" s="232"/>
      <c r="Q229" s="321"/>
      <c r="V229" s="335"/>
      <c r="W229" s="335"/>
      <c r="X229" s="335"/>
      <c r="Y229" s="335"/>
      <c r="Z229" s="335"/>
      <c r="AA229" s="335"/>
      <c r="AB229" s="335"/>
      <c r="AC229" s="335"/>
      <c r="AD229" s="335"/>
      <c r="AE229" s="335"/>
      <c r="AF229" s="335"/>
      <c r="AL229" s="121"/>
      <c r="AU229" s="55"/>
      <c r="AV229" s="55"/>
    </row>
    <row r="230" spans="2:48" ht="14.5" x14ac:dyDescent="0.35">
      <c r="B230" s="258"/>
      <c r="C230" s="90"/>
      <c r="D230" s="255"/>
      <c r="E230" s="255"/>
      <c r="F230" s="255"/>
      <c r="G230" s="115"/>
      <c r="H230" s="255"/>
      <c r="I230" s="225"/>
      <c r="J230" s="334"/>
      <c r="K230" s="334"/>
      <c r="L230" s="334"/>
      <c r="M230" s="316"/>
      <c r="N230" s="255"/>
      <c r="O230" s="90"/>
      <c r="P230" s="232"/>
      <c r="Q230" s="321"/>
      <c r="V230" s="335"/>
      <c r="W230" s="335"/>
      <c r="X230" s="335"/>
      <c r="Y230" s="335"/>
      <c r="Z230" s="335"/>
      <c r="AA230" s="335"/>
      <c r="AB230" s="335"/>
      <c r="AC230" s="335"/>
      <c r="AD230" s="335"/>
      <c r="AE230" s="335"/>
      <c r="AF230" s="335"/>
      <c r="AL230" s="121"/>
      <c r="AU230" s="55"/>
      <c r="AV230" s="55"/>
    </row>
    <row r="231" spans="2:48" ht="14.5" x14ac:dyDescent="0.35">
      <c r="B231" s="258"/>
      <c r="C231" s="90"/>
      <c r="D231" s="255"/>
      <c r="E231" s="255"/>
      <c r="F231" s="255"/>
      <c r="G231" s="115"/>
      <c r="H231" s="255"/>
      <c r="I231" s="225"/>
      <c r="J231" s="334"/>
      <c r="K231" s="334"/>
      <c r="L231" s="334"/>
      <c r="M231" s="316"/>
      <c r="N231" s="255"/>
      <c r="O231" s="90"/>
      <c r="P231" s="232"/>
      <c r="Q231" s="321"/>
      <c r="V231" s="335"/>
      <c r="W231" s="335"/>
      <c r="X231" s="335"/>
      <c r="Y231" s="335"/>
      <c r="Z231" s="335"/>
      <c r="AA231" s="335"/>
      <c r="AB231" s="335"/>
      <c r="AC231" s="335"/>
      <c r="AD231" s="335"/>
      <c r="AE231" s="335"/>
      <c r="AF231" s="335"/>
      <c r="AL231" s="121"/>
      <c r="AU231" s="55"/>
      <c r="AV231" s="55"/>
    </row>
    <row r="232" spans="2:48" ht="14.5" x14ac:dyDescent="0.35">
      <c r="B232" s="258"/>
      <c r="C232" s="90"/>
      <c r="D232" s="255"/>
      <c r="E232" s="255"/>
      <c r="F232" s="255"/>
      <c r="G232" s="115"/>
      <c r="H232" s="255"/>
      <c r="I232" s="225"/>
      <c r="J232" s="334"/>
      <c r="K232" s="334"/>
      <c r="L232" s="334"/>
      <c r="M232" s="316"/>
      <c r="N232" s="255"/>
      <c r="O232" s="90"/>
      <c r="P232" s="232"/>
      <c r="Q232" s="321"/>
      <c r="V232" s="335"/>
      <c r="W232" s="335"/>
      <c r="X232" s="335"/>
      <c r="Y232" s="335"/>
      <c r="Z232" s="335"/>
      <c r="AA232" s="335"/>
      <c r="AB232" s="335"/>
      <c r="AC232" s="335"/>
      <c r="AD232" s="335"/>
      <c r="AE232" s="335"/>
      <c r="AF232" s="335"/>
      <c r="AL232" s="121"/>
      <c r="AU232" s="55"/>
      <c r="AV232" s="55"/>
    </row>
    <row r="233" spans="2:48" ht="14.5" x14ac:dyDescent="0.35">
      <c r="B233" s="258"/>
      <c r="C233" s="90"/>
      <c r="D233" s="255"/>
      <c r="E233" s="255"/>
      <c r="F233" s="255"/>
      <c r="G233" s="115"/>
      <c r="H233" s="255"/>
      <c r="I233" s="225"/>
      <c r="J233" s="334"/>
      <c r="K233" s="334"/>
      <c r="L233" s="334"/>
      <c r="M233" s="316"/>
      <c r="N233" s="255"/>
      <c r="O233" s="90"/>
      <c r="P233" s="232"/>
      <c r="Q233" s="321"/>
      <c r="V233" s="335"/>
      <c r="W233" s="335"/>
      <c r="X233" s="335"/>
      <c r="Y233" s="335"/>
      <c r="Z233" s="335"/>
      <c r="AA233" s="335"/>
      <c r="AB233" s="335"/>
      <c r="AC233" s="335"/>
      <c r="AD233" s="335"/>
      <c r="AE233" s="335"/>
      <c r="AF233" s="335"/>
      <c r="AL233" s="121"/>
      <c r="AU233" s="55"/>
      <c r="AV233" s="55"/>
    </row>
    <row r="234" spans="2:48" ht="14.5" x14ac:dyDescent="0.35">
      <c r="B234" s="258"/>
      <c r="C234" s="90"/>
      <c r="D234" s="255"/>
      <c r="E234" s="255"/>
      <c r="F234" s="255"/>
      <c r="G234" s="115"/>
      <c r="H234" s="255"/>
      <c r="I234" s="225"/>
      <c r="J234" s="334"/>
      <c r="K234" s="334"/>
      <c r="L234" s="334"/>
      <c r="M234" s="316"/>
      <c r="N234" s="255"/>
      <c r="O234" s="90"/>
      <c r="P234" s="232"/>
      <c r="Q234" s="321"/>
      <c r="V234" s="335"/>
      <c r="W234" s="335"/>
      <c r="X234" s="335"/>
      <c r="Y234" s="335"/>
      <c r="Z234" s="335"/>
      <c r="AA234" s="335"/>
      <c r="AB234" s="335"/>
      <c r="AC234" s="335"/>
      <c r="AD234" s="335"/>
      <c r="AE234" s="335"/>
      <c r="AF234" s="335"/>
      <c r="AL234" s="121"/>
      <c r="AU234" s="55"/>
      <c r="AV234" s="55"/>
    </row>
    <row r="235" spans="2:48" ht="14.5" x14ac:dyDescent="0.35">
      <c r="B235" s="258"/>
      <c r="C235" s="90"/>
      <c r="D235" s="255"/>
      <c r="E235" s="255"/>
      <c r="F235" s="255"/>
      <c r="G235" s="115"/>
      <c r="H235" s="255"/>
      <c r="I235" s="225"/>
      <c r="J235" s="334"/>
      <c r="K235" s="334"/>
      <c r="L235" s="334"/>
      <c r="M235" s="316"/>
      <c r="N235" s="255"/>
      <c r="O235" s="90"/>
      <c r="P235" s="232"/>
      <c r="Q235" s="321"/>
      <c r="V235" s="335"/>
      <c r="W235" s="335"/>
      <c r="X235" s="335"/>
      <c r="Y235" s="335"/>
      <c r="Z235" s="335"/>
      <c r="AA235" s="335"/>
      <c r="AB235" s="335"/>
      <c r="AC235" s="335"/>
      <c r="AD235" s="335"/>
      <c r="AE235" s="335"/>
      <c r="AF235" s="335"/>
      <c r="AL235" s="121"/>
      <c r="AU235" s="55"/>
      <c r="AV235" s="55"/>
    </row>
    <row r="236" spans="2:48" ht="14.5" x14ac:dyDescent="0.35">
      <c r="B236" s="258"/>
      <c r="C236" s="90"/>
      <c r="D236" s="255"/>
      <c r="E236" s="255"/>
      <c r="F236" s="255"/>
      <c r="G236" s="115"/>
      <c r="H236" s="255"/>
      <c r="I236" s="225"/>
      <c r="J236" s="334"/>
      <c r="K236" s="334"/>
      <c r="L236" s="334"/>
      <c r="M236" s="316"/>
      <c r="N236" s="255"/>
      <c r="O236" s="90"/>
      <c r="P236" s="232"/>
      <c r="Q236" s="321"/>
      <c r="V236" s="335"/>
      <c r="W236" s="335"/>
      <c r="X236" s="335"/>
      <c r="Y236" s="335"/>
      <c r="Z236" s="335"/>
      <c r="AA236" s="335"/>
      <c r="AB236" s="335"/>
      <c r="AC236" s="335"/>
      <c r="AD236" s="335"/>
      <c r="AE236" s="335"/>
      <c r="AF236" s="335"/>
      <c r="AL236" s="121"/>
      <c r="AU236" s="55"/>
      <c r="AV236" s="55"/>
    </row>
    <row r="237" spans="2:48" ht="14.5" x14ac:dyDescent="0.35">
      <c r="B237" s="258"/>
      <c r="C237" s="90"/>
      <c r="D237" s="255"/>
      <c r="E237" s="255"/>
      <c r="F237" s="255"/>
      <c r="G237" s="115"/>
      <c r="H237" s="255"/>
      <c r="I237" s="225"/>
      <c r="J237" s="334"/>
      <c r="K237" s="334"/>
      <c r="L237" s="334"/>
      <c r="M237" s="316"/>
      <c r="N237" s="255"/>
      <c r="O237" s="90"/>
      <c r="P237" s="232"/>
      <c r="Q237" s="321"/>
      <c r="V237" s="335"/>
      <c r="W237" s="335"/>
      <c r="X237" s="335"/>
      <c r="Y237" s="335"/>
      <c r="Z237" s="335"/>
      <c r="AA237" s="335"/>
      <c r="AB237" s="335"/>
      <c r="AC237" s="335"/>
      <c r="AD237" s="335"/>
      <c r="AE237" s="335"/>
      <c r="AF237" s="335"/>
      <c r="AL237" s="121"/>
      <c r="AU237" s="55"/>
      <c r="AV237" s="55"/>
    </row>
    <row r="238" spans="2:48" ht="14.5" x14ac:dyDescent="0.35">
      <c r="B238" s="258"/>
      <c r="C238" s="90"/>
      <c r="D238" s="255"/>
      <c r="E238" s="255"/>
      <c r="F238" s="255"/>
      <c r="G238" s="115"/>
      <c r="H238" s="255"/>
      <c r="I238" s="225"/>
      <c r="J238" s="334"/>
      <c r="K238" s="334"/>
      <c r="L238" s="334"/>
      <c r="M238" s="316"/>
      <c r="N238" s="255"/>
      <c r="O238" s="90"/>
      <c r="P238" s="232"/>
      <c r="Q238" s="321"/>
      <c r="V238" s="335"/>
      <c r="W238" s="335"/>
      <c r="X238" s="335"/>
      <c r="Y238" s="335"/>
      <c r="Z238" s="335"/>
      <c r="AA238" s="335"/>
      <c r="AB238" s="335"/>
      <c r="AC238" s="335"/>
      <c r="AD238" s="335"/>
      <c r="AE238" s="335"/>
      <c r="AF238" s="335"/>
      <c r="AL238" s="121"/>
      <c r="AU238" s="55"/>
      <c r="AV238" s="55"/>
    </row>
    <row r="239" spans="2:48" ht="14.5" x14ac:dyDescent="0.35">
      <c r="B239" s="258"/>
      <c r="C239" s="90"/>
      <c r="D239" s="255"/>
      <c r="E239" s="255"/>
      <c r="F239" s="255"/>
      <c r="G239" s="115"/>
      <c r="H239" s="255"/>
      <c r="I239" s="225"/>
      <c r="J239" s="334"/>
      <c r="K239" s="334"/>
      <c r="L239" s="334"/>
      <c r="M239" s="316"/>
      <c r="N239" s="255"/>
      <c r="O239" s="90"/>
      <c r="P239" s="232"/>
      <c r="Q239" s="321"/>
      <c r="V239" s="335"/>
      <c r="W239" s="335"/>
      <c r="X239" s="335"/>
      <c r="Y239" s="335"/>
      <c r="Z239" s="335"/>
      <c r="AA239" s="335"/>
      <c r="AB239" s="335"/>
      <c r="AC239" s="335"/>
      <c r="AD239" s="335"/>
      <c r="AE239" s="335"/>
      <c r="AF239" s="335"/>
      <c r="AL239" s="121"/>
      <c r="AU239" s="55"/>
      <c r="AV239" s="55"/>
    </row>
    <row r="240" spans="2:48" ht="14.5" x14ac:dyDescent="0.35">
      <c r="B240" s="258"/>
      <c r="C240" s="90"/>
      <c r="D240" s="255"/>
      <c r="E240" s="255"/>
      <c r="F240" s="255"/>
      <c r="G240" s="115"/>
      <c r="H240" s="255"/>
      <c r="I240" s="225"/>
      <c r="J240" s="334"/>
      <c r="K240" s="334"/>
      <c r="L240" s="334"/>
      <c r="M240" s="316"/>
      <c r="N240" s="255"/>
      <c r="O240" s="90"/>
      <c r="P240" s="232"/>
      <c r="Q240" s="321"/>
      <c r="V240" s="335"/>
      <c r="W240" s="335"/>
      <c r="X240" s="335"/>
      <c r="Y240" s="335"/>
      <c r="Z240" s="335"/>
      <c r="AA240" s="335"/>
      <c r="AB240" s="335"/>
      <c r="AC240" s="335"/>
      <c r="AD240" s="335"/>
      <c r="AE240" s="335"/>
      <c r="AF240" s="335"/>
      <c r="AL240" s="121"/>
      <c r="AU240" s="55"/>
      <c r="AV240" s="55"/>
    </row>
    <row r="241" spans="2:48" ht="14.5" x14ac:dyDescent="0.35">
      <c r="B241" s="258"/>
      <c r="C241" s="90"/>
      <c r="D241" s="255"/>
      <c r="E241" s="255"/>
      <c r="F241" s="255"/>
      <c r="G241" s="115"/>
      <c r="H241" s="255"/>
      <c r="I241" s="225"/>
      <c r="J241" s="334"/>
      <c r="K241" s="334"/>
      <c r="L241" s="334"/>
      <c r="M241" s="316"/>
      <c r="N241" s="255"/>
      <c r="O241" s="90"/>
      <c r="P241" s="232"/>
      <c r="Q241" s="321"/>
      <c r="V241" s="335"/>
      <c r="W241" s="335"/>
      <c r="X241" s="335"/>
      <c r="Y241" s="335"/>
      <c r="Z241" s="335"/>
      <c r="AA241" s="335"/>
      <c r="AB241" s="335"/>
      <c r="AC241" s="335"/>
      <c r="AD241" s="335"/>
      <c r="AE241" s="335"/>
      <c r="AF241" s="335"/>
      <c r="AL241" s="121"/>
      <c r="AU241" s="55"/>
      <c r="AV241" s="55"/>
    </row>
    <row r="242" spans="2:48" ht="14.5" x14ac:dyDescent="0.35">
      <c r="B242" s="258"/>
      <c r="C242" s="90"/>
      <c r="D242" s="255"/>
      <c r="E242" s="255"/>
      <c r="F242" s="255"/>
      <c r="G242" s="115"/>
      <c r="H242" s="255"/>
      <c r="I242" s="225"/>
      <c r="J242" s="334"/>
      <c r="K242" s="334"/>
      <c r="L242" s="334"/>
      <c r="M242" s="316"/>
      <c r="N242" s="255"/>
      <c r="O242" s="90"/>
      <c r="P242" s="232"/>
      <c r="Q242" s="321"/>
      <c r="V242" s="335"/>
      <c r="W242" s="335"/>
      <c r="X242" s="335"/>
      <c r="Y242" s="335"/>
      <c r="Z242" s="335"/>
      <c r="AA242" s="335"/>
      <c r="AB242" s="335"/>
      <c r="AC242" s="335"/>
      <c r="AD242" s="335"/>
      <c r="AE242" s="335"/>
      <c r="AF242" s="335"/>
      <c r="AL242" s="121"/>
      <c r="AU242" s="55"/>
      <c r="AV242" s="55"/>
    </row>
    <row r="243" spans="2:48" ht="14.5" x14ac:dyDescent="0.35">
      <c r="B243" s="258"/>
      <c r="C243" s="90"/>
      <c r="D243" s="255"/>
      <c r="E243" s="255"/>
      <c r="F243" s="255"/>
      <c r="G243" s="115"/>
      <c r="H243" s="255"/>
      <c r="I243" s="225"/>
      <c r="J243" s="334"/>
      <c r="K243" s="334"/>
      <c r="L243" s="334"/>
      <c r="M243" s="316"/>
      <c r="N243" s="255"/>
      <c r="O243" s="90"/>
      <c r="P243" s="232"/>
      <c r="Q243" s="321"/>
      <c r="V243" s="335"/>
      <c r="W243" s="335"/>
      <c r="X243" s="335"/>
      <c r="Y243" s="335"/>
      <c r="Z243" s="335"/>
      <c r="AA243" s="335"/>
      <c r="AB243" s="335"/>
      <c r="AC243" s="335"/>
      <c r="AD243" s="335"/>
      <c r="AE243" s="335"/>
      <c r="AF243" s="335"/>
      <c r="AL243" s="121"/>
      <c r="AU243" s="55"/>
      <c r="AV243" s="55"/>
    </row>
    <row r="244" spans="2:48" ht="14.5" x14ac:dyDescent="0.35">
      <c r="B244" s="258"/>
      <c r="C244" s="90"/>
      <c r="D244" s="255"/>
      <c r="E244" s="255"/>
      <c r="F244" s="255"/>
      <c r="G244" s="115"/>
      <c r="H244" s="255"/>
      <c r="I244" s="225"/>
      <c r="J244" s="334"/>
      <c r="K244" s="334"/>
      <c r="L244" s="334"/>
      <c r="M244" s="316"/>
      <c r="N244" s="255"/>
      <c r="O244" s="90"/>
      <c r="P244" s="232"/>
      <c r="Q244" s="321"/>
      <c r="V244" s="335"/>
      <c r="W244" s="335"/>
      <c r="X244" s="335"/>
      <c r="Y244" s="335"/>
      <c r="Z244" s="335"/>
      <c r="AA244" s="335"/>
      <c r="AB244" s="335"/>
      <c r="AC244" s="335"/>
      <c r="AD244" s="335"/>
      <c r="AE244" s="335"/>
      <c r="AF244" s="335"/>
      <c r="AL244" s="121"/>
      <c r="AU244" s="55"/>
      <c r="AV244" s="55"/>
    </row>
    <row r="245" spans="2:48" ht="14.5" x14ac:dyDescent="0.35">
      <c r="B245" s="258"/>
      <c r="C245" s="90"/>
      <c r="D245" s="255"/>
      <c r="E245" s="255"/>
      <c r="F245" s="255"/>
      <c r="G245" s="115"/>
      <c r="H245" s="255"/>
      <c r="I245" s="225"/>
      <c r="J245" s="334"/>
      <c r="K245" s="334"/>
      <c r="L245" s="334"/>
      <c r="M245" s="316"/>
      <c r="N245" s="255"/>
      <c r="O245" s="90"/>
      <c r="P245" s="232"/>
      <c r="Q245" s="321"/>
      <c r="V245" s="335"/>
      <c r="W245" s="335"/>
      <c r="X245" s="335"/>
      <c r="Y245" s="335"/>
      <c r="Z245" s="335"/>
      <c r="AA245" s="335"/>
      <c r="AB245" s="335"/>
      <c r="AC245" s="335"/>
      <c r="AD245" s="335"/>
      <c r="AE245" s="335"/>
      <c r="AF245" s="335"/>
      <c r="AL245" s="121"/>
      <c r="AU245" s="55"/>
      <c r="AV245" s="55"/>
    </row>
    <row r="246" spans="2:48" ht="14.5" x14ac:dyDescent="0.35">
      <c r="B246" s="258"/>
      <c r="C246" s="90"/>
      <c r="D246" s="255"/>
      <c r="E246" s="255"/>
      <c r="F246" s="255"/>
      <c r="G246" s="115"/>
      <c r="H246" s="255"/>
      <c r="I246" s="225"/>
      <c r="J246" s="334"/>
      <c r="K246" s="334"/>
      <c r="L246" s="334"/>
      <c r="M246" s="316"/>
      <c r="N246" s="255"/>
      <c r="O246" s="90"/>
      <c r="P246" s="232"/>
      <c r="Q246" s="321"/>
      <c r="V246" s="335"/>
      <c r="W246" s="335"/>
      <c r="X246" s="335"/>
      <c r="Y246" s="335"/>
      <c r="Z246" s="335"/>
      <c r="AA246" s="335"/>
      <c r="AB246" s="335"/>
      <c r="AC246" s="335"/>
      <c r="AD246" s="335"/>
      <c r="AE246" s="335"/>
      <c r="AF246" s="335"/>
      <c r="AL246" s="121"/>
      <c r="AU246" s="55"/>
      <c r="AV246" s="55"/>
    </row>
    <row r="247" spans="2:48" ht="14.5" x14ac:dyDescent="0.35">
      <c r="B247" s="258"/>
      <c r="C247" s="90"/>
      <c r="D247" s="255"/>
      <c r="E247" s="255"/>
      <c r="F247" s="255"/>
      <c r="G247" s="115"/>
      <c r="H247" s="255"/>
      <c r="I247" s="225"/>
      <c r="J247" s="334"/>
      <c r="K247" s="334"/>
      <c r="L247" s="334"/>
      <c r="M247" s="316"/>
      <c r="N247" s="255"/>
      <c r="O247" s="90"/>
      <c r="P247" s="232"/>
      <c r="Q247" s="321"/>
      <c r="V247" s="335"/>
      <c r="W247" s="335"/>
      <c r="X247" s="335"/>
      <c r="Y247" s="335"/>
      <c r="Z247" s="335"/>
      <c r="AA247" s="335"/>
      <c r="AB247" s="335"/>
      <c r="AC247" s="335"/>
      <c r="AD247" s="335"/>
      <c r="AE247" s="335"/>
      <c r="AF247" s="335"/>
      <c r="AL247" s="121"/>
      <c r="AU247" s="55"/>
      <c r="AV247" s="55"/>
    </row>
    <row r="248" spans="2:48" ht="14.5" x14ac:dyDescent="0.35">
      <c r="B248" s="258"/>
      <c r="C248" s="90"/>
      <c r="D248" s="255"/>
      <c r="E248" s="255"/>
      <c r="F248" s="255"/>
      <c r="G248" s="115"/>
      <c r="H248" s="255"/>
      <c r="I248" s="225"/>
      <c r="J248" s="334"/>
      <c r="K248" s="334"/>
      <c r="L248" s="334"/>
      <c r="M248" s="316"/>
      <c r="N248" s="255"/>
      <c r="O248" s="90"/>
      <c r="P248" s="232"/>
      <c r="Q248" s="321"/>
      <c r="V248" s="335"/>
      <c r="W248" s="335"/>
      <c r="X248" s="335"/>
      <c r="Y248" s="335"/>
      <c r="Z248" s="335"/>
      <c r="AA248" s="335"/>
      <c r="AB248" s="335"/>
      <c r="AC248" s="335"/>
      <c r="AD248" s="335"/>
      <c r="AE248" s="335"/>
      <c r="AF248" s="335"/>
      <c r="AL248" s="121"/>
      <c r="AU248" s="55"/>
      <c r="AV248" s="55"/>
    </row>
    <row r="249" spans="2:48" ht="14.5" x14ac:dyDescent="0.35">
      <c r="B249" s="258"/>
      <c r="C249" s="90"/>
      <c r="D249" s="255"/>
      <c r="E249" s="255"/>
      <c r="F249" s="255"/>
      <c r="G249" s="115"/>
      <c r="H249" s="255"/>
      <c r="I249" s="225"/>
      <c r="J249" s="334"/>
      <c r="K249" s="334"/>
      <c r="L249" s="334"/>
      <c r="M249" s="316"/>
      <c r="N249" s="255"/>
      <c r="O249" s="90"/>
      <c r="P249" s="232"/>
      <c r="Q249" s="321"/>
      <c r="V249" s="335"/>
      <c r="W249" s="335"/>
      <c r="X249" s="335"/>
      <c r="Y249" s="335"/>
      <c r="Z249" s="335"/>
      <c r="AA249" s="335"/>
      <c r="AB249" s="335"/>
      <c r="AC249" s="335"/>
      <c r="AD249" s="335"/>
      <c r="AE249" s="335"/>
      <c r="AF249" s="335"/>
      <c r="AL249" s="121"/>
      <c r="AU249" s="55"/>
      <c r="AV249" s="55"/>
    </row>
    <row r="250" spans="2:48" ht="14.5" x14ac:dyDescent="0.35">
      <c r="B250" s="258"/>
      <c r="C250" s="90"/>
      <c r="D250" s="255"/>
      <c r="E250" s="255"/>
      <c r="F250" s="255"/>
      <c r="G250" s="115"/>
      <c r="H250" s="255"/>
      <c r="I250" s="225"/>
      <c r="J250" s="334"/>
      <c r="K250" s="334"/>
      <c r="L250" s="334"/>
      <c r="M250" s="316"/>
      <c r="N250" s="255"/>
      <c r="O250" s="90"/>
      <c r="P250" s="232"/>
      <c r="Q250" s="321"/>
      <c r="V250" s="335"/>
      <c r="W250" s="335"/>
      <c r="X250" s="335"/>
      <c r="Y250" s="335"/>
      <c r="Z250" s="335"/>
      <c r="AA250" s="335"/>
      <c r="AB250" s="335"/>
      <c r="AC250" s="335"/>
      <c r="AD250" s="335"/>
      <c r="AE250" s="335"/>
      <c r="AF250" s="335"/>
      <c r="AL250" s="121"/>
      <c r="AU250" s="55"/>
      <c r="AV250" s="55"/>
    </row>
    <row r="251" spans="2:48" ht="14.5" x14ac:dyDescent="0.35">
      <c r="B251" s="258"/>
      <c r="C251" s="90"/>
      <c r="D251" s="255"/>
      <c r="E251" s="255"/>
      <c r="F251" s="255"/>
      <c r="G251" s="115"/>
      <c r="H251" s="255"/>
      <c r="I251" s="225"/>
      <c r="J251" s="334"/>
      <c r="K251" s="334"/>
      <c r="L251" s="334"/>
      <c r="M251" s="316"/>
      <c r="N251" s="255"/>
      <c r="O251" s="90"/>
      <c r="P251" s="232"/>
      <c r="Q251" s="321"/>
      <c r="V251" s="335"/>
      <c r="W251" s="335"/>
      <c r="X251" s="335"/>
      <c r="Y251" s="335"/>
      <c r="Z251" s="335"/>
      <c r="AA251" s="335"/>
      <c r="AB251" s="335"/>
      <c r="AC251" s="335"/>
      <c r="AD251" s="335"/>
      <c r="AE251" s="335"/>
      <c r="AF251" s="335"/>
      <c r="AL251" s="121"/>
      <c r="AU251" s="55"/>
      <c r="AV251" s="55"/>
    </row>
    <row r="252" spans="2:48" ht="14.5" x14ac:dyDescent="0.35">
      <c r="B252" s="258"/>
      <c r="C252" s="90"/>
      <c r="D252" s="255"/>
      <c r="E252" s="255"/>
      <c r="F252" s="255"/>
      <c r="G252" s="115"/>
      <c r="H252" s="255"/>
      <c r="I252" s="225"/>
      <c r="J252" s="334"/>
      <c r="K252" s="334"/>
      <c r="L252" s="334"/>
      <c r="M252" s="316"/>
      <c r="N252" s="255"/>
      <c r="O252" s="90"/>
      <c r="P252" s="232"/>
      <c r="Q252" s="321"/>
      <c r="V252" s="335"/>
      <c r="W252" s="335"/>
      <c r="X252" s="335"/>
      <c r="Y252" s="335"/>
      <c r="Z252" s="335"/>
      <c r="AA252" s="335"/>
      <c r="AB252" s="335"/>
      <c r="AC252" s="335"/>
      <c r="AD252" s="335"/>
      <c r="AE252" s="335"/>
      <c r="AF252" s="335"/>
      <c r="AL252" s="121"/>
      <c r="AU252" s="55"/>
      <c r="AV252" s="55"/>
    </row>
    <row r="253" spans="2:48" ht="14.5" x14ac:dyDescent="0.35">
      <c r="B253" s="258"/>
      <c r="C253" s="90"/>
      <c r="D253" s="255"/>
      <c r="E253" s="255"/>
      <c r="F253" s="255"/>
      <c r="G253" s="115"/>
      <c r="H253" s="255"/>
      <c r="I253" s="225"/>
      <c r="J253" s="334"/>
      <c r="K253" s="334"/>
      <c r="L253" s="334"/>
      <c r="M253" s="316"/>
      <c r="N253" s="255"/>
      <c r="O253" s="90"/>
      <c r="P253" s="232"/>
      <c r="Q253" s="321"/>
      <c r="V253" s="335"/>
      <c r="W253" s="335"/>
      <c r="X253" s="335"/>
      <c r="Y253" s="335"/>
      <c r="Z253" s="335"/>
      <c r="AA253" s="335"/>
      <c r="AB253" s="335"/>
      <c r="AC253" s="335"/>
      <c r="AD253" s="335"/>
      <c r="AE253" s="335"/>
      <c r="AF253" s="335"/>
      <c r="AL253" s="121"/>
      <c r="AU253" s="55"/>
      <c r="AV253" s="55"/>
    </row>
    <row r="254" spans="2:48" ht="14.5" x14ac:dyDescent="0.35">
      <c r="B254" s="258"/>
      <c r="C254" s="90"/>
      <c r="D254" s="255"/>
      <c r="E254" s="255"/>
      <c r="F254" s="255"/>
      <c r="G254" s="115"/>
      <c r="H254" s="255"/>
      <c r="I254" s="225"/>
      <c r="J254" s="334"/>
      <c r="K254" s="334"/>
      <c r="L254" s="334"/>
      <c r="M254" s="316"/>
      <c r="N254" s="255"/>
      <c r="O254" s="90"/>
      <c r="P254" s="232"/>
      <c r="Q254" s="321"/>
      <c r="V254" s="335"/>
      <c r="W254" s="335"/>
      <c r="X254" s="335"/>
      <c r="Y254" s="335"/>
      <c r="Z254" s="335"/>
      <c r="AA254" s="335"/>
      <c r="AB254" s="335"/>
      <c r="AC254" s="335"/>
      <c r="AD254" s="335"/>
      <c r="AE254" s="335"/>
      <c r="AF254" s="335"/>
      <c r="AL254" s="121"/>
      <c r="AU254" s="55"/>
      <c r="AV254" s="55"/>
    </row>
    <row r="255" spans="2:48" ht="14.5" x14ac:dyDescent="0.35">
      <c r="B255" s="258"/>
      <c r="C255" s="90"/>
      <c r="D255" s="255"/>
      <c r="E255" s="255"/>
      <c r="F255" s="255"/>
      <c r="G255" s="115"/>
      <c r="H255" s="255"/>
      <c r="I255" s="225"/>
      <c r="J255" s="334"/>
      <c r="K255" s="334"/>
      <c r="L255" s="334"/>
      <c r="M255" s="316"/>
      <c r="N255" s="255"/>
      <c r="O255" s="90"/>
      <c r="P255" s="232"/>
      <c r="Q255" s="321"/>
      <c r="V255" s="335"/>
      <c r="W255" s="335"/>
      <c r="X255" s="335"/>
      <c r="Y255" s="335"/>
      <c r="Z255" s="335"/>
      <c r="AA255" s="335"/>
      <c r="AB255" s="335"/>
      <c r="AC255" s="335"/>
      <c r="AD255" s="335"/>
      <c r="AE255" s="335"/>
      <c r="AF255" s="335"/>
      <c r="AL255" s="121"/>
      <c r="AU255" s="55"/>
      <c r="AV255" s="55"/>
    </row>
    <row r="256" spans="2:48" ht="14.5" x14ac:dyDescent="0.35">
      <c r="B256" s="258"/>
      <c r="C256" s="90"/>
      <c r="D256" s="255"/>
      <c r="E256" s="255"/>
      <c r="F256" s="255"/>
      <c r="G256" s="115"/>
      <c r="H256" s="255"/>
      <c r="I256" s="225"/>
      <c r="J256" s="334"/>
      <c r="K256" s="334"/>
      <c r="L256" s="334"/>
      <c r="M256" s="316"/>
      <c r="N256" s="255"/>
      <c r="O256" s="90"/>
      <c r="P256" s="232"/>
      <c r="Q256" s="321"/>
      <c r="V256" s="335"/>
      <c r="W256" s="335"/>
      <c r="X256" s="335"/>
      <c r="Y256" s="335"/>
      <c r="Z256" s="335"/>
      <c r="AA256" s="335"/>
      <c r="AB256" s="335"/>
      <c r="AC256" s="335"/>
      <c r="AD256" s="335"/>
      <c r="AE256" s="335"/>
      <c r="AF256" s="335"/>
      <c r="AL256" s="121"/>
      <c r="AU256" s="55"/>
      <c r="AV256" s="55"/>
    </row>
    <row r="257" spans="2:48" ht="14.5" x14ac:dyDescent="0.35">
      <c r="B257" s="258"/>
      <c r="C257" s="90"/>
      <c r="D257" s="255"/>
      <c r="E257" s="255"/>
      <c r="F257" s="255"/>
      <c r="G257" s="115"/>
      <c r="H257" s="255"/>
      <c r="I257" s="225"/>
      <c r="J257" s="334"/>
      <c r="K257" s="334"/>
      <c r="L257" s="334"/>
      <c r="M257" s="316"/>
      <c r="N257" s="255"/>
      <c r="O257" s="90"/>
      <c r="P257" s="232"/>
      <c r="Q257" s="321"/>
      <c r="V257" s="335"/>
      <c r="W257" s="335"/>
      <c r="X257" s="335"/>
      <c r="Y257" s="335"/>
      <c r="Z257" s="335"/>
      <c r="AA257" s="335"/>
      <c r="AB257" s="335"/>
      <c r="AC257" s="335"/>
      <c r="AD257" s="335"/>
      <c r="AE257" s="335"/>
      <c r="AF257" s="335"/>
      <c r="AL257" s="121"/>
      <c r="AU257" s="55"/>
      <c r="AV257" s="55"/>
    </row>
    <row r="258" spans="2:48" ht="14.5" x14ac:dyDescent="0.35">
      <c r="B258" s="258"/>
      <c r="C258" s="90"/>
      <c r="D258" s="255"/>
      <c r="E258" s="255"/>
      <c r="F258" s="255"/>
      <c r="G258" s="115"/>
      <c r="H258" s="255"/>
      <c r="I258" s="225"/>
      <c r="J258" s="334"/>
      <c r="K258" s="334"/>
      <c r="L258" s="334"/>
      <c r="M258" s="316"/>
      <c r="N258" s="255"/>
      <c r="O258" s="90"/>
      <c r="P258" s="232"/>
      <c r="Q258" s="321"/>
      <c r="V258" s="335"/>
      <c r="W258" s="335"/>
      <c r="X258" s="335"/>
      <c r="Y258" s="335"/>
      <c r="Z258" s="335"/>
      <c r="AA258" s="335"/>
      <c r="AB258" s="335"/>
      <c r="AC258" s="335"/>
      <c r="AD258" s="335"/>
      <c r="AE258" s="335"/>
      <c r="AF258" s="335"/>
      <c r="AL258" s="121"/>
      <c r="AU258" s="55"/>
      <c r="AV258" s="55"/>
    </row>
    <row r="259" spans="2:48" ht="14.5" x14ac:dyDescent="0.35">
      <c r="B259" s="258"/>
      <c r="C259" s="90"/>
      <c r="D259" s="255"/>
      <c r="E259" s="255"/>
      <c r="F259" s="255"/>
      <c r="G259" s="115"/>
      <c r="H259" s="255"/>
      <c r="I259" s="225"/>
      <c r="J259" s="334"/>
      <c r="K259" s="334"/>
      <c r="L259" s="334"/>
      <c r="M259" s="316"/>
      <c r="N259" s="255"/>
      <c r="O259" s="90"/>
      <c r="P259" s="232"/>
      <c r="Q259" s="321"/>
      <c r="V259" s="335"/>
      <c r="W259" s="335"/>
      <c r="X259" s="335"/>
      <c r="Y259" s="335"/>
      <c r="Z259" s="335"/>
      <c r="AA259" s="335"/>
      <c r="AB259" s="335"/>
      <c r="AC259" s="335"/>
      <c r="AD259" s="335"/>
      <c r="AE259" s="335"/>
      <c r="AF259" s="335"/>
      <c r="AL259" s="121"/>
      <c r="AU259" s="55"/>
      <c r="AV259" s="55"/>
    </row>
    <row r="260" spans="2:48" ht="14.5" x14ac:dyDescent="0.35">
      <c r="B260" s="258"/>
      <c r="C260" s="90"/>
      <c r="D260" s="255"/>
      <c r="E260" s="255"/>
      <c r="F260" s="255"/>
      <c r="G260" s="115"/>
      <c r="H260" s="255"/>
      <c r="I260" s="225"/>
      <c r="J260" s="334"/>
      <c r="K260" s="334"/>
      <c r="L260" s="334"/>
      <c r="M260" s="316"/>
      <c r="N260" s="255"/>
      <c r="O260" s="90"/>
      <c r="P260" s="232"/>
      <c r="Q260" s="321"/>
      <c r="V260" s="335"/>
      <c r="W260" s="335"/>
      <c r="X260" s="335"/>
      <c r="Y260" s="335"/>
      <c r="Z260" s="335"/>
      <c r="AA260" s="335"/>
      <c r="AB260" s="335"/>
      <c r="AC260" s="335"/>
      <c r="AD260" s="335"/>
      <c r="AE260" s="335"/>
      <c r="AF260" s="335"/>
      <c r="AL260" s="121"/>
      <c r="AU260" s="55"/>
      <c r="AV260" s="55"/>
    </row>
    <row r="261" spans="2:48" ht="14.5" x14ac:dyDescent="0.35">
      <c r="B261" s="258"/>
      <c r="C261" s="90"/>
      <c r="D261" s="255"/>
      <c r="E261" s="255"/>
      <c r="F261" s="255"/>
      <c r="G261" s="115"/>
      <c r="H261" s="255"/>
      <c r="I261" s="225"/>
      <c r="J261" s="334"/>
      <c r="K261" s="334"/>
      <c r="L261" s="334"/>
      <c r="M261" s="316"/>
      <c r="N261" s="255"/>
      <c r="O261" s="90"/>
      <c r="P261" s="232"/>
      <c r="Q261" s="321"/>
      <c r="V261" s="335"/>
      <c r="W261" s="335"/>
      <c r="X261" s="335"/>
      <c r="Y261" s="335"/>
      <c r="Z261" s="335"/>
      <c r="AA261" s="335"/>
      <c r="AB261" s="335"/>
      <c r="AC261" s="335"/>
      <c r="AD261" s="335"/>
      <c r="AE261" s="335"/>
      <c r="AF261" s="335"/>
      <c r="AL261" s="121"/>
      <c r="AU261" s="55"/>
      <c r="AV261" s="55"/>
    </row>
    <row r="262" spans="2:48" ht="14.5" x14ac:dyDescent="0.35">
      <c r="B262" s="258"/>
      <c r="C262" s="90"/>
      <c r="D262" s="255"/>
      <c r="E262" s="255"/>
      <c r="F262" s="255"/>
      <c r="G262" s="115"/>
      <c r="H262" s="255"/>
      <c r="I262" s="225"/>
      <c r="J262" s="334"/>
      <c r="K262" s="334"/>
      <c r="L262" s="334"/>
      <c r="M262" s="316"/>
      <c r="N262" s="255"/>
      <c r="O262" s="90"/>
      <c r="P262" s="232"/>
      <c r="Q262" s="321"/>
      <c r="V262" s="335"/>
      <c r="W262" s="335"/>
      <c r="X262" s="335"/>
      <c r="Y262" s="335"/>
      <c r="Z262" s="335"/>
      <c r="AA262" s="335"/>
      <c r="AB262" s="335"/>
      <c r="AC262" s="335"/>
      <c r="AD262" s="335"/>
      <c r="AE262" s="335"/>
      <c r="AF262" s="335"/>
      <c r="AL262" s="121"/>
      <c r="AU262" s="55"/>
      <c r="AV262" s="55"/>
    </row>
    <row r="263" spans="2:48" ht="14.5" x14ac:dyDescent="0.35">
      <c r="B263" s="258"/>
      <c r="C263" s="90"/>
      <c r="D263" s="255"/>
      <c r="E263" s="255"/>
      <c r="F263" s="255"/>
      <c r="G263" s="115"/>
      <c r="H263" s="255"/>
      <c r="I263" s="225"/>
      <c r="J263" s="334"/>
      <c r="K263" s="334"/>
      <c r="L263" s="334"/>
      <c r="M263" s="316"/>
      <c r="N263" s="255"/>
      <c r="O263" s="90"/>
      <c r="P263" s="232"/>
      <c r="Q263" s="321"/>
      <c r="V263" s="335"/>
      <c r="W263" s="335"/>
      <c r="X263" s="335"/>
      <c r="Y263" s="335"/>
      <c r="Z263" s="335"/>
      <c r="AA263" s="335"/>
      <c r="AB263" s="335"/>
      <c r="AC263" s="335"/>
      <c r="AD263" s="335"/>
      <c r="AE263" s="335"/>
      <c r="AF263" s="335"/>
      <c r="AL263" s="121"/>
      <c r="AU263" s="55"/>
      <c r="AV263" s="55"/>
    </row>
    <row r="264" spans="2:48" ht="14.5" x14ac:dyDescent="0.35">
      <c r="B264" s="258"/>
      <c r="C264" s="90"/>
      <c r="D264" s="255"/>
      <c r="E264" s="255"/>
      <c r="F264" s="255"/>
      <c r="G264" s="115"/>
      <c r="H264" s="255"/>
      <c r="I264" s="225"/>
      <c r="J264" s="334"/>
      <c r="K264" s="334"/>
      <c r="L264" s="334"/>
      <c r="M264" s="316"/>
      <c r="N264" s="255"/>
      <c r="O264" s="90"/>
      <c r="P264" s="232"/>
      <c r="Q264" s="321"/>
      <c r="V264" s="335"/>
      <c r="W264" s="335"/>
      <c r="X264" s="335"/>
      <c r="Y264" s="335"/>
      <c r="Z264" s="335"/>
      <c r="AA264" s="335"/>
      <c r="AB264" s="335"/>
      <c r="AC264" s="335"/>
      <c r="AD264" s="335"/>
      <c r="AE264" s="335"/>
      <c r="AF264" s="335"/>
      <c r="AL264" s="121"/>
      <c r="AU264" s="55"/>
      <c r="AV264" s="55"/>
    </row>
    <row r="265" spans="2:48" ht="14.5" x14ac:dyDescent="0.35">
      <c r="B265" s="258"/>
      <c r="C265" s="90"/>
      <c r="D265" s="255"/>
      <c r="E265" s="255"/>
      <c r="F265" s="255"/>
      <c r="G265" s="115"/>
      <c r="H265" s="255"/>
      <c r="I265" s="225"/>
      <c r="J265" s="334"/>
      <c r="K265" s="334"/>
      <c r="L265" s="334"/>
      <c r="M265" s="316"/>
      <c r="N265" s="255"/>
      <c r="O265" s="90"/>
      <c r="P265" s="232"/>
      <c r="Q265" s="321"/>
      <c r="V265" s="335"/>
      <c r="W265" s="335"/>
      <c r="X265" s="335"/>
      <c r="Y265" s="335"/>
      <c r="Z265" s="335"/>
      <c r="AA265" s="335"/>
      <c r="AB265" s="335"/>
      <c r="AC265" s="335"/>
      <c r="AD265" s="335"/>
      <c r="AE265" s="335"/>
      <c r="AF265" s="335"/>
      <c r="AL265" s="121"/>
      <c r="AU265" s="55"/>
      <c r="AV265" s="55"/>
    </row>
    <row r="266" spans="2:48" ht="14.5" x14ac:dyDescent="0.35">
      <c r="B266" s="258"/>
      <c r="C266" s="90"/>
      <c r="D266" s="255"/>
      <c r="E266" s="255"/>
      <c r="F266" s="255"/>
      <c r="G266" s="115"/>
      <c r="H266" s="255"/>
      <c r="I266" s="225"/>
      <c r="J266" s="334"/>
      <c r="K266" s="334"/>
      <c r="L266" s="334"/>
      <c r="M266" s="316"/>
      <c r="N266" s="255"/>
      <c r="O266" s="90"/>
      <c r="P266" s="232"/>
      <c r="Q266" s="321"/>
      <c r="V266" s="335"/>
      <c r="W266" s="335"/>
      <c r="X266" s="335"/>
      <c r="Y266" s="335"/>
      <c r="Z266" s="335"/>
      <c r="AA266" s="335"/>
      <c r="AB266" s="335"/>
      <c r="AC266" s="335"/>
      <c r="AD266" s="335"/>
      <c r="AE266" s="335"/>
      <c r="AF266" s="335"/>
      <c r="AL266" s="121"/>
      <c r="AU266" s="55"/>
      <c r="AV266" s="55"/>
    </row>
    <row r="267" spans="2:48" ht="14.5" x14ac:dyDescent="0.35">
      <c r="B267" s="258"/>
      <c r="C267" s="90"/>
      <c r="D267" s="255"/>
      <c r="E267" s="255"/>
      <c r="F267" s="255"/>
      <c r="G267" s="115"/>
      <c r="H267" s="255"/>
      <c r="I267" s="225"/>
      <c r="J267" s="334"/>
      <c r="K267" s="334"/>
      <c r="L267" s="334"/>
      <c r="M267" s="316"/>
      <c r="N267" s="255"/>
      <c r="O267" s="90"/>
      <c r="P267" s="232"/>
      <c r="Q267" s="321"/>
      <c r="V267" s="335"/>
      <c r="W267" s="335"/>
      <c r="X267" s="335"/>
      <c r="Y267" s="335"/>
      <c r="Z267" s="335"/>
      <c r="AA267" s="335"/>
      <c r="AB267" s="335"/>
      <c r="AC267" s="335"/>
      <c r="AD267" s="335"/>
      <c r="AE267" s="335"/>
      <c r="AF267" s="335"/>
      <c r="AL267" s="121"/>
      <c r="AU267" s="55"/>
      <c r="AV267" s="55"/>
    </row>
    <row r="268" spans="2:48" ht="14.5" x14ac:dyDescent="0.35">
      <c r="B268" s="258"/>
      <c r="C268" s="90"/>
      <c r="D268" s="255"/>
      <c r="E268" s="255"/>
      <c r="F268" s="255"/>
      <c r="G268" s="115"/>
      <c r="H268" s="255"/>
      <c r="I268" s="225"/>
      <c r="J268" s="334"/>
      <c r="K268" s="334"/>
      <c r="L268" s="334"/>
      <c r="M268" s="316"/>
      <c r="N268" s="255"/>
      <c r="O268" s="90"/>
      <c r="P268" s="232"/>
      <c r="Q268" s="321"/>
      <c r="V268" s="335"/>
      <c r="W268" s="335"/>
      <c r="X268" s="335"/>
      <c r="Y268" s="335"/>
      <c r="Z268" s="335"/>
      <c r="AA268" s="335"/>
      <c r="AB268" s="335"/>
      <c r="AC268" s="335"/>
      <c r="AD268" s="335"/>
      <c r="AE268" s="335"/>
      <c r="AF268" s="335"/>
      <c r="AL268" s="121"/>
      <c r="AU268" s="55"/>
      <c r="AV268" s="55"/>
    </row>
    <row r="269" spans="2:48" ht="14.5" x14ac:dyDescent="0.35">
      <c r="B269" s="258"/>
      <c r="C269" s="90"/>
      <c r="D269" s="255"/>
      <c r="E269" s="255"/>
      <c r="F269" s="255"/>
      <c r="G269" s="115"/>
      <c r="H269" s="255"/>
      <c r="I269" s="225"/>
      <c r="J269" s="334"/>
      <c r="K269" s="334"/>
      <c r="L269" s="334"/>
      <c r="M269" s="316"/>
      <c r="N269" s="255"/>
      <c r="O269" s="90"/>
      <c r="P269" s="232"/>
      <c r="Q269" s="321"/>
      <c r="V269" s="335"/>
      <c r="W269" s="335"/>
      <c r="X269" s="335"/>
      <c r="Y269" s="335"/>
      <c r="Z269" s="335"/>
      <c r="AA269" s="335"/>
      <c r="AB269" s="335"/>
      <c r="AC269" s="335"/>
      <c r="AD269" s="335"/>
      <c r="AE269" s="335"/>
      <c r="AF269" s="335"/>
      <c r="AL269" s="121"/>
      <c r="AU269" s="55"/>
      <c r="AV269" s="55"/>
    </row>
    <row r="270" spans="2:48" ht="14.5" x14ac:dyDescent="0.35">
      <c r="B270" s="258"/>
      <c r="C270" s="90"/>
      <c r="D270" s="255"/>
      <c r="E270" s="255"/>
      <c r="F270" s="255"/>
      <c r="G270" s="115"/>
      <c r="H270" s="255"/>
      <c r="I270" s="225"/>
      <c r="J270" s="334"/>
      <c r="K270" s="334"/>
      <c r="L270" s="334"/>
      <c r="M270" s="316"/>
      <c r="N270" s="255"/>
      <c r="O270" s="90"/>
      <c r="P270" s="232"/>
      <c r="Q270" s="321"/>
      <c r="V270" s="335"/>
      <c r="W270" s="335"/>
      <c r="X270" s="335"/>
      <c r="Y270" s="335"/>
      <c r="Z270" s="335"/>
      <c r="AA270" s="335"/>
      <c r="AB270" s="335"/>
      <c r="AC270" s="335"/>
      <c r="AD270" s="335"/>
      <c r="AE270" s="335"/>
      <c r="AF270" s="335"/>
      <c r="AL270" s="121"/>
      <c r="AU270" s="55"/>
      <c r="AV270" s="55"/>
    </row>
    <row r="271" spans="2:48" ht="14.5" x14ac:dyDescent="0.35">
      <c r="B271" s="258"/>
      <c r="C271" s="90"/>
      <c r="D271" s="255"/>
      <c r="E271" s="255"/>
      <c r="F271" s="255"/>
      <c r="G271" s="115"/>
      <c r="H271" s="255"/>
      <c r="I271" s="225"/>
      <c r="J271" s="334"/>
      <c r="K271" s="334"/>
      <c r="L271" s="334"/>
      <c r="M271" s="316"/>
      <c r="N271" s="255"/>
      <c r="O271" s="90"/>
      <c r="P271" s="232"/>
      <c r="Q271" s="321"/>
      <c r="V271" s="335"/>
      <c r="W271" s="335"/>
      <c r="X271" s="335"/>
      <c r="Y271" s="335"/>
      <c r="Z271" s="335"/>
      <c r="AA271" s="335"/>
      <c r="AB271" s="335"/>
      <c r="AC271" s="335"/>
      <c r="AD271" s="335"/>
      <c r="AE271" s="335"/>
      <c r="AF271" s="335"/>
      <c r="AL271" s="121"/>
      <c r="AU271" s="55"/>
      <c r="AV271" s="55"/>
    </row>
    <row r="272" spans="2:48" ht="14.5" x14ac:dyDescent="0.35">
      <c r="B272" s="258"/>
      <c r="C272" s="90"/>
      <c r="D272" s="255"/>
      <c r="E272" s="255"/>
      <c r="F272" s="255"/>
      <c r="G272" s="115"/>
      <c r="H272" s="255"/>
      <c r="I272" s="225"/>
      <c r="J272" s="334"/>
      <c r="K272" s="334"/>
      <c r="L272" s="334"/>
      <c r="M272" s="316"/>
      <c r="N272" s="255"/>
      <c r="O272" s="90"/>
      <c r="P272" s="232"/>
      <c r="Q272" s="321"/>
      <c r="V272" s="335"/>
      <c r="W272" s="335"/>
      <c r="X272" s="335"/>
      <c r="Y272" s="335"/>
      <c r="Z272" s="335"/>
      <c r="AA272" s="335"/>
      <c r="AB272" s="335"/>
      <c r="AC272" s="335"/>
      <c r="AD272" s="335"/>
      <c r="AE272" s="335"/>
      <c r="AF272" s="335"/>
      <c r="AL272" s="121"/>
      <c r="AU272" s="55"/>
      <c r="AV272" s="55"/>
    </row>
    <row r="273" spans="2:48" ht="14.5" x14ac:dyDescent="0.35">
      <c r="B273" s="258"/>
      <c r="C273" s="90"/>
      <c r="D273" s="255"/>
      <c r="E273" s="255"/>
      <c r="F273" s="255"/>
      <c r="G273" s="115"/>
      <c r="H273" s="255"/>
      <c r="I273" s="225"/>
      <c r="J273" s="334"/>
      <c r="K273" s="334"/>
      <c r="L273" s="334"/>
      <c r="M273" s="316"/>
      <c r="N273" s="255"/>
      <c r="O273" s="90"/>
      <c r="P273" s="232"/>
      <c r="Q273" s="321"/>
      <c r="V273" s="335"/>
      <c r="W273" s="335"/>
      <c r="X273" s="335"/>
      <c r="Y273" s="335"/>
      <c r="Z273" s="335"/>
      <c r="AA273" s="335"/>
      <c r="AB273" s="335"/>
      <c r="AC273" s="335"/>
      <c r="AD273" s="335"/>
      <c r="AE273" s="335"/>
      <c r="AF273" s="335"/>
      <c r="AL273" s="121"/>
      <c r="AU273" s="55"/>
      <c r="AV273" s="55"/>
    </row>
    <row r="274" spans="2:48" ht="14.5" x14ac:dyDescent="0.35">
      <c r="B274" s="258"/>
      <c r="C274" s="90"/>
      <c r="D274" s="255"/>
      <c r="E274" s="255"/>
      <c r="F274" s="255"/>
      <c r="G274" s="115"/>
      <c r="H274" s="255"/>
      <c r="I274" s="225"/>
      <c r="J274" s="334"/>
      <c r="K274" s="334"/>
      <c r="L274" s="334"/>
      <c r="M274" s="316"/>
      <c r="N274" s="255"/>
      <c r="O274" s="90"/>
      <c r="P274" s="232"/>
      <c r="Q274" s="321"/>
      <c r="V274" s="335"/>
      <c r="W274" s="335"/>
      <c r="X274" s="335"/>
      <c r="Y274" s="335"/>
      <c r="Z274" s="335"/>
      <c r="AA274" s="335"/>
      <c r="AB274" s="335"/>
      <c r="AC274" s="335"/>
      <c r="AD274" s="335"/>
      <c r="AE274" s="335"/>
      <c r="AF274" s="335"/>
      <c r="AL274" s="121"/>
      <c r="AU274" s="55"/>
      <c r="AV274" s="55"/>
    </row>
    <row r="275" spans="2:48" ht="14.5" x14ac:dyDescent="0.35">
      <c r="B275" s="258"/>
      <c r="C275" s="90"/>
      <c r="D275" s="255"/>
      <c r="E275" s="255"/>
      <c r="F275" s="255"/>
      <c r="G275" s="115"/>
      <c r="H275" s="255"/>
      <c r="I275" s="225"/>
      <c r="J275" s="334"/>
      <c r="K275" s="334"/>
      <c r="L275" s="334"/>
      <c r="M275" s="316"/>
      <c r="N275" s="255"/>
      <c r="O275" s="90"/>
      <c r="P275" s="232"/>
      <c r="Q275" s="321"/>
      <c r="V275" s="335"/>
      <c r="W275" s="335"/>
      <c r="X275" s="335"/>
      <c r="Y275" s="335"/>
      <c r="Z275" s="335"/>
      <c r="AA275" s="335"/>
      <c r="AB275" s="335"/>
      <c r="AC275" s="335"/>
      <c r="AD275" s="335"/>
      <c r="AE275" s="335"/>
      <c r="AF275" s="335"/>
      <c r="AL275" s="121"/>
      <c r="AU275" s="55"/>
      <c r="AV275" s="55"/>
    </row>
    <row r="276" spans="2:48" ht="14.5" x14ac:dyDescent="0.35">
      <c r="B276" s="258"/>
      <c r="C276" s="90"/>
      <c r="D276" s="255"/>
      <c r="E276" s="255"/>
      <c r="F276" s="255"/>
      <c r="G276" s="115"/>
      <c r="H276" s="255"/>
      <c r="I276" s="225"/>
      <c r="J276" s="334"/>
      <c r="K276" s="334"/>
      <c r="L276" s="334"/>
      <c r="M276" s="316"/>
      <c r="N276" s="255"/>
      <c r="O276" s="90"/>
      <c r="P276" s="232"/>
      <c r="Q276" s="321"/>
      <c r="V276" s="335"/>
      <c r="W276" s="335"/>
      <c r="X276" s="335"/>
      <c r="Y276" s="335"/>
      <c r="Z276" s="335"/>
      <c r="AA276" s="335"/>
      <c r="AB276" s="335"/>
      <c r="AC276" s="335"/>
      <c r="AD276" s="335"/>
      <c r="AE276" s="335"/>
      <c r="AF276" s="335"/>
      <c r="AL276" s="121"/>
      <c r="AU276" s="55"/>
      <c r="AV276" s="55"/>
    </row>
    <row r="277" spans="2:48" ht="14.5" x14ac:dyDescent="0.35">
      <c r="B277" s="258"/>
      <c r="C277" s="90"/>
      <c r="D277" s="255"/>
      <c r="E277" s="255"/>
      <c r="F277" s="255"/>
      <c r="G277" s="115"/>
      <c r="H277" s="255"/>
      <c r="I277" s="225"/>
      <c r="J277" s="334"/>
      <c r="K277" s="334"/>
      <c r="L277" s="334"/>
      <c r="M277" s="316"/>
      <c r="N277" s="255"/>
      <c r="O277" s="90"/>
      <c r="P277" s="232"/>
      <c r="Q277" s="321"/>
      <c r="V277" s="335"/>
      <c r="W277" s="335"/>
      <c r="X277" s="335"/>
      <c r="Y277" s="335"/>
      <c r="Z277" s="335"/>
      <c r="AA277" s="335"/>
      <c r="AB277" s="335"/>
      <c r="AC277" s="335"/>
      <c r="AD277" s="335"/>
      <c r="AE277" s="335"/>
      <c r="AF277" s="335"/>
      <c r="AL277" s="121"/>
      <c r="AU277" s="55"/>
      <c r="AV277" s="55"/>
    </row>
    <row r="278" spans="2:48" ht="14.5" x14ac:dyDescent="0.35">
      <c r="B278" s="258"/>
      <c r="C278" s="90"/>
      <c r="D278" s="255"/>
      <c r="E278" s="255"/>
      <c r="F278" s="255"/>
      <c r="G278" s="115"/>
      <c r="H278" s="255"/>
      <c r="I278" s="225"/>
      <c r="J278" s="334"/>
      <c r="K278" s="334"/>
      <c r="L278" s="334"/>
      <c r="M278" s="316"/>
      <c r="N278" s="255"/>
      <c r="O278" s="90"/>
      <c r="P278" s="232"/>
      <c r="Q278" s="321"/>
      <c r="V278" s="335"/>
      <c r="W278" s="335"/>
      <c r="X278" s="335"/>
      <c r="Y278" s="335"/>
      <c r="Z278" s="335"/>
      <c r="AA278" s="335"/>
      <c r="AB278" s="335"/>
      <c r="AC278" s="335"/>
      <c r="AD278" s="335"/>
      <c r="AE278" s="335"/>
      <c r="AF278" s="335"/>
      <c r="AL278" s="121"/>
      <c r="AU278" s="55"/>
      <c r="AV278" s="55"/>
    </row>
    <row r="279" spans="2:48" ht="14.5" x14ac:dyDescent="0.35">
      <c r="B279" s="258"/>
      <c r="C279" s="90"/>
      <c r="D279" s="255"/>
      <c r="E279" s="255"/>
      <c r="F279" s="255"/>
      <c r="G279" s="115"/>
      <c r="H279" s="255"/>
      <c r="I279" s="225"/>
      <c r="J279" s="334"/>
      <c r="K279" s="334"/>
      <c r="L279" s="334"/>
      <c r="M279" s="316"/>
      <c r="N279" s="255"/>
      <c r="O279" s="90"/>
      <c r="P279" s="232"/>
      <c r="Q279" s="321"/>
      <c r="V279" s="335"/>
      <c r="W279" s="335"/>
      <c r="X279" s="335"/>
      <c r="Y279" s="335"/>
      <c r="Z279" s="335"/>
      <c r="AA279" s="335"/>
      <c r="AB279" s="335"/>
      <c r="AC279" s="335"/>
      <c r="AD279" s="335"/>
      <c r="AE279" s="335"/>
      <c r="AF279" s="335"/>
      <c r="AL279" s="121"/>
      <c r="AU279" s="55"/>
      <c r="AV279" s="55"/>
    </row>
    <row r="280" spans="2:48" ht="14.5" x14ac:dyDescent="0.35">
      <c r="B280" s="258"/>
      <c r="C280" s="90"/>
      <c r="D280" s="255"/>
      <c r="E280" s="255"/>
      <c r="F280" s="255"/>
      <c r="G280" s="115"/>
      <c r="H280" s="255"/>
      <c r="I280" s="225"/>
      <c r="J280" s="334"/>
      <c r="K280" s="334"/>
      <c r="L280" s="334"/>
      <c r="M280" s="316"/>
      <c r="N280" s="255"/>
      <c r="O280" s="90"/>
      <c r="P280" s="232"/>
      <c r="Q280" s="321"/>
      <c r="V280" s="335"/>
      <c r="W280" s="335"/>
      <c r="X280" s="335"/>
      <c r="Y280" s="335"/>
      <c r="Z280" s="335"/>
      <c r="AA280" s="335"/>
      <c r="AB280" s="335"/>
      <c r="AC280" s="335"/>
      <c r="AD280" s="335"/>
      <c r="AE280" s="335"/>
      <c r="AF280" s="335"/>
      <c r="AL280" s="121"/>
      <c r="AU280" s="55"/>
      <c r="AV280" s="55"/>
    </row>
    <row r="281" spans="2:48" ht="14.5" x14ac:dyDescent="0.35">
      <c r="B281" s="258"/>
      <c r="C281" s="90"/>
      <c r="D281" s="255"/>
      <c r="E281" s="255"/>
      <c r="F281" s="255"/>
      <c r="G281" s="115"/>
      <c r="H281" s="255"/>
      <c r="I281" s="225"/>
      <c r="J281" s="334"/>
      <c r="K281" s="334"/>
      <c r="L281" s="334"/>
      <c r="M281" s="316"/>
      <c r="N281" s="255"/>
      <c r="O281" s="90"/>
      <c r="P281" s="232"/>
      <c r="Q281" s="321"/>
      <c r="V281" s="335"/>
      <c r="W281" s="335"/>
      <c r="X281" s="335"/>
      <c r="Y281" s="335"/>
      <c r="Z281" s="335"/>
      <c r="AA281" s="335"/>
      <c r="AB281" s="335"/>
      <c r="AC281" s="335"/>
      <c r="AD281" s="335"/>
      <c r="AE281" s="335"/>
      <c r="AF281" s="335"/>
      <c r="AL281" s="121"/>
      <c r="AU281" s="55"/>
      <c r="AV281" s="55"/>
    </row>
    <row r="282" spans="2:48" ht="14.5" x14ac:dyDescent="0.35">
      <c r="B282" s="258"/>
      <c r="C282" s="90"/>
      <c r="D282" s="255"/>
      <c r="E282" s="255"/>
      <c r="F282" s="255"/>
      <c r="G282" s="115"/>
      <c r="H282" s="255"/>
      <c r="I282" s="225"/>
      <c r="J282" s="334"/>
      <c r="K282" s="334"/>
      <c r="L282" s="334"/>
      <c r="M282" s="316"/>
      <c r="N282" s="255"/>
      <c r="O282" s="90"/>
      <c r="P282" s="232"/>
      <c r="Q282" s="321"/>
      <c r="V282" s="335"/>
      <c r="W282" s="335"/>
      <c r="X282" s="335"/>
      <c r="Y282" s="335"/>
      <c r="Z282" s="335"/>
      <c r="AA282" s="335"/>
      <c r="AB282" s="335"/>
      <c r="AC282" s="335"/>
      <c r="AD282" s="335"/>
      <c r="AE282" s="335"/>
      <c r="AF282" s="335"/>
      <c r="AL282" s="121"/>
      <c r="AU282" s="55"/>
      <c r="AV282" s="55"/>
    </row>
    <row r="283" spans="2:48" ht="14.5" x14ac:dyDescent="0.35">
      <c r="B283" s="258"/>
      <c r="C283" s="90"/>
      <c r="D283" s="255"/>
      <c r="E283" s="255"/>
      <c r="F283" s="255"/>
      <c r="G283" s="115"/>
      <c r="H283" s="255"/>
      <c r="I283" s="225"/>
      <c r="J283" s="334"/>
      <c r="K283" s="334"/>
      <c r="L283" s="334"/>
      <c r="M283" s="316"/>
      <c r="N283" s="255"/>
      <c r="O283" s="90"/>
      <c r="P283" s="232"/>
      <c r="Q283" s="321"/>
      <c r="V283" s="335"/>
      <c r="W283" s="335"/>
      <c r="X283" s="335"/>
      <c r="Y283" s="335"/>
      <c r="Z283" s="335"/>
      <c r="AA283" s="335"/>
      <c r="AB283" s="335"/>
      <c r="AC283" s="335"/>
      <c r="AD283" s="335"/>
      <c r="AE283" s="335"/>
      <c r="AF283" s="335"/>
      <c r="AL283" s="121"/>
      <c r="AU283" s="55"/>
      <c r="AV283" s="55"/>
    </row>
    <row r="284" spans="2:48" ht="14.5" x14ac:dyDescent="0.35">
      <c r="B284" s="258"/>
      <c r="C284" s="90"/>
      <c r="D284" s="255"/>
      <c r="E284" s="255"/>
      <c r="F284" s="255"/>
      <c r="G284" s="115"/>
      <c r="H284" s="255"/>
      <c r="I284" s="225"/>
      <c r="J284" s="334"/>
      <c r="K284" s="334"/>
      <c r="L284" s="334"/>
      <c r="M284" s="316"/>
      <c r="N284" s="255"/>
      <c r="O284" s="90"/>
      <c r="P284" s="232"/>
      <c r="Q284" s="321"/>
      <c r="V284" s="335"/>
      <c r="W284" s="335"/>
      <c r="X284" s="335"/>
      <c r="Y284" s="335"/>
      <c r="Z284" s="335"/>
      <c r="AA284" s="335"/>
      <c r="AB284" s="335"/>
      <c r="AC284" s="335"/>
      <c r="AD284" s="335"/>
      <c r="AE284" s="335"/>
      <c r="AF284" s="335"/>
      <c r="AL284" s="121"/>
      <c r="AU284" s="55"/>
      <c r="AV284" s="55"/>
    </row>
    <row r="285" spans="2:48" ht="14.5" x14ac:dyDescent="0.35">
      <c r="B285" s="258"/>
      <c r="C285" s="90"/>
      <c r="D285" s="255"/>
      <c r="E285" s="255"/>
      <c r="F285" s="255"/>
      <c r="G285" s="115"/>
      <c r="H285" s="255"/>
      <c r="I285" s="225"/>
      <c r="J285" s="334"/>
      <c r="K285" s="334"/>
      <c r="L285" s="334"/>
      <c r="M285" s="316"/>
      <c r="N285" s="255"/>
      <c r="O285" s="90"/>
      <c r="P285" s="232"/>
      <c r="Q285" s="321"/>
      <c r="V285" s="335"/>
      <c r="W285" s="335"/>
      <c r="X285" s="335"/>
      <c r="Y285" s="335"/>
      <c r="Z285" s="335"/>
      <c r="AA285" s="335"/>
      <c r="AB285" s="335"/>
      <c r="AC285" s="335"/>
      <c r="AD285" s="335"/>
      <c r="AE285" s="335"/>
      <c r="AF285" s="335"/>
      <c r="AL285" s="121"/>
      <c r="AU285" s="55"/>
      <c r="AV285" s="55"/>
    </row>
    <row r="286" spans="2:48" ht="14.5" x14ac:dyDescent="0.35">
      <c r="B286" s="258"/>
      <c r="C286" s="90"/>
      <c r="D286" s="255"/>
      <c r="E286" s="255"/>
      <c r="F286" s="255"/>
      <c r="G286" s="115"/>
      <c r="H286" s="255"/>
      <c r="I286" s="225"/>
      <c r="J286" s="334"/>
      <c r="K286" s="334"/>
      <c r="L286" s="334"/>
      <c r="M286" s="316"/>
      <c r="N286" s="255"/>
      <c r="O286" s="90"/>
      <c r="P286" s="232"/>
      <c r="Q286" s="321"/>
      <c r="V286" s="335"/>
      <c r="W286" s="335"/>
      <c r="X286" s="335"/>
      <c r="Y286" s="335"/>
      <c r="Z286" s="335"/>
      <c r="AA286" s="335"/>
      <c r="AB286" s="335"/>
      <c r="AC286" s="335"/>
      <c r="AD286" s="335"/>
      <c r="AE286" s="335"/>
      <c r="AF286" s="335"/>
      <c r="AL286" s="121"/>
      <c r="AU286" s="55"/>
      <c r="AV286" s="55"/>
    </row>
    <row r="287" spans="2:48" ht="14.5" x14ac:dyDescent="0.35">
      <c r="B287" s="258"/>
      <c r="C287" s="90"/>
      <c r="D287" s="255"/>
      <c r="E287" s="255"/>
      <c r="F287" s="255"/>
      <c r="G287" s="115"/>
      <c r="H287" s="255"/>
      <c r="I287" s="225"/>
      <c r="J287" s="334"/>
      <c r="K287" s="334"/>
      <c r="L287" s="334"/>
      <c r="M287" s="316"/>
      <c r="N287" s="255"/>
      <c r="O287" s="90"/>
      <c r="P287" s="232"/>
      <c r="Q287" s="321"/>
      <c r="V287" s="335"/>
      <c r="W287" s="335"/>
      <c r="X287" s="335"/>
      <c r="Y287" s="335"/>
      <c r="Z287" s="335"/>
      <c r="AA287" s="335"/>
      <c r="AB287" s="335"/>
      <c r="AC287" s="335"/>
      <c r="AD287" s="335"/>
      <c r="AE287" s="335"/>
      <c r="AF287" s="335"/>
      <c r="AL287" s="121"/>
      <c r="AU287" s="55"/>
      <c r="AV287" s="55"/>
    </row>
    <row r="288" spans="2:48" ht="14.5" x14ac:dyDescent="0.35">
      <c r="B288" s="258"/>
      <c r="C288" s="90"/>
      <c r="D288" s="255"/>
      <c r="E288" s="255"/>
      <c r="F288" s="255"/>
      <c r="G288" s="115"/>
      <c r="H288" s="255"/>
      <c r="I288" s="225"/>
      <c r="J288" s="334"/>
      <c r="K288" s="334"/>
      <c r="L288" s="334"/>
      <c r="M288" s="316"/>
      <c r="N288" s="255"/>
      <c r="O288" s="90"/>
      <c r="P288" s="232"/>
      <c r="Q288" s="321"/>
      <c r="V288" s="335"/>
      <c r="W288" s="335"/>
      <c r="X288" s="335"/>
      <c r="Y288" s="335"/>
      <c r="Z288" s="335"/>
      <c r="AA288" s="335"/>
      <c r="AB288" s="335"/>
      <c r="AC288" s="335"/>
      <c r="AD288" s="335"/>
      <c r="AE288" s="335"/>
      <c r="AF288" s="335"/>
      <c r="AL288" s="121"/>
      <c r="AU288" s="55"/>
      <c r="AV288" s="55"/>
    </row>
    <row r="289" spans="2:48" ht="14.5" x14ac:dyDescent="0.35">
      <c r="B289" s="258"/>
      <c r="C289" s="90"/>
      <c r="D289" s="255"/>
      <c r="E289" s="255"/>
      <c r="F289" s="255"/>
      <c r="G289" s="115"/>
      <c r="H289" s="255"/>
      <c r="I289" s="225"/>
      <c r="J289" s="334"/>
      <c r="K289" s="334"/>
      <c r="L289" s="334"/>
      <c r="M289" s="316"/>
      <c r="N289" s="255"/>
      <c r="O289" s="90"/>
      <c r="P289" s="232"/>
      <c r="Q289" s="321"/>
      <c r="V289" s="335"/>
      <c r="W289" s="335"/>
      <c r="X289" s="335"/>
      <c r="Y289" s="335"/>
      <c r="Z289" s="335"/>
      <c r="AA289" s="335"/>
      <c r="AB289" s="335"/>
      <c r="AC289" s="335"/>
      <c r="AD289" s="335"/>
      <c r="AE289" s="335"/>
      <c r="AF289" s="335"/>
      <c r="AL289" s="121"/>
      <c r="AU289" s="55"/>
      <c r="AV289" s="55"/>
    </row>
    <row r="290" spans="2:48" ht="14.5" x14ac:dyDescent="0.35">
      <c r="B290" s="258"/>
      <c r="C290" s="90"/>
      <c r="D290" s="255"/>
      <c r="E290" s="255"/>
      <c r="F290" s="255"/>
      <c r="G290" s="115"/>
      <c r="H290" s="255"/>
      <c r="I290" s="225"/>
      <c r="J290" s="334"/>
      <c r="K290" s="334"/>
      <c r="L290" s="334"/>
      <c r="M290" s="316"/>
      <c r="N290" s="255"/>
      <c r="O290" s="90"/>
      <c r="P290" s="232"/>
      <c r="Q290" s="321"/>
      <c r="V290" s="335"/>
      <c r="W290" s="335"/>
      <c r="X290" s="335"/>
      <c r="Y290" s="335"/>
      <c r="Z290" s="335"/>
      <c r="AA290" s="335"/>
      <c r="AB290" s="335"/>
      <c r="AC290" s="335"/>
      <c r="AD290" s="335"/>
      <c r="AE290" s="335"/>
      <c r="AF290" s="335"/>
      <c r="AL290" s="121"/>
      <c r="AU290" s="55"/>
      <c r="AV290" s="55"/>
    </row>
    <row r="291" spans="2:48" ht="14.5" x14ac:dyDescent="0.35">
      <c r="B291" s="258"/>
      <c r="C291" s="90"/>
      <c r="D291" s="255"/>
      <c r="E291" s="255"/>
      <c r="F291" s="255"/>
      <c r="G291" s="115"/>
      <c r="H291" s="255"/>
      <c r="I291" s="225"/>
      <c r="J291" s="334"/>
      <c r="K291" s="334"/>
      <c r="L291" s="334"/>
      <c r="M291" s="316"/>
      <c r="N291" s="255"/>
      <c r="O291" s="90"/>
      <c r="P291" s="232"/>
      <c r="Q291" s="321"/>
      <c r="V291" s="335"/>
      <c r="W291" s="335"/>
      <c r="X291" s="335"/>
      <c r="Y291" s="335"/>
      <c r="Z291" s="335"/>
      <c r="AA291" s="335"/>
      <c r="AB291" s="335"/>
      <c r="AC291" s="335"/>
      <c r="AD291" s="335"/>
      <c r="AE291" s="335"/>
      <c r="AF291" s="335"/>
      <c r="AL291" s="121"/>
      <c r="AU291" s="55"/>
      <c r="AV291" s="55"/>
    </row>
    <row r="292" spans="2:48" ht="14.5" x14ac:dyDescent="0.35">
      <c r="B292" s="258"/>
      <c r="C292" s="90"/>
      <c r="D292" s="255"/>
      <c r="E292" s="255"/>
      <c r="F292" s="255"/>
      <c r="G292" s="115"/>
      <c r="H292" s="255"/>
      <c r="I292" s="225"/>
      <c r="J292" s="334"/>
      <c r="K292" s="334"/>
      <c r="L292" s="334"/>
      <c r="M292" s="316"/>
      <c r="N292" s="255"/>
      <c r="O292" s="90"/>
      <c r="P292" s="232"/>
      <c r="Q292" s="321"/>
      <c r="X292" s="335"/>
      <c r="Y292" s="335"/>
      <c r="Z292" s="335"/>
      <c r="AA292" s="335"/>
      <c r="AB292" s="335"/>
      <c r="AC292" s="335"/>
      <c r="AD292" s="335"/>
      <c r="AE292" s="335"/>
      <c r="AF292" s="335"/>
      <c r="AL292" s="121"/>
      <c r="AU292" s="55"/>
      <c r="AV292" s="55"/>
    </row>
    <row r="293" spans="2:48" ht="14.5" x14ac:dyDescent="0.35">
      <c r="B293" s="258"/>
      <c r="C293" s="90"/>
      <c r="D293" s="255"/>
      <c r="E293" s="255"/>
      <c r="F293" s="255"/>
      <c r="G293" s="115"/>
      <c r="H293" s="255"/>
      <c r="I293" s="225"/>
      <c r="J293" s="334"/>
      <c r="K293" s="334"/>
      <c r="L293" s="334"/>
      <c r="M293" s="316"/>
      <c r="N293" s="255"/>
      <c r="O293" s="90"/>
      <c r="P293" s="232"/>
      <c r="Q293" s="321"/>
      <c r="X293" s="335"/>
      <c r="Y293" s="335"/>
      <c r="Z293" s="335"/>
      <c r="AA293" s="335"/>
      <c r="AB293" s="335"/>
      <c r="AC293" s="335"/>
      <c r="AD293" s="335"/>
      <c r="AE293" s="335"/>
      <c r="AF293" s="335"/>
      <c r="AL293" s="121"/>
      <c r="AU293" s="55"/>
      <c r="AV293" s="55"/>
    </row>
    <row r="294" spans="2:48" ht="14.5" x14ac:dyDescent="0.35">
      <c r="B294" s="258"/>
      <c r="C294" s="90"/>
      <c r="D294" s="255"/>
      <c r="E294" s="255"/>
      <c r="F294" s="255"/>
      <c r="G294" s="115"/>
      <c r="H294" s="255"/>
      <c r="I294" s="225"/>
      <c r="J294" s="334"/>
      <c r="K294" s="334"/>
      <c r="L294" s="334"/>
      <c r="M294" s="316"/>
      <c r="N294" s="255"/>
      <c r="O294" s="90"/>
      <c r="P294" s="232"/>
      <c r="Q294" s="321"/>
      <c r="X294" s="335"/>
      <c r="Y294" s="335"/>
      <c r="Z294" s="335"/>
      <c r="AA294" s="335"/>
      <c r="AB294" s="335"/>
      <c r="AC294" s="335"/>
      <c r="AD294" s="335"/>
      <c r="AE294" s="335"/>
      <c r="AF294" s="335"/>
      <c r="AL294" s="121"/>
      <c r="AU294" s="55"/>
      <c r="AV294" s="55"/>
    </row>
    <row r="295" spans="2:48" ht="14.5" x14ac:dyDescent="0.35">
      <c r="B295" s="258"/>
      <c r="C295" s="90"/>
      <c r="D295" s="255"/>
      <c r="E295" s="255"/>
      <c r="F295" s="255"/>
      <c r="G295" s="115"/>
      <c r="H295" s="255"/>
      <c r="I295" s="225"/>
      <c r="J295" s="334"/>
      <c r="K295" s="334"/>
      <c r="L295" s="334"/>
      <c r="M295" s="316"/>
      <c r="N295" s="255"/>
      <c r="O295" s="90"/>
      <c r="P295" s="232"/>
      <c r="Q295" s="321"/>
      <c r="X295" s="335"/>
      <c r="Y295" s="335"/>
      <c r="Z295" s="335"/>
      <c r="AA295" s="335"/>
      <c r="AB295" s="335"/>
      <c r="AC295" s="335"/>
      <c r="AD295" s="335"/>
      <c r="AE295" s="335"/>
      <c r="AF295" s="335"/>
      <c r="AL295" s="121"/>
      <c r="AU295" s="55"/>
      <c r="AV295" s="55"/>
    </row>
    <row r="296" spans="2:48" ht="14.5" x14ac:dyDescent="0.35">
      <c r="B296" s="258"/>
      <c r="C296" s="90"/>
      <c r="D296" s="255"/>
      <c r="E296" s="255"/>
      <c r="F296" s="255"/>
      <c r="G296" s="115"/>
      <c r="H296" s="255"/>
      <c r="I296" s="225"/>
      <c r="J296" s="334"/>
      <c r="K296" s="334"/>
      <c r="L296" s="334"/>
      <c r="M296" s="316"/>
      <c r="N296" s="255"/>
      <c r="O296" s="90"/>
      <c r="P296" s="232"/>
      <c r="Q296" s="321"/>
      <c r="X296" s="335"/>
      <c r="Y296" s="335"/>
      <c r="Z296" s="335"/>
      <c r="AA296" s="335"/>
      <c r="AB296" s="335"/>
      <c r="AC296" s="335"/>
      <c r="AD296" s="335"/>
      <c r="AE296" s="335"/>
      <c r="AF296" s="335"/>
      <c r="AL296" s="121"/>
      <c r="AU296" s="55"/>
      <c r="AV296" s="55"/>
    </row>
    <row r="297" spans="2:48" ht="14.5" x14ac:dyDescent="0.35">
      <c r="B297" s="258"/>
      <c r="C297" s="90"/>
      <c r="D297" s="255"/>
      <c r="E297" s="255"/>
      <c r="F297" s="255"/>
      <c r="G297" s="115"/>
      <c r="H297" s="255"/>
      <c r="I297" s="225"/>
      <c r="J297" s="334"/>
      <c r="K297" s="334"/>
      <c r="L297" s="334"/>
      <c r="M297" s="316"/>
      <c r="N297" s="255"/>
      <c r="O297" s="90"/>
      <c r="P297" s="232"/>
      <c r="Q297" s="321"/>
      <c r="X297" s="335"/>
      <c r="Y297" s="335"/>
      <c r="Z297" s="335"/>
      <c r="AA297" s="335"/>
      <c r="AB297" s="335"/>
      <c r="AC297" s="335"/>
      <c r="AD297" s="335"/>
      <c r="AE297" s="335"/>
      <c r="AF297" s="335"/>
      <c r="AL297" s="121"/>
      <c r="AU297" s="55"/>
      <c r="AV297" s="55"/>
    </row>
    <row r="298" spans="2:48" ht="15" customHeight="1" x14ac:dyDescent="0.35">
      <c r="B298" s="258"/>
      <c r="C298" s="90"/>
      <c r="D298" s="255"/>
      <c r="E298" s="255"/>
      <c r="F298" s="255"/>
      <c r="G298" s="115"/>
      <c r="H298" s="255"/>
      <c r="I298" s="225"/>
      <c r="J298" s="334"/>
      <c r="K298" s="334"/>
      <c r="L298" s="334"/>
      <c r="M298" s="316"/>
      <c r="N298" s="255"/>
      <c r="O298" s="90"/>
      <c r="P298" s="232"/>
      <c r="Q298" s="321"/>
      <c r="X298" s="335"/>
      <c r="Y298" s="335"/>
      <c r="Z298" s="335"/>
      <c r="AA298" s="335"/>
      <c r="AB298" s="335"/>
      <c r="AC298" s="335"/>
      <c r="AD298" s="335"/>
      <c r="AE298" s="335"/>
      <c r="AF298" s="335"/>
      <c r="AL298" s="121"/>
      <c r="AU298" s="55"/>
      <c r="AV298" s="55"/>
    </row>
    <row r="299" spans="2:48" s="335" customFormat="1" ht="15" customHeight="1" x14ac:dyDescent="0.35">
      <c r="B299" s="258"/>
      <c r="C299" s="90"/>
      <c r="D299" s="255"/>
      <c r="E299" s="255"/>
      <c r="F299" s="255"/>
      <c r="G299" s="115"/>
      <c r="H299" s="255"/>
      <c r="I299" s="225"/>
      <c r="J299" s="334"/>
      <c r="K299" s="334"/>
      <c r="L299" s="334"/>
      <c r="M299" s="316"/>
      <c r="N299" s="255"/>
      <c r="O299" s="90"/>
      <c r="P299" s="232"/>
      <c r="Q299" s="321"/>
      <c r="R299" s="121"/>
      <c r="S299" s="121"/>
      <c r="T299" s="121"/>
      <c r="U299" s="121"/>
      <c r="V299" s="121"/>
      <c r="W299" s="121"/>
      <c r="AK299" s="691"/>
    </row>
    <row r="300" spans="2:48" ht="14.5" x14ac:dyDescent="0.35">
      <c r="B300" s="335"/>
      <c r="C300" s="335"/>
      <c r="D300" s="335"/>
      <c r="E300" s="335"/>
      <c r="F300" s="335"/>
      <c r="G300" s="335"/>
      <c r="H300" s="335"/>
      <c r="I300" s="335"/>
      <c r="J300" s="335"/>
      <c r="K300" s="335"/>
      <c r="L300" s="335"/>
      <c r="M300" s="335"/>
      <c r="N300" s="335"/>
      <c r="O300" s="335"/>
      <c r="P300" s="335"/>
      <c r="Q300" s="335"/>
      <c r="R300" s="335"/>
      <c r="S300" s="335"/>
      <c r="T300" s="335"/>
      <c r="U300" s="335"/>
      <c r="V300" s="335"/>
      <c r="W300" s="335"/>
      <c r="X300" s="335"/>
      <c r="Y300" s="335"/>
      <c r="Z300" s="335"/>
      <c r="AA300" s="335"/>
      <c r="AB300" s="335"/>
      <c r="AC300" s="335"/>
      <c r="AD300" s="335"/>
    </row>
    <row r="301" spans="2:48" ht="14.5" x14ac:dyDescent="0.35">
      <c r="B301" s="335"/>
      <c r="C301" s="335"/>
      <c r="D301" s="335"/>
      <c r="E301" s="335"/>
      <c r="F301" s="335"/>
      <c r="G301" s="335"/>
      <c r="H301" s="335"/>
      <c r="I301" s="335"/>
      <c r="J301" s="335"/>
      <c r="K301" s="335"/>
      <c r="L301" s="335"/>
      <c r="M301" s="335"/>
      <c r="N301" s="335"/>
      <c r="O301" s="335"/>
      <c r="P301" s="335"/>
      <c r="Q301" s="335"/>
      <c r="R301" s="335"/>
      <c r="S301" s="335"/>
      <c r="T301" s="335"/>
      <c r="U301" s="335"/>
      <c r="V301" s="335"/>
      <c r="W301" s="335"/>
      <c r="X301" s="335"/>
      <c r="Y301" s="335"/>
      <c r="Z301" s="335"/>
      <c r="AA301" s="335"/>
      <c r="AB301" s="335"/>
      <c r="AC301" s="335"/>
      <c r="AD301" s="335"/>
    </row>
    <row r="303" spans="2:48" x14ac:dyDescent="0.35">
      <c r="B303" s="29" t="s">
        <v>4769</v>
      </c>
      <c r="G303" s="122" t="s">
        <v>4306</v>
      </c>
    </row>
    <row r="304" spans="2:48" x14ac:dyDescent="0.35">
      <c r="B304" s="296" t="str">
        <f ca="1">IF(ISERROR(AM53),"",IF(AM53&gt;0,$AO$50,""))</f>
        <v/>
      </c>
    </row>
    <row r="305" spans="2:16" ht="20.149999999999999" customHeight="1" x14ac:dyDescent="0.35">
      <c r="B305" s="335"/>
      <c r="C305" s="766" t="s">
        <v>3900</v>
      </c>
      <c r="D305" s="766"/>
      <c r="E305" s="766"/>
      <c r="F305" s="766"/>
      <c r="I305" s="772" t="s">
        <v>4572</v>
      </c>
      <c r="J305" s="772"/>
    </row>
    <row r="306" spans="2:16" ht="93" customHeight="1" x14ac:dyDescent="0.35">
      <c r="B306" s="158" t="s">
        <v>3815</v>
      </c>
      <c r="C306" s="432" t="s">
        <v>8435</v>
      </c>
      <c r="D306" s="432" t="s">
        <v>8436</v>
      </c>
      <c r="E306" s="432" t="s">
        <v>8440</v>
      </c>
      <c r="F306" s="432" t="s">
        <v>8452</v>
      </c>
      <c r="G306" s="432" t="s">
        <v>8932</v>
      </c>
      <c r="H306" s="432" t="s">
        <v>8933</v>
      </c>
      <c r="I306" s="441" t="s">
        <v>8934</v>
      </c>
      <c r="J306" s="441" t="s">
        <v>8935</v>
      </c>
      <c r="K306" s="441" t="s">
        <v>3920</v>
      </c>
      <c r="L306" s="441" t="s">
        <v>4381</v>
      </c>
      <c r="M306" s="441" t="s">
        <v>8786</v>
      </c>
      <c r="N306" s="826" t="s">
        <v>8794</v>
      </c>
      <c r="O306" s="827"/>
      <c r="P306" s="828"/>
    </row>
    <row r="307" spans="2:16" x14ac:dyDescent="0.35">
      <c r="B307" s="333"/>
      <c r="C307" s="334"/>
      <c r="D307" s="313"/>
      <c r="E307" s="313"/>
      <c r="F307" s="313"/>
      <c r="G307" s="313"/>
      <c r="H307" s="313"/>
      <c r="I307" s="646"/>
      <c r="J307" s="646"/>
      <c r="K307" s="646"/>
      <c r="L307" s="313"/>
      <c r="M307" s="313"/>
      <c r="N307" s="820"/>
      <c r="O307" s="821"/>
      <c r="P307" s="822"/>
    </row>
    <row r="308" spans="2:16" x14ac:dyDescent="0.35">
      <c r="B308" s="333"/>
      <c r="C308" s="334"/>
      <c r="D308" s="313"/>
      <c r="E308" s="313"/>
      <c r="F308" s="313"/>
      <c r="G308" s="313"/>
      <c r="H308" s="313"/>
      <c r="I308" s="646"/>
      <c r="J308" s="646"/>
      <c r="K308" s="646"/>
      <c r="L308" s="313"/>
      <c r="M308" s="313"/>
      <c r="N308" s="820"/>
      <c r="O308" s="821"/>
      <c r="P308" s="822"/>
    </row>
    <row r="309" spans="2:16" x14ac:dyDescent="0.35">
      <c r="B309" s="333"/>
      <c r="C309" s="334"/>
      <c r="D309" s="313"/>
      <c r="E309" s="313"/>
      <c r="F309" s="313"/>
      <c r="G309" s="313"/>
      <c r="H309" s="313"/>
      <c r="I309" s="646"/>
      <c r="J309" s="646"/>
      <c r="K309" s="646"/>
      <c r="L309" s="313"/>
      <c r="M309" s="313"/>
      <c r="N309" s="820"/>
      <c r="O309" s="821"/>
      <c r="P309" s="822"/>
    </row>
    <row r="310" spans="2:16" x14ac:dyDescent="0.35">
      <c r="B310" s="333"/>
      <c r="C310" s="334"/>
      <c r="D310" s="313"/>
      <c r="E310" s="313"/>
      <c r="F310" s="313"/>
      <c r="G310" s="313"/>
      <c r="H310" s="313"/>
      <c r="I310" s="646"/>
      <c r="J310" s="646"/>
      <c r="K310" s="646"/>
      <c r="L310" s="313"/>
      <c r="M310" s="313"/>
      <c r="N310" s="820"/>
      <c r="O310" s="821"/>
      <c r="P310" s="822"/>
    </row>
    <row r="311" spans="2:16" x14ac:dyDescent="0.35">
      <c r="B311" s="333"/>
      <c r="C311" s="334"/>
      <c r="D311" s="313"/>
      <c r="E311" s="313"/>
      <c r="F311" s="313"/>
      <c r="G311" s="313"/>
      <c r="H311" s="313"/>
      <c r="I311" s="646"/>
      <c r="J311" s="646"/>
      <c r="K311" s="646"/>
      <c r="L311" s="313"/>
      <c r="M311" s="313"/>
      <c r="N311" s="820"/>
      <c r="O311" s="821"/>
      <c r="P311" s="822"/>
    </row>
    <row r="312" spans="2:16" x14ac:dyDescent="0.35">
      <c r="B312" s="333"/>
      <c r="C312" s="334"/>
      <c r="D312" s="313"/>
      <c r="E312" s="313"/>
      <c r="F312" s="313"/>
      <c r="G312" s="313"/>
      <c r="H312" s="313"/>
      <c r="I312" s="646"/>
      <c r="J312" s="646"/>
      <c r="K312" s="646"/>
      <c r="L312" s="313"/>
      <c r="M312" s="313"/>
      <c r="N312" s="820"/>
      <c r="O312" s="821"/>
      <c r="P312" s="822"/>
    </row>
    <row r="313" spans="2:16" x14ac:dyDescent="0.35">
      <c r="B313" s="333"/>
      <c r="C313" s="334"/>
      <c r="D313" s="313"/>
      <c r="E313" s="313"/>
      <c r="F313" s="313"/>
      <c r="G313" s="313"/>
      <c r="H313" s="313"/>
      <c r="I313" s="646"/>
      <c r="J313" s="646"/>
      <c r="K313" s="646"/>
      <c r="L313" s="313"/>
      <c r="M313" s="313"/>
      <c r="N313" s="820"/>
      <c r="O313" s="821"/>
      <c r="P313" s="822"/>
    </row>
    <row r="314" spans="2:16" x14ac:dyDescent="0.35">
      <c r="B314" s="333"/>
      <c r="C314" s="334"/>
      <c r="D314" s="313"/>
      <c r="E314" s="313"/>
      <c r="F314" s="313"/>
      <c r="G314" s="313"/>
      <c r="H314" s="313"/>
      <c r="I314" s="646"/>
      <c r="J314" s="646"/>
      <c r="K314" s="646"/>
      <c r="L314" s="313"/>
      <c r="M314" s="313"/>
      <c r="N314" s="820"/>
      <c r="O314" s="821"/>
      <c r="P314" s="822"/>
    </row>
    <row r="315" spans="2:16" x14ac:dyDescent="0.35">
      <c r="B315" s="333"/>
      <c r="C315" s="334"/>
      <c r="D315" s="313"/>
      <c r="E315" s="313"/>
      <c r="F315" s="313"/>
      <c r="G315" s="313"/>
      <c r="H315" s="313"/>
      <c r="I315" s="646"/>
      <c r="J315" s="646"/>
      <c r="K315" s="646"/>
      <c r="L315" s="313"/>
      <c r="M315" s="313"/>
      <c r="N315" s="820"/>
      <c r="O315" s="821"/>
      <c r="P315" s="822"/>
    </row>
    <row r="316" spans="2:16" x14ac:dyDescent="0.35">
      <c r="B316" s="333"/>
      <c r="C316" s="334"/>
      <c r="D316" s="313"/>
      <c r="E316" s="313"/>
      <c r="F316" s="313"/>
      <c r="G316" s="313"/>
      <c r="H316" s="313"/>
      <c r="I316" s="646"/>
      <c r="J316" s="646"/>
      <c r="K316" s="646"/>
      <c r="L316" s="313"/>
      <c r="M316" s="313"/>
      <c r="N316" s="820"/>
      <c r="O316" s="821"/>
      <c r="P316" s="822"/>
    </row>
    <row r="317" spans="2:16" x14ac:dyDescent="0.35">
      <c r="B317" s="333"/>
      <c r="C317" s="334"/>
      <c r="D317" s="313"/>
      <c r="E317" s="313"/>
      <c r="F317" s="313"/>
      <c r="G317" s="313"/>
      <c r="H317" s="313"/>
      <c r="I317" s="646"/>
      <c r="J317" s="646"/>
      <c r="K317" s="646"/>
      <c r="L317" s="313"/>
      <c r="M317" s="313"/>
      <c r="N317" s="820"/>
      <c r="O317" s="821"/>
      <c r="P317" s="822"/>
    </row>
    <row r="318" spans="2:16" x14ac:dyDescent="0.35">
      <c r="B318" s="333"/>
      <c r="C318" s="334"/>
      <c r="D318" s="313"/>
      <c r="E318" s="313"/>
      <c r="F318" s="313"/>
      <c r="G318" s="313"/>
      <c r="H318" s="313"/>
      <c r="I318" s="646"/>
      <c r="J318" s="646"/>
      <c r="K318" s="646"/>
      <c r="L318" s="313"/>
      <c r="M318" s="313"/>
      <c r="N318" s="820"/>
      <c r="O318" s="821"/>
      <c r="P318" s="822"/>
    </row>
    <row r="319" spans="2:16" x14ac:dyDescent="0.35">
      <c r="B319" s="333"/>
      <c r="C319" s="334"/>
      <c r="D319" s="313"/>
      <c r="E319" s="313"/>
      <c r="F319" s="313"/>
      <c r="G319" s="313"/>
      <c r="H319" s="313"/>
      <c r="I319" s="646"/>
      <c r="J319" s="646"/>
      <c r="K319" s="646"/>
      <c r="L319" s="313"/>
      <c r="M319" s="313"/>
      <c r="N319" s="820"/>
      <c r="O319" s="821"/>
      <c r="P319" s="822"/>
    </row>
    <row r="320" spans="2:16" x14ac:dyDescent="0.35">
      <c r="B320" s="333"/>
      <c r="C320" s="334"/>
      <c r="D320" s="313"/>
      <c r="E320" s="313"/>
      <c r="F320" s="313"/>
      <c r="G320" s="313"/>
      <c r="H320" s="313"/>
      <c r="I320" s="646"/>
      <c r="J320" s="646"/>
      <c r="K320" s="646"/>
      <c r="L320" s="313"/>
      <c r="M320" s="313"/>
      <c r="N320" s="820"/>
      <c r="O320" s="821"/>
      <c r="P320" s="822"/>
    </row>
    <row r="321" spans="2:16" x14ac:dyDescent="0.35">
      <c r="B321" s="333"/>
      <c r="C321" s="334"/>
      <c r="D321" s="313"/>
      <c r="E321" s="313"/>
      <c r="F321" s="313"/>
      <c r="G321" s="313"/>
      <c r="H321" s="313"/>
      <c r="I321" s="646"/>
      <c r="J321" s="646"/>
      <c r="K321" s="646"/>
      <c r="L321" s="313"/>
      <c r="M321" s="313"/>
      <c r="N321" s="820"/>
      <c r="O321" s="821"/>
      <c r="P321" s="822"/>
    </row>
    <row r="322" spans="2:16" x14ac:dyDescent="0.35">
      <c r="B322" s="333"/>
      <c r="C322" s="334"/>
      <c r="D322" s="313"/>
      <c r="E322" s="313"/>
      <c r="F322" s="313"/>
      <c r="G322" s="313"/>
      <c r="H322" s="313"/>
      <c r="I322" s="646"/>
      <c r="J322" s="646"/>
      <c r="K322" s="646"/>
      <c r="L322" s="313"/>
      <c r="M322" s="313"/>
      <c r="N322" s="820"/>
      <c r="O322" s="821"/>
      <c r="P322" s="822"/>
    </row>
    <row r="323" spans="2:16" x14ac:dyDescent="0.35">
      <c r="B323" s="333"/>
      <c r="C323" s="334"/>
      <c r="D323" s="313"/>
      <c r="E323" s="313"/>
      <c r="F323" s="313"/>
      <c r="G323" s="313"/>
      <c r="H323" s="313"/>
      <c r="I323" s="646"/>
      <c r="J323" s="646"/>
      <c r="K323" s="646"/>
      <c r="L323" s="313"/>
      <c r="M323" s="313"/>
      <c r="N323" s="820"/>
      <c r="O323" s="821"/>
      <c r="P323" s="822"/>
    </row>
    <row r="324" spans="2:16" x14ac:dyDescent="0.35">
      <c r="B324" s="333"/>
      <c r="C324" s="334"/>
      <c r="D324" s="313"/>
      <c r="E324" s="313"/>
      <c r="F324" s="313"/>
      <c r="G324" s="313"/>
      <c r="H324" s="313"/>
      <c r="I324" s="646"/>
      <c r="J324" s="646"/>
      <c r="K324" s="646"/>
      <c r="L324" s="313"/>
      <c r="M324" s="313"/>
      <c r="N324" s="820"/>
      <c r="O324" s="821"/>
      <c r="P324" s="822"/>
    </row>
    <row r="325" spans="2:16" x14ac:dyDescent="0.35">
      <c r="B325" s="333"/>
      <c r="C325" s="334"/>
      <c r="D325" s="313"/>
      <c r="E325" s="313"/>
      <c r="F325" s="313"/>
      <c r="G325" s="313"/>
      <c r="H325" s="313"/>
      <c r="I325" s="646"/>
      <c r="J325" s="646"/>
      <c r="K325" s="646"/>
      <c r="L325" s="313"/>
      <c r="M325" s="313"/>
      <c r="N325" s="820"/>
      <c r="O325" s="821"/>
      <c r="P325" s="822"/>
    </row>
    <row r="326" spans="2:16" x14ac:dyDescent="0.35">
      <c r="B326" s="333"/>
      <c r="C326" s="334"/>
      <c r="D326" s="313"/>
      <c r="E326" s="313"/>
      <c r="F326" s="313"/>
      <c r="G326" s="313"/>
      <c r="H326" s="313"/>
      <c r="I326" s="646"/>
      <c r="J326" s="646"/>
      <c r="K326" s="646"/>
      <c r="L326" s="313"/>
      <c r="M326" s="313"/>
      <c r="N326" s="820"/>
      <c r="O326" s="821"/>
      <c r="P326" s="822"/>
    </row>
    <row r="327" spans="2:16" x14ac:dyDescent="0.35">
      <c r="B327" s="333"/>
      <c r="C327" s="334"/>
      <c r="D327" s="313"/>
      <c r="E327" s="313"/>
      <c r="F327" s="313"/>
      <c r="G327" s="313"/>
      <c r="H327" s="313"/>
      <c r="I327" s="646"/>
      <c r="J327" s="646"/>
      <c r="K327" s="646"/>
      <c r="L327" s="313"/>
      <c r="M327" s="313"/>
      <c r="N327" s="820"/>
      <c r="O327" s="821"/>
      <c r="P327" s="822"/>
    </row>
    <row r="328" spans="2:16" x14ac:dyDescent="0.35">
      <c r="B328" s="333"/>
      <c r="C328" s="334"/>
      <c r="D328" s="313"/>
      <c r="E328" s="313"/>
      <c r="F328" s="313"/>
      <c r="G328" s="313"/>
      <c r="H328" s="313"/>
      <c r="I328" s="646"/>
      <c r="J328" s="646"/>
      <c r="K328" s="646"/>
      <c r="L328" s="313"/>
      <c r="M328" s="313"/>
      <c r="N328" s="820"/>
      <c r="O328" s="821"/>
      <c r="P328" s="822"/>
    </row>
    <row r="329" spans="2:16" x14ac:dyDescent="0.35">
      <c r="B329" s="333"/>
      <c r="C329" s="334"/>
      <c r="D329" s="313"/>
      <c r="E329" s="313"/>
      <c r="F329" s="313"/>
      <c r="G329" s="313"/>
      <c r="H329" s="313"/>
      <c r="I329" s="646"/>
      <c r="J329" s="646"/>
      <c r="K329" s="646"/>
      <c r="L329" s="313"/>
      <c r="M329" s="313"/>
      <c r="N329" s="820"/>
      <c r="O329" s="821"/>
      <c r="P329" s="822"/>
    </row>
    <row r="330" spans="2:16" x14ac:dyDescent="0.35">
      <c r="B330" s="333"/>
      <c r="C330" s="334"/>
      <c r="D330" s="313"/>
      <c r="E330" s="313"/>
      <c r="F330" s="313"/>
      <c r="G330" s="313"/>
      <c r="H330" s="313"/>
      <c r="I330" s="646"/>
      <c r="J330" s="646"/>
      <c r="K330" s="646"/>
      <c r="L330" s="313"/>
      <c r="M330" s="313"/>
      <c r="N330" s="820"/>
      <c r="O330" s="821"/>
      <c r="P330" s="822"/>
    </row>
    <row r="331" spans="2:16" x14ac:dyDescent="0.35">
      <c r="B331" s="333"/>
      <c r="C331" s="334"/>
      <c r="D331" s="313"/>
      <c r="E331" s="313"/>
      <c r="F331" s="313"/>
      <c r="G331" s="313"/>
      <c r="H331" s="313"/>
      <c r="I331" s="646"/>
      <c r="J331" s="646"/>
      <c r="K331" s="646"/>
      <c r="L331" s="313"/>
      <c r="M331" s="313"/>
      <c r="N331" s="820"/>
      <c r="O331" s="821"/>
      <c r="P331" s="822"/>
    </row>
    <row r="336" spans="2:16" x14ac:dyDescent="0.35">
      <c r="B336" s="29" t="str">
        <f>IF(ISBLANK(Introduction!E23),"Table G.4 Delayed Well Completions and Workovers with Hydraulic Fracturing for data (for delays claimed two years prior)","Table G.4 Delayed Well Completions and Workovers with Hydraulic Fracturing data (for delays claimed in RY"&amp;Introduction!$E$23-2&amp;")")</f>
        <v>Table G.4 Delayed Well Completions and Workovers with Hydraulic Fracturing for data (for delays claimed two years prior)</v>
      </c>
      <c r="J336" s="122" t="s">
        <v>4306</v>
      </c>
    </row>
    <row r="338" spans="2:10" x14ac:dyDescent="0.35">
      <c r="B338" s="237"/>
    </row>
    <row r="340" spans="2:10" ht="14.5" x14ac:dyDescent="0.35">
      <c r="B340" s="296" t="str">
        <f ca="1">IF(ISERROR(AM56),"",IF(AM56&gt;0,$AO$50,""))</f>
        <v/>
      </c>
      <c r="D340" s="335"/>
      <c r="E340" s="335"/>
      <c r="F340" s="335"/>
      <c r="I340" s="335"/>
    </row>
    <row r="341" spans="2:10" ht="14.5" x14ac:dyDescent="0.35">
      <c r="D341" s="335"/>
      <c r="G341" s="432" t="str">
        <f>IF(ISBLANK(Introduction!E23),"",Introduction!$E$23-2)</f>
        <v/>
      </c>
      <c r="H341" s="432" t="str">
        <f>IF(ISBLANK(Introduction!E23),"",Introduction!$E$23-2)</f>
        <v/>
      </c>
      <c r="I341" s="432" t="str">
        <f>IF(ISBLANK(Introduction!E23),"",Introduction!$E$23-2)</f>
        <v/>
      </c>
      <c r="J341" s="335"/>
    </row>
    <row r="342" spans="2:10" ht="170.5" customHeight="1" x14ac:dyDescent="0.35">
      <c r="B342" s="426" t="s">
        <v>8790</v>
      </c>
      <c r="C342" s="426" t="s">
        <v>8789</v>
      </c>
      <c r="D342" s="317" t="s">
        <v>8435</v>
      </c>
      <c r="E342" s="317" t="s">
        <v>8441</v>
      </c>
      <c r="F342" s="317" t="s">
        <v>8442</v>
      </c>
      <c r="G342" s="317" t="s">
        <v>8370</v>
      </c>
      <c r="H342" s="317" t="s">
        <v>8371</v>
      </c>
      <c r="I342" s="317" t="s">
        <v>8372</v>
      </c>
      <c r="J342" s="317" t="s">
        <v>8478</v>
      </c>
    </row>
    <row r="343" spans="2:10" x14ac:dyDescent="0.35">
      <c r="B343" s="419"/>
      <c r="C343" s="194"/>
      <c r="D343" s="188"/>
      <c r="E343" s="188"/>
      <c r="F343" s="188"/>
      <c r="G343" s="194"/>
      <c r="H343" s="194"/>
      <c r="I343" s="194"/>
      <c r="J343" s="539"/>
    </row>
    <row r="344" spans="2:10" x14ac:dyDescent="0.35">
      <c r="B344" s="419"/>
      <c r="C344" s="194"/>
      <c r="D344" s="188"/>
      <c r="E344" s="188"/>
      <c r="F344" s="188"/>
      <c r="G344" s="194"/>
      <c r="H344" s="194"/>
      <c r="I344" s="194"/>
      <c r="J344" s="539"/>
    </row>
    <row r="345" spans="2:10" x14ac:dyDescent="0.35">
      <c r="B345" s="419"/>
      <c r="C345" s="194"/>
      <c r="D345" s="188"/>
      <c r="E345" s="188"/>
      <c r="F345" s="188"/>
      <c r="G345" s="194"/>
      <c r="H345" s="194"/>
      <c r="I345" s="194"/>
      <c r="J345" s="539"/>
    </row>
    <row r="346" spans="2:10" x14ac:dyDescent="0.35">
      <c r="B346" s="419"/>
      <c r="C346" s="194"/>
      <c r="D346" s="188"/>
      <c r="E346" s="188"/>
      <c r="F346" s="188"/>
      <c r="G346" s="194"/>
      <c r="H346" s="194"/>
      <c r="I346" s="194"/>
      <c r="J346" s="539"/>
    </row>
    <row r="348" spans="2:10" ht="30" customHeight="1" x14ac:dyDescent="0.35">
      <c r="B348" s="335"/>
      <c r="C348" s="335"/>
      <c r="D348" s="335"/>
      <c r="E348" s="335"/>
      <c r="F348" s="335"/>
      <c r="G348" s="335"/>
      <c r="H348" s="335"/>
      <c r="I348" s="335"/>
    </row>
    <row r="349" spans="2:10" ht="14.5" x14ac:dyDescent="0.35">
      <c r="B349" s="335"/>
      <c r="C349" s="335"/>
      <c r="D349" s="335"/>
      <c r="E349" s="335"/>
      <c r="F349" s="335"/>
      <c r="G349" s="335"/>
      <c r="H349" s="335"/>
      <c r="I349" s="335"/>
    </row>
    <row r="350" spans="2:10" ht="14.5" x14ac:dyDescent="0.35">
      <c r="B350" s="335"/>
      <c r="C350" s="335"/>
      <c r="D350" s="335"/>
      <c r="E350" s="335"/>
      <c r="F350" s="335"/>
      <c r="G350" s="335"/>
      <c r="H350" s="335"/>
      <c r="I350" s="335"/>
    </row>
    <row r="351" spans="2:10" ht="14.5" x14ac:dyDescent="0.35">
      <c r="B351" s="335"/>
      <c r="C351" s="335"/>
      <c r="D351" s="335"/>
      <c r="E351" s="335"/>
      <c r="F351" s="335"/>
      <c r="G351" s="335"/>
      <c r="H351" s="335"/>
      <c r="I351" s="335"/>
    </row>
    <row r="352" spans="2:10" ht="179.4" customHeight="1" x14ac:dyDescent="0.35">
      <c r="B352" s="335"/>
      <c r="C352" s="335"/>
      <c r="D352" s="335"/>
      <c r="E352" s="335"/>
      <c r="F352" s="335"/>
      <c r="G352" s="335"/>
      <c r="H352" s="335"/>
      <c r="I352" s="335"/>
    </row>
    <row r="353" spans="2:37" ht="14.5" x14ac:dyDescent="0.35">
      <c r="B353" s="335"/>
      <c r="C353" s="335"/>
      <c r="D353" s="335"/>
      <c r="E353" s="335"/>
      <c r="F353" s="335"/>
      <c r="G353" s="335"/>
      <c r="H353" s="335"/>
      <c r="I353" s="335"/>
    </row>
    <row r="354" spans="2:37" ht="14.5" x14ac:dyDescent="0.35">
      <c r="B354" s="335"/>
      <c r="C354" s="335"/>
      <c r="D354" s="335"/>
      <c r="E354" s="335"/>
      <c r="F354" s="335"/>
      <c r="G354" s="335"/>
      <c r="H354" s="335"/>
      <c r="I354" s="335"/>
    </row>
    <row r="355" spans="2:37" ht="14.5" x14ac:dyDescent="0.35">
      <c r="B355" s="335"/>
      <c r="C355" s="335"/>
      <c r="D355" s="335"/>
      <c r="E355" s="335"/>
      <c r="F355" s="335"/>
      <c r="G355" s="335"/>
      <c r="H355" s="335"/>
      <c r="I355" s="335"/>
    </row>
    <row r="356" spans="2:37" ht="14.5" x14ac:dyDescent="0.35">
      <c r="B356" s="335"/>
      <c r="C356" s="335"/>
      <c r="D356" s="335"/>
      <c r="E356" s="335"/>
      <c r="F356" s="335"/>
      <c r="G356" s="335"/>
      <c r="H356" s="335"/>
      <c r="I356" s="335"/>
    </row>
    <row r="357" spans="2:37" s="335" customFormat="1" ht="14.5" x14ac:dyDescent="0.35">
      <c r="AK357" s="691"/>
    </row>
  </sheetData>
  <sheetProtection algorithmName="SHA-512" hashValue="DcwLvNTUCk/BottnBCLyxrmrL0HyGi8tEEteBKplESwxq0HFye4/Q62QfN8ikVW3k8vAlj8YV2jkgh9lGDLoyg==" saltValue="KmhaXhYbN61jGqAXqsFTHQ==" spinCount="100000" sheet="1" objects="1" scenarios="1"/>
  <dataConsolidate/>
  <mergeCells count="46">
    <mergeCell ref="C26:D26"/>
    <mergeCell ref="C21:D21"/>
    <mergeCell ref="C20:E20"/>
    <mergeCell ref="C305:F305"/>
    <mergeCell ref="C24:C25"/>
    <mergeCell ref="E24:E25"/>
    <mergeCell ref="C173:F173"/>
    <mergeCell ref="C40:F40"/>
    <mergeCell ref="B6:F6"/>
    <mergeCell ref="B7:F7"/>
    <mergeCell ref="B8:F8"/>
    <mergeCell ref="C16:E16"/>
    <mergeCell ref="AM25:AO25"/>
    <mergeCell ref="F25:I25"/>
    <mergeCell ref="D24:D25"/>
    <mergeCell ref="C14:F14"/>
    <mergeCell ref="C23:E23"/>
    <mergeCell ref="N330:P330"/>
    <mergeCell ref="N331:P331"/>
    <mergeCell ref="N314:P314"/>
    <mergeCell ref="N326:P326"/>
    <mergeCell ref="N315:P315"/>
    <mergeCell ref="N316:P316"/>
    <mergeCell ref="N317:P317"/>
    <mergeCell ref="N318:P318"/>
    <mergeCell ref="N319:P319"/>
    <mergeCell ref="N320:P320"/>
    <mergeCell ref="N321:P321"/>
    <mergeCell ref="N322:P322"/>
    <mergeCell ref="N323:P323"/>
    <mergeCell ref="N324:P324"/>
    <mergeCell ref="N325:P325"/>
    <mergeCell ref="I40:L40"/>
    <mergeCell ref="I173:L173"/>
    <mergeCell ref="N327:P327"/>
    <mergeCell ref="N328:P328"/>
    <mergeCell ref="N329:P329"/>
    <mergeCell ref="N309:P309"/>
    <mergeCell ref="N310:P310"/>
    <mergeCell ref="N311:P311"/>
    <mergeCell ref="N312:P312"/>
    <mergeCell ref="N313:P313"/>
    <mergeCell ref="N306:P306"/>
    <mergeCell ref="N307:P307"/>
    <mergeCell ref="N308:P308"/>
    <mergeCell ref="I305:J305"/>
  </mergeCells>
  <conditionalFormatting sqref="N307 B307:G331 I307:K331">
    <cfRule type="expression" dxfId="557" priority="164" stopIfTrue="1">
      <formula>$E$26="Yes"</formula>
    </cfRule>
  </conditionalFormatting>
  <conditionalFormatting sqref="Q42:Q166">
    <cfRule type="expression" dxfId="556" priority="163" stopIfTrue="1">
      <formula>$D42="No"</formula>
    </cfRule>
  </conditionalFormatting>
  <conditionalFormatting sqref="Q175:Q299">
    <cfRule type="expression" dxfId="555" priority="162" stopIfTrue="1">
      <formula>$D175="No"</formula>
    </cfRule>
  </conditionalFormatting>
  <conditionalFormatting sqref="N307">
    <cfRule type="expression" dxfId="554" priority="159" stopIfTrue="1">
      <formula>$F$23="Yes"</formula>
    </cfRule>
  </conditionalFormatting>
  <conditionalFormatting sqref="N307">
    <cfRule type="expression" dxfId="553" priority="158" stopIfTrue="1">
      <formula>$E$23="Yes"</formula>
    </cfRule>
  </conditionalFormatting>
  <conditionalFormatting sqref="N307">
    <cfRule type="expression" dxfId="552" priority="157" stopIfTrue="1">
      <formula>$E$24="Yes"</formula>
    </cfRule>
  </conditionalFormatting>
  <conditionalFormatting sqref="N307">
    <cfRule type="expression" dxfId="551" priority="156" stopIfTrue="1">
      <formula>$E$23="Yes"</formula>
    </cfRule>
  </conditionalFormatting>
  <conditionalFormatting sqref="N307">
    <cfRule type="expression" dxfId="550" priority="155" stopIfTrue="1">
      <formula>$X$11="no"</formula>
    </cfRule>
  </conditionalFormatting>
  <conditionalFormatting sqref="I42:I166 I175:I299">
    <cfRule type="expression" dxfId="549" priority="1047" stopIfTrue="1">
      <formula>$H42="Equation W-10A"</formula>
    </cfRule>
  </conditionalFormatting>
  <conditionalFormatting sqref="J175:L299">
    <cfRule type="expression" dxfId="548" priority="1051" stopIfTrue="1">
      <formula>$I175="Yes"</formula>
    </cfRule>
    <cfRule type="expression" dxfId="547" priority="1052" stopIfTrue="1">
      <formula>$H175="Equation W-10A"</formula>
    </cfRule>
    <cfRule type="expression" dxfId="546" priority="1053" stopIfTrue="1">
      <formula>$I175="No"</formula>
    </cfRule>
  </conditionalFormatting>
  <conditionalFormatting sqref="E26 B307:G331 I308:M331 I307:N307 B175:Q299">
    <cfRule type="expression" dxfId="545" priority="33" stopIfTrue="1">
      <formula>$E$21="No"</formula>
    </cfRule>
  </conditionalFormatting>
  <conditionalFormatting sqref="J307:J331">
    <cfRule type="expression" dxfId="544" priority="17" stopIfTrue="1">
      <formula>NOT(ISBLANK($I307))</formula>
    </cfRule>
    <cfRule type="expression" dxfId="543" priority="18" stopIfTrue="1">
      <formula>$G307="Completion"</formula>
    </cfRule>
    <cfRule type="expression" dxfId="542" priority="1339" stopIfTrue="1">
      <formula>$E$26="Yes"</formula>
    </cfRule>
  </conditionalFormatting>
  <conditionalFormatting sqref="L307:L331">
    <cfRule type="expression" dxfId="541" priority="1340" stopIfTrue="1">
      <formula>$K307="Quarterly"</formula>
    </cfRule>
  </conditionalFormatting>
  <conditionalFormatting sqref="I307:I331">
    <cfRule type="expression" dxfId="540" priority="19" stopIfTrue="1">
      <formula>NOT(ISBLANK($J307))</formula>
    </cfRule>
    <cfRule type="expression" dxfId="539" priority="20" stopIfTrue="1">
      <formula>$G307="Workover"</formula>
    </cfRule>
  </conditionalFormatting>
  <conditionalFormatting sqref="N308:N331">
    <cfRule type="expression" dxfId="538" priority="31" stopIfTrue="1">
      <formula>$E$26="Yes"</formula>
    </cfRule>
  </conditionalFormatting>
  <conditionalFormatting sqref="N308:N331">
    <cfRule type="expression" dxfId="537" priority="30" stopIfTrue="1">
      <formula>$F$23="Yes"</formula>
    </cfRule>
  </conditionalFormatting>
  <conditionalFormatting sqref="N308:N331">
    <cfRule type="expression" dxfId="536" priority="29" stopIfTrue="1">
      <formula>$E$23="Yes"</formula>
    </cfRule>
  </conditionalFormatting>
  <conditionalFormatting sqref="N308:N331">
    <cfRule type="expression" dxfId="535" priority="28" stopIfTrue="1">
      <formula>$E$24="Yes"</formula>
    </cfRule>
  </conditionalFormatting>
  <conditionalFormatting sqref="N308:N331">
    <cfRule type="expression" dxfId="534" priority="27" stopIfTrue="1">
      <formula>$E$23="Yes"</formula>
    </cfRule>
  </conditionalFormatting>
  <conditionalFormatting sqref="N308:N331">
    <cfRule type="expression" dxfId="533" priority="26" stopIfTrue="1">
      <formula>$X$11="no"</formula>
    </cfRule>
  </conditionalFormatting>
  <conditionalFormatting sqref="N308:N331">
    <cfRule type="expression" dxfId="532" priority="25" stopIfTrue="1">
      <formula>$AM$17=2</formula>
    </cfRule>
  </conditionalFormatting>
  <conditionalFormatting sqref="N308:N331">
    <cfRule type="expression" dxfId="531" priority="24" stopIfTrue="1">
      <formula>$AM$4="No"</formula>
    </cfRule>
  </conditionalFormatting>
  <conditionalFormatting sqref="H307:H331">
    <cfRule type="expression" dxfId="530" priority="23" stopIfTrue="1">
      <formula>$E$26="Yes"</formula>
    </cfRule>
  </conditionalFormatting>
  <conditionalFormatting sqref="H307:H331">
    <cfRule type="expression" dxfId="529" priority="22" stopIfTrue="1">
      <formula>$E$21="No"</formula>
    </cfRule>
  </conditionalFormatting>
  <conditionalFormatting sqref="H307:H331">
    <cfRule type="expression" dxfId="528" priority="21" stopIfTrue="1">
      <formula>$AM$4="No"</formula>
    </cfRule>
  </conditionalFormatting>
  <conditionalFormatting sqref="B343:J346">
    <cfRule type="expression" dxfId="527" priority="8" stopIfTrue="1">
      <formula>$AM$4="Yes"</formula>
    </cfRule>
  </conditionalFormatting>
  <conditionalFormatting sqref="L42:L166">
    <cfRule type="expression" dxfId="526" priority="7" stopIfTrue="1">
      <formula>$H42="Equation W-10A"</formula>
    </cfRule>
  </conditionalFormatting>
  <conditionalFormatting sqref="L175:L299">
    <cfRule type="expression" dxfId="525" priority="6" stopIfTrue="1">
      <formula>$H175="Equation W-10A"</formula>
    </cfRule>
  </conditionalFormatting>
  <conditionalFormatting sqref="M42:M166">
    <cfRule type="expression" dxfId="524" priority="5" stopIfTrue="1">
      <formula>$H42="Equation W-10B"</formula>
    </cfRule>
  </conditionalFormatting>
  <conditionalFormatting sqref="M175:M299">
    <cfRule type="expression" dxfId="523" priority="4" stopIfTrue="1">
      <formula>$H175="Equation W-10B"</formula>
    </cfRule>
  </conditionalFormatting>
  <conditionalFormatting sqref="J42:L166">
    <cfRule type="expression" dxfId="522" priority="3" stopIfTrue="1">
      <formula>$I42="No"</formula>
    </cfRule>
  </conditionalFormatting>
  <conditionalFormatting sqref="B42:Q166">
    <cfRule type="expression" dxfId="521" priority="2" stopIfTrue="1">
      <formula>$E$21="No"</formula>
    </cfRule>
  </conditionalFormatting>
  <dataValidations count="52">
    <dataValidation type="whole" operator="greaterThanOrEqual" allowBlank="1" showInputMessage="1" showErrorMessage="1" promptTitle="Count of Workovers" prompt="Enter the total count of workovers in this sub-basin for the well type selected" sqref="G175:G299" xr:uid="{00000000-0002-0000-0900-000000000000}">
      <formula1>0</formula1>
    </dataValidation>
    <dataValidation type="list" allowBlank="1" showInputMessage="1" showErrorMessage="1" promptTitle="Sub-Basin ID" prompt="Select an identifier for this sub-basin" sqref="B175:B299 B42:B166 B307:B331 B357" xr:uid="{00000000-0002-0000-0900-000001000000}">
      <formula1>OFFSET(SubBasinID,0,0,SubBasinLength,1)</formula1>
    </dataValidation>
    <dataValidation type="list" allowBlank="1" showInputMessage="1" showErrorMessage="1" promptTitle="Missing Data" prompt="Report whether missing data procedures were used for any parameters to calculate GHG emissions (Yes or No)" sqref="E25" xr:uid="{00000000-0002-0000-0900-000002000000}">
      <formula1>YesNo</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4 E30 B2 B9 B28 B26 B23:B24 C21 B15:B19 F20 C10:C11" xr:uid="{00000000-0002-0000-0900-000003000000}"/>
    <dataValidation type="decimal" operator="greaterThanOrEqual" allowBlank="1" showInputMessage="1" showErrorMessage="1" promptTitle="Wells Completions Hours After" prompt="Enter the cumulative gas flowback time from all wells during completions after sufficient quantities of gas are present to enable separation" sqref="K42:K166" xr:uid="{00000000-0002-0000-0900-000004000000}">
      <formula1>0</formula1>
    </dataValidation>
    <dataValidation type="decimal" operator="greaterThanOrEqual" allowBlank="1" showInputMessage="1" showErrorMessage="1" promptTitle="Wells Completions Hours After" prompt="Enter the cumulative gas flowback time from all wells during workovers after sufficient quantities of gas are present to enable separation" sqref="K175:K299" xr:uid="{00000000-0002-0000-0900-000005000000}">
      <formula1>0</formula1>
    </dataValidation>
    <dataValidation type="decimal" operator="greaterThanOrEqual" allowBlank="1" showInputMessage="1" showErrorMessage="1" promptTitle="Annual Total CO2" prompt="Enter the annual total CO2, in metric tons CO2" sqref="O175:O299 O42:O166" xr:uid="{00000000-0002-0000-0900-000006000000}">
      <formula1>0</formula1>
    </dataValidation>
    <dataValidation type="decimal" operator="greaterThanOrEqual" allowBlank="1" showInputMessage="1" showErrorMessage="1" promptTitle="Annual Total CH4" prompt="Enter the annual total CH4, in metric tons CH4" sqref="P175:P299 P42:P166" xr:uid="{00000000-0002-0000-0900-000007000000}">
      <formula1>0</formula1>
    </dataValidation>
    <dataValidation type="decimal" operator="greaterThanOrEqual" allowBlank="1" showInputMessage="1" showErrorMessage="1" promptTitle="Annual Total N2O" prompt="Enter the annual total N2O, in metric tons N2O" sqref="Q175:Q299 Q42:Q166" xr:uid="{00000000-0002-0000-0900-000008000000}">
      <formula1>0</formula1>
    </dataValidation>
    <dataValidation allowBlank="1" showInputMessage="1" showErrorMessage="1" promptTitle="BAMM Parameters" prompt="If BAMM were used, provide a brief description of the BAMM used, parameter measured, and time period" sqref="D25" xr:uid="{00000000-0002-0000-0900-000009000000}"/>
    <dataValidation type="list" allowBlank="1" showInputMessage="1" showErrorMessage="1" promptTitle="Is gas flared?" prompt="Indicate whether the gas from the wells is flared or not flared [Yes/No]" sqref="D175:D299 D307:D331 D42:D166" xr:uid="{00000000-0002-0000-0900-00000A000000}">
      <formula1>"Yes,No"</formula1>
    </dataValidation>
    <dataValidation type="whole" operator="greaterThanOrEqual" allowBlank="1" showInputMessage="1" showErrorMessage="1" promptTitle="Count of Completions" prompt="Enter the total count of completions in the calendar year" sqref="G42:G166" xr:uid="{00000000-0002-0000-0900-00000B000000}">
      <formula1>0</formula1>
    </dataValidation>
    <dataValidation type="list" allowBlank="1" showInputMessage="1" showErrorMessage="1" promptTitle="Equation" prompt="Select equation used (Eq. W-10A or Eq. W-10B)" sqref="H175:H299 H42:H166 H307:H331" xr:uid="{00000000-0002-0000-0900-00000C000000}">
      <formula1>"Equation W-10A,Equation W-10B"</formula1>
    </dataValidation>
    <dataValidation type="decimal" operator="greaterThanOrEqual" allowBlank="1" showInputMessage="1" showErrorMessage="1" promptTitle="Annual gas emissions" prompt="Enter the annual gas emissions, in standard cubic feet" sqref="N175:N299" xr:uid="{00000000-0002-0000-0900-00000D000000}">
      <formula1>0</formula1>
    </dataValidation>
    <dataValidation type="list" allowBlank="1" showInputMessage="1" showErrorMessage="1" promptTitle="Measurement Frequency" prompt="Select the measurement frequency stated in your monitoring plan for the data element_x000a__x000a_If “Other”, specify frequency under “Procedures Used”" sqref="K307:K331" xr:uid="{00000000-0002-0000-0900-00000E000000}">
      <formula1>Measurement_Frequency</formula1>
    </dataValidation>
    <dataValidation type="whole" allowBlank="1" showInputMessage="1" showErrorMessage="1" promptTitle="Number of Quarters" prompt="Enter the number of quarters missing data procedures were used" sqref="L307:L331" xr:uid="{00000000-0002-0000-0900-00000F000000}">
      <formula1>1</formula1>
      <formula2>4</formula2>
    </dataValidation>
    <dataValidation type="decimal" allowBlank="1" showInputMessage="1" showErrorMessage="1" promptTitle="Hours of missing data procedure" prompt="Enter the total number of hours the missing data procedure was used" sqref="M307:M331" xr:uid="{00000000-0002-0000-0900-000010000000}">
      <formula1>0</formula1>
      <formula2>8784</formula2>
    </dataValidation>
    <dataValidation type="list" allowBlank="1" showInputMessage="1" showErrorMessage="1" promptTitle="Well Type" prompt="Select whether the wells are vertical or horizontal (directional drilling)" sqref="D343:D346 C175:C299 C307:C331 C42:C166 C353:C357" xr:uid="{00000000-0002-0000-0900-000011000000}">
      <formula1>"Vertical,Horizontal"</formula1>
    </dataValidation>
    <dataValidation type="list" allowBlank="1" showInputMessage="1" showErrorMessage="1" promptTitle="Completion or Workover?" prompt="Select whether the well type combination in this row is for a completion or workover" sqref="G307:G331" xr:uid="{00000000-0002-0000-0900-000012000000}">
      <formula1>"Workover, Completion"</formula1>
    </dataValidation>
    <dataValidation type="list" allowBlank="1" showInputMessage="1" showErrorMessage="1" promptTitle="Parameters" prompt="Select the parameters for which missing data procedures were used to calculate emissions" sqref="I307 I309:I331 I308" xr:uid="{00000000-0002-0000-0900-000013000000}">
      <formula1>PMTRS_G.1</formula1>
    </dataValidation>
    <dataValidation type="list" allowBlank="1" showInputMessage="1" showErrorMessage="1" promptTitle="Reduced Emissions" prompt="Select whether or not the completions or workovers are classified as “reduced emission completions or workovers” as defined in 98.238." sqref="E307:E331" xr:uid="{00000000-0002-0000-0900-000014000000}">
      <formula1>"Yes,No"</formula1>
    </dataValidation>
    <dataValidation type="list" allowBlank="1" showInputMessage="1" showErrorMessage="1" promptTitle="Missing Data" prompt="Report whether missing data procedures were used for any parameters to calculate GHG emissions (Yes or No)" sqref="E26" xr:uid="{00000000-0002-0000-0900-000015000000}">
      <formula1>"Yes, No"</formula1>
    </dataValidation>
    <dataValidation allowBlank="1" showInputMessage="1" showErrorMessage="1" promptTitle="API Well Number(s)" prompt="Enter the API Well Number(s) for the Wildcat or Delineations Well(s) assessed for these inputs_x000a__x000a_NOTE: Separate well numbers with semicolons." sqref="F357" xr:uid="{00000000-0002-0000-0900-000016000000}"/>
    <dataValidation type="decimal" operator="greaterThanOrEqual" allowBlank="1" showInputMessage="1" showErrorMessage="1" promptTitle="Flowback Time After Sufficient" prompt="Enter the cumulative flowback time from all wells during completions/workovers after sufficient quantities are present to enable separation, in hours" sqref="H343:H346" xr:uid="{00000000-0002-0000-0900-000017000000}">
      <formula1>0</formula1>
    </dataValidation>
    <dataValidation type="decimal" operator="greaterThanOrEqual" allowBlank="1" showInputMessage="1" showErrorMessage="1" promptTitle="Total flowback days" prompt="Enter the total number of days of flowback from all wells during workovers, in days" sqref="D357" xr:uid="{00000000-0002-0000-0900-000018000000}">
      <formula1>0</formula1>
    </dataValidation>
    <dataValidation type="decimal" operator="greaterThanOrEqual" allowBlank="1" showInputMessage="1" showErrorMessage="1" promptTitle="Flowback rate during completions" prompt="Enter the measured flowback rate during well workovers, in standard cubic feet per hour" sqref="E357" xr:uid="{00000000-0002-0000-0900-000019000000}">
      <formula1>0</formula1>
    </dataValidation>
    <dataValidation allowBlank="1" showInputMessage="1" showErrorMessage="1" promptTitle="Procedures used" prompt="Enter the procedures used to determine the missing data" sqref="N307:N331" xr:uid="{00000000-0002-0000-0900-00001A000000}"/>
    <dataValidation type="list" allowBlank="1" showInputMessage="1" showErrorMessage="1" promptTitle="Reduced Emission Completions?" prompt="Select whether or not the completions are classified as “reduced emission completions” as defined in 98.238." sqref="E42:E166" xr:uid="{00000000-0002-0000-0900-00001B000000}">
      <formula1>"Yes,No"</formula1>
    </dataValidation>
    <dataValidation type="list" allowBlank="1" showInputMessage="1" showErrorMessage="1" promptTitle="Reduced Emission Workovers?" prompt="Select whether or not the workovers are classified as “reduced emission workovers” as defined in 98.238." sqref="E175:E299" xr:uid="{00000000-0002-0000-0900-00001C000000}">
      <formula1>"Yes,No"</formula1>
    </dataValidation>
    <dataValidation type="list" allowBlank="1" showInputMessage="1" showErrorMessage="1" promptTitle="Wildcat or Delineation Well" prompt="Wildcat or Delineation Well Subject to a 2-year Delay in Reporting (Yes or No)" sqref="I175:I299 I42:I166" xr:uid="{00000000-0002-0000-0900-00001D000000}">
      <formula1>"Yes, No"</formula1>
    </dataValidation>
    <dataValidation type="decimal" operator="greaterThanOrEqual" allowBlank="1" showInputMessage="1" showErrorMessage="1" promptTitle="Wells Completions Hours First" prompt="Enter the cumulative gas flowback time from all wells during completions from when gas is first detected until sufficient quantities are present to enable separation" sqref="J42:J166" xr:uid="{00000000-0002-0000-0900-00001E000000}">
      <formula1>0</formula1>
    </dataValidation>
    <dataValidation type="decimal" operator="greaterThanOrEqual" allowBlank="1" showInputMessage="1" showErrorMessage="1" promptTitle="Wells Completions Hours First" prompt="Enter the cumulative gas flowback time from all wells during workovers from when gas is first detected until sufficient quantities are present to enable separation" sqref="J175:J299" xr:uid="{00000000-0002-0000-0900-00001F000000}">
      <formula1>0</formula1>
    </dataValidation>
    <dataValidation type="decimal" operator="greaterThanOrEqual" allowBlank="1" showInputMessage="1" showErrorMessage="1" promptTitle="Flowback Time Sufficient" prompt="Enter the cumulative flowback time from all wells during completions/workovers from when gas is first detected until sufficient quantities are present to enable separation, in hours" sqref="G343:G346" xr:uid="{00000000-0002-0000-0900-000020000000}">
      <formula1>0</formula1>
    </dataValidation>
    <dataValidation type="list" allowBlank="1" showInputMessage="1" showErrorMessage="1" promptTitle="Parameters" prompt="Select the parameters for which missing data procedures were used to calculate emissions" sqref="J307:J331" xr:uid="{00000000-0002-0000-0900-000021000000}">
      <formula1>PMTRS_G.2</formula1>
    </dataValidation>
    <dataValidation type="list" allowBlank="1" showInputMessage="1" showErrorMessage="1" promptTitle="Oil or Gas?" prompt="Select whether the well type combination in this row is for oil or gas" sqref="F307:F331" xr:uid="{00000000-0002-0000-0900-000022000000}">
      <formula1>"Oil, Gas"</formula1>
    </dataValidation>
    <dataValidation type="list" allowBlank="1" showInputMessage="1" showErrorMessage="1" promptTitle="Oil Well or Gas Well" prompt="Select whether the well type combination describes oil wells or  gas wells within the selected sub-basin" sqref="F175:F299 F42:F166" xr:uid="{00000000-0002-0000-0900-000023000000}">
      <formula1>"Oil, Gas"</formula1>
    </dataValidation>
    <dataValidation allowBlank="1" showInputMessage="1" showErrorMessage="1" promptTitle="Well ID Number(s)" prompt="Enter the list of well ID numbers associated with each sub-basin_x000a__x000a_NOTE: Separate well numbers with semicolons." sqref="J343:J346 I353:I356" xr:uid="{00000000-0002-0000-0900-000024000000}"/>
    <dataValidation type="decimal" operator="greaterThanOrEqual" allowBlank="1" showInputMessage="1" showErrorMessage="1" promptTitle="Annual gas emissions" prompt="Enter the annual gas emissions" sqref="N42:N166" xr:uid="{00000000-0002-0000-0900-000025000000}">
      <formula1>0</formula1>
    </dataValidation>
    <dataValidation type="list" allowBlank="1" showInputMessage="1" showErrorMessage="1" promptTitle="Was Gas Flared" prompt="Specify whether gas was flared (Yes/No)" sqref="E343:E346 D353:D356" xr:uid="{00000000-0002-0000-0900-000026000000}">
      <formula1>"Yes, No"</formula1>
    </dataValidation>
    <dataValidation type="list" allowBlank="1" showInputMessage="1" showErrorMessage="1" promptTitle="Reduced Emission Completion" prompt="Specify whether there were reduced emission completions (Yes/No)" sqref="E353:E356" xr:uid="{00000000-0002-0000-0900-000027000000}">
      <formula1>"Yes, No"</formula1>
    </dataValidation>
    <dataValidation type="decimal" operator="greaterThanOrEqual" allowBlank="1" showInputMessage="1" showErrorMessage="1" promptTitle="Flowback Rate" prompt="Enter the flowback rate for the measured well(s) during completions/workovers, in standard cubic feet per hour" sqref="I343:I346" xr:uid="{00000000-0002-0000-0900-000028000000}">
      <formula1>0</formula1>
    </dataValidation>
    <dataValidation type="decimal" operator="greaterThanOrEqual" allowBlank="1" showInputMessage="1" showErrorMessage="1" promptTitle="Flowback Time Sufficient" prompt="Enter the cumulative flowback time from all well during workovers from when gas is first detected until sufficient quantities are present to enable separation, in hours" sqref="F353:F356" xr:uid="{00000000-0002-0000-0900-000029000000}">
      <formula1>0</formula1>
    </dataValidation>
    <dataValidation type="decimal" operator="greaterThanOrEqual" allowBlank="1" showInputMessage="1" showErrorMessage="1" promptTitle="Flowback Time After Sufficient" prompt="Enter the cumulative flowback time from all wells during workovers after sufficient quantities are present to enable separation, in hours" sqref="G353:G356" xr:uid="{00000000-0002-0000-0900-00002A000000}">
      <formula1>0</formula1>
    </dataValidation>
    <dataValidation type="decimal" operator="greaterThanOrEqual" allowBlank="1" showInputMessage="1" showErrorMessage="1" promptTitle="Flowback Rate Workovers" prompt="Enter the flowback rate for the measured well(s) during workovers, in standard cubic feet per hour" sqref="H353:H356" xr:uid="{00000000-0002-0000-0900-00002B000000}">
      <formula1>0</formula1>
    </dataValidation>
    <dataValidation allowBlank="1" showInputMessage="1" showErrorMessage="1" promptTitle="Sub-Basin ID" prompt="Enter an identifier for this sub-basin" sqref="B343:B346 B353:B356" xr:uid="{00000000-0002-0000-0900-00002C000000}"/>
    <dataValidation type="list" allowBlank="1" showInputMessage="1" showErrorMessage="1" promptTitle="Completions or Workover" prompt="Specify where the delayed data is for well completions or workovers" sqref="C343:C346" xr:uid="{00000000-0002-0000-0900-00002D000000}">
      <formula1>"Completion, Workover"</formula1>
    </dataValidation>
    <dataValidation type="list" allowBlank="1" showInputMessage="1" showErrorMessage="1" promptTitle="Reduced Emission" prompt="Specify whether there were reduced emission completions or workovers (Yes/No)" sqref="F343:F346" xr:uid="{00000000-0002-0000-0900-00002E000000}">
      <formula1>"Yes, No"</formula1>
    </dataValidation>
    <dataValidation type="list" allowBlank="1" showInputMessage="1" showErrorMessage="1" sqref="E21" xr:uid="{00000000-0002-0000-0900-00002F000000}">
      <formula1>"Yes,No"</formula1>
    </dataValidation>
    <dataValidation type="list" operator="greaterThanOrEqual" allowBlank="1" showInputMessage="1" showErrorMessage="1" promptTitle="Flow Rate Determination" prompt="Was the flow rate during the intial flowback period determined using a multiphase flowmeter upstream of a seperator for any measured well in the sub-basin?" sqref="L175:L299 L42:L166" xr:uid="{410E439F-57A4-4A0E-BBE8-64D692DABE5D}">
      <formula1>"Yes, No"</formula1>
    </dataValidation>
    <dataValidation type="whole" operator="greaterThanOrEqual" allowBlank="1" showInputMessage="1" showErrorMessage="1" promptTitle="Average Flow Rate" prompt="Specify the average flow rate for all measured wells in the sub-basin from the initiation of flowback to the beginning of when sufficient quantities of gas were present to enable seperation, if a multiphase flowmeter were used." sqref="M175:M299 M42:M166" xr:uid="{B456CC3C-10A7-4DE8-98AD-B321F5BA2D90}">
      <formula1>0</formula1>
    </dataValidation>
    <dataValidation type="list" operator="greaterThanOrEqual" allowBlank="1" showInputMessage="1" showErrorMessage="1" sqref="L42:L166" xr:uid="{04CC6149-D021-4810-AEA1-21966E2D381B}">
      <formula1>"Yes, No"</formula1>
    </dataValidation>
    <dataValidation type="list" operator="greaterThanOrEqual" allowBlank="1" showInputMessage="1" showErrorMessage="1" promptTitle="Wells Completions Hours After" prompt="Enter the cumulative gas flowback time from all wells during workovers after sufficient quantities of gas are present to enable separation" sqref="L175:L299" xr:uid="{107D374D-54A4-4097-B6CD-C55E2399CC6F}">
      <formula1>"Yes, No"</formula1>
    </dataValidation>
  </dataValidations>
  <hyperlinks>
    <hyperlink ref="D3" location="Introduction!A1" display="Back to Summary Tab" xr:uid="{00000000-0004-0000-0900-000000000000}"/>
    <hyperlink ref="F28" location="'(g) Wells with Fracturing'!B41" tooltip="Click this cell for well completions and workovers WITH hydraulic fracturing" display="CLICK HERE" xr:uid="{00000000-0004-0000-0900-000001000000}"/>
    <hyperlink ref="C11" r:id="rId1" xr:uid="{00000000-0004-0000-0900-000002000000}"/>
    <hyperlink ref="C12" r:id="rId2" xr:uid="{00000000-0004-0000-0900-000003000000}"/>
    <hyperlink ref="C11:F11" r:id="rId3" display="http://www.ccdsupport.com/confluence/display/help/Optional+Calculation+Spreadsheet+Instructions" xr:uid="{00000000-0004-0000-0900-000004000000}"/>
    <hyperlink ref="F37" location="'(g) Wells with Fracturing'!A1" display="RETURN TO TOP" xr:uid="{00000000-0004-0000-0900-000005000000}"/>
    <hyperlink ref="C13" r:id="rId4" xr:uid="{00000000-0004-0000-0900-000006000000}"/>
    <hyperlink ref="F29" location="'(g) Wells with Fracturing'!B174" tooltip="Click this cell for well completions and workovers WITH hydraulic fracturing" display="CLICK HERE" xr:uid="{00000000-0004-0000-0900-000007000000}"/>
    <hyperlink ref="F30" location="'(g) Wells with Fracturing'!B306" tooltip="Click this cell for well completions and workovers WITH hydraulic fracturing" display="CLICK HERE" xr:uid="{00000000-0004-0000-0900-000008000000}"/>
    <hyperlink ref="C10" r:id="rId5" xr:uid="{00000000-0004-0000-0900-000009000000}"/>
    <hyperlink ref="F31" location="'(g) Wells with Fracturing'!B342" tooltip="Click this cell for well completions and workovers WITH hydraulic fracturing" display="CLICK HERE" xr:uid="{00000000-0004-0000-0900-00000A000000}"/>
    <hyperlink ref="F170" location="'(g) Wells with Fracturing'!A1" display="RETURN TO TOP" xr:uid="{00000000-0004-0000-0900-00000B000000}"/>
    <hyperlink ref="G303" location="'(g) Wells with Fracturing'!A1" display="RETURN TO TOP" xr:uid="{00000000-0004-0000-0900-00000C000000}"/>
    <hyperlink ref="J336" location="'(g) Wells with Fracturing'!A1" display="RETURN TO TOP" xr:uid="{00000000-0004-0000-0900-00000D000000}"/>
    <hyperlink ref="F32" location="'(aa)(1) Onshore Production'!T273" display="CLICK HERE" xr:uid="{00000000-0004-0000-0900-00000E000000}"/>
    <hyperlink ref="C14" r:id="rId6" display="https://ccdsupport.com/confluence/display/help/Oil+and+Gas+Well+Completions+and+Workovers+with+Hydraulic+Fracturing" xr:uid="{00000000-0004-0000-0900-00000F000000}"/>
    <hyperlink ref="C14:F14" r:id="rId7" display="https://www.ccdsupport.com/confluence/display/help/Oil+and+Gas+Well+Completions+and+Workovers+with+Hydraulic+Fracturing" xr:uid="{00000000-0004-0000-0900-000010000000}"/>
  </hyperlinks>
  <pageMargins left="0.7" right="0.7" top="0.75" bottom="0.75" header="0.3" footer="0.3"/>
  <pageSetup orientation="portrait" r:id="rId8"/>
  <extLst>
    <ext xmlns:x14="http://schemas.microsoft.com/office/spreadsheetml/2009/9/main" uri="{78C0D931-6437-407d-A8EE-F0AAD7539E65}">
      <x14:conditionalFormattings>
        <x14:conditionalFormatting xmlns:xm="http://schemas.microsoft.com/office/excel/2006/main">
          <x14:cfRule type="expression" priority="1341" stopIfTrue="1" id="{00000000-000E-0000-0900-00003C050000}">
            <xm:f>NOT(ISNA(MATCH($K307,'missing data parameters'!$A$2:$A$8,0)))</xm:f>
            <x14:dxf>
              <font>
                <color theme="1"/>
              </font>
              <fill>
                <patternFill>
                  <bgColor rgb="FF99CCFF"/>
                </patternFill>
              </fill>
            </x14:dxf>
          </x14:cfRule>
          <xm:sqref>M307:M331</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AY244"/>
  <sheetViews>
    <sheetView showGridLines="0" zoomScale="85" zoomScaleNormal="85" workbookViewId="0"/>
  </sheetViews>
  <sheetFormatPr defaultColWidth="8.90625" defaultRowHeight="14" x14ac:dyDescent="0.35"/>
  <cols>
    <col min="1" max="1" width="3.453125" style="121" customWidth="1"/>
    <col min="2" max="2" width="41.6328125" style="121" customWidth="1"/>
    <col min="3" max="3" width="25.36328125" style="121" customWidth="1"/>
    <col min="4" max="4" width="26" style="121" customWidth="1"/>
    <col min="5" max="5" width="25.54296875" style="121" customWidth="1"/>
    <col min="6" max="6" width="40" style="121" customWidth="1"/>
    <col min="7" max="7" width="31.6328125" style="121" customWidth="1"/>
    <col min="8" max="8" width="29.36328125" style="121" customWidth="1"/>
    <col min="9" max="9" width="29.90625" style="121" customWidth="1"/>
    <col min="10" max="13" width="25.08984375" style="121" customWidth="1"/>
    <col min="14" max="16" width="28.90625" style="121" customWidth="1"/>
    <col min="17" max="18" width="20.6328125" style="121" customWidth="1"/>
    <col min="19" max="19" width="29.54296875" style="121" customWidth="1"/>
    <col min="20" max="23" width="20.6328125" style="121" customWidth="1"/>
    <col min="24" max="25" width="20.6328125" style="121" hidden="1" customWidth="1"/>
    <col min="26" max="26" width="24.90625" style="121" hidden="1" customWidth="1"/>
    <col min="27" max="30" width="19.54296875" style="121" hidden="1" customWidth="1"/>
    <col min="31" max="36" width="14" style="121" hidden="1" customWidth="1"/>
    <col min="37" max="46" width="14" style="55" hidden="1" customWidth="1"/>
    <col min="47" max="49" width="14" style="121" hidden="1" customWidth="1"/>
    <col min="50" max="50" width="28.6328125" style="121" hidden="1" customWidth="1"/>
    <col min="51" max="51" width="28.90625" style="121" hidden="1" customWidth="1"/>
    <col min="52" max="52" width="31.54296875" style="121" customWidth="1"/>
    <col min="53" max="55" width="28.90625" style="121" customWidth="1"/>
    <col min="56" max="75" width="14" style="121" customWidth="1"/>
    <col min="76" max="16384" width="8.90625" style="121"/>
  </cols>
  <sheetData>
    <row r="1" spans="2:50" ht="20" x14ac:dyDescent="0.35">
      <c r="B1" s="340"/>
    </row>
    <row r="2" spans="2:50" ht="19" x14ac:dyDescent="0.35">
      <c r="B2" s="19" t="s">
        <v>4784</v>
      </c>
      <c r="C2" s="120"/>
      <c r="D2" s="120"/>
      <c r="F2" s="526" t="e">
        <f>IF(Introduction!E36="Yes","","This source is not required to be reported for the industry segment selected")</f>
        <v>#N/A</v>
      </c>
    </row>
    <row r="3" spans="2:50" ht="18.5" thickBot="1" x14ac:dyDescent="0.4">
      <c r="B3" s="342" t="s">
        <v>43</v>
      </c>
      <c r="C3" s="343" t="str">
        <f>Introduction!D4</f>
        <v>R.10</v>
      </c>
      <c r="D3" s="110" t="s">
        <v>63</v>
      </c>
      <c r="E3" s="527"/>
      <c r="F3" s="120"/>
      <c r="G3" s="120"/>
      <c r="H3" s="482">
        <f>Introduction!H4</f>
        <v>45618</v>
      </c>
      <c r="AM3" s="55" t="s">
        <v>56</v>
      </c>
    </row>
    <row r="4" spans="2:50" ht="18.899999999999999" customHeight="1" thickBot="1" x14ac:dyDescent="0.4">
      <c r="B4" s="2" t="s">
        <v>19</v>
      </c>
      <c r="C4" s="3"/>
      <c r="D4" s="3"/>
      <c r="E4" s="3"/>
      <c r="F4" s="4"/>
      <c r="G4" s="120"/>
      <c r="AM4" s="468" t="e">
        <f>Introduction!E36</f>
        <v>#N/A</v>
      </c>
    </row>
    <row r="5" spans="2:50" ht="15.75" customHeight="1" x14ac:dyDescent="0.35">
      <c r="B5" s="528" t="s">
        <v>4783</v>
      </c>
      <c r="C5" s="529"/>
      <c r="D5" s="529"/>
      <c r="E5" s="529"/>
      <c r="F5" s="530"/>
      <c r="G5" s="120"/>
    </row>
    <row r="6" spans="2:50" ht="15.75" customHeight="1" x14ac:dyDescent="0.35">
      <c r="B6" s="885" t="s">
        <v>3614</v>
      </c>
      <c r="C6" s="886"/>
      <c r="D6" s="886"/>
      <c r="E6" s="886"/>
      <c r="F6" s="887"/>
      <c r="G6" s="120"/>
    </row>
    <row r="7" spans="2:50" ht="170.4" customHeight="1" x14ac:dyDescent="0.35">
      <c r="B7" s="760" t="s">
        <v>8610</v>
      </c>
      <c r="C7" s="875"/>
      <c r="D7" s="875"/>
      <c r="E7" s="875"/>
      <c r="F7" s="876"/>
      <c r="G7" s="120"/>
    </row>
    <row r="8" spans="2:50" ht="29.4" customHeight="1" x14ac:dyDescent="0.35">
      <c r="B8" s="760" t="s">
        <v>4775</v>
      </c>
      <c r="C8" s="875"/>
      <c r="D8" s="875"/>
      <c r="E8" s="875"/>
      <c r="F8" s="876"/>
      <c r="G8" s="120"/>
      <c r="AF8" s="330" t="s">
        <v>3603</v>
      </c>
      <c r="AG8" s="55"/>
      <c r="AH8" s="55"/>
      <c r="AI8" s="55"/>
      <c r="AJ8" s="55"/>
    </row>
    <row r="9" spans="2:50" ht="14.5" x14ac:dyDescent="0.35">
      <c r="B9" s="2" t="s">
        <v>20</v>
      </c>
      <c r="C9" s="3"/>
      <c r="D9" s="3"/>
      <c r="E9" s="3"/>
      <c r="F9" s="4"/>
      <c r="G9" s="120"/>
      <c r="AF9" s="239" t="s">
        <v>4272</v>
      </c>
      <c r="AG9" s="55"/>
      <c r="AH9" s="335"/>
      <c r="AI9" s="335"/>
      <c r="AJ9" s="335"/>
      <c r="AM9" s="55">
        <v>1</v>
      </c>
    </row>
    <row r="10" spans="2:50" ht="23.25" customHeight="1" x14ac:dyDescent="0.35">
      <c r="B10" s="95" t="s">
        <v>61</v>
      </c>
      <c r="C10" s="274" t="s">
        <v>4779</v>
      </c>
      <c r="D10" s="17"/>
      <c r="E10" s="17"/>
      <c r="F10" s="18"/>
      <c r="G10" s="120"/>
      <c r="AF10" s="376" t="e">
        <f>MATCH("*",B41:B90,-1)</f>
        <v>#N/A</v>
      </c>
      <c r="AG10" s="55" t="s">
        <v>3599</v>
      </c>
      <c r="AH10" s="335"/>
      <c r="AI10" s="335"/>
      <c r="AJ10" s="335"/>
    </row>
    <row r="11" spans="2:50" ht="14.5" x14ac:dyDescent="0.35">
      <c r="B11" s="86" t="s">
        <v>62</v>
      </c>
      <c r="C11" s="267" t="s">
        <v>8623</v>
      </c>
      <c r="D11" s="691"/>
      <c r="E11" s="691"/>
      <c r="F11" s="610"/>
      <c r="G11" s="120"/>
      <c r="AF11" s="376" t="e">
        <f t="array" aca="1" ref="AF11" ca="1">MIN(IF(LEN(OFFSET(B41,0,0,AF10-1,1))=0,ROW(OFFSET(B41,0,0,AF10-1,1))))</f>
        <v>#N/A</v>
      </c>
      <c r="AG11" s="55" t="s">
        <v>3729</v>
      </c>
      <c r="AH11" s="335"/>
      <c r="AI11" s="335"/>
      <c r="AJ11" s="335"/>
      <c r="AM11" s="494" t="s">
        <v>44</v>
      </c>
      <c r="AN11" s="66" t="s">
        <v>24</v>
      </c>
      <c r="AO11" s="66" t="s">
        <v>25</v>
      </c>
      <c r="AP11" s="67" t="s">
        <v>26</v>
      </c>
      <c r="AQ11" s="66" t="s">
        <v>3595</v>
      </c>
      <c r="AX11" s="140"/>
    </row>
    <row r="12" spans="2:50" ht="15.75" customHeight="1" x14ac:dyDescent="0.35">
      <c r="B12" s="86" t="s">
        <v>3653</v>
      </c>
      <c r="C12" s="267" t="s">
        <v>8625</v>
      </c>
      <c r="D12" s="693"/>
      <c r="E12" s="693"/>
      <c r="F12" s="610"/>
      <c r="G12" s="120"/>
      <c r="AF12" s="239" t="s">
        <v>4273</v>
      </c>
      <c r="AG12" s="55"/>
      <c r="AH12" s="335"/>
      <c r="AI12" s="335"/>
      <c r="AJ12" s="335"/>
      <c r="AM12" s="66" t="s">
        <v>45</v>
      </c>
      <c r="AN12" s="67" t="s">
        <v>16</v>
      </c>
      <c r="AO12" s="66" t="s">
        <v>28</v>
      </c>
      <c r="AP12" s="66" t="s">
        <v>16</v>
      </c>
      <c r="AQ12" s="66" t="s">
        <v>3634</v>
      </c>
    </row>
    <row r="13" spans="2:50" ht="31.5" customHeight="1" x14ac:dyDescent="0.35">
      <c r="B13" s="692" t="s">
        <v>4285</v>
      </c>
      <c r="C13" s="267" t="s">
        <v>8626</v>
      </c>
      <c r="D13" s="693"/>
      <c r="E13" s="693"/>
      <c r="F13" s="610"/>
      <c r="G13" s="120"/>
      <c r="AF13" s="376" t="e">
        <f>MATCH("*",B98:B147,-1)</f>
        <v>#N/A</v>
      </c>
      <c r="AG13" s="55"/>
      <c r="AH13" s="55"/>
      <c r="AI13" s="55"/>
      <c r="AJ13" s="55"/>
      <c r="AM13" s="66" t="s">
        <v>46</v>
      </c>
      <c r="AN13" s="67" t="s">
        <v>29</v>
      </c>
      <c r="AO13" s="66" t="s">
        <v>30</v>
      </c>
      <c r="AP13" s="66" t="s">
        <v>29</v>
      </c>
      <c r="AQ13" s="66" t="s">
        <v>3633</v>
      </c>
      <c r="AX13" s="140"/>
    </row>
    <row r="14" spans="2:50" ht="30.75" customHeight="1" x14ac:dyDescent="0.35">
      <c r="B14" s="172" t="s">
        <v>4914</v>
      </c>
      <c r="C14" s="270" t="s">
        <v>8605</v>
      </c>
      <c r="D14" s="97"/>
      <c r="E14" s="97"/>
      <c r="F14" s="104"/>
      <c r="G14" s="120"/>
      <c r="AF14" s="376" t="e">
        <f t="array" aca="1" ref="AF14" ca="1">MIN(IF(LEN(OFFSET(B98,0,0,AF13-1,1))=0,ROW(OFFSET(B98,0,0,AF13-1,1))))</f>
        <v>#N/A</v>
      </c>
      <c r="AG14" s="55"/>
      <c r="AH14" s="239" t="s">
        <v>3600</v>
      </c>
      <c r="AI14" s="55"/>
      <c r="AJ14" s="55"/>
      <c r="AO14" s="66" t="s">
        <v>31</v>
      </c>
      <c r="AQ14" s="55" t="s">
        <v>3635</v>
      </c>
      <c r="AX14" s="141"/>
    </row>
    <row r="15" spans="2:50" ht="15.75" customHeight="1" thickBot="1" x14ac:dyDescent="0.4">
      <c r="B15" s="9"/>
      <c r="C15" s="9"/>
      <c r="D15" s="9"/>
      <c r="E15" s="9"/>
      <c r="F15" s="9"/>
      <c r="G15" s="120"/>
      <c r="H15" s="120"/>
      <c r="L15" s="120"/>
      <c r="AF15" s="239" t="s">
        <v>4580</v>
      </c>
      <c r="AG15" s="55"/>
      <c r="AH15" s="55" t="s">
        <v>3604</v>
      </c>
      <c r="AI15" s="55"/>
      <c r="AJ15" s="55"/>
      <c r="AQ15" s="55" t="s">
        <v>3596</v>
      </c>
      <c r="AX15" s="141"/>
    </row>
    <row r="16" spans="2:50" ht="44.4" customHeight="1" x14ac:dyDescent="0.35">
      <c r="B16" s="9"/>
      <c r="C16" s="810" t="s">
        <v>4786</v>
      </c>
      <c r="D16" s="811"/>
      <c r="E16" s="812"/>
      <c r="F16" s="335"/>
      <c r="G16" s="120"/>
      <c r="H16" s="120"/>
      <c r="L16" s="120"/>
      <c r="AF16" s="376" t="e">
        <f>MATCH("*",B155:B204,-1)</f>
        <v>#N/A</v>
      </c>
      <c r="AG16" s="55"/>
      <c r="AH16" s="55"/>
      <c r="AI16" s="55"/>
      <c r="AJ16" s="55"/>
      <c r="AM16" s="66" t="s">
        <v>23</v>
      </c>
      <c r="AX16" s="141"/>
    </row>
    <row r="17" spans="2:50" ht="17" x14ac:dyDescent="0.35">
      <c r="B17" s="9"/>
      <c r="C17" s="57" t="s">
        <v>59</v>
      </c>
      <c r="D17" s="58" t="s">
        <v>3807</v>
      </c>
      <c r="E17" s="167" t="s">
        <v>3808</v>
      </c>
      <c r="F17" s="335"/>
      <c r="G17" s="120"/>
      <c r="H17" s="120"/>
      <c r="L17" s="120"/>
      <c r="AF17" s="376" t="e">
        <f t="array" aca="1" ref="AF17" ca="1">MIN(IF(LEN(OFFSET(B155,0,0,AF16-1,1))=0,ROW(OFFSET(B155,0,0,AF16-1,1))))</f>
        <v>#N/A</v>
      </c>
      <c r="AG17" s="55"/>
      <c r="AH17" s="55"/>
      <c r="AI17" s="55"/>
      <c r="AJ17" s="55"/>
      <c r="AL17" s="55" t="s">
        <v>4011</v>
      </c>
      <c r="AM17" s="66">
        <v>0</v>
      </c>
      <c r="AN17" s="66">
        <f>E21</f>
        <v>0</v>
      </c>
      <c r="AX17" s="141"/>
    </row>
    <row r="18" spans="2:50" ht="15.75" customHeight="1" thickBot="1" x14ac:dyDescent="0.4">
      <c r="B18" s="9"/>
      <c r="C18" s="532">
        <f>SUM(G98:G147,G41:G90,H155:H204,E155:E204)</f>
        <v>0</v>
      </c>
      <c r="D18" s="533">
        <f>SUM(H98:H147,H41:H90,I155:I204,F155:F204)</f>
        <v>0</v>
      </c>
      <c r="E18" s="534">
        <f>SUM(I98:I147,J155:J204)</f>
        <v>0</v>
      </c>
      <c r="F18" s="335"/>
      <c r="G18" s="120"/>
      <c r="H18" s="120"/>
      <c r="L18" s="120"/>
      <c r="AF18" s="239" t="s">
        <v>4774</v>
      </c>
      <c r="AG18" s="55"/>
      <c r="AH18" s="55"/>
      <c r="AI18" s="55"/>
      <c r="AJ18" s="55"/>
      <c r="AX18" s="141"/>
    </row>
    <row r="19" spans="2:50" ht="15.75" customHeight="1" x14ac:dyDescent="0.35">
      <c r="B19" s="9"/>
      <c r="C19" s="120"/>
      <c r="D19" s="120"/>
      <c r="E19" s="120"/>
      <c r="F19" s="120"/>
      <c r="G19" s="120"/>
      <c r="H19" s="120"/>
      <c r="L19" s="120"/>
      <c r="AF19" s="376" t="e">
        <f>MATCH("*",B211:B235,-1)</f>
        <v>#N/A</v>
      </c>
      <c r="AG19" s="55"/>
      <c r="AH19" s="55"/>
      <c r="AI19" s="55"/>
      <c r="AJ19" s="55"/>
      <c r="AM19" s="55" t="s">
        <v>4374</v>
      </c>
    </row>
    <row r="20" spans="2:50" ht="17.25" customHeight="1" x14ac:dyDescent="0.35">
      <c r="C20" s="854" t="s">
        <v>4720</v>
      </c>
      <c r="D20" s="854"/>
      <c r="E20" s="854"/>
      <c r="F20" s="297" t="str">
        <f>IF(E21="No",AM21,"")</f>
        <v/>
      </c>
      <c r="L20" s="120"/>
      <c r="AF20" s="376" t="e">
        <f t="array" aca="1" ref="AF20" ca="1">MIN(IF(LEN(OFFSET(B211,0,0,AF19-1,1))=0,ROW(OFFSET(B211,0,0,AF19-1,1))))</f>
        <v>#N/A</v>
      </c>
      <c r="AG20" s="55"/>
      <c r="AH20" s="55"/>
      <c r="AI20" s="55"/>
      <c r="AJ20" s="55"/>
      <c r="AM20" s="55" t="s">
        <v>3656</v>
      </c>
    </row>
    <row r="21" spans="2:50" ht="45" customHeight="1" x14ac:dyDescent="0.35">
      <c r="B21" s="26"/>
      <c r="C21" s="884" t="s">
        <v>8652</v>
      </c>
      <c r="D21" s="884"/>
      <c r="E21" s="255"/>
      <c r="F21" s="294" t="str">
        <f>IF(AND(SUM(,G41:H90,G98:I147,E155:F204,H155:J204)&gt;0,E21&lt;&gt;"Yes"),$AM$20,"")</f>
        <v/>
      </c>
      <c r="H21" s="25"/>
      <c r="L21" s="120"/>
      <c r="AF21" s="237" t="s">
        <v>8359</v>
      </c>
      <c r="AH21" s="55"/>
      <c r="AI21" s="55"/>
      <c r="AJ21" s="55"/>
      <c r="AM21" s="55" t="s">
        <v>4375</v>
      </c>
    </row>
    <row r="22" spans="2:50" ht="15.65" customHeight="1" x14ac:dyDescent="0.35">
      <c r="C22" s="120"/>
      <c r="D22" s="120"/>
      <c r="E22" s="120"/>
      <c r="F22" s="120"/>
      <c r="G22" s="120"/>
      <c r="H22" s="120"/>
      <c r="L22" s="120"/>
      <c r="AF22" s="376" t="e">
        <f>MATCH("*",B241:B244,-1)</f>
        <v>#N/A</v>
      </c>
      <c r="AH22" s="55"/>
      <c r="AI22" s="55"/>
      <c r="AJ22" s="55"/>
    </row>
    <row r="23" spans="2:50" ht="15.75" customHeight="1" x14ac:dyDescent="0.35">
      <c r="B23" s="11"/>
      <c r="C23" s="835" t="s">
        <v>4759</v>
      </c>
      <c r="D23" s="835"/>
      <c r="E23" s="835"/>
      <c r="F23" s="120"/>
      <c r="G23" s="120"/>
      <c r="H23" s="120"/>
      <c r="L23" s="120"/>
      <c r="AF23" s="376" t="e">
        <f t="array" aca="1" ref="AF23" ca="1">MIN(IF(LEN(OFFSET(B241,0,0,AF22-1,1))=0,ROW(OFFSET(B241,0,0,AF22-1,1))))</f>
        <v>#N/A</v>
      </c>
      <c r="AH23" s="55"/>
      <c r="AI23" s="55"/>
      <c r="AJ23" s="55"/>
    </row>
    <row r="24" spans="2:50" ht="15.75" customHeight="1" x14ac:dyDescent="0.35">
      <c r="B24" s="9"/>
      <c r="C24" s="880" t="s">
        <v>8850</v>
      </c>
      <c r="D24" s="880" t="s">
        <v>8851</v>
      </c>
      <c r="E24" s="880" t="s">
        <v>3617</v>
      </c>
      <c r="F24" s="120"/>
      <c r="G24" s="120"/>
      <c r="H24" s="120"/>
      <c r="L24" s="120"/>
      <c r="AH24" s="55"/>
      <c r="AI24" s="55"/>
      <c r="AJ24" s="55"/>
    </row>
    <row r="25" spans="2:50" ht="101.25" customHeight="1" x14ac:dyDescent="0.35">
      <c r="B25" s="113"/>
      <c r="C25" s="881"/>
      <c r="D25" s="881"/>
      <c r="E25" s="881"/>
      <c r="F25" s="542"/>
      <c r="G25" s="543"/>
      <c r="H25" s="543"/>
      <c r="I25" s="543"/>
      <c r="L25" s="120"/>
      <c r="AH25" s="55"/>
      <c r="AI25" s="55"/>
      <c r="AJ25" s="55"/>
      <c r="AM25" s="877" t="s">
        <v>4785</v>
      </c>
      <c r="AN25" s="877"/>
      <c r="AO25" s="877"/>
    </row>
    <row r="26" spans="2:50" s="444" customFormat="1" ht="15" customHeight="1" x14ac:dyDescent="0.35">
      <c r="B26" s="9"/>
      <c r="C26" s="747" t="s">
        <v>8340</v>
      </c>
      <c r="D26" s="749"/>
      <c r="E26" s="258"/>
      <c r="F26" s="535"/>
      <c r="G26" s="535"/>
      <c r="H26" s="535"/>
      <c r="L26" s="535"/>
      <c r="AH26" s="55"/>
      <c r="AI26" s="55"/>
      <c r="AJ26" s="55"/>
      <c r="AK26" s="473"/>
      <c r="AL26" s="473"/>
      <c r="AM26" s="55"/>
      <c r="AN26" s="473"/>
      <c r="AO26" s="473"/>
      <c r="AP26" s="473"/>
      <c r="AQ26" s="473"/>
      <c r="AR26" s="473"/>
      <c r="AS26" s="473"/>
      <c r="AT26" s="473"/>
    </row>
    <row r="27" spans="2:50" ht="15.75" customHeight="1" x14ac:dyDescent="0.35">
      <c r="E27" s="536"/>
      <c r="AF27" s="335"/>
      <c r="AG27" s="55"/>
      <c r="AH27" s="55"/>
      <c r="AI27" s="55"/>
      <c r="AJ27" s="55"/>
      <c r="AX27" s="140"/>
    </row>
    <row r="28" spans="2:50" ht="15.75" customHeight="1" x14ac:dyDescent="0.35">
      <c r="E28" s="123" t="s">
        <v>8648</v>
      </c>
      <c r="F28" s="246" t="s">
        <v>79</v>
      </c>
      <c r="H28" s="335"/>
      <c r="I28" s="335"/>
      <c r="J28" s="335"/>
      <c r="L28" s="120"/>
      <c r="AF28" s="335"/>
      <c r="AG28" s="55"/>
      <c r="AH28" s="55"/>
      <c r="AI28" s="55"/>
      <c r="AJ28" s="55"/>
      <c r="AX28" s="141"/>
    </row>
    <row r="29" spans="2:50" ht="14.5" x14ac:dyDescent="0.35">
      <c r="B29" s="11"/>
      <c r="E29" s="123" t="s">
        <v>8649</v>
      </c>
      <c r="F29" s="246" t="s">
        <v>79</v>
      </c>
      <c r="H29" s="335"/>
      <c r="I29" s="335"/>
      <c r="J29" s="335"/>
      <c r="L29" s="120"/>
      <c r="AF29" s="335"/>
      <c r="AG29" s="55"/>
      <c r="AH29" s="55"/>
      <c r="AI29" s="55"/>
      <c r="AJ29" s="55"/>
      <c r="AX29" s="141"/>
    </row>
    <row r="30" spans="2:50" ht="14.5" x14ac:dyDescent="0.35">
      <c r="B30" s="9"/>
      <c r="E30" s="123" t="s">
        <v>8650</v>
      </c>
      <c r="F30" s="246" t="s">
        <v>79</v>
      </c>
      <c r="G30" s="120"/>
      <c r="H30" s="120"/>
      <c r="AF30" s="335"/>
      <c r="AG30" s="55"/>
      <c r="AH30" s="55"/>
      <c r="AI30" s="55"/>
      <c r="AJ30" s="55"/>
      <c r="AX30" s="141"/>
    </row>
    <row r="31" spans="2:50" ht="14.5" x14ac:dyDescent="0.35">
      <c r="E31" s="124" t="s">
        <v>4879</v>
      </c>
      <c r="F31" s="246" t="s">
        <v>79</v>
      </c>
      <c r="V31" s="335"/>
      <c r="W31" s="335"/>
      <c r="X31" s="335"/>
      <c r="Y31" s="335"/>
      <c r="Z31" s="335"/>
      <c r="AA31" s="335"/>
      <c r="AB31" s="335"/>
      <c r="AC31" s="335"/>
      <c r="AD31" s="335"/>
      <c r="AM31" s="335"/>
      <c r="AN31" s="335"/>
    </row>
    <row r="32" spans="2:50" ht="14.5" x14ac:dyDescent="0.35">
      <c r="E32" s="124" t="str">
        <f>IF(ISBLANK(Introduction!E23),"Delayed Gas Well Completions and Workovers without Hydraulic Fracturing data (for delays claimed two years prior) [Table H.5]:","Delayed Gas Well Completions and Workovers without Hydraulic Fracturing data (for delays claimed in RY"&amp;Introduction!$E$23-2&amp;") [Table H.5]:")</f>
        <v>Delayed Gas Well Completions and Workovers without Hydraulic Fracturing data (for delays claimed two years prior) [Table H.5]:</v>
      </c>
      <c r="F32" s="246" t="s">
        <v>79</v>
      </c>
      <c r="V32" s="335"/>
      <c r="W32" s="335"/>
      <c r="X32" s="335"/>
      <c r="Y32" s="335"/>
      <c r="Z32" s="335"/>
      <c r="AA32" s="335"/>
      <c r="AB32" s="335"/>
      <c r="AC32" s="335"/>
      <c r="AD32" s="335"/>
      <c r="AM32" s="335"/>
      <c r="AN32" s="335"/>
    </row>
    <row r="33" spans="2:40" ht="14.5" x14ac:dyDescent="0.35">
      <c r="E33" s="135" t="s">
        <v>4886</v>
      </c>
      <c r="F33" s="426" t="s">
        <v>79</v>
      </c>
      <c r="V33" s="335"/>
      <c r="W33" s="335"/>
      <c r="X33" s="335"/>
      <c r="Y33" s="335"/>
      <c r="Z33" s="335"/>
      <c r="AA33" s="335"/>
      <c r="AB33" s="335"/>
      <c r="AC33" s="335"/>
      <c r="AD33" s="335"/>
      <c r="AM33" s="335"/>
      <c r="AN33" s="335"/>
    </row>
    <row r="34" spans="2:40" ht="14.5" x14ac:dyDescent="0.35">
      <c r="B34" s="335"/>
      <c r="C34" s="335"/>
      <c r="D34" s="335"/>
      <c r="E34" s="335"/>
      <c r="F34" s="335"/>
      <c r="G34" s="335"/>
      <c r="H34" s="335"/>
      <c r="I34" s="335"/>
      <c r="J34" s="335"/>
      <c r="K34" s="335"/>
      <c r="L34" s="335"/>
      <c r="M34" s="335"/>
      <c r="N34" s="335"/>
      <c r="O34" s="335"/>
      <c r="P34" s="335"/>
      <c r="Q34" s="335"/>
      <c r="R34" s="335"/>
      <c r="S34" s="335"/>
      <c r="T34" s="335"/>
      <c r="U34" s="335"/>
      <c r="V34" s="335"/>
      <c r="W34" s="335"/>
      <c r="X34" s="335"/>
      <c r="Y34" s="335"/>
      <c r="Z34" s="335"/>
      <c r="AA34" s="335"/>
      <c r="AB34" s="335"/>
      <c r="AC34" s="335"/>
      <c r="AD34" s="335"/>
    </row>
    <row r="35" spans="2:40" ht="14.5" x14ac:dyDescent="0.35">
      <c r="X35" s="335"/>
      <c r="AD35" s="335"/>
    </row>
    <row r="36" spans="2:40" x14ac:dyDescent="0.35">
      <c r="B36" s="237" t="s">
        <v>4338</v>
      </c>
      <c r="G36" s="499"/>
      <c r="H36" s="426" t="s">
        <v>4306</v>
      </c>
    </row>
    <row r="37" spans="2:40" ht="15" customHeight="1" x14ac:dyDescent="0.35">
      <c r="B37" s="142" t="s">
        <v>8651</v>
      </c>
      <c r="C37" s="138"/>
      <c r="D37" s="138"/>
      <c r="E37" s="138"/>
      <c r="F37" s="139"/>
      <c r="G37" s="541"/>
      <c r="K37" s="120"/>
      <c r="L37" s="120"/>
    </row>
    <row r="38" spans="2:40" x14ac:dyDescent="0.35">
      <c r="B38" s="134"/>
      <c r="C38" s="134"/>
      <c r="D38" s="134"/>
      <c r="E38" s="134"/>
    </row>
    <row r="39" spans="2:40" ht="37.5" customHeight="1" x14ac:dyDescent="0.35">
      <c r="B39" s="295" t="str">
        <f ca="1">IF(ISERROR(AF11),"",IF(AF11&gt;0,$AH$15,""))</f>
        <v/>
      </c>
      <c r="C39" s="120"/>
      <c r="D39" s="120"/>
      <c r="E39" s="781" t="s">
        <v>4113</v>
      </c>
      <c r="F39" s="782"/>
      <c r="G39" s="120"/>
      <c r="H39" s="120"/>
      <c r="K39" s="335"/>
    </row>
    <row r="40" spans="2:40" ht="140" customHeight="1" x14ac:dyDescent="0.35">
      <c r="B40" s="426" t="s">
        <v>8936</v>
      </c>
      <c r="C40" s="426" t="s">
        <v>8937</v>
      </c>
      <c r="D40" s="426" t="s">
        <v>8938</v>
      </c>
      <c r="E40" s="426" t="s">
        <v>9153</v>
      </c>
      <c r="F40" s="426" t="s">
        <v>4148</v>
      </c>
      <c r="G40" s="426" t="s">
        <v>4287</v>
      </c>
      <c r="H40" s="426" t="s">
        <v>4288</v>
      </c>
      <c r="K40" s="335"/>
    </row>
    <row r="41" spans="2:40" ht="14.5" x14ac:dyDescent="0.35">
      <c r="B41" s="89"/>
      <c r="C41" s="109"/>
      <c r="D41" s="109"/>
      <c r="E41" s="106"/>
      <c r="F41" s="194"/>
      <c r="G41" s="109"/>
      <c r="H41" s="233"/>
      <c r="K41" s="335"/>
    </row>
    <row r="42" spans="2:40" ht="14.5" x14ac:dyDescent="0.35">
      <c r="B42" s="89"/>
      <c r="C42" s="109"/>
      <c r="D42" s="109"/>
      <c r="E42" s="106"/>
      <c r="F42" s="194"/>
      <c r="G42" s="109"/>
      <c r="H42" s="233"/>
      <c r="K42" s="335"/>
    </row>
    <row r="43" spans="2:40" ht="14.5" x14ac:dyDescent="0.35">
      <c r="B43" s="89"/>
      <c r="C43" s="109"/>
      <c r="D43" s="109"/>
      <c r="E43" s="106"/>
      <c r="F43" s="194"/>
      <c r="G43" s="109"/>
      <c r="H43" s="233"/>
      <c r="K43" s="335"/>
    </row>
    <row r="44" spans="2:40" ht="14.5" x14ac:dyDescent="0.35">
      <c r="B44" s="89"/>
      <c r="C44" s="109"/>
      <c r="D44" s="109"/>
      <c r="E44" s="106"/>
      <c r="F44" s="194"/>
      <c r="G44" s="109"/>
      <c r="H44" s="233"/>
      <c r="K44" s="335"/>
    </row>
    <row r="45" spans="2:40" ht="14.5" x14ac:dyDescent="0.35">
      <c r="B45" s="89"/>
      <c r="C45" s="109"/>
      <c r="D45" s="109"/>
      <c r="E45" s="106"/>
      <c r="F45" s="194"/>
      <c r="G45" s="109"/>
      <c r="H45" s="233"/>
      <c r="K45" s="335"/>
    </row>
    <row r="46" spans="2:40" ht="14.5" x14ac:dyDescent="0.35">
      <c r="B46" s="89"/>
      <c r="C46" s="109"/>
      <c r="D46" s="109"/>
      <c r="E46" s="106"/>
      <c r="F46" s="194"/>
      <c r="G46" s="109"/>
      <c r="H46" s="233"/>
      <c r="K46" s="335"/>
    </row>
    <row r="47" spans="2:40" ht="14.5" x14ac:dyDescent="0.35">
      <c r="B47" s="89"/>
      <c r="C47" s="109"/>
      <c r="D47" s="109"/>
      <c r="E47" s="106"/>
      <c r="F47" s="194"/>
      <c r="G47" s="109"/>
      <c r="H47" s="233"/>
      <c r="K47" s="335"/>
    </row>
    <row r="48" spans="2:40" ht="14.5" x14ac:dyDescent="0.35">
      <c r="B48" s="89"/>
      <c r="C48" s="109"/>
      <c r="D48" s="109"/>
      <c r="E48" s="106"/>
      <c r="F48" s="194"/>
      <c r="G48" s="109"/>
      <c r="H48" s="233"/>
      <c r="K48" s="335"/>
    </row>
    <row r="49" spans="2:11" ht="14.5" x14ac:dyDescent="0.35">
      <c r="B49" s="89"/>
      <c r="C49" s="109"/>
      <c r="D49" s="109"/>
      <c r="E49" s="106"/>
      <c r="F49" s="194"/>
      <c r="G49" s="109"/>
      <c r="H49" s="233"/>
      <c r="K49" s="335"/>
    </row>
    <row r="50" spans="2:11" ht="14.5" x14ac:dyDescent="0.35">
      <c r="B50" s="89"/>
      <c r="C50" s="109"/>
      <c r="D50" s="109"/>
      <c r="E50" s="106"/>
      <c r="F50" s="194"/>
      <c r="G50" s="109"/>
      <c r="H50" s="233"/>
      <c r="K50" s="335"/>
    </row>
    <row r="51" spans="2:11" ht="14.5" x14ac:dyDescent="0.35">
      <c r="B51" s="89"/>
      <c r="C51" s="109"/>
      <c r="D51" s="109"/>
      <c r="E51" s="106"/>
      <c r="F51" s="194"/>
      <c r="G51" s="109"/>
      <c r="H51" s="233"/>
      <c r="K51" s="335"/>
    </row>
    <row r="52" spans="2:11" ht="14.5" x14ac:dyDescent="0.35">
      <c r="B52" s="89"/>
      <c r="C52" s="109"/>
      <c r="D52" s="109"/>
      <c r="E52" s="106"/>
      <c r="F52" s="194"/>
      <c r="G52" s="109"/>
      <c r="H52" s="233"/>
      <c r="K52" s="335"/>
    </row>
    <row r="53" spans="2:11" ht="14.5" x14ac:dyDescent="0.35">
      <c r="B53" s="89"/>
      <c r="C53" s="109"/>
      <c r="D53" s="109"/>
      <c r="E53" s="106"/>
      <c r="F53" s="194"/>
      <c r="G53" s="109"/>
      <c r="H53" s="233"/>
      <c r="K53" s="335"/>
    </row>
    <row r="54" spans="2:11" ht="14.5" x14ac:dyDescent="0.35">
      <c r="B54" s="89"/>
      <c r="C54" s="109"/>
      <c r="D54" s="109"/>
      <c r="E54" s="106"/>
      <c r="F54" s="194"/>
      <c r="G54" s="109"/>
      <c r="H54" s="233"/>
      <c r="K54" s="335"/>
    </row>
    <row r="55" spans="2:11" ht="14.5" x14ac:dyDescent="0.35">
      <c r="B55" s="89"/>
      <c r="C55" s="109"/>
      <c r="D55" s="109"/>
      <c r="E55" s="106"/>
      <c r="F55" s="194"/>
      <c r="G55" s="109"/>
      <c r="H55" s="233"/>
      <c r="K55" s="335"/>
    </row>
    <row r="56" spans="2:11" ht="14.5" x14ac:dyDescent="0.35">
      <c r="B56" s="89"/>
      <c r="C56" s="109"/>
      <c r="D56" s="109"/>
      <c r="E56" s="106"/>
      <c r="F56" s="194"/>
      <c r="G56" s="109"/>
      <c r="H56" s="233"/>
      <c r="K56" s="335"/>
    </row>
    <row r="57" spans="2:11" ht="14.5" x14ac:dyDescent="0.35">
      <c r="B57" s="89"/>
      <c r="C57" s="109"/>
      <c r="D57" s="109"/>
      <c r="E57" s="106"/>
      <c r="F57" s="194"/>
      <c r="G57" s="109"/>
      <c r="H57" s="233"/>
      <c r="K57" s="335"/>
    </row>
    <row r="58" spans="2:11" ht="14.5" x14ac:dyDescent="0.35">
      <c r="B58" s="89"/>
      <c r="C58" s="109"/>
      <c r="D58" s="109"/>
      <c r="E58" s="106"/>
      <c r="F58" s="194"/>
      <c r="G58" s="109"/>
      <c r="H58" s="233"/>
      <c r="K58" s="335"/>
    </row>
    <row r="59" spans="2:11" ht="14.5" x14ac:dyDescent="0.35">
      <c r="B59" s="89"/>
      <c r="C59" s="109"/>
      <c r="D59" s="109"/>
      <c r="E59" s="106"/>
      <c r="F59" s="194"/>
      <c r="G59" s="109"/>
      <c r="H59" s="233"/>
      <c r="K59" s="335"/>
    </row>
    <row r="60" spans="2:11" ht="14.5" x14ac:dyDescent="0.35">
      <c r="B60" s="89"/>
      <c r="C60" s="109"/>
      <c r="D60" s="109"/>
      <c r="E60" s="106"/>
      <c r="F60" s="194"/>
      <c r="G60" s="109"/>
      <c r="H60" s="233"/>
      <c r="K60" s="335"/>
    </row>
    <row r="61" spans="2:11" ht="14.5" x14ac:dyDescent="0.35">
      <c r="B61" s="89"/>
      <c r="C61" s="109"/>
      <c r="D61" s="109"/>
      <c r="E61" s="106"/>
      <c r="F61" s="194"/>
      <c r="G61" s="109"/>
      <c r="H61" s="233"/>
      <c r="K61" s="335"/>
    </row>
    <row r="62" spans="2:11" ht="14.5" x14ac:dyDescent="0.35">
      <c r="B62" s="89"/>
      <c r="C62" s="109"/>
      <c r="D62" s="109"/>
      <c r="E62" s="106"/>
      <c r="F62" s="194"/>
      <c r="G62" s="109"/>
      <c r="H62" s="233"/>
      <c r="K62" s="335"/>
    </row>
    <row r="63" spans="2:11" ht="14.5" x14ac:dyDescent="0.35">
      <c r="B63" s="89"/>
      <c r="C63" s="109"/>
      <c r="D63" s="109"/>
      <c r="E63" s="106"/>
      <c r="F63" s="194"/>
      <c r="G63" s="109"/>
      <c r="H63" s="233"/>
      <c r="K63" s="335"/>
    </row>
    <row r="64" spans="2:11" ht="14.5" x14ac:dyDescent="0.35">
      <c r="B64" s="89"/>
      <c r="C64" s="109"/>
      <c r="D64" s="109"/>
      <c r="E64" s="106"/>
      <c r="F64" s="194"/>
      <c r="G64" s="109"/>
      <c r="H64" s="233"/>
      <c r="K64" s="335"/>
    </row>
    <row r="65" spans="2:11" ht="14.5" x14ac:dyDescent="0.35">
      <c r="B65" s="89"/>
      <c r="C65" s="109"/>
      <c r="D65" s="109"/>
      <c r="E65" s="106"/>
      <c r="F65" s="194"/>
      <c r="G65" s="109"/>
      <c r="H65" s="233"/>
      <c r="K65" s="335"/>
    </row>
    <row r="66" spans="2:11" ht="14.5" x14ac:dyDescent="0.35">
      <c r="B66" s="89"/>
      <c r="C66" s="109"/>
      <c r="D66" s="109"/>
      <c r="E66" s="106"/>
      <c r="F66" s="194"/>
      <c r="G66" s="109"/>
      <c r="H66" s="233"/>
      <c r="K66" s="335"/>
    </row>
    <row r="67" spans="2:11" ht="14.5" x14ac:dyDescent="0.35">
      <c r="B67" s="89"/>
      <c r="C67" s="109"/>
      <c r="D67" s="109"/>
      <c r="E67" s="106"/>
      <c r="F67" s="194"/>
      <c r="G67" s="109"/>
      <c r="H67" s="233"/>
      <c r="K67" s="335"/>
    </row>
    <row r="68" spans="2:11" ht="14.5" x14ac:dyDescent="0.35">
      <c r="B68" s="89"/>
      <c r="C68" s="109"/>
      <c r="D68" s="109"/>
      <c r="E68" s="106"/>
      <c r="F68" s="194"/>
      <c r="G68" s="109"/>
      <c r="H68" s="233"/>
      <c r="K68" s="335"/>
    </row>
    <row r="69" spans="2:11" ht="14.5" x14ac:dyDescent="0.35">
      <c r="B69" s="89"/>
      <c r="C69" s="109"/>
      <c r="D69" s="109"/>
      <c r="E69" s="106"/>
      <c r="F69" s="194"/>
      <c r="G69" s="109"/>
      <c r="H69" s="233"/>
      <c r="K69" s="335"/>
    </row>
    <row r="70" spans="2:11" ht="14.5" x14ac:dyDescent="0.35">
      <c r="B70" s="89"/>
      <c r="C70" s="109"/>
      <c r="D70" s="109"/>
      <c r="E70" s="106"/>
      <c r="F70" s="194"/>
      <c r="G70" s="109"/>
      <c r="H70" s="233"/>
      <c r="K70" s="335"/>
    </row>
    <row r="71" spans="2:11" ht="14.5" x14ac:dyDescent="0.35">
      <c r="B71" s="89"/>
      <c r="C71" s="109"/>
      <c r="D71" s="109"/>
      <c r="E71" s="106"/>
      <c r="F71" s="194"/>
      <c r="G71" s="109"/>
      <c r="H71" s="233"/>
      <c r="K71" s="335"/>
    </row>
    <row r="72" spans="2:11" ht="14.5" x14ac:dyDescent="0.35">
      <c r="B72" s="89"/>
      <c r="C72" s="109"/>
      <c r="D72" s="109"/>
      <c r="E72" s="106"/>
      <c r="F72" s="194"/>
      <c r="G72" s="109"/>
      <c r="H72" s="233"/>
      <c r="K72" s="335"/>
    </row>
    <row r="73" spans="2:11" ht="14.5" x14ac:dyDescent="0.35">
      <c r="B73" s="89"/>
      <c r="C73" s="109"/>
      <c r="D73" s="109"/>
      <c r="E73" s="106"/>
      <c r="F73" s="194"/>
      <c r="G73" s="109"/>
      <c r="H73" s="233"/>
      <c r="K73" s="335"/>
    </row>
    <row r="74" spans="2:11" ht="14.5" x14ac:dyDescent="0.35">
      <c r="B74" s="89"/>
      <c r="C74" s="109"/>
      <c r="D74" s="109"/>
      <c r="E74" s="106"/>
      <c r="F74" s="194"/>
      <c r="G74" s="109"/>
      <c r="H74" s="233"/>
      <c r="K74" s="335"/>
    </row>
    <row r="75" spans="2:11" ht="14.5" x14ac:dyDescent="0.35">
      <c r="B75" s="89"/>
      <c r="C75" s="109"/>
      <c r="D75" s="109"/>
      <c r="E75" s="106"/>
      <c r="F75" s="194"/>
      <c r="G75" s="109"/>
      <c r="H75" s="233"/>
      <c r="K75" s="335"/>
    </row>
    <row r="76" spans="2:11" ht="14.5" x14ac:dyDescent="0.35">
      <c r="B76" s="89"/>
      <c r="C76" s="109"/>
      <c r="D76" s="109"/>
      <c r="E76" s="106"/>
      <c r="F76" s="194"/>
      <c r="G76" s="109"/>
      <c r="H76" s="233"/>
      <c r="K76" s="335"/>
    </row>
    <row r="77" spans="2:11" ht="14.5" x14ac:dyDescent="0.35">
      <c r="B77" s="89"/>
      <c r="C77" s="109"/>
      <c r="D77" s="109"/>
      <c r="E77" s="106"/>
      <c r="F77" s="194"/>
      <c r="G77" s="109"/>
      <c r="H77" s="233"/>
      <c r="K77" s="335"/>
    </row>
    <row r="78" spans="2:11" ht="14.5" x14ac:dyDescent="0.35">
      <c r="B78" s="89"/>
      <c r="C78" s="109"/>
      <c r="D78" s="109"/>
      <c r="E78" s="106"/>
      <c r="F78" s="194"/>
      <c r="G78" s="109"/>
      <c r="H78" s="233"/>
      <c r="K78" s="335"/>
    </row>
    <row r="79" spans="2:11" ht="14.5" x14ac:dyDescent="0.35">
      <c r="B79" s="89"/>
      <c r="C79" s="109"/>
      <c r="D79" s="109"/>
      <c r="E79" s="106"/>
      <c r="F79" s="194"/>
      <c r="G79" s="109"/>
      <c r="H79" s="233"/>
      <c r="K79" s="335"/>
    </row>
    <row r="80" spans="2:11" ht="14.5" x14ac:dyDescent="0.35">
      <c r="B80" s="89"/>
      <c r="C80" s="109"/>
      <c r="D80" s="109"/>
      <c r="E80" s="106"/>
      <c r="F80" s="194"/>
      <c r="G80" s="109"/>
      <c r="H80" s="233"/>
      <c r="K80" s="335"/>
    </row>
    <row r="81" spans="2:29" ht="14.5" x14ac:dyDescent="0.35">
      <c r="B81" s="89"/>
      <c r="C81" s="109"/>
      <c r="D81" s="109"/>
      <c r="E81" s="106"/>
      <c r="F81" s="194"/>
      <c r="G81" s="109"/>
      <c r="H81" s="233"/>
      <c r="K81" s="335"/>
    </row>
    <row r="82" spans="2:29" ht="14.5" x14ac:dyDescent="0.35">
      <c r="B82" s="89"/>
      <c r="C82" s="109"/>
      <c r="D82" s="109"/>
      <c r="E82" s="106"/>
      <c r="F82" s="194"/>
      <c r="G82" s="109"/>
      <c r="H82" s="233"/>
      <c r="K82" s="335"/>
    </row>
    <row r="83" spans="2:29" ht="14.5" x14ac:dyDescent="0.35">
      <c r="B83" s="89"/>
      <c r="C83" s="109"/>
      <c r="D83" s="109"/>
      <c r="E83" s="106"/>
      <c r="F83" s="194"/>
      <c r="G83" s="109"/>
      <c r="H83" s="233"/>
      <c r="K83" s="335"/>
    </row>
    <row r="84" spans="2:29" ht="14.5" x14ac:dyDescent="0.35">
      <c r="B84" s="89"/>
      <c r="C84" s="109"/>
      <c r="D84" s="109"/>
      <c r="E84" s="106"/>
      <c r="F84" s="194"/>
      <c r="G84" s="109"/>
      <c r="H84" s="233"/>
      <c r="K84" s="335"/>
    </row>
    <row r="85" spans="2:29" ht="14.5" x14ac:dyDescent="0.35">
      <c r="B85" s="89"/>
      <c r="C85" s="109"/>
      <c r="D85" s="109"/>
      <c r="E85" s="106"/>
      <c r="F85" s="194"/>
      <c r="G85" s="109"/>
      <c r="H85" s="233"/>
      <c r="K85" s="335"/>
    </row>
    <row r="86" spans="2:29" ht="14.5" x14ac:dyDescent="0.35">
      <c r="B86" s="89"/>
      <c r="C86" s="109"/>
      <c r="D86" s="109"/>
      <c r="E86" s="106"/>
      <c r="F86" s="194"/>
      <c r="G86" s="109"/>
      <c r="H86" s="233"/>
      <c r="K86" s="335"/>
    </row>
    <row r="87" spans="2:29" ht="14.5" x14ac:dyDescent="0.35">
      <c r="B87" s="89"/>
      <c r="C87" s="109"/>
      <c r="D87" s="109"/>
      <c r="E87" s="106"/>
      <c r="F87" s="194"/>
      <c r="G87" s="109"/>
      <c r="H87" s="233"/>
      <c r="K87" s="335"/>
    </row>
    <row r="88" spans="2:29" ht="15" customHeight="1" x14ac:dyDescent="0.35">
      <c r="B88" s="89"/>
      <c r="C88" s="109"/>
      <c r="D88" s="109"/>
      <c r="E88" s="106"/>
      <c r="F88" s="194"/>
      <c r="G88" s="109"/>
      <c r="H88" s="233"/>
      <c r="K88" s="335"/>
    </row>
    <row r="89" spans="2:29" ht="14.5" x14ac:dyDescent="0.35">
      <c r="B89" s="89"/>
      <c r="C89" s="109"/>
      <c r="D89" s="109"/>
      <c r="E89" s="106"/>
      <c r="F89" s="194"/>
      <c r="G89" s="109"/>
      <c r="H89" s="233"/>
      <c r="K89" s="335"/>
    </row>
    <row r="90" spans="2:29" s="335" customFormat="1" ht="14.5" x14ac:dyDescent="0.35">
      <c r="B90" s="89"/>
      <c r="C90" s="109"/>
      <c r="D90" s="109"/>
      <c r="E90" s="106"/>
      <c r="F90" s="194"/>
      <c r="G90" s="109"/>
      <c r="H90" s="233"/>
      <c r="I90" s="121"/>
      <c r="J90" s="121"/>
      <c r="L90" s="121"/>
      <c r="M90" s="121"/>
      <c r="N90" s="121"/>
      <c r="O90" s="121"/>
      <c r="P90" s="121"/>
      <c r="Q90" s="121"/>
      <c r="R90" s="121"/>
      <c r="S90" s="121"/>
      <c r="T90" s="121"/>
      <c r="U90" s="121"/>
      <c r="V90" s="121"/>
      <c r="W90" s="121"/>
      <c r="X90" s="121"/>
      <c r="Y90" s="121"/>
      <c r="Z90" s="121"/>
      <c r="AA90" s="121"/>
      <c r="AB90" s="121"/>
      <c r="AC90" s="121"/>
    </row>
    <row r="91" spans="2:29" ht="14.5" x14ac:dyDescent="0.35">
      <c r="B91" s="335"/>
      <c r="C91" s="335"/>
      <c r="D91" s="335"/>
      <c r="E91" s="335"/>
      <c r="F91" s="335"/>
      <c r="G91" s="335"/>
      <c r="H91" s="335"/>
      <c r="I91" s="335"/>
      <c r="J91" s="335"/>
      <c r="K91" s="335"/>
      <c r="L91" s="335"/>
      <c r="M91" s="335"/>
      <c r="N91" s="335"/>
      <c r="O91" s="335"/>
      <c r="P91" s="335"/>
      <c r="Q91" s="335"/>
      <c r="R91" s="335"/>
      <c r="S91" s="335"/>
      <c r="T91" s="335"/>
      <c r="U91" s="335"/>
      <c r="V91" s="335"/>
      <c r="W91" s="335"/>
      <c r="X91" s="335"/>
      <c r="Y91" s="335"/>
    </row>
    <row r="92" spans="2:29" ht="14.5" x14ac:dyDescent="0.35">
      <c r="K92" s="335"/>
      <c r="V92" s="335"/>
      <c r="W92" s="335"/>
      <c r="X92" s="335"/>
      <c r="Y92" s="335"/>
    </row>
    <row r="93" spans="2:29" ht="14.5" x14ac:dyDescent="0.35">
      <c r="B93" s="237" t="s">
        <v>4339</v>
      </c>
      <c r="E93" s="335"/>
      <c r="I93" s="426" t="s">
        <v>4306</v>
      </c>
      <c r="K93" s="335"/>
      <c r="V93" s="335"/>
      <c r="W93" s="335"/>
      <c r="X93" s="335"/>
      <c r="Y93" s="335"/>
    </row>
    <row r="94" spans="2:29" ht="14.5" x14ac:dyDescent="0.35">
      <c r="B94" s="119" t="s">
        <v>8653</v>
      </c>
      <c r="C94" s="120"/>
      <c r="D94" s="120"/>
      <c r="E94" s="335"/>
      <c r="G94" s="120"/>
      <c r="H94" s="120"/>
      <c r="I94" s="120"/>
      <c r="J94" s="120"/>
      <c r="V94" s="335"/>
      <c r="W94" s="335"/>
      <c r="X94" s="335"/>
      <c r="Y94" s="335"/>
    </row>
    <row r="95" spans="2:29" ht="14.5" x14ac:dyDescent="0.35">
      <c r="E95" s="335"/>
      <c r="V95" s="335"/>
      <c r="W95" s="335"/>
      <c r="X95" s="335"/>
      <c r="Y95" s="335"/>
    </row>
    <row r="96" spans="2:29" ht="34" customHeight="1" x14ac:dyDescent="0.35">
      <c r="B96" s="295" t="str">
        <f ca="1">IF(ISERROR(AF14),"",IF(AF14&gt;0,$AH$15,""))</f>
        <v/>
      </c>
      <c r="E96" s="781" t="s">
        <v>4114</v>
      </c>
      <c r="F96" s="782"/>
      <c r="G96" s="120"/>
      <c r="V96" s="335"/>
      <c r="W96" s="335"/>
      <c r="X96" s="335"/>
      <c r="Y96" s="335"/>
    </row>
    <row r="97" spans="2:25" ht="134" customHeight="1" x14ac:dyDescent="0.35">
      <c r="B97" s="426" t="s">
        <v>8939</v>
      </c>
      <c r="C97" s="317" t="s">
        <v>8940</v>
      </c>
      <c r="D97" s="317" t="s">
        <v>8941</v>
      </c>
      <c r="E97" s="317" t="s">
        <v>9154</v>
      </c>
      <c r="F97" s="317" t="s">
        <v>4627</v>
      </c>
      <c r="G97" s="317" t="s">
        <v>9155</v>
      </c>
      <c r="H97" s="317" t="s">
        <v>9156</v>
      </c>
      <c r="I97" s="317" t="s">
        <v>9157</v>
      </c>
      <c r="V97" s="335"/>
      <c r="W97" s="335"/>
      <c r="X97" s="335"/>
      <c r="Y97" s="335"/>
    </row>
    <row r="98" spans="2:25" ht="14.5" x14ac:dyDescent="0.35">
      <c r="B98" s="89"/>
      <c r="C98" s="109"/>
      <c r="D98" s="109"/>
      <c r="E98" s="106"/>
      <c r="F98" s="235"/>
      <c r="G98" s="109"/>
      <c r="H98" s="233"/>
      <c r="I98" s="234"/>
      <c r="V98" s="335"/>
      <c r="W98" s="335"/>
      <c r="X98" s="335"/>
      <c r="Y98" s="335"/>
    </row>
    <row r="99" spans="2:25" ht="14.5" x14ac:dyDescent="0.35">
      <c r="B99" s="89"/>
      <c r="C99" s="109"/>
      <c r="D99" s="109"/>
      <c r="E99" s="106"/>
      <c r="F99" s="235"/>
      <c r="G99" s="109"/>
      <c r="H99" s="233"/>
      <c r="I99" s="234"/>
      <c r="V99" s="335"/>
      <c r="W99" s="335"/>
      <c r="X99" s="335"/>
      <c r="Y99" s="335"/>
    </row>
    <row r="100" spans="2:25" ht="14.5" x14ac:dyDescent="0.35">
      <c r="B100" s="89"/>
      <c r="C100" s="109"/>
      <c r="D100" s="109"/>
      <c r="E100" s="106"/>
      <c r="F100" s="235"/>
      <c r="G100" s="109"/>
      <c r="H100" s="233"/>
      <c r="I100" s="234"/>
      <c r="V100" s="335"/>
      <c r="W100" s="335"/>
      <c r="X100" s="335"/>
      <c r="Y100" s="335"/>
    </row>
    <row r="101" spans="2:25" ht="14.5" x14ac:dyDescent="0.35">
      <c r="B101" s="89"/>
      <c r="C101" s="109"/>
      <c r="D101" s="109"/>
      <c r="E101" s="106"/>
      <c r="F101" s="235"/>
      <c r="G101" s="109"/>
      <c r="H101" s="233"/>
      <c r="I101" s="234"/>
      <c r="V101" s="335"/>
      <c r="W101" s="335"/>
      <c r="X101" s="335"/>
      <c r="Y101" s="335"/>
    </row>
    <row r="102" spans="2:25" ht="14.5" x14ac:dyDescent="0.35">
      <c r="B102" s="89"/>
      <c r="C102" s="109"/>
      <c r="D102" s="109"/>
      <c r="E102" s="106"/>
      <c r="F102" s="235"/>
      <c r="G102" s="109"/>
      <c r="H102" s="233"/>
      <c r="I102" s="234"/>
      <c r="V102" s="335"/>
      <c r="W102" s="335"/>
      <c r="X102" s="335"/>
      <c r="Y102" s="335"/>
    </row>
    <row r="103" spans="2:25" ht="14.5" x14ac:dyDescent="0.35">
      <c r="B103" s="89"/>
      <c r="C103" s="109"/>
      <c r="D103" s="109"/>
      <c r="E103" s="106"/>
      <c r="F103" s="235"/>
      <c r="G103" s="109"/>
      <c r="H103" s="233"/>
      <c r="I103" s="234"/>
      <c r="V103" s="335"/>
      <c r="W103" s="335"/>
      <c r="X103" s="335"/>
      <c r="Y103" s="335"/>
    </row>
    <row r="104" spans="2:25" ht="14.5" x14ac:dyDescent="0.35">
      <c r="B104" s="89"/>
      <c r="C104" s="109"/>
      <c r="D104" s="109"/>
      <c r="E104" s="106"/>
      <c r="F104" s="235"/>
      <c r="G104" s="109"/>
      <c r="H104" s="233"/>
      <c r="I104" s="234"/>
      <c r="V104" s="335"/>
      <c r="W104" s="335"/>
      <c r="X104" s="335"/>
      <c r="Y104" s="335"/>
    </row>
    <row r="105" spans="2:25" x14ac:dyDescent="0.35">
      <c r="B105" s="89"/>
      <c r="C105" s="109"/>
      <c r="D105" s="109"/>
      <c r="E105" s="106"/>
      <c r="F105" s="235"/>
      <c r="G105" s="109"/>
      <c r="H105" s="233"/>
      <c r="I105" s="234"/>
    </row>
    <row r="106" spans="2:25" x14ac:dyDescent="0.35">
      <c r="B106" s="89"/>
      <c r="C106" s="109"/>
      <c r="D106" s="109"/>
      <c r="E106" s="106"/>
      <c r="F106" s="235"/>
      <c r="G106" s="109"/>
      <c r="H106" s="233"/>
      <c r="I106" s="234"/>
    </row>
    <row r="107" spans="2:25" x14ac:dyDescent="0.35">
      <c r="B107" s="89"/>
      <c r="C107" s="109"/>
      <c r="D107" s="109"/>
      <c r="E107" s="106"/>
      <c r="F107" s="235"/>
      <c r="G107" s="109"/>
      <c r="H107" s="233"/>
      <c r="I107" s="234"/>
    </row>
    <row r="108" spans="2:25" x14ac:dyDescent="0.35">
      <c r="B108" s="89"/>
      <c r="C108" s="109"/>
      <c r="D108" s="109"/>
      <c r="E108" s="106"/>
      <c r="F108" s="235"/>
      <c r="G108" s="109"/>
      <c r="H108" s="233"/>
      <c r="I108" s="234"/>
    </row>
    <row r="109" spans="2:25" x14ac:dyDescent="0.35">
      <c r="B109" s="89"/>
      <c r="C109" s="109"/>
      <c r="D109" s="109"/>
      <c r="E109" s="106"/>
      <c r="F109" s="235"/>
      <c r="G109" s="109"/>
      <c r="H109" s="233"/>
      <c r="I109" s="234"/>
    </row>
    <row r="110" spans="2:25" x14ac:dyDescent="0.35">
      <c r="B110" s="89"/>
      <c r="C110" s="109"/>
      <c r="D110" s="109"/>
      <c r="E110" s="106"/>
      <c r="F110" s="235"/>
      <c r="G110" s="109"/>
      <c r="H110" s="233"/>
      <c r="I110" s="234"/>
    </row>
    <row r="111" spans="2:25" x14ac:dyDescent="0.35">
      <c r="B111" s="89"/>
      <c r="C111" s="109"/>
      <c r="D111" s="109"/>
      <c r="E111" s="106"/>
      <c r="F111" s="235"/>
      <c r="G111" s="109"/>
      <c r="H111" s="233"/>
      <c r="I111" s="234"/>
    </row>
    <row r="112" spans="2:25" x14ac:dyDescent="0.35">
      <c r="B112" s="89"/>
      <c r="C112" s="109"/>
      <c r="D112" s="109"/>
      <c r="E112" s="106"/>
      <c r="F112" s="235"/>
      <c r="G112" s="109"/>
      <c r="H112" s="233"/>
      <c r="I112" s="234"/>
    </row>
    <row r="113" spans="2:9" x14ac:dyDescent="0.35">
      <c r="B113" s="89"/>
      <c r="C113" s="109"/>
      <c r="D113" s="109"/>
      <c r="E113" s="106"/>
      <c r="F113" s="235"/>
      <c r="G113" s="109"/>
      <c r="H113" s="233"/>
      <c r="I113" s="234"/>
    </row>
    <row r="114" spans="2:9" x14ac:dyDescent="0.35">
      <c r="B114" s="89"/>
      <c r="C114" s="109"/>
      <c r="D114" s="109"/>
      <c r="E114" s="106"/>
      <c r="F114" s="235"/>
      <c r="G114" s="109"/>
      <c r="H114" s="233"/>
      <c r="I114" s="234"/>
    </row>
    <row r="115" spans="2:9" x14ac:dyDescent="0.35">
      <c r="B115" s="89"/>
      <c r="C115" s="109"/>
      <c r="D115" s="109"/>
      <c r="E115" s="106"/>
      <c r="F115" s="235"/>
      <c r="G115" s="109"/>
      <c r="H115" s="233"/>
      <c r="I115" s="234"/>
    </row>
    <row r="116" spans="2:9" x14ac:dyDescent="0.35">
      <c r="B116" s="89"/>
      <c r="C116" s="109"/>
      <c r="D116" s="109"/>
      <c r="E116" s="106"/>
      <c r="F116" s="235"/>
      <c r="G116" s="109"/>
      <c r="H116" s="233"/>
      <c r="I116" s="234"/>
    </row>
    <row r="117" spans="2:9" x14ac:dyDescent="0.35">
      <c r="B117" s="89"/>
      <c r="C117" s="109"/>
      <c r="D117" s="109"/>
      <c r="E117" s="106"/>
      <c r="F117" s="235"/>
      <c r="G117" s="109"/>
      <c r="H117" s="233"/>
      <c r="I117" s="234"/>
    </row>
    <row r="118" spans="2:9" x14ac:dyDescent="0.35">
      <c r="B118" s="89"/>
      <c r="C118" s="109"/>
      <c r="D118" s="109"/>
      <c r="E118" s="106"/>
      <c r="F118" s="235"/>
      <c r="G118" s="109"/>
      <c r="H118" s="233"/>
      <c r="I118" s="234"/>
    </row>
    <row r="119" spans="2:9" x14ac:dyDescent="0.35">
      <c r="B119" s="89"/>
      <c r="C119" s="109"/>
      <c r="D119" s="109"/>
      <c r="E119" s="106"/>
      <c r="F119" s="235"/>
      <c r="G119" s="109"/>
      <c r="H119" s="233"/>
      <c r="I119" s="234"/>
    </row>
    <row r="120" spans="2:9" x14ac:dyDescent="0.35">
      <c r="B120" s="89"/>
      <c r="C120" s="109"/>
      <c r="D120" s="109"/>
      <c r="E120" s="106"/>
      <c r="F120" s="235"/>
      <c r="G120" s="109"/>
      <c r="H120" s="233"/>
      <c r="I120" s="234"/>
    </row>
    <row r="121" spans="2:9" x14ac:dyDescent="0.35">
      <c r="B121" s="89"/>
      <c r="C121" s="109"/>
      <c r="D121" s="109"/>
      <c r="E121" s="106"/>
      <c r="F121" s="235"/>
      <c r="G121" s="109"/>
      <c r="H121" s="233"/>
      <c r="I121" s="234"/>
    </row>
    <row r="122" spans="2:9" x14ac:dyDescent="0.35">
      <c r="B122" s="89"/>
      <c r="C122" s="109"/>
      <c r="D122" s="109"/>
      <c r="E122" s="106"/>
      <c r="F122" s="235"/>
      <c r="G122" s="109"/>
      <c r="H122" s="233"/>
      <c r="I122" s="234"/>
    </row>
    <row r="123" spans="2:9" x14ac:dyDescent="0.35">
      <c r="B123" s="89"/>
      <c r="C123" s="109"/>
      <c r="D123" s="109"/>
      <c r="E123" s="106"/>
      <c r="F123" s="235"/>
      <c r="G123" s="109"/>
      <c r="H123" s="233"/>
      <c r="I123" s="234"/>
    </row>
    <row r="124" spans="2:9" x14ac:dyDescent="0.35">
      <c r="B124" s="89"/>
      <c r="C124" s="109"/>
      <c r="D124" s="109"/>
      <c r="E124" s="106"/>
      <c r="F124" s="235"/>
      <c r="G124" s="109"/>
      <c r="H124" s="233"/>
      <c r="I124" s="234"/>
    </row>
    <row r="125" spans="2:9" x14ac:dyDescent="0.35">
      <c r="B125" s="89"/>
      <c r="C125" s="109"/>
      <c r="D125" s="109"/>
      <c r="E125" s="106"/>
      <c r="F125" s="235"/>
      <c r="G125" s="109"/>
      <c r="H125" s="233"/>
      <c r="I125" s="234"/>
    </row>
    <row r="126" spans="2:9" x14ac:dyDescent="0.35">
      <c r="B126" s="89"/>
      <c r="C126" s="109"/>
      <c r="D126" s="109"/>
      <c r="E126" s="106"/>
      <c r="F126" s="235"/>
      <c r="G126" s="109"/>
      <c r="H126" s="233"/>
      <c r="I126" s="234"/>
    </row>
    <row r="127" spans="2:9" x14ac:dyDescent="0.35">
      <c r="B127" s="89"/>
      <c r="C127" s="109"/>
      <c r="D127" s="109"/>
      <c r="E127" s="106"/>
      <c r="F127" s="235"/>
      <c r="G127" s="109"/>
      <c r="H127" s="233"/>
      <c r="I127" s="234"/>
    </row>
    <row r="128" spans="2:9" x14ac:dyDescent="0.35">
      <c r="B128" s="89"/>
      <c r="C128" s="109"/>
      <c r="D128" s="109"/>
      <c r="E128" s="106"/>
      <c r="F128" s="235"/>
      <c r="G128" s="109"/>
      <c r="H128" s="233"/>
      <c r="I128" s="234"/>
    </row>
    <row r="129" spans="2:9" x14ac:dyDescent="0.35">
      <c r="B129" s="89"/>
      <c r="C129" s="109"/>
      <c r="D129" s="109"/>
      <c r="E129" s="106"/>
      <c r="F129" s="235"/>
      <c r="G129" s="109"/>
      <c r="H129" s="233"/>
      <c r="I129" s="234"/>
    </row>
    <row r="130" spans="2:9" x14ac:dyDescent="0.35">
      <c r="B130" s="89"/>
      <c r="C130" s="109"/>
      <c r="D130" s="109"/>
      <c r="E130" s="106"/>
      <c r="F130" s="235"/>
      <c r="G130" s="109"/>
      <c r="H130" s="233"/>
      <c r="I130" s="234"/>
    </row>
    <row r="131" spans="2:9" x14ac:dyDescent="0.35">
      <c r="B131" s="89"/>
      <c r="C131" s="109"/>
      <c r="D131" s="109"/>
      <c r="E131" s="106"/>
      <c r="F131" s="235"/>
      <c r="G131" s="109"/>
      <c r="H131" s="233"/>
      <c r="I131" s="234"/>
    </row>
    <row r="132" spans="2:9" x14ac:dyDescent="0.35">
      <c r="B132" s="89"/>
      <c r="C132" s="109"/>
      <c r="D132" s="109"/>
      <c r="E132" s="106"/>
      <c r="F132" s="235"/>
      <c r="G132" s="109"/>
      <c r="H132" s="233"/>
      <c r="I132" s="234"/>
    </row>
    <row r="133" spans="2:9" x14ac:dyDescent="0.35">
      <c r="B133" s="89"/>
      <c r="C133" s="109"/>
      <c r="D133" s="109"/>
      <c r="E133" s="106"/>
      <c r="F133" s="235"/>
      <c r="G133" s="109"/>
      <c r="H133" s="233"/>
      <c r="I133" s="234"/>
    </row>
    <row r="134" spans="2:9" x14ac:dyDescent="0.35">
      <c r="B134" s="89"/>
      <c r="C134" s="109"/>
      <c r="D134" s="109"/>
      <c r="E134" s="106"/>
      <c r="F134" s="235"/>
      <c r="G134" s="109"/>
      <c r="H134" s="233"/>
      <c r="I134" s="234"/>
    </row>
    <row r="135" spans="2:9" x14ac:dyDescent="0.35">
      <c r="B135" s="89"/>
      <c r="C135" s="109"/>
      <c r="D135" s="109"/>
      <c r="E135" s="106"/>
      <c r="F135" s="235"/>
      <c r="G135" s="109"/>
      <c r="H135" s="233"/>
      <c r="I135" s="234"/>
    </row>
    <row r="136" spans="2:9" x14ac:dyDescent="0.35">
      <c r="B136" s="89"/>
      <c r="C136" s="109"/>
      <c r="D136" s="109"/>
      <c r="E136" s="106"/>
      <c r="F136" s="235"/>
      <c r="G136" s="109"/>
      <c r="H136" s="233"/>
      <c r="I136" s="234"/>
    </row>
    <row r="137" spans="2:9" x14ac:dyDescent="0.35">
      <c r="B137" s="89"/>
      <c r="C137" s="109"/>
      <c r="D137" s="109"/>
      <c r="E137" s="106"/>
      <c r="F137" s="235"/>
      <c r="G137" s="109"/>
      <c r="H137" s="233"/>
      <c r="I137" s="234"/>
    </row>
    <row r="138" spans="2:9" x14ac:dyDescent="0.35">
      <c r="B138" s="89"/>
      <c r="C138" s="109"/>
      <c r="D138" s="109"/>
      <c r="E138" s="106"/>
      <c r="F138" s="235"/>
      <c r="G138" s="109"/>
      <c r="H138" s="233"/>
      <c r="I138" s="234"/>
    </row>
    <row r="139" spans="2:9" x14ac:dyDescent="0.35">
      <c r="B139" s="89"/>
      <c r="C139" s="109"/>
      <c r="D139" s="109"/>
      <c r="E139" s="106"/>
      <c r="F139" s="235"/>
      <c r="G139" s="109"/>
      <c r="H139" s="233"/>
      <c r="I139" s="234"/>
    </row>
    <row r="140" spans="2:9" x14ac:dyDescent="0.35">
      <c r="B140" s="89"/>
      <c r="C140" s="109"/>
      <c r="D140" s="109"/>
      <c r="E140" s="106"/>
      <c r="F140" s="235"/>
      <c r="G140" s="109"/>
      <c r="H140" s="233"/>
      <c r="I140" s="234"/>
    </row>
    <row r="141" spans="2:9" x14ac:dyDescent="0.35">
      <c r="B141" s="89"/>
      <c r="C141" s="109"/>
      <c r="D141" s="109"/>
      <c r="E141" s="106"/>
      <c r="F141" s="235"/>
      <c r="G141" s="109"/>
      <c r="H141" s="233"/>
      <c r="I141" s="234"/>
    </row>
    <row r="142" spans="2:9" x14ac:dyDescent="0.35">
      <c r="B142" s="89"/>
      <c r="C142" s="109"/>
      <c r="D142" s="109"/>
      <c r="E142" s="106"/>
      <c r="F142" s="235"/>
      <c r="G142" s="109"/>
      <c r="H142" s="233"/>
      <c r="I142" s="234"/>
    </row>
    <row r="143" spans="2:9" x14ac:dyDescent="0.35">
      <c r="B143" s="89"/>
      <c r="C143" s="109"/>
      <c r="D143" s="109"/>
      <c r="E143" s="106"/>
      <c r="F143" s="235"/>
      <c r="G143" s="109"/>
      <c r="H143" s="233"/>
      <c r="I143" s="234"/>
    </row>
    <row r="144" spans="2:9" x14ac:dyDescent="0.35">
      <c r="B144" s="89"/>
      <c r="C144" s="109"/>
      <c r="D144" s="109"/>
      <c r="E144" s="106"/>
      <c r="F144" s="235"/>
      <c r="G144" s="109"/>
      <c r="H144" s="233"/>
      <c r="I144" s="234"/>
    </row>
    <row r="145" spans="1:25" x14ac:dyDescent="0.35">
      <c r="B145" s="89"/>
      <c r="C145" s="109"/>
      <c r="D145" s="109"/>
      <c r="E145" s="106"/>
      <c r="F145" s="235"/>
      <c r="G145" s="109"/>
      <c r="H145" s="233"/>
      <c r="I145" s="234"/>
    </row>
    <row r="146" spans="1:25" x14ac:dyDescent="0.35">
      <c r="B146" s="89"/>
      <c r="C146" s="109"/>
      <c r="D146" s="109"/>
      <c r="E146" s="106"/>
      <c r="F146" s="235"/>
      <c r="G146" s="109"/>
      <c r="H146" s="233"/>
      <c r="I146" s="234"/>
    </row>
    <row r="147" spans="1:25" s="335" customFormat="1" ht="14.5" x14ac:dyDescent="0.35">
      <c r="A147" s="121"/>
      <c r="B147" s="89"/>
      <c r="C147" s="109"/>
      <c r="D147" s="109"/>
      <c r="E147" s="106"/>
      <c r="F147" s="235"/>
      <c r="G147" s="109"/>
      <c r="H147" s="233"/>
      <c r="I147" s="234"/>
      <c r="J147" s="121"/>
      <c r="K147" s="121"/>
      <c r="L147" s="121"/>
      <c r="M147" s="121"/>
      <c r="N147" s="121"/>
      <c r="O147" s="121"/>
      <c r="P147" s="121"/>
      <c r="Q147" s="121"/>
      <c r="R147" s="121"/>
      <c r="S147" s="121"/>
      <c r="T147" s="121"/>
      <c r="U147" s="121"/>
      <c r="V147" s="121"/>
      <c r="W147" s="121"/>
      <c r="X147" s="121"/>
      <c r="Y147" s="121"/>
    </row>
    <row r="148" spans="1:25" ht="14.5" x14ac:dyDescent="0.35">
      <c r="B148" s="335"/>
      <c r="C148" s="335"/>
      <c r="D148" s="335"/>
      <c r="E148" s="335"/>
      <c r="F148" s="335"/>
      <c r="G148" s="335"/>
      <c r="H148" s="335"/>
      <c r="I148" s="335"/>
      <c r="J148" s="335"/>
      <c r="K148" s="335"/>
      <c r="L148" s="335"/>
      <c r="M148" s="335"/>
      <c r="N148" s="335"/>
      <c r="O148" s="335"/>
      <c r="P148" s="335"/>
      <c r="Q148" s="335"/>
      <c r="R148" s="335"/>
      <c r="S148" s="335"/>
      <c r="T148" s="335"/>
      <c r="U148" s="335"/>
      <c r="V148" s="335"/>
      <c r="W148" s="335"/>
      <c r="X148" s="335"/>
      <c r="Y148" s="335"/>
    </row>
    <row r="150" spans="1:25" x14ac:dyDescent="0.35">
      <c r="B150" s="237" t="s">
        <v>4340</v>
      </c>
      <c r="J150" s="426" t="s">
        <v>4306</v>
      </c>
    </row>
    <row r="151" spans="1:25" x14ac:dyDescent="0.35">
      <c r="B151" s="119" t="s">
        <v>8654</v>
      </c>
      <c r="C151" s="120"/>
      <c r="D151" s="120"/>
      <c r="E151" s="120"/>
    </row>
    <row r="153" spans="1:25" ht="36" customHeight="1" x14ac:dyDescent="0.35">
      <c r="B153" s="295" t="str">
        <f ca="1">IF(ISERROR(AF17),"",IF(AF17&gt;0,$AH$15,""))</f>
        <v/>
      </c>
      <c r="D153" s="791" t="s">
        <v>3871</v>
      </c>
      <c r="E153" s="792"/>
      <c r="F153" s="793"/>
      <c r="G153" s="791" t="s">
        <v>3872</v>
      </c>
      <c r="H153" s="792"/>
      <c r="I153" s="792"/>
      <c r="J153" s="793"/>
    </row>
    <row r="154" spans="1:25" ht="139.25" customHeight="1" x14ac:dyDescent="0.35">
      <c r="B154" s="158" t="s">
        <v>3816</v>
      </c>
      <c r="C154" s="158" t="s">
        <v>3901</v>
      </c>
      <c r="D154" s="432" t="s">
        <v>8942</v>
      </c>
      <c r="E154" s="432" t="s">
        <v>4289</v>
      </c>
      <c r="F154" s="432" t="s">
        <v>8943</v>
      </c>
      <c r="G154" s="432" t="s">
        <v>8944</v>
      </c>
      <c r="H154" s="432" t="s">
        <v>3870</v>
      </c>
      <c r="I154" s="432" t="s">
        <v>8946</v>
      </c>
      <c r="J154" s="432" t="s">
        <v>8945</v>
      </c>
    </row>
    <row r="155" spans="1:25" x14ac:dyDescent="0.35">
      <c r="B155" s="89"/>
      <c r="C155" s="195"/>
      <c r="D155" s="109"/>
      <c r="E155" s="109"/>
      <c r="F155" s="233"/>
      <c r="G155" s="109"/>
      <c r="H155" s="109"/>
      <c r="I155" s="233"/>
      <c r="J155" s="234"/>
    </row>
    <row r="156" spans="1:25" x14ac:dyDescent="0.35">
      <c r="B156" s="89"/>
      <c r="C156" s="195"/>
      <c r="D156" s="109"/>
      <c r="E156" s="109"/>
      <c r="F156" s="233"/>
      <c r="G156" s="109"/>
      <c r="H156" s="109"/>
      <c r="I156" s="233"/>
      <c r="J156" s="234"/>
    </row>
    <row r="157" spans="1:25" x14ac:dyDescent="0.35">
      <c r="B157" s="89"/>
      <c r="C157" s="195"/>
      <c r="D157" s="109"/>
      <c r="E157" s="109"/>
      <c r="F157" s="233"/>
      <c r="G157" s="109"/>
      <c r="H157" s="109"/>
      <c r="I157" s="233"/>
      <c r="J157" s="234"/>
    </row>
    <row r="158" spans="1:25" x14ac:dyDescent="0.35">
      <c r="B158" s="89"/>
      <c r="C158" s="195"/>
      <c r="D158" s="109"/>
      <c r="E158" s="109"/>
      <c r="F158" s="233"/>
      <c r="G158" s="109"/>
      <c r="H158" s="109"/>
      <c r="I158" s="233"/>
      <c r="J158" s="234"/>
    </row>
    <row r="159" spans="1:25" x14ac:dyDescent="0.35">
      <c r="B159" s="89"/>
      <c r="C159" s="195"/>
      <c r="D159" s="109"/>
      <c r="E159" s="109"/>
      <c r="F159" s="233"/>
      <c r="G159" s="109"/>
      <c r="H159" s="109"/>
      <c r="I159" s="233"/>
      <c r="J159" s="234"/>
    </row>
    <row r="160" spans="1:25" x14ac:dyDescent="0.35">
      <c r="B160" s="89"/>
      <c r="C160" s="195"/>
      <c r="D160" s="109"/>
      <c r="E160" s="109"/>
      <c r="F160" s="233"/>
      <c r="G160" s="109"/>
      <c r="H160" s="109"/>
      <c r="I160" s="233"/>
      <c r="J160" s="234"/>
    </row>
    <row r="161" spans="2:10" x14ac:dyDescent="0.35">
      <c r="B161" s="89"/>
      <c r="C161" s="195"/>
      <c r="D161" s="109"/>
      <c r="E161" s="109"/>
      <c r="F161" s="233"/>
      <c r="G161" s="109"/>
      <c r="H161" s="109"/>
      <c r="I161" s="233"/>
      <c r="J161" s="234"/>
    </row>
    <row r="162" spans="2:10" x14ac:dyDescent="0.35">
      <c r="B162" s="89"/>
      <c r="C162" s="195"/>
      <c r="D162" s="109"/>
      <c r="E162" s="109"/>
      <c r="F162" s="233"/>
      <c r="G162" s="109"/>
      <c r="H162" s="109"/>
      <c r="I162" s="233"/>
      <c r="J162" s="234"/>
    </row>
    <row r="163" spans="2:10" x14ac:dyDescent="0.35">
      <c r="B163" s="89"/>
      <c r="C163" s="195"/>
      <c r="D163" s="109"/>
      <c r="E163" s="109"/>
      <c r="F163" s="233"/>
      <c r="G163" s="109"/>
      <c r="H163" s="109"/>
      <c r="I163" s="233"/>
      <c r="J163" s="234"/>
    </row>
    <row r="164" spans="2:10" x14ac:dyDescent="0.35">
      <c r="B164" s="89"/>
      <c r="C164" s="195"/>
      <c r="D164" s="109"/>
      <c r="E164" s="109"/>
      <c r="F164" s="233"/>
      <c r="G164" s="109"/>
      <c r="H164" s="109"/>
      <c r="I164" s="233"/>
      <c r="J164" s="234"/>
    </row>
    <row r="165" spans="2:10" x14ac:dyDescent="0.35">
      <c r="B165" s="89"/>
      <c r="C165" s="195"/>
      <c r="D165" s="109"/>
      <c r="E165" s="109"/>
      <c r="F165" s="233"/>
      <c r="G165" s="109"/>
      <c r="H165" s="109"/>
      <c r="I165" s="233"/>
      <c r="J165" s="234"/>
    </row>
    <row r="166" spans="2:10" x14ac:dyDescent="0.35">
      <c r="B166" s="89"/>
      <c r="C166" s="195"/>
      <c r="D166" s="109"/>
      <c r="E166" s="109"/>
      <c r="F166" s="233"/>
      <c r="G166" s="109"/>
      <c r="H166" s="109"/>
      <c r="I166" s="233"/>
      <c r="J166" s="234"/>
    </row>
    <row r="167" spans="2:10" x14ac:dyDescent="0.35">
      <c r="B167" s="89"/>
      <c r="C167" s="195"/>
      <c r="D167" s="109"/>
      <c r="E167" s="109"/>
      <c r="F167" s="233"/>
      <c r="G167" s="109"/>
      <c r="H167" s="109"/>
      <c r="I167" s="233"/>
      <c r="J167" s="234"/>
    </row>
    <row r="168" spans="2:10" x14ac:dyDescent="0.35">
      <c r="B168" s="89"/>
      <c r="C168" s="195"/>
      <c r="D168" s="109"/>
      <c r="E168" s="109"/>
      <c r="F168" s="233"/>
      <c r="G168" s="109"/>
      <c r="H168" s="109"/>
      <c r="I168" s="233"/>
      <c r="J168" s="234"/>
    </row>
    <row r="169" spans="2:10" x14ac:dyDescent="0.35">
      <c r="B169" s="89"/>
      <c r="C169" s="195"/>
      <c r="D169" s="109"/>
      <c r="E169" s="109"/>
      <c r="F169" s="233"/>
      <c r="G169" s="109"/>
      <c r="H169" s="109"/>
      <c r="I169" s="233"/>
      <c r="J169" s="234"/>
    </row>
    <row r="170" spans="2:10" x14ac:dyDescent="0.35">
      <c r="B170" s="89"/>
      <c r="C170" s="195"/>
      <c r="D170" s="109"/>
      <c r="E170" s="109"/>
      <c r="F170" s="233"/>
      <c r="G170" s="109"/>
      <c r="H170" s="109"/>
      <c r="I170" s="233"/>
      <c r="J170" s="234"/>
    </row>
    <row r="171" spans="2:10" x14ac:dyDescent="0.35">
      <c r="B171" s="89"/>
      <c r="C171" s="195"/>
      <c r="D171" s="109"/>
      <c r="E171" s="109"/>
      <c r="F171" s="233"/>
      <c r="G171" s="109"/>
      <c r="H171" s="109"/>
      <c r="I171" s="233"/>
      <c r="J171" s="234"/>
    </row>
    <row r="172" spans="2:10" x14ac:dyDescent="0.35">
      <c r="B172" s="89"/>
      <c r="C172" s="195"/>
      <c r="D172" s="109"/>
      <c r="E172" s="109"/>
      <c r="F172" s="233"/>
      <c r="G172" s="109"/>
      <c r="H172" s="109"/>
      <c r="I172" s="233"/>
      <c r="J172" s="234"/>
    </row>
    <row r="173" spans="2:10" x14ac:dyDescent="0.35">
      <c r="B173" s="89"/>
      <c r="C173" s="195"/>
      <c r="D173" s="109"/>
      <c r="E173" s="109"/>
      <c r="F173" s="233"/>
      <c r="G173" s="109"/>
      <c r="H173" s="109"/>
      <c r="I173" s="233"/>
      <c r="J173" s="234"/>
    </row>
    <row r="174" spans="2:10" x14ac:dyDescent="0.35">
      <c r="B174" s="89"/>
      <c r="C174" s="195"/>
      <c r="D174" s="109"/>
      <c r="E174" s="109"/>
      <c r="F174" s="233"/>
      <c r="G174" s="109"/>
      <c r="H174" s="109"/>
      <c r="I174" s="233"/>
      <c r="J174" s="234"/>
    </row>
    <row r="175" spans="2:10" x14ac:dyDescent="0.35">
      <c r="B175" s="89"/>
      <c r="C175" s="195"/>
      <c r="D175" s="109"/>
      <c r="E175" s="109"/>
      <c r="F175" s="233"/>
      <c r="G175" s="109"/>
      <c r="H175" s="109"/>
      <c r="I175" s="233"/>
      <c r="J175" s="234"/>
    </row>
    <row r="176" spans="2:10" x14ac:dyDescent="0.35">
      <c r="B176" s="89"/>
      <c r="C176" s="195"/>
      <c r="D176" s="109"/>
      <c r="E176" s="109"/>
      <c r="F176" s="233"/>
      <c r="G176" s="109"/>
      <c r="H176" s="109"/>
      <c r="I176" s="233"/>
      <c r="J176" s="234"/>
    </row>
    <row r="177" spans="2:10" x14ac:dyDescent="0.35">
      <c r="B177" s="89"/>
      <c r="C177" s="195"/>
      <c r="D177" s="109"/>
      <c r="E177" s="109"/>
      <c r="F177" s="233"/>
      <c r="G177" s="109"/>
      <c r="H177" s="109"/>
      <c r="I177" s="233"/>
      <c r="J177" s="234"/>
    </row>
    <row r="178" spans="2:10" x14ac:dyDescent="0.35">
      <c r="B178" s="89"/>
      <c r="C178" s="195"/>
      <c r="D178" s="109"/>
      <c r="E178" s="109"/>
      <c r="F178" s="233"/>
      <c r="G178" s="109"/>
      <c r="H178" s="109"/>
      <c r="I178" s="233"/>
      <c r="J178" s="234"/>
    </row>
    <row r="179" spans="2:10" x14ac:dyDescent="0.35">
      <c r="B179" s="89"/>
      <c r="C179" s="195"/>
      <c r="D179" s="109"/>
      <c r="E179" s="109"/>
      <c r="F179" s="233"/>
      <c r="G179" s="109"/>
      <c r="H179" s="109"/>
      <c r="I179" s="233"/>
      <c r="J179" s="234"/>
    </row>
    <row r="180" spans="2:10" x14ac:dyDescent="0.35">
      <c r="B180" s="89"/>
      <c r="C180" s="195"/>
      <c r="D180" s="109"/>
      <c r="E180" s="109"/>
      <c r="F180" s="233"/>
      <c r="G180" s="109"/>
      <c r="H180" s="109"/>
      <c r="I180" s="233"/>
      <c r="J180" s="234"/>
    </row>
    <row r="181" spans="2:10" x14ac:dyDescent="0.35">
      <c r="B181" s="89"/>
      <c r="C181" s="195"/>
      <c r="D181" s="109"/>
      <c r="E181" s="109"/>
      <c r="F181" s="233"/>
      <c r="G181" s="109"/>
      <c r="H181" s="109"/>
      <c r="I181" s="233"/>
      <c r="J181" s="234"/>
    </row>
    <row r="182" spans="2:10" x14ac:dyDescent="0.35">
      <c r="B182" s="89"/>
      <c r="C182" s="195"/>
      <c r="D182" s="109"/>
      <c r="E182" s="109"/>
      <c r="F182" s="233"/>
      <c r="G182" s="109"/>
      <c r="H182" s="109"/>
      <c r="I182" s="233"/>
      <c r="J182" s="234"/>
    </row>
    <row r="183" spans="2:10" x14ac:dyDescent="0.35">
      <c r="B183" s="89"/>
      <c r="C183" s="195"/>
      <c r="D183" s="109"/>
      <c r="E183" s="109"/>
      <c r="F183" s="233"/>
      <c r="G183" s="109"/>
      <c r="H183" s="109"/>
      <c r="I183" s="233"/>
      <c r="J183" s="234"/>
    </row>
    <row r="184" spans="2:10" x14ac:dyDescent="0.35">
      <c r="B184" s="89"/>
      <c r="C184" s="195"/>
      <c r="D184" s="109"/>
      <c r="E184" s="109"/>
      <c r="F184" s="233"/>
      <c r="G184" s="109"/>
      <c r="H184" s="109"/>
      <c r="I184" s="233"/>
      <c r="J184" s="234"/>
    </row>
    <row r="185" spans="2:10" x14ac:dyDescent="0.35">
      <c r="B185" s="89"/>
      <c r="C185" s="195"/>
      <c r="D185" s="109"/>
      <c r="E185" s="109"/>
      <c r="F185" s="233"/>
      <c r="G185" s="109"/>
      <c r="H185" s="109"/>
      <c r="I185" s="233"/>
      <c r="J185" s="234"/>
    </row>
    <row r="186" spans="2:10" x14ac:dyDescent="0.35">
      <c r="B186" s="89"/>
      <c r="C186" s="195"/>
      <c r="D186" s="109"/>
      <c r="E186" s="109"/>
      <c r="F186" s="233"/>
      <c r="G186" s="109"/>
      <c r="H186" s="109"/>
      <c r="I186" s="233"/>
      <c r="J186" s="234"/>
    </row>
    <row r="187" spans="2:10" x14ac:dyDescent="0.35">
      <c r="B187" s="89"/>
      <c r="C187" s="195"/>
      <c r="D187" s="109"/>
      <c r="E187" s="109"/>
      <c r="F187" s="233"/>
      <c r="G187" s="109"/>
      <c r="H187" s="109"/>
      <c r="I187" s="233"/>
      <c r="J187" s="234"/>
    </row>
    <row r="188" spans="2:10" x14ac:dyDescent="0.35">
      <c r="B188" s="89"/>
      <c r="C188" s="195"/>
      <c r="D188" s="109"/>
      <c r="E188" s="109"/>
      <c r="F188" s="233"/>
      <c r="G188" s="109"/>
      <c r="H188" s="109"/>
      <c r="I188" s="233"/>
      <c r="J188" s="234"/>
    </row>
    <row r="189" spans="2:10" x14ac:dyDescent="0.35">
      <c r="B189" s="89"/>
      <c r="C189" s="195"/>
      <c r="D189" s="109"/>
      <c r="E189" s="109"/>
      <c r="F189" s="233"/>
      <c r="G189" s="109"/>
      <c r="H189" s="109"/>
      <c r="I189" s="233"/>
      <c r="J189" s="234"/>
    </row>
    <row r="190" spans="2:10" x14ac:dyDescent="0.35">
      <c r="B190" s="89"/>
      <c r="C190" s="195"/>
      <c r="D190" s="109"/>
      <c r="E190" s="109"/>
      <c r="F190" s="233"/>
      <c r="G190" s="109"/>
      <c r="H190" s="109"/>
      <c r="I190" s="233"/>
      <c r="J190" s="234"/>
    </row>
    <row r="191" spans="2:10" x14ac:dyDescent="0.35">
      <c r="B191" s="89"/>
      <c r="C191" s="195"/>
      <c r="D191" s="109"/>
      <c r="E191" s="109"/>
      <c r="F191" s="233"/>
      <c r="G191" s="109"/>
      <c r="H191" s="109"/>
      <c r="I191" s="233"/>
      <c r="J191" s="234"/>
    </row>
    <row r="192" spans="2:10" x14ac:dyDescent="0.35">
      <c r="B192" s="89"/>
      <c r="C192" s="195"/>
      <c r="D192" s="109"/>
      <c r="E192" s="109"/>
      <c r="F192" s="233"/>
      <c r="G192" s="109"/>
      <c r="H192" s="109"/>
      <c r="I192" s="233"/>
      <c r="J192" s="234"/>
    </row>
    <row r="193" spans="2:13" x14ac:dyDescent="0.35">
      <c r="B193" s="89"/>
      <c r="C193" s="195"/>
      <c r="D193" s="109"/>
      <c r="E193" s="109"/>
      <c r="F193" s="233"/>
      <c r="G193" s="109"/>
      <c r="H193" s="109"/>
      <c r="I193" s="233"/>
      <c r="J193" s="234"/>
    </row>
    <row r="194" spans="2:13" x14ac:dyDescent="0.35">
      <c r="B194" s="89"/>
      <c r="C194" s="195"/>
      <c r="D194" s="109"/>
      <c r="E194" s="109"/>
      <c r="F194" s="233"/>
      <c r="G194" s="109"/>
      <c r="H194" s="109"/>
      <c r="I194" s="233"/>
      <c r="J194" s="234"/>
    </row>
    <row r="195" spans="2:13" x14ac:dyDescent="0.35">
      <c r="B195" s="89"/>
      <c r="C195" s="195"/>
      <c r="D195" s="109"/>
      <c r="E195" s="109"/>
      <c r="F195" s="233"/>
      <c r="G195" s="109"/>
      <c r="H195" s="109"/>
      <c r="I195" s="233"/>
      <c r="J195" s="234"/>
    </row>
    <row r="196" spans="2:13" x14ac:dyDescent="0.35">
      <c r="B196" s="89"/>
      <c r="C196" s="195"/>
      <c r="D196" s="109"/>
      <c r="E196" s="109"/>
      <c r="F196" s="233"/>
      <c r="G196" s="109"/>
      <c r="H196" s="109"/>
      <c r="I196" s="233"/>
      <c r="J196" s="234"/>
    </row>
    <row r="197" spans="2:13" x14ac:dyDescent="0.35">
      <c r="B197" s="89"/>
      <c r="C197" s="195"/>
      <c r="D197" s="109"/>
      <c r="E197" s="109"/>
      <c r="F197" s="233"/>
      <c r="G197" s="109"/>
      <c r="H197" s="109"/>
      <c r="I197" s="233"/>
      <c r="J197" s="234"/>
    </row>
    <row r="198" spans="2:13" x14ac:dyDescent="0.35">
      <c r="B198" s="89"/>
      <c r="C198" s="195"/>
      <c r="D198" s="109"/>
      <c r="E198" s="109"/>
      <c r="F198" s="233"/>
      <c r="G198" s="109"/>
      <c r="H198" s="109"/>
      <c r="I198" s="233"/>
      <c r="J198" s="234"/>
    </row>
    <row r="199" spans="2:13" x14ac:dyDescent="0.35">
      <c r="B199" s="89"/>
      <c r="C199" s="195"/>
      <c r="D199" s="109"/>
      <c r="E199" s="109"/>
      <c r="F199" s="233"/>
      <c r="G199" s="109"/>
      <c r="H199" s="109"/>
      <c r="I199" s="233"/>
      <c r="J199" s="234"/>
    </row>
    <row r="200" spans="2:13" x14ac:dyDescent="0.35">
      <c r="B200" s="89"/>
      <c r="C200" s="195"/>
      <c r="D200" s="109"/>
      <c r="E200" s="109"/>
      <c r="F200" s="233"/>
      <c r="G200" s="109"/>
      <c r="H200" s="109"/>
      <c r="I200" s="233"/>
      <c r="J200" s="234"/>
    </row>
    <row r="201" spans="2:13" x14ac:dyDescent="0.35">
      <c r="B201" s="89"/>
      <c r="C201" s="195"/>
      <c r="D201" s="109"/>
      <c r="E201" s="109"/>
      <c r="F201" s="233"/>
      <c r="G201" s="109"/>
      <c r="H201" s="109"/>
      <c r="I201" s="233"/>
      <c r="J201" s="234"/>
    </row>
    <row r="202" spans="2:13" x14ac:dyDescent="0.35">
      <c r="B202" s="89"/>
      <c r="C202" s="195"/>
      <c r="D202" s="109"/>
      <c r="E202" s="109"/>
      <c r="F202" s="233"/>
      <c r="G202" s="109"/>
      <c r="H202" s="109"/>
      <c r="I202" s="233"/>
      <c r="J202" s="234"/>
    </row>
    <row r="203" spans="2:13" x14ac:dyDescent="0.35">
      <c r="B203" s="89"/>
      <c r="C203" s="195"/>
      <c r="D203" s="109"/>
      <c r="E203" s="109"/>
      <c r="F203" s="233"/>
      <c r="G203" s="109"/>
      <c r="H203" s="109"/>
      <c r="I203" s="233"/>
      <c r="J203" s="234"/>
    </row>
    <row r="204" spans="2:13" x14ac:dyDescent="0.35">
      <c r="B204" s="89"/>
      <c r="C204" s="195"/>
      <c r="D204" s="109"/>
      <c r="E204" s="109"/>
      <c r="F204" s="233"/>
      <c r="G204" s="109"/>
      <c r="H204" s="109"/>
      <c r="I204" s="233"/>
      <c r="J204" s="234"/>
    </row>
    <row r="205" spans="2:13" s="335" customFormat="1" ht="14.5" x14ac:dyDescent="0.35"/>
    <row r="207" spans="2:13" x14ac:dyDescent="0.35">
      <c r="B207" s="29" t="s">
        <v>4880</v>
      </c>
      <c r="M207" s="426" t="s">
        <v>4306</v>
      </c>
    </row>
    <row r="208" spans="2:13" ht="14.5" x14ac:dyDescent="0.35">
      <c r="B208" s="296" t="str">
        <f ca="1">IF(ISERROR(AF20),"",IF(AF20&gt;0,$AH$15,""))</f>
        <v/>
      </c>
      <c r="G208" s="335"/>
      <c r="H208" s="335"/>
    </row>
    <row r="209" spans="2:13" ht="35.5" customHeight="1" x14ac:dyDescent="0.35">
      <c r="B209" s="335"/>
      <c r="E209" s="791" t="s">
        <v>4572</v>
      </c>
      <c r="F209" s="792"/>
      <c r="G209" s="793"/>
    </row>
    <row r="210" spans="2:13" ht="93" customHeight="1" x14ac:dyDescent="0.35">
      <c r="B210" s="158" t="s">
        <v>4920</v>
      </c>
      <c r="C210" s="432" t="s">
        <v>8932</v>
      </c>
      <c r="D210" s="432" t="s">
        <v>8947</v>
      </c>
      <c r="E210" s="441" t="s">
        <v>8948</v>
      </c>
      <c r="F210" s="441" t="s">
        <v>8949</v>
      </c>
      <c r="G210" s="441" t="s">
        <v>8950</v>
      </c>
      <c r="H210" s="441" t="s">
        <v>3920</v>
      </c>
      <c r="I210" s="441" t="s">
        <v>9045</v>
      </c>
      <c r="J210" s="441" t="s">
        <v>8786</v>
      </c>
      <c r="K210" s="826" t="s">
        <v>9046</v>
      </c>
      <c r="L210" s="827"/>
      <c r="M210" s="828"/>
    </row>
    <row r="211" spans="2:13" x14ac:dyDescent="0.35">
      <c r="B211" s="419"/>
      <c r="C211" s="194"/>
      <c r="D211" s="194"/>
      <c r="E211" s="443"/>
      <c r="F211" s="443"/>
      <c r="G211" s="443"/>
      <c r="H211" s="311"/>
      <c r="I211" s="194"/>
      <c r="J211" s="235"/>
      <c r="K211" s="847"/>
      <c r="L211" s="845"/>
      <c r="M211" s="846"/>
    </row>
    <row r="212" spans="2:13" x14ac:dyDescent="0.35">
      <c r="B212" s="419"/>
      <c r="C212" s="194"/>
      <c r="D212" s="194"/>
      <c r="E212" s="443"/>
      <c r="F212" s="443"/>
      <c r="G212" s="443"/>
      <c r="H212" s="311"/>
      <c r="I212" s="194"/>
      <c r="J212" s="235"/>
      <c r="K212" s="847"/>
      <c r="L212" s="845"/>
      <c r="M212" s="846"/>
    </row>
    <row r="213" spans="2:13" x14ac:dyDescent="0.35">
      <c r="B213" s="419"/>
      <c r="C213" s="194"/>
      <c r="D213" s="194"/>
      <c r="E213" s="443"/>
      <c r="F213" s="443"/>
      <c r="G213" s="443"/>
      <c r="H213" s="311"/>
      <c r="I213" s="194"/>
      <c r="J213" s="235"/>
      <c r="K213" s="847"/>
      <c r="L213" s="845"/>
      <c r="M213" s="846"/>
    </row>
    <row r="214" spans="2:13" x14ac:dyDescent="0.35">
      <c r="B214" s="419"/>
      <c r="C214" s="194"/>
      <c r="D214" s="194"/>
      <c r="E214" s="443"/>
      <c r="F214" s="443"/>
      <c r="G214" s="443"/>
      <c r="H214" s="311"/>
      <c r="I214" s="194"/>
      <c r="J214" s="235"/>
      <c r="K214" s="847"/>
      <c r="L214" s="845"/>
      <c r="M214" s="846"/>
    </row>
    <row r="215" spans="2:13" x14ac:dyDescent="0.35">
      <c r="B215" s="419"/>
      <c r="C215" s="194"/>
      <c r="D215" s="194"/>
      <c r="E215" s="443"/>
      <c r="F215" s="443"/>
      <c r="G215" s="443"/>
      <c r="H215" s="311"/>
      <c r="I215" s="194"/>
      <c r="J215" s="235"/>
      <c r="K215" s="847"/>
      <c r="L215" s="845"/>
      <c r="M215" s="846"/>
    </row>
    <row r="216" spans="2:13" x14ac:dyDescent="0.35">
      <c r="B216" s="419"/>
      <c r="C216" s="194"/>
      <c r="D216" s="194"/>
      <c r="E216" s="443"/>
      <c r="F216" s="443"/>
      <c r="G216" s="443"/>
      <c r="H216" s="311"/>
      <c r="I216" s="194"/>
      <c r="J216" s="235"/>
      <c r="K216" s="847"/>
      <c r="L216" s="845"/>
      <c r="M216" s="846"/>
    </row>
    <row r="217" spans="2:13" x14ac:dyDescent="0.35">
      <c r="B217" s="419"/>
      <c r="C217" s="194"/>
      <c r="D217" s="194"/>
      <c r="E217" s="443"/>
      <c r="F217" s="443"/>
      <c r="G217" s="443"/>
      <c r="H217" s="311"/>
      <c r="I217" s="194"/>
      <c r="J217" s="235"/>
      <c r="K217" s="847"/>
      <c r="L217" s="845"/>
      <c r="M217" s="846"/>
    </row>
    <row r="218" spans="2:13" x14ac:dyDescent="0.35">
      <c r="B218" s="419"/>
      <c r="C218" s="194"/>
      <c r="D218" s="194"/>
      <c r="E218" s="443"/>
      <c r="F218" s="443"/>
      <c r="G218" s="443"/>
      <c r="H218" s="311"/>
      <c r="I218" s="194"/>
      <c r="J218" s="235"/>
      <c r="K218" s="847"/>
      <c r="L218" s="845"/>
      <c r="M218" s="846"/>
    </row>
    <row r="219" spans="2:13" x14ac:dyDescent="0.35">
      <c r="B219" s="419"/>
      <c r="C219" s="194"/>
      <c r="D219" s="194"/>
      <c r="E219" s="443"/>
      <c r="F219" s="443"/>
      <c r="G219" s="443"/>
      <c r="H219" s="311"/>
      <c r="I219" s="194"/>
      <c r="J219" s="235"/>
      <c r="K219" s="847"/>
      <c r="L219" s="845"/>
      <c r="M219" s="846"/>
    </row>
    <row r="220" spans="2:13" x14ac:dyDescent="0.35">
      <c r="B220" s="419"/>
      <c r="C220" s="194"/>
      <c r="D220" s="194"/>
      <c r="E220" s="443"/>
      <c r="F220" s="443"/>
      <c r="G220" s="443"/>
      <c r="H220" s="311"/>
      <c r="I220" s="194"/>
      <c r="J220" s="235"/>
      <c r="K220" s="847"/>
      <c r="L220" s="845"/>
      <c r="M220" s="846"/>
    </row>
    <row r="221" spans="2:13" x14ac:dyDescent="0.35">
      <c r="B221" s="419"/>
      <c r="C221" s="194"/>
      <c r="D221" s="194"/>
      <c r="E221" s="443"/>
      <c r="F221" s="443"/>
      <c r="G221" s="443"/>
      <c r="H221" s="311"/>
      <c r="I221" s="194"/>
      <c r="J221" s="235"/>
      <c r="K221" s="847"/>
      <c r="L221" s="845"/>
      <c r="M221" s="846"/>
    </row>
    <row r="222" spans="2:13" x14ac:dyDescent="0.35">
      <c r="B222" s="419"/>
      <c r="C222" s="194"/>
      <c r="D222" s="194"/>
      <c r="E222" s="443"/>
      <c r="F222" s="443"/>
      <c r="G222" s="443"/>
      <c r="H222" s="311"/>
      <c r="I222" s="194"/>
      <c r="J222" s="235"/>
      <c r="K222" s="847"/>
      <c r="L222" s="845"/>
      <c r="M222" s="846"/>
    </row>
    <row r="223" spans="2:13" x14ac:dyDescent="0.35">
      <c r="B223" s="419"/>
      <c r="C223" s="194"/>
      <c r="D223" s="194"/>
      <c r="E223" s="443"/>
      <c r="F223" s="443"/>
      <c r="G223" s="443"/>
      <c r="H223" s="311"/>
      <c r="I223" s="194"/>
      <c r="J223" s="235"/>
      <c r="K223" s="847"/>
      <c r="L223" s="845"/>
      <c r="M223" s="846"/>
    </row>
    <row r="224" spans="2:13" x14ac:dyDescent="0.35">
      <c r="B224" s="419"/>
      <c r="C224" s="194"/>
      <c r="D224" s="194"/>
      <c r="E224" s="443"/>
      <c r="F224" s="443"/>
      <c r="G224" s="443"/>
      <c r="H224" s="311"/>
      <c r="I224" s="194"/>
      <c r="J224" s="235"/>
      <c r="K224" s="847"/>
      <c r="L224" s="845"/>
      <c r="M224" s="846"/>
    </row>
    <row r="225" spans="2:13" x14ac:dyDescent="0.35">
      <c r="B225" s="419"/>
      <c r="C225" s="194"/>
      <c r="D225" s="194"/>
      <c r="E225" s="443"/>
      <c r="F225" s="443"/>
      <c r="G225" s="443"/>
      <c r="H225" s="311"/>
      <c r="I225" s="194"/>
      <c r="J225" s="235"/>
      <c r="K225" s="847"/>
      <c r="L225" s="845"/>
      <c r="M225" s="846"/>
    </row>
    <row r="226" spans="2:13" x14ac:dyDescent="0.35">
      <c r="B226" s="419"/>
      <c r="C226" s="194"/>
      <c r="D226" s="194"/>
      <c r="E226" s="443"/>
      <c r="F226" s="443"/>
      <c r="G226" s="443"/>
      <c r="H226" s="311"/>
      <c r="I226" s="194"/>
      <c r="J226" s="235"/>
      <c r="K226" s="847"/>
      <c r="L226" s="845"/>
      <c r="M226" s="846"/>
    </row>
    <row r="227" spans="2:13" x14ac:dyDescent="0.35">
      <c r="B227" s="419"/>
      <c r="C227" s="194"/>
      <c r="D227" s="194"/>
      <c r="E227" s="443"/>
      <c r="F227" s="443"/>
      <c r="G227" s="443"/>
      <c r="H227" s="311"/>
      <c r="I227" s="194"/>
      <c r="J227" s="235"/>
      <c r="K227" s="847"/>
      <c r="L227" s="845"/>
      <c r="M227" s="846"/>
    </row>
    <row r="228" spans="2:13" x14ac:dyDescent="0.35">
      <c r="B228" s="419"/>
      <c r="C228" s="194"/>
      <c r="D228" s="194"/>
      <c r="E228" s="443"/>
      <c r="F228" s="443"/>
      <c r="G228" s="443"/>
      <c r="H228" s="311"/>
      <c r="I228" s="194"/>
      <c r="J228" s="235"/>
      <c r="K228" s="847"/>
      <c r="L228" s="845"/>
      <c r="M228" s="846"/>
    </row>
    <row r="229" spans="2:13" x14ac:dyDescent="0.35">
      <c r="B229" s="419"/>
      <c r="C229" s="194"/>
      <c r="D229" s="194"/>
      <c r="E229" s="443"/>
      <c r="F229" s="443"/>
      <c r="G229" s="443"/>
      <c r="H229" s="311"/>
      <c r="I229" s="194"/>
      <c r="J229" s="235"/>
      <c r="K229" s="847"/>
      <c r="L229" s="845"/>
      <c r="M229" s="846"/>
    </row>
    <row r="230" spans="2:13" x14ac:dyDescent="0.35">
      <c r="B230" s="419"/>
      <c r="C230" s="194"/>
      <c r="D230" s="194"/>
      <c r="E230" s="443"/>
      <c r="F230" s="443"/>
      <c r="G230" s="443"/>
      <c r="H230" s="311"/>
      <c r="I230" s="194"/>
      <c r="J230" s="235"/>
      <c r="K230" s="847"/>
      <c r="L230" s="845"/>
      <c r="M230" s="846"/>
    </row>
    <row r="231" spans="2:13" x14ac:dyDescent="0.35">
      <c r="B231" s="419"/>
      <c r="C231" s="194"/>
      <c r="D231" s="194"/>
      <c r="E231" s="443"/>
      <c r="F231" s="443"/>
      <c r="G231" s="443"/>
      <c r="H231" s="311"/>
      <c r="I231" s="194"/>
      <c r="J231" s="235"/>
      <c r="K231" s="847"/>
      <c r="L231" s="845"/>
      <c r="M231" s="846"/>
    </row>
    <row r="232" spans="2:13" x14ac:dyDescent="0.35">
      <c r="B232" s="419"/>
      <c r="C232" s="194"/>
      <c r="D232" s="194"/>
      <c r="E232" s="443"/>
      <c r="F232" s="443"/>
      <c r="G232" s="443"/>
      <c r="H232" s="311"/>
      <c r="I232" s="194"/>
      <c r="J232" s="235"/>
      <c r="K232" s="847"/>
      <c r="L232" s="845"/>
      <c r="M232" s="846"/>
    </row>
    <row r="233" spans="2:13" x14ac:dyDescent="0.35">
      <c r="B233" s="419"/>
      <c r="C233" s="194"/>
      <c r="D233" s="194"/>
      <c r="E233" s="443"/>
      <c r="F233" s="443"/>
      <c r="G233" s="443"/>
      <c r="H233" s="311"/>
      <c r="I233" s="194"/>
      <c r="J233" s="235"/>
      <c r="K233" s="847"/>
      <c r="L233" s="845"/>
      <c r="M233" s="846"/>
    </row>
    <row r="234" spans="2:13" x14ac:dyDescent="0.35">
      <c r="B234" s="419"/>
      <c r="C234" s="194"/>
      <c r="D234" s="194"/>
      <c r="E234" s="443"/>
      <c r="F234" s="443"/>
      <c r="G234" s="443"/>
      <c r="H234" s="311"/>
      <c r="I234" s="194"/>
      <c r="J234" s="235"/>
      <c r="K234" s="847"/>
      <c r="L234" s="845"/>
      <c r="M234" s="846"/>
    </row>
    <row r="235" spans="2:13" x14ac:dyDescent="0.35">
      <c r="B235" s="419"/>
      <c r="C235" s="194"/>
      <c r="D235" s="194"/>
      <c r="E235" s="443"/>
      <c r="F235" s="443"/>
      <c r="G235" s="443"/>
      <c r="H235" s="311"/>
      <c r="I235" s="194"/>
      <c r="J235" s="235"/>
      <c r="K235" s="847"/>
      <c r="L235" s="845"/>
      <c r="M235" s="846"/>
    </row>
    <row r="238" spans="2:13" x14ac:dyDescent="0.35">
      <c r="B238" s="29" t="str">
        <f>IF(ISBLANK(Introduction!E23),"Table H.5 Delayed Gas Well Completions and Workovers without Hydraulic Fracturing data (for delays claimed two years prior)", "Table H.5 Delayed Gas Well Completions and Workovers without Hydraulic Fracturing data (for delays claimed in RY"&amp;Introduction!$E$23-2&amp;")")</f>
        <v>Table H.5 Delayed Gas Well Completions and Workovers without Hydraulic Fracturing data (for delays claimed two years prior)</v>
      </c>
      <c r="G238" s="426" t="s">
        <v>4306</v>
      </c>
    </row>
    <row r="239" spans="2:13" ht="18" customHeight="1" x14ac:dyDescent="0.35">
      <c r="B239" s="304" t="str">
        <f ca="1">IF(ISERROR(AF23),"",IF(AF23&gt;0,$AH$15,""))</f>
        <v/>
      </c>
      <c r="C239" s="425" t="str">
        <f>IF(ISBLANK(Introduction!E23),"",Introduction!$E$23-2)</f>
        <v/>
      </c>
      <c r="D239" s="425" t="str">
        <f>IF(ISBLANK(Introduction!E23),"",Introduction!$E$23-2)</f>
        <v/>
      </c>
    </row>
    <row r="240" spans="2:13" ht="149" customHeight="1" x14ac:dyDescent="0.35">
      <c r="B240" s="426" t="s">
        <v>8790</v>
      </c>
      <c r="C240" s="426" t="s">
        <v>9158</v>
      </c>
      <c r="D240" s="426" t="s">
        <v>9159</v>
      </c>
      <c r="E240" s="317" t="s">
        <v>8341</v>
      </c>
    </row>
    <row r="241" spans="2:5" x14ac:dyDescent="0.35">
      <c r="B241" s="194"/>
      <c r="C241" s="235"/>
      <c r="D241" s="235"/>
      <c r="E241" s="539"/>
    </row>
    <row r="242" spans="2:5" x14ac:dyDescent="0.35">
      <c r="B242" s="194"/>
      <c r="C242" s="235"/>
      <c r="D242" s="235"/>
      <c r="E242" s="539"/>
    </row>
    <row r="243" spans="2:5" x14ac:dyDescent="0.35">
      <c r="B243" s="194"/>
      <c r="C243" s="235"/>
      <c r="D243" s="235"/>
      <c r="E243" s="539"/>
    </row>
    <row r="244" spans="2:5" x14ac:dyDescent="0.35">
      <c r="B244" s="194"/>
      <c r="C244" s="235"/>
      <c r="D244" s="235"/>
      <c r="E244" s="539"/>
    </row>
  </sheetData>
  <sheetProtection algorithmName="SHA-512" hashValue="9Yy6fNNy6AwKhvyLGbKFqHdanoF7NMtfTunlnUtholSYDU+6QGw44fh2vmBEpWwbIWn8e1UptZqB8XFkspu9rg==" saltValue="SfvfciPYK7LapOUab4/isQ==" spinCount="100000" sheet="1" objects="1" scenarios="1"/>
  <dataConsolidate/>
  <mergeCells count="43">
    <mergeCell ref="B6:F6"/>
    <mergeCell ref="B7:F7"/>
    <mergeCell ref="B8:F8"/>
    <mergeCell ref="C16:E16"/>
    <mergeCell ref="C20:E20"/>
    <mergeCell ref="AM25:AO25"/>
    <mergeCell ref="C21:D21"/>
    <mergeCell ref="C23:E23"/>
    <mergeCell ref="C24:C25"/>
    <mergeCell ref="D24:D25"/>
    <mergeCell ref="E24:E25"/>
    <mergeCell ref="K233:M233"/>
    <mergeCell ref="K234:M234"/>
    <mergeCell ref="K235:M235"/>
    <mergeCell ref="E39:F39"/>
    <mergeCell ref="E96:F96"/>
    <mergeCell ref="D153:F153"/>
    <mergeCell ref="G153:J153"/>
    <mergeCell ref="K231:M231"/>
    <mergeCell ref="K224:M224"/>
    <mergeCell ref="E209:G209"/>
    <mergeCell ref="K217:M217"/>
    <mergeCell ref="K218:M218"/>
    <mergeCell ref="K219:M219"/>
    <mergeCell ref="K220:M220"/>
    <mergeCell ref="K221:M221"/>
    <mergeCell ref="K232:M232"/>
    <mergeCell ref="K215:M215"/>
    <mergeCell ref="K216:M216"/>
    <mergeCell ref="K228:M228"/>
    <mergeCell ref="K229:M229"/>
    <mergeCell ref="K230:M230"/>
    <mergeCell ref="K226:M226"/>
    <mergeCell ref="K227:M227"/>
    <mergeCell ref="K222:M222"/>
    <mergeCell ref="K223:M223"/>
    <mergeCell ref="K225:M225"/>
    <mergeCell ref="K214:M214"/>
    <mergeCell ref="C26:D26"/>
    <mergeCell ref="K210:M210"/>
    <mergeCell ref="K211:M211"/>
    <mergeCell ref="K212:M212"/>
    <mergeCell ref="K213:M213"/>
  </mergeCells>
  <conditionalFormatting sqref="E98:E147 D212:J235 D211:K211 B211:C235">
    <cfRule type="expression" dxfId="519" priority="88" stopIfTrue="1">
      <formula>$AM$4="no"</formula>
    </cfRule>
  </conditionalFormatting>
  <conditionalFormatting sqref="C98:D147">
    <cfRule type="expression" dxfId="518" priority="87" stopIfTrue="1">
      <formula>$AM$4="no"</formula>
    </cfRule>
  </conditionalFormatting>
  <conditionalFormatting sqref="G155:G204">
    <cfRule type="expression" dxfId="517" priority="86" stopIfTrue="1">
      <formula>$AM$4="no"</formula>
    </cfRule>
  </conditionalFormatting>
  <conditionalFormatting sqref="E26 B41:H90 B98:I147 B155:J204 B211:M235">
    <cfRule type="expression" dxfId="516" priority="78" stopIfTrue="1">
      <formula>$AM$4="no"</formula>
    </cfRule>
  </conditionalFormatting>
  <conditionalFormatting sqref="E41:E90">
    <cfRule type="expression" dxfId="515" priority="77" stopIfTrue="1">
      <formula>$AM$4="no"</formula>
    </cfRule>
  </conditionalFormatting>
  <conditionalFormatting sqref="K211 B211:H235">
    <cfRule type="expression" dxfId="514" priority="73" stopIfTrue="1">
      <formula>$E$26="Yes"</formula>
    </cfRule>
  </conditionalFormatting>
  <conditionalFormatting sqref="F98:F147">
    <cfRule type="expression" dxfId="513" priority="52" stopIfTrue="1">
      <formula>$E98="No"</formula>
    </cfRule>
    <cfRule type="expression" dxfId="512" priority="70" stopIfTrue="1">
      <formula>$AM$4="no"</formula>
    </cfRule>
  </conditionalFormatting>
  <conditionalFormatting sqref="K211">
    <cfRule type="expression" dxfId="511" priority="69" stopIfTrue="1">
      <formula>$F$23="Yes"</formula>
    </cfRule>
  </conditionalFormatting>
  <conditionalFormatting sqref="K211">
    <cfRule type="expression" dxfId="510" priority="68" stopIfTrue="1">
      <formula>$E$23="Yes"</formula>
    </cfRule>
  </conditionalFormatting>
  <conditionalFormatting sqref="K211">
    <cfRule type="expression" dxfId="509" priority="67" stopIfTrue="1">
      <formula>$E$24="Yes"</formula>
    </cfRule>
  </conditionalFormatting>
  <conditionalFormatting sqref="K211">
    <cfRule type="expression" dxfId="508" priority="66" stopIfTrue="1">
      <formula>$E$23="Yes"</formula>
    </cfRule>
  </conditionalFormatting>
  <conditionalFormatting sqref="K211">
    <cfRule type="expression" dxfId="507" priority="65" stopIfTrue="1">
      <formula>$X$11="no"</formula>
    </cfRule>
  </conditionalFormatting>
  <conditionalFormatting sqref="E211:F235">
    <cfRule type="expression" dxfId="506" priority="7" stopIfTrue="1">
      <formula>$C211="Workover"</formula>
    </cfRule>
    <cfRule type="expression" dxfId="505" priority="64" stopIfTrue="1">
      <formula>$AM$4="no"</formula>
    </cfRule>
  </conditionalFormatting>
  <conditionalFormatting sqref="E211:F235">
    <cfRule type="expression" dxfId="504" priority="63" stopIfTrue="1">
      <formula>$E$26="Yes"</formula>
    </cfRule>
  </conditionalFormatting>
  <conditionalFormatting sqref="F41:F90">
    <cfRule type="expression" dxfId="503" priority="57" stopIfTrue="1">
      <formula>$E41="No"</formula>
    </cfRule>
  </conditionalFormatting>
  <conditionalFormatting sqref="B41:H90 B98:I147 B155:J204 E26">
    <cfRule type="expression" dxfId="502" priority="998" stopIfTrue="1">
      <formula>$E$21="No"</formula>
    </cfRule>
  </conditionalFormatting>
  <conditionalFormatting sqref="E26">
    <cfRule type="expression" dxfId="501" priority="1001" stopIfTrue="1">
      <formula>AND($AM$4=2,$E$21="No")</formula>
    </cfRule>
  </conditionalFormatting>
  <conditionalFormatting sqref="G211:G235">
    <cfRule type="expression" dxfId="500" priority="4" stopIfTrue="1">
      <formula>$C211="Completion"</formula>
    </cfRule>
    <cfRule type="expression" dxfId="499" priority="9" stopIfTrue="1">
      <formula>NOT(AND(ISBLANK($E211),ISBLANK($F211)))</formula>
    </cfRule>
    <cfRule type="expression" dxfId="498" priority="1029" stopIfTrue="1">
      <formula>$AM$4="no"</formula>
    </cfRule>
  </conditionalFormatting>
  <conditionalFormatting sqref="K212:K235">
    <cfRule type="expression" dxfId="497" priority="18" stopIfTrue="1">
      <formula>$AM$4="no"</formula>
    </cfRule>
  </conditionalFormatting>
  <conditionalFormatting sqref="K212:K235">
    <cfRule type="expression" dxfId="496" priority="17" stopIfTrue="1">
      <formula>$E$26="Yes"</formula>
    </cfRule>
  </conditionalFormatting>
  <conditionalFormatting sqref="K212:K235">
    <cfRule type="expression" dxfId="495" priority="16" stopIfTrue="1">
      <formula>$F$23="Yes"</formula>
    </cfRule>
  </conditionalFormatting>
  <conditionalFormatting sqref="K212:K235">
    <cfRule type="expression" dxfId="494" priority="15" stopIfTrue="1">
      <formula>$E$23="Yes"</formula>
    </cfRule>
  </conditionalFormatting>
  <conditionalFormatting sqref="K212:K235">
    <cfRule type="expression" dxfId="493" priority="14" stopIfTrue="1">
      <formula>$E$24="Yes"</formula>
    </cfRule>
  </conditionalFormatting>
  <conditionalFormatting sqref="K212:K235">
    <cfRule type="expression" dxfId="492" priority="13" stopIfTrue="1">
      <formula>$E$23="Yes"</formula>
    </cfRule>
  </conditionalFormatting>
  <conditionalFormatting sqref="K212:K235">
    <cfRule type="expression" dxfId="491" priority="12" stopIfTrue="1">
      <formula>$X$11="no"</formula>
    </cfRule>
  </conditionalFormatting>
  <conditionalFormatting sqref="G211:G235">
    <cfRule type="expression" dxfId="490" priority="1211" stopIfTrue="1">
      <formula>$E$26="Yes"</formula>
    </cfRule>
  </conditionalFormatting>
  <conditionalFormatting sqref="I211:I235">
    <cfRule type="expression" dxfId="489" priority="1212" stopIfTrue="1">
      <formula>$H211="Quarterly"</formula>
    </cfRule>
  </conditionalFormatting>
  <conditionalFormatting sqref="E211:E235">
    <cfRule type="expression" dxfId="488" priority="6" stopIfTrue="1">
      <formula>AND($C211="Completion",$D211="With Flaring")</formula>
    </cfRule>
    <cfRule type="expression" dxfId="487" priority="11" stopIfTrue="1">
      <formula>NOT(AND(ISBLANK($F211),ISBLANK($G211)))</formula>
    </cfRule>
  </conditionalFormatting>
  <conditionalFormatting sqref="F211:F235">
    <cfRule type="expression" dxfId="486" priority="5" stopIfTrue="1">
      <formula>AND($C211="Completion",$D211="Without Flaring")</formula>
    </cfRule>
    <cfRule type="expression" dxfId="485" priority="10" stopIfTrue="1">
      <formula>NOT(AND(ISBLANK($E211),ISBLANK($G211)))</formula>
    </cfRule>
  </conditionalFormatting>
  <conditionalFormatting sqref="D155:F204">
    <cfRule type="expression" dxfId="484" priority="3" stopIfTrue="1">
      <formula>$C155="No"</formula>
    </cfRule>
  </conditionalFormatting>
  <conditionalFormatting sqref="B241:E244">
    <cfRule type="expression" dxfId="483" priority="2" stopIfTrue="1">
      <formula>$AM$4="Yes"</formula>
    </cfRule>
  </conditionalFormatting>
  <dataValidations xWindow="1759" yWindow="387" count="40">
    <dataValidation type="list" allowBlank="1" showInputMessage="1" showErrorMessage="1" promptTitle="Parameters" prompt="Select the parameters for which missing data procedures were used to calculate emissions" sqref="G211:G235" xr:uid="{00000000-0002-0000-0A00-000000000000}">
      <formula1>PMTRS_H.3</formula1>
    </dataValidation>
    <dataValidation type="list" allowBlank="1" showInputMessage="1" showErrorMessage="1" promptTitle="Parameters" prompt="Select the parameters for which missing data procedures were used to calculate emissions" sqref="F211:F235" xr:uid="{00000000-0002-0000-0A00-000001000000}">
      <formula1>PMTRS_H.2</formula1>
    </dataValidation>
    <dataValidation type="list" allowBlank="1" showInputMessage="1" showErrorMessage="1" promptTitle="Parameters" prompt="Select the parameters for which missing data procedures were used to calculate emissions" sqref="E211:E235" xr:uid="{00000000-0002-0000-0A00-000002000000}">
      <formula1>PMTRS_H.1</formula1>
    </dataValidation>
    <dataValidation type="list" allowBlank="1" showInputMessage="1" showErrorMessage="1" promptTitle="Wildcat or Delineation Well" prompt="Wildcat or Delineation Well Subject to a 2-year Delay in Reporting (Yes or No)" sqref="E41:E90" xr:uid="{00000000-0002-0000-0A00-000003000000}">
      <formula1>"Yes,No"</formula1>
    </dataValidation>
    <dataValidation type="list" allowBlank="1" showInputMessage="1" showErrorMessage="1" promptTitle="Wildcat or Delineation Well" prompt="Wildcat or Delineation Well Subject to a 2-year Delay in Reporting (Yes or No)" sqref="E98:E147" xr:uid="{00000000-0002-0000-0A00-000004000000}">
      <formula1>"Yes, No"</formula1>
    </dataValidation>
    <dataValidation allowBlank="1" showInputMessage="1" showErrorMessage="1" promptTitle="Procedures used" prompt="Enter the procedures used to determine the missing data" sqref="K211:K235" xr:uid="{00000000-0002-0000-0A00-000005000000}"/>
    <dataValidation type="list" allowBlank="1" showInputMessage="1" showErrorMessage="1" promptTitle="Missing Data" prompt="Report whether missing data procedures were used for any parameters to calculate GHG emissions (Yes or No)" sqref="E26" xr:uid="{00000000-0002-0000-0A00-000006000000}">
      <formula1>"Yes, No"</formula1>
    </dataValidation>
    <dataValidation type="list" allowBlank="1" showInputMessage="1" showErrorMessage="1" promptTitle="Flaring" prompt="Indicate whether with flaring missing data procedures were used or without flaring" sqref="D211:D235" xr:uid="{00000000-0002-0000-0A00-000007000000}">
      <formula1>"With Flaring, Without Flaring"</formula1>
    </dataValidation>
    <dataValidation type="list" allowBlank="1" showInputMessage="1" showErrorMessage="1" promptTitle="Completion or Workover?" prompt="Select whether the well type combination in this row is for a completion or workover" sqref="C211:C235" xr:uid="{00000000-0002-0000-0A00-000008000000}">
      <formula1>"Workover, Completion"</formula1>
    </dataValidation>
    <dataValidation type="decimal" allowBlank="1" showInputMessage="1" showErrorMessage="1" promptTitle="Hours of missing data procedure" prompt="Enter the total number of hours the missing data procedure was used" sqref="J211:J235" xr:uid="{00000000-0002-0000-0A00-000009000000}">
      <formula1>0</formula1>
      <formula2>8784</formula2>
    </dataValidation>
    <dataValidation type="whole" allowBlank="1" showInputMessage="1" showErrorMessage="1" promptTitle="Number of Quarters" prompt="Enter the number of quarters missing data procedures were used" sqref="I211:I235" xr:uid="{00000000-0002-0000-0A00-00000A000000}">
      <formula1>1</formula1>
      <formula2>4</formula2>
    </dataValidation>
    <dataValidation type="list" allowBlank="1" showInputMessage="1" showErrorMessage="1" promptTitle="Measurement Frequency" prompt="Select the measurement frequency stated in your monitoring plan for the data element_x000a__x000a_If “Other”, specify frequency under “Procedures Used”" sqref="H211:H235" xr:uid="{00000000-0002-0000-0A00-00000B000000}">
      <formula1>Measurement_Frequency</formula1>
    </dataValidation>
    <dataValidation type="decimal" operator="greaterThanOrEqual" allowBlank="1" showInputMessage="1" showErrorMessage="1" promptTitle="Gas Vented to Atmosphere" prompt="Enter the total number of hours that gas vented directly to atmosphere" sqref="D41:D90" xr:uid="{00000000-0002-0000-0A00-00000C000000}">
      <formula1>0</formula1>
    </dataValidation>
    <dataValidation type="list" allowBlank="1" showInputMessage="1" showErrorMessage="1" promptTitle="Flaring or without flaring" prompt="Indicate whether the facility has gas well workovers without flaring within each sub-basin category [Yes/No]" sqref="C155:C204" xr:uid="{00000000-0002-0000-0A00-00000D000000}">
      <formula1>"Yes, No"</formula1>
    </dataValidation>
    <dataValidation allowBlank="1" showInputMessage="1" showErrorMessage="1" promptTitle="BAMM Parameters" prompt="If BAMM were used, provide a brief description of the BAMM used, parameter measured, and time period" sqref="D25" xr:uid="{00000000-0002-0000-0A00-00000E000000}"/>
    <dataValidation type="decimal" operator="greaterThanOrEqual" allowBlank="1" showInputMessage="1" showErrorMessage="1" promptTitle="N2O from Flaring" prompt="Enter the annual total N2O emissions that resulted from flares for workovers, in metric tons N2O" sqref="J155:J204" xr:uid="{00000000-0002-0000-0A00-00000F000000}">
      <formula1>0</formula1>
    </dataValidation>
    <dataValidation type="decimal" operator="greaterThanOrEqual" allowBlank="1" showInputMessage="1" showErrorMessage="1" promptTitle="CH4 from Flaring" prompt="Enter the annual total CH4 emissions that resulted from flares for workovers, in metric tons CH4" sqref="I155:I204" xr:uid="{00000000-0002-0000-0A00-000010000000}">
      <formula1>0</formula1>
    </dataValidation>
    <dataValidation type="decimal" operator="greaterThanOrEqual" allowBlank="1" showInputMessage="1" showErrorMessage="1" promptTitle="CO2 from Flaring" prompt="Enter the annual total CO2 emissions that resulted from flares for workovers, in metric tons CO2" sqref="H155:H204" xr:uid="{00000000-0002-0000-0A00-000011000000}">
      <formula1>0</formula1>
    </dataValidation>
    <dataValidation type="decimal" operator="greaterThanOrEqual" allowBlank="1" showInputMessage="1" showErrorMessage="1" promptTitle="CH4 to atmosphere" prompt="Annual total CH4 Emissions that resulted from venting gas directly to the atmosphere for workovers, in metric tons CH4" sqref="F155:F204" xr:uid="{00000000-0002-0000-0A00-000012000000}">
      <formula1>0</formula1>
    </dataValidation>
    <dataValidation type="decimal" operator="greaterThanOrEqual" allowBlank="1" showInputMessage="1" showErrorMessage="1" promptTitle="CO2 to Atmosphere" prompt="Enter Annual total CO2 Emissions that resulted from venting gas directly to the atmosphere for workovers, in metric tons CO2" sqref="E155:E204" xr:uid="{00000000-0002-0000-0A00-000013000000}">
      <formula1>0</formula1>
    </dataValidation>
    <dataValidation type="whole" operator="greaterThanOrEqual" allowBlank="1" showInputMessage="1" showErrorMessage="1" promptTitle="Total Count Workovers, Flaring" prompt="Report the total count of workovers with flaring" sqref="G155:G204" xr:uid="{00000000-0002-0000-0A00-000014000000}">
      <formula1>0</formula1>
    </dataValidation>
    <dataValidation type="whole" operator="greaterThanOrEqual" allowBlank="1" showInputMessage="1" showErrorMessage="1" promptTitle="Total Count of Workovers" prompt="Report the total count of workovers that vented directly to atmosphere without flaring in calendar year" sqref="D155:D204" xr:uid="{00000000-0002-0000-0A00-000015000000}">
      <formula1>0</formula1>
    </dataValidation>
    <dataValidation type="decimal" operator="greaterThanOrEqual" allowBlank="1" showInputMessage="1" showErrorMessage="1" promptTitle="N2O from Flaring" prompt="Enter the annual total N2O emissions that resulted from flares for completions, in metric tons N2O" sqref="I98:I147" xr:uid="{00000000-0002-0000-0A00-000016000000}">
      <formula1>0</formula1>
    </dataValidation>
    <dataValidation type="decimal" operator="greaterThanOrEqual" allowBlank="1" showInputMessage="1" showErrorMessage="1" promptTitle="CH4 from Flaring" prompt="Enter the annual total CH4 emissions that resulted from flares for completions, in metric tons CH4" sqref="H98:H147" xr:uid="{00000000-0002-0000-0A00-000017000000}">
      <formula1>0</formula1>
    </dataValidation>
    <dataValidation type="decimal" operator="greaterThanOrEqual" allowBlank="1" showInputMessage="1" showErrorMessage="1" promptTitle="CH4 to atmosphere" prompt="Annual total CH4 Emissions that resulted from venting gas directly to the atmosphere for completions, in metric tons CH4" sqref="H41:H90" xr:uid="{00000000-0002-0000-0A00-000018000000}">
      <formula1>0</formula1>
    </dataValidation>
    <dataValidation type="decimal" operator="greaterThanOrEqual" allowBlank="1" showInputMessage="1" showErrorMessage="1" promptTitle="CO2 to Atmosphere" prompt="Enter Annual total CO2 Emissions that resulted from venting gas directly to the atmosphere for completions, in metric tons CO2" sqref="G41:G90" xr:uid="{00000000-0002-0000-0A00-000019000000}">
      <formula1>0</formula1>
    </dataValidation>
    <dataValidation type="decimal" operator="greaterThanOrEqual" allowBlank="1" showInputMessage="1" showErrorMessage="1" promptTitle="CO2 from Flaring" prompt="Enter the annual total CO2 emissions that resulted from flares for completions, in metric tons CO2" sqref="G98:G147" xr:uid="{00000000-0002-0000-0A00-00001A000000}">
      <formula1>0</formula1>
    </dataValidation>
    <dataValidation type="whole" operator="greaterThanOrEqual" allowBlank="1" showInputMessage="1" showErrorMessage="1" promptTitle="Total Count Flared Completions" prompt="Report the total count of completions that flared gas" sqref="C98:C147" xr:uid="{00000000-0002-0000-0A00-00001B000000}">
      <formula1>0</formula1>
    </dataValidation>
    <dataValidation type="decimal" operator="greaterThanOrEqual" allowBlank="1" showInputMessage="1" showErrorMessage="1" promptTitle="Average daily gas prod. rate" prompt="Enter the average daily gas production rate (standard cubic feet per hour)" sqref="F98:F147 F41:F90" xr:uid="{00000000-0002-0000-0A00-00001C000000}">
      <formula1>0</formula1>
    </dataValidation>
    <dataValidation type="decimal" operator="greaterThanOrEqual" allowBlank="1" showInputMessage="1" showErrorMessage="1" promptTitle="Gas Vented to Flare" prompt="Enter the total number of hours that gas vented to a flare" sqref="D98:D147" xr:uid="{00000000-0002-0000-0A00-00001D000000}">
      <formula1>0</formula1>
    </dataValidation>
    <dataValidation type="whole" operator="greaterThanOrEqual" allowBlank="1" showInputMessage="1" showErrorMessage="1" promptTitle="Total Count of Completions" prompt="Report the total count of completions that vented directly to atmosphere without flaring in calendar year" sqref="C41:C90" xr:uid="{00000000-0002-0000-0A00-00001E000000}">
      <formula1>0</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4 F20 B2 B9 B29:B30 H21 B26 B23:B24 B21:C21 B15:B19 E33 C10:C11" xr:uid="{00000000-0002-0000-0A00-00001F000000}"/>
    <dataValidation type="list" allowBlank="1" showInputMessage="1" showErrorMessage="1" promptTitle="Missing Data" prompt="Report whether missing data procedures were used for any parameters to calculate GHG emissions (Yes or No)" sqref="E25" xr:uid="{00000000-0002-0000-0A00-000020000000}">
      <formula1>YesNo</formula1>
    </dataValidation>
    <dataValidation type="list" allowBlank="1" showInputMessage="1" showErrorMessage="1" promptTitle="Sub-Basin ID" prompt="Select an identifier for this sub-basin" sqref="B211:B235 B41:B90 B98:B147 B155:B204" xr:uid="{00000000-0002-0000-0A00-000021000000}">
      <formula1>OFFSET(SubBasinID,0,0,SubBasinLength,1)</formula1>
    </dataValidation>
    <dataValidation allowBlank="1" showInputMessage="1" showErrorMessage="1" promptTitle="Wildcat or Delineation Well Data" prompt="If the only wells in the sub-basin are wildcat or delineation wells some reporting of certain data may be delayed for 2 years_x000a_" sqref="E39 E96" xr:uid="{00000000-0002-0000-0A00-000022000000}"/>
    <dataValidation allowBlank="1" showInputMessage="1" showErrorMessage="1" promptTitle="Well ID Number(s)" prompt="Enter the list of well ID numbers associated with each sub-basin_x000a__x000a_NOTE: Separate well numbers with semicolons." sqref="E241:E244" xr:uid="{00000000-0002-0000-0A00-000023000000}"/>
    <dataValidation type="decimal" operator="greaterThanOrEqual" allowBlank="1" showInputMessage="1" showErrorMessage="1" promptTitle="Avg Gas Prod Without Flaring" prompt="Enter the average daily gas production rate for gas well completions without hydraulic fracturing and without flaring, in standard cubic feet per hour" sqref="C241:C244" xr:uid="{00000000-0002-0000-0A00-000024000000}">
      <formula1>0</formula1>
    </dataValidation>
    <dataValidation type="decimal" operator="greaterThanOrEqual" allowBlank="1" showInputMessage="1" showErrorMessage="1" promptTitle="Avg Gas Prod With Flaring" prompt="Enter the average daily gas production rate for gas well completions with hydraulic fracturing and without flaring, in standard cubic feet per hour" sqref="D241:D244" xr:uid="{00000000-0002-0000-0A00-000025000000}">
      <formula1>0</formula1>
    </dataValidation>
    <dataValidation allowBlank="1" showInputMessage="1" showErrorMessage="1" promptTitle="Sub-Basin ID" prompt="Select an identifier for this sub-basin" sqref="B241:B244" xr:uid="{00000000-0002-0000-0A00-000026000000}"/>
    <dataValidation type="list" allowBlank="1" showInputMessage="1" showErrorMessage="1" sqref="E21" xr:uid="{00000000-0002-0000-0A00-000027000000}">
      <formula1>"Yes,No"</formula1>
    </dataValidation>
  </dataValidations>
  <hyperlinks>
    <hyperlink ref="D3" location="Introduction!A1" display="Back to Summary Tab" xr:uid="{00000000-0004-0000-0A00-000000000000}"/>
    <hyperlink ref="C12" r:id="rId1" xr:uid="{00000000-0004-0000-0A00-000001000000}"/>
    <hyperlink ref="C13" r:id="rId2" xr:uid="{00000000-0004-0000-0A00-000002000000}"/>
    <hyperlink ref="H36" location="'(h) Wells without Fracturing'!A1" display="RETURN TO TOP" xr:uid="{00000000-0004-0000-0A00-000003000000}"/>
    <hyperlink ref="F28:F31" location="'(g, h) Completions &amp; Workovers'!B39" tooltip="Click this cell for well completions and workovers WITH hydraulic fracturing" display="CLICK HERE" xr:uid="{00000000-0004-0000-0A00-000004000000}"/>
    <hyperlink ref="F28" location="'(h) Wells without Fracturing'!B40" tooltip="Click this cell for well completions and workovers WITH hydraulic fracturing" display="CLICK HERE" xr:uid="{00000000-0004-0000-0A00-000005000000}"/>
    <hyperlink ref="F29" location="'(h) Wells without Fracturing'!B97" tooltip="Click this cell for well completions and workovers WITH hydraulic fracturing" display="CLICK HERE" xr:uid="{00000000-0004-0000-0A00-000006000000}"/>
    <hyperlink ref="F30" location="'(h) Wells without Fracturing'!B154" tooltip="Click this cell for well completions and workovers WITH hydraulic fracturing" display="CLICK HERE" xr:uid="{00000000-0004-0000-0A00-000007000000}"/>
    <hyperlink ref="F31" location="'(h) Wells without Fracturing'!B210" tooltip="Click this cell for well completions and workovers WITH hydraulic fracturing" display="CLICK HERE" xr:uid="{00000000-0004-0000-0A00-000008000000}"/>
    <hyperlink ref="C10" r:id="rId3" xr:uid="{00000000-0004-0000-0A00-000009000000}"/>
    <hyperlink ref="I93" location="'(h) Wells without Fracturing'!A1" display="RETURN TO TOP" xr:uid="{00000000-0004-0000-0A00-00000A000000}"/>
    <hyperlink ref="J150" location="'(h) Wells without Fracturing'!A1" display="RETURN TO TOP" xr:uid="{00000000-0004-0000-0A00-00000B000000}"/>
    <hyperlink ref="M207" location="'(h) Wells without Fracturing'!A1" display="RETURN TO TOP" xr:uid="{00000000-0004-0000-0A00-00000C000000}"/>
    <hyperlink ref="F33" location="'(aa)(1) Onshore Production'!AF273" display="CLICK HERE" xr:uid="{00000000-0004-0000-0A00-00000D000000}"/>
    <hyperlink ref="C14" r:id="rId4" xr:uid="{00000000-0004-0000-0A00-00000E000000}"/>
    <hyperlink ref="G238" location="'(h) Wells without Fracturing'!A1" display="RETURN TO TOP" xr:uid="{00000000-0004-0000-0A00-00000F000000}"/>
    <hyperlink ref="F32" location="'(h) Wells without Fracturing'!B240" tooltip="Click this cell for well completions and workovers WITH hydraulic fracturing" display="CLICK HERE" xr:uid="{00000000-0004-0000-0A00-000010000000}"/>
    <hyperlink ref="C11" r:id="rId5" xr:uid="{00000000-0004-0000-0A00-000011000000}"/>
  </hyperlinks>
  <pageMargins left="0.7" right="0.7" top="0.75" bottom="0.75" header="0.3" footer="0.3"/>
  <pageSetup orientation="portrait" r:id="rId6"/>
  <extLst>
    <ext xmlns:x14="http://schemas.microsoft.com/office/spreadsheetml/2009/9/main" uri="{78C0D931-6437-407d-A8EE-F0AAD7539E65}">
      <x14:conditionalFormattings>
        <x14:conditionalFormatting xmlns:xm="http://schemas.microsoft.com/office/excel/2006/main">
          <x14:cfRule type="expression" priority="1213" stopIfTrue="1" id="{00000000-000E-0000-0A00-0000BC040000}">
            <xm:f>NOT(ISNA(MATCH($H211,'missing data parameters'!$A$2:$A$8,0)))</xm:f>
            <x14:dxf>
              <font>
                <color theme="1"/>
              </font>
              <fill>
                <patternFill>
                  <bgColor rgb="FF99CCFF"/>
                </patternFill>
              </fill>
            </x14:dxf>
          </x14:cfRule>
          <xm:sqref>J211:J235</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dimension ref="B1:AD236"/>
  <sheetViews>
    <sheetView showGridLines="0" zoomScale="85" zoomScaleNormal="85" workbookViewId="0"/>
  </sheetViews>
  <sheetFormatPr defaultColWidth="8.90625" defaultRowHeight="14" x14ac:dyDescent="0.35"/>
  <cols>
    <col min="1" max="1" width="3.6328125" style="56" customWidth="1"/>
    <col min="2" max="2" width="45.6328125" style="56" customWidth="1"/>
    <col min="3" max="3" width="28.08984375" style="56" customWidth="1"/>
    <col min="4" max="4" width="30" style="56" customWidth="1"/>
    <col min="5" max="5" width="31.1796875" style="56" customWidth="1"/>
    <col min="6" max="7" width="30.08984375" style="56" customWidth="1"/>
    <col min="8" max="8" width="23.453125" style="56" bestFit="1" customWidth="1"/>
    <col min="9" max="12" width="20.6328125" style="56" customWidth="1"/>
    <col min="13" max="13" width="22.6328125" style="56" customWidth="1"/>
    <col min="14" max="14" width="20.6328125" style="56" customWidth="1"/>
    <col min="15" max="15" width="14.90625" style="56" customWidth="1"/>
    <col min="16" max="16" width="14.90625" style="56" hidden="1" customWidth="1"/>
    <col min="17" max="17" width="14" style="55" hidden="1" customWidth="1"/>
    <col min="18" max="18" width="67" style="55" hidden="1" customWidth="1"/>
    <col min="19" max="20" width="14" style="55" hidden="1" customWidth="1"/>
    <col min="21" max="21" width="14" style="56" hidden="1" customWidth="1"/>
    <col min="22" max="22" width="73.1796875" style="56" hidden="1" customWidth="1"/>
    <col min="23" max="24" width="14" style="56" hidden="1" customWidth="1"/>
    <col min="25" max="25" width="115.08984375" style="56" hidden="1" customWidth="1"/>
    <col min="26" max="30" width="14" style="56" hidden="1" customWidth="1"/>
    <col min="31" max="70" width="14" style="56" customWidth="1"/>
    <col min="71" max="16384" width="8.90625" style="56"/>
  </cols>
  <sheetData>
    <row r="1" spans="2:30" ht="20" x14ac:dyDescent="0.35">
      <c r="B1" s="340"/>
    </row>
    <row r="2" spans="2:30" ht="19" x14ac:dyDescent="0.35">
      <c r="B2" s="19" t="s">
        <v>3945</v>
      </c>
      <c r="C2" s="127"/>
      <c r="D2" s="127"/>
      <c r="E2" s="300" t="e">
        <f>IF(Introduction!E38="Yes","","This source is not required to be reported for the industry segment selected")</f>
        <v>#N/A</v>
      </c>
      <c r="F2" s="127"/>
      <c r="G2" s="127"/>
    </row>
    <row r="3" spans="2:30" ht="18" x14ac:dyDescent="0.35">
      <c r="B3" s="481" t="s">
        <v>43</v>
      </c>
      <c r="C3" s="343" t="str">
        <f>Introduction!D4</f>
        <v>R.10</v>
      </c>
      <c r="D3" s="110" t="s">
        <v>63</v>
      </c>
      <c r="E3" s="344"/>
      <c r="F3" s="127"/>
      <c r="G3" s="345">
        <f>Introduction!H4</f>
        <v>45618</v>
      </c>
      <c r="I3" s="127"/>
    </row>
    <row r="4" spans="2:30" ht="18.899999999999999" customHeight="1" thickBot="1" x14ac:dyDescent="0.4">
      <c r="B4" s="83" t="s">
        <v>19</v>
      </c>
      <c r="C4" s="84"/>
      <c r="D4" s="84"/>
      <c r="E4" s="84"/>
      <c r="F4" s="85"/>
      <c r="G4" s="121"/>
      <c r="I4" s="127"/>
      <c r="Q4" s="55" t="s">
        <v>56</v>
      </c>
      <c r="V4" s="330" t="s">
        <v>3817</v>
      </c>
      <c r="Y4" s="29" t="s">
        <v>4653</v>
      </c>
      <c r="AD4" s="29" t="s">
        <v>4706</v>
      </c>
    </row>
    <row r="5" spans="2:30" ht="14.5" thickBot="1" x14ac:dyDescent="0.4">
      <c r="B5" s="346" t="s">
        <v>3622</v>
      </c>
      <c r="C5" s="347"/>
      <c r="D5" s="347"/>
      <c r="E5" s="347"/>
      <c r="F5" s="348"/>
      <c r="G5" s="121"/>
      <c r="H5" s="127"/>
      <c r="I5" s="127"/>
      <c r="Q5" s="468" t="e">
        <f>Introduction!E38</f>
        <v>#N/A</v>
      </c>
      <c r="V5" s="493" t="s">
        <v>3818</v>
      </c>
      <c r="Y5" s="55" t="s">
        <v>4647</v>
      </c>
      <c r="AD5" s="121" t="s">
        <v>4656</v>
      </c>
    </row>
    <row r="6" spans="2:30" ht="15.75" customHeight="1" x14ac:dyDescent="0.35">
      <c r="B6" s="823" t="s">
        <v>8951</v>
      </c>
      <c r="C6" s="856"/>
      <c r="D6" s="856"/>
      <c r="E6" s="856"/>
      <c r="F6" s="857"/>
      <c r="G6" s="121"/>
      <c r="H6" s="127"/>
      <c r="I6" s="127"/>
      <c r="V6" s="66" t="s">
        <v>3819</v>
      </c>
      <c r="Y6" s="55" t="s">
        <v>4648</v>
      </c>
      <c r="AD6" s="121" t="s">
        <v>4657</v>
      </c>
    </row>
    <row r="7" spans="2:30" ht="15.75" customHeight="1" x14ac:dyDescent="0.35">
      <c r="B7" s="823" t="s">
        <v>8952</v>
      </c>
      <c r="C7" s="856"/>
      <c r="D7" s="856"/>
      <c r="E7" s="856"/>
      <c r="F7" s="857"/>
      <c r="G7" s="121"/>
      <c r="H7" s="127"/>
      <c r="I7" s="127"/>
      <c r="Q7" s="66" t="s">
        <v>190</v>
      </c>
      <c r="V7" s="66" t="s">
        <v>3564</v>
      </c>
      <c r="Y7" s="56" t="s">
        <v>4649</v>
      </c>
      <c r="AD7" s="121" t="s">
        <v>4658</v>
      </c>
    </row>
    <row r="8" spans="2:30" ht="15.75" customHeight="1" x14ac:dyDescent="0.35">
      <c r="B8" s="823" t="s">
        <v>8953</v>
      </c>
      <c r="C8" s="856"/>
      <c r="D8" s="856"/>
      <c r="E8" s="856"/>
      <c r="F8" s="857"/>
      <c r="G8" s="121"/>
      <c r="H8" s="127"/>
      <c r="I8" s="127"/>
      <c r="P8" s="56" t="s">
        <v>4011</v>
      </c>
      <c r="Q8" s="66">
        <v>0</v>
      </c>
      <c r="R8" s="66">
        <f>E22</f>
        <v>0</v>
      </c>
      <c r="V8" s="66" t="s">
        <v>3820</v>
      </c>
      <c r="Y8" s="56" t="s">
        <v>4650</v>
      </c>
      <c r="AD8" s="121" t="s">
        <v>4659</v>
      </c>
    </row>
    <row r="9" spans="2:30" ht="15.75" customHeight="1" x14ac:dyDescent="0.35">
      <c r="B9" s="823" t="s">
        <v>8954</v>
      </c>
      <c r="C9" s="856"/>
      <c r="D9" s="856"/>
      <c r="E9" s="856"/>
      <c r="F9" s="857"/>
      <c r="G9" s="121"/>
      <c r="H9" s="127"/>
      <c r="I9" s="127"/>
      <c r="Q9" s="55" t="s">
        <v>195</v>
      </c>
      <c r="V9" s="66" t="s">
        <v>3821</v>
      </c>
      <c r="W9" s="373"/>
      <c r="Y9" s="56" t="s">
        <v>4651</v>
      </c>
      <c r="AD9" s="121" t="s">
        <v>4660</v>
      </c>
    </row>
    <row r="10" spans="2:30" ht="15.75" customHeight="1" x14ac:dyDescent="0.35">
      <c r="B10" s="823" t="s">
        <v>8955</v>
      </c>
      <c r="C10" s="856"/>
      <c r="D10" s="856"/>
      <c r="E10" s="856"/>
      <c r="F10" s="857"/>
      <c r="G10" s="121"/>
      <c r="H10" s="127"/>
      <c r="I10" s="127"/>
      <c r="Q10" s="55" t="s">
        <v>3656</v>
      </c>
      <c r="V10" s="66" t="s">
        <v>3822</v>
      </c>
      <c r="Y10" s="56" t="s">
        <v>4721</v>
      </c>
      <c r="AD10" s="121" t="s">
        <v>4661</v>
      </c>
    </row>
    <row r="11" spans="2:30" ht="48" customHeight="1" x14ac:dyDescent="0.35">
      <c r="B11" s="888" t="s">
        <v>4842</v>
      </c>
      <c r="C11" s="889"/>
      <c r="D11" s="889"/>
      <c r="E11" s="889"/>
      <c r="F11" s="889"/>
      <c r="G11" s="121"/>
      <c r="H11" s="127"/>
      <c r="I11" s="127"/>
      <c r="Q11" s="72"/>
      <c r="V11" s="66" t="s">
        <v>4320</v>
      </c>
      <c r="Y11" s="56" t="s">
        <v>4652</v>
      </c>
      <c r="AD11" s="121" t="s">
        <v>4662</v>
      </c>
    </row>
    <row r="12" spans="2:30" ht="15.75" customHeight="1" x14ac:dyDescent="0.35">
      <c r="B12" s="890" t="s">
        <v>20</v>
      </c>
      <c r="C12" s="891"/>
      <c r="D12" s="891"/>
      <c r="E12" s="891"/>
      <c r="F12" s="892"/>
      <c r="G12" s="121"/>
      <c r="H12" s="127"/>
      <c r="I12" s="127"/>
      <c r="Y12" s="56" t="s">
        <v>4929</v>
      </c>
      <c r="AD12" s="121" t="s">
        <v>4663</v>
      </c>
    </row>
    <row r="13" spans="2:30" ht="15.75" customHeight="1" x14ac:dyDescent="0.35">
      <c r="B13" s="95" t="s">
        <v>61</v>
      </c>
      <c r="C13" s="267" t="s">
        <v>4779</v>
      </c>
      <c r="D13" s="274"/>
      <c r="E13" s="274"/>
      <c r="F13" s="694"/>
      <c r="G13" s="121"/>
      <c r="H13" s="127"/>
      <c r="I13" s="127"/>
      <c r="AD13" s="56" t="s">
        <v>4846</v>
      </c>
    </row>
    <row r="14" spans="2:30" ht="15.75" customHeight="1" x14ac:dyDescent="0.35">
      <c r="B14" s="86" t="s">
        <v>62</v>
      </c>
      <c r="C14" s="267" t="s">
        <v>8623</v>
      </c>
      <c r="D14" s="285"/>
      <c r="E14" s="285"/>
      <c r="F14" s="286"/>
      <c r="G14" s="121"/>
      <c r="H14" s="127"/>
      <c r="I14" s="127"/>
      <c r="Q14" s="66"/>
      <c r="R14" s="66" t="s">
        <v>25</v>
      </c>
      <c r="AD14" s="121" t="s">
        <v>4664</v>
      </c>
    </row>
    <row r="15" spans="2:30" ht="15.75" customHeight="1" x14ac:dyDescent="0.35">
      <c r="B15" s="355" t="s">
        <v>3653</v>
      </c>
      <c r="C15" s="356" t="s">
        <v>8625</v>
      </c>
      <c r="D15" s="356"/>
      <c r="E15" s="356"/>
      <c r="F15" s="357"/>
      <c r="G15" s="121"/>
      <c r="H15" s="127"/>
      <c r="I15" s="127"/>
      <c r="Q15" s="67" t="s">
        <v>16</v>
      </c>
      <c r="R15" s="66" t="s">
        <v>28</v>
      </c>
      <c r="S15" s="55" t="s">
        <v>47</v>
      </c>
      <c r="V15" s="55"/>
      <c r="AD15" s="121" t="s">
        <v>4665</v>
      </c>
    </row>
    <row r="16" spans="2:30" ht="15.75" customHeight="1" thickBot="1" x14ac:dyDescent="0.4">
      <c r="B16" s="10"/>
      <c r="C16" s="26"/>
      <c r="D16" s="26"/>
      <c r="E16" s="26"/>
      <c r="F16" s="26"/>
      <c r="G16" s="26"/>
      <c r="H16" s="127"/>
      <c r="I16" s="127"/>
      <c r="J16" s="127"/>
      <c r="K16" s="127"/>
      <c r="L16" s="127"/>
      <c r="M16" s="127"/>
      <c r="N16" s="127"/>
      <c r="Q16" s="67" t="s">
        <v>29</v>
      </c>
      <c r="R16" s="66" t="s">
        <v>30</v>
      </c>
      <c r="S16" s="55" t="s">
        <v>48</v>
      </c>
      <c r="V16" s="55"/>
      <c r="AD16" s="121" t="s">
        <v>4666</v>
      </c>
    </row>
    <row r="17" spans="2:30" ht="30.75" customHeight="1" x14ac:dyDescent="0.35">
      <c r="B17" s="10"/>
      <c r="C17" s="810" t="s">
        <v>3958</v>
      </c>
      <c r="D17" s="811"/>
      <c r="E17" s="812"/>
      <c r="F17" s="121"/>
      <c r="G17" s="121"/>
      <c r="H17" s="127"/>
      <c r="I17" s="127"/>
      <c r="J17" s="127"/>
      <c r="K17" s="127"/>
      <c r="L17" s="127"/>
      <c r="M17" s="127"/>
      <c r="N17" s="127"/>
      <c r="R17" s="66" t="s">
        <v>31</v>
      </c>
      <c r="AD17" s="121" t="s">
        <v>4667</v>
      </c>
    </row>
    <row r="18" spans="2:30" ht="17" x14ac:dyDescent="0.35">
      <c r="B18" s="10"/>
      <c r="C18" s="57" t="s">
        <v>59</v>
      </c>
      <c r="D18" s="58" t="s">
        <v>3807</v>
      </c>
      <c r="E18" s="167" t="s">
        <v>3808</v>
      </c>
      <c r="F18" s="121"/>
      <c r="G18" s="121"/>
      <c r="H18" s="127"/>
      <c r="I18" s="127"/>
      <c r="J18" s="127"/>
      <c r="K18" s="127"/>
      <c r="L18" s="127"/>
      <c r="M18" s="127"/>
      <c r="N18" s="127"/>
      <c r="AD18" s="121" t="s">
        <v>4668</v>
      </c>
    </row>
    <row r="19" spans="2:30" ht="15.75" customHeight="1" thickBot="1" x14ac:dyDescent="0.4">
      <c r="B19" s="10"/>
      <c r="C19" s="214">
        <f>SUM(E43:E50,B57)</f>
        <v>0</v>
      </c>
      <c r="D19" s="213">
        <f>SUM(F43:F50,C57)</f>
        <v>0</v>
      </c>
      <c r="E19" s="169" t="s">
        <v>21</v>
      </c>
      <c r="F19" s="121"/>
      <c r="G19" s="121"/>
      <c r="H19" s="127"/>
      <c r="I19" s="127"/>
      <c r="J19" s="127"/>
      <c r="K19" s="127"/>
      <c r="L19" s="127"/>
      <c r="M19" s="127"/>
      <c r="N19" s="127"/>
      <c r="AD19" s="121" t="s">
        <v>4669</v>
      </c>
    </row>
    <row r="20" spans="2:30" ht="15.75" customHeight="1" x14ac:dyDescent="0.35">
      <c r="B20" s="10"/>
      <c r="C20" s="26"/>
      <c r="D20" s="26"/>
      <c r="E20" s="26"/>
      <c r="F20" s="26"/>
      <c r="G20" s="26"/>
      <c r="H20" s="127"/>
      <c r="I20" s="127"/>
      <c r="J20" s="127"/>
      <c r="K20" s="127"/>
      <c r="L20" s="127"/>
      <c r="M20" s="127"/>
      <c r="N20" s="127"/>
      <c r="AD20" s="121" t="s">
        <v>4670</v>
      </c>
    </row>
    <row r="21" spans="2:30" x14ac:dyDescent="0.35">
      <c r="C21" s="894" t="s">
        <v>4720</v>
      </c>
      <c r="D21" s="894"/>
      <c r="E21" s="894"/>
      <c r="F21" s="544" t="str">
        <f>IF(E22="No",Q9,"")</f>
        <v/>
      </c>
      <c r="H21" s="127"/>
      <c r="I21" s="127"/>
      <c r="J21" s="127"/>
      <c r="K21" s="127"/>
      <c r="L21" s="127"/>
      <c r="M21" s="127"/>
      <c r="N21" s="127"/>
      <c r="Q21" s="127" t="s">
        <v>4455</v>
      </c>
      <c r="AD21" s="121" t="s">
        <v>4671</v>
      </c>
    </row>
    <row r="22" spans="2:30" ht="35" customHeight="1" x14ac:dyDescent="0.35">
      <c r="C22" s="893" t="s">
        <v>8615</v>
      </c>
      <c r="D22" s="893"/>
      <c r="E22" s="303"/>
      <c r="F22" s="469" t="str">
        <f>IF(AND(SUM(E43:F50,B57:C57)&gt;0,E22&lt;&gt;"Yes"),$Q$10,"")</f>
        <v/>
      </c>
      <c r="G22" s="26"/>
      <c r="H22" s="127"/>
      <c r="I22" s="127"/>
      <c r="J22" s="127"/>
      <c r="K22" s="127"/>
      <c r="L22" s="127"/>
      <c r="M22" s="127"/>
      <c r="N22" s="127"/>
      <c r="Q22" s="127" t="s">
        <v>4457</v>
      </c>
      <c r="AD22" s="121" t="s">
        <v>4672</v>
      </c>
    </row>
    <row r="23" spans="2:30" x14ac:dyDescent="0.35">
      <c r="C23" s="121"/>
      <c r="D23" s="121"/>
      <c r="E23" s="121"/>
      <c r="F23" s="364"/>
      <c r="G23" s="26"/>
      <c r="H23" s="127"/>
      <c r="I23" s="127"/>
      <c r="J23" s="127"/>
      <c r="K23" s="127"/>
      <c r="L23" s="127"/>
      <c r="M23" s="127"/>
      <c r="N23" s="127"/>
      <c r="Q23" s="121" t="s">
        <v>4456</v>
      </c>
      <c r="R23" s="121"/>
      <c r="S23" s="121"/>
      <c r="T23" s="121"/>
      <c r="U23" s="121"/>
      <c r="V23" s="121"/>
      <c r="W23" s="121"/>
      <c r="X23" s="121"/>
      <c r="Y23" s="121"/>
      <c r="Z23" s="121"/>
      <c r="AA23" s="121"/>
      <c r="AB23" s="121"/>
      <c r="AC23" s="121"/>
      <c r="AD23" s="121" t="s">
        <v>4673</v>
      </c>
    </row>
    <row r="24" spans="2:30" ht="15.75" customHeight="1" x14ac:dyDescent="0.35">
      <c r="C24" s="835" t="s">
        <v>4759</v>
      </c>
      <c r="D24" s="835"/>
      <c r="E24" s="835"/>
      <c r="G24" s="26"/>
      <c r="H24" s="127"/>
      <c r="I24" s="127"/>
      <c r="J24" s="127"/>
      <c r="K24" s="127"/>
      <c r="L24" s="127"/>
      <c r="M24" s="127"/>
      <c r="N24" s="127"/>
      <c r="Q24" s="121"/>
      <c r="R24" s="121"/>
      <c r="S24" s="121"/>
      <c r="T24" s="121"/>
      <c r="U24" s="121"/>
      <c r="V24" s="121"/>
      <c r="W24" s="121"/>
      <c r="X24" s="121"/>
      <c r="Y24" s="121"/>
      <c r="Z24" s="121"/>
      <c r="AA24" s="121"/>
      <c r="AB24" s="121"/>
      <c r="AC24" s="121"/>
      <c r="AD24" s="121" t="s">
        <v>4674</v>
      </c>
    </row>
    <row r="25" spans="2:30" ht="104.5" customHeight="1" x14ac:dyDescent="0.35">
      <c r="B25" s="10"/>
      <c r="C25" s="431" t="s">
        <v>8850</v>
      </c>
      <c r="D25" s="431" t="s">
        <v>8851</v>
      </c>
      <c r="E25" s="438" t="s">
        <v>3617</v>
      </c>
      <c r="F25" s="26"/>
      <c r="G25" s="26"/>
      <c r="H25" s="127"/>
      <c r="I25" s="127"/>
      <c r="J25" s="127"/>
      <c r="K25" s="127"/>
      <c r="L25" s="127"/>
      <c r="M25" s="127"/>
      <c r="N25" s="127"/>
      <c r="AD25" s="121" t="s">
        <v>4675</v>
      </c>
    </row>
    <row r="26" spans="2:30" ht="15" customHeight="1" x14ac:dyDescent="0.35">
      <c r="B26" s="113"/>
      <c r="C26" s="747" t="s">
        <v>8731</v>
      </c>
      <c r="D26" s="749"/>
      <c r="E26" s="90"/>
      <c r="F26" s="26"/>
      <c r="G26" s="26"/>
      <c r="H26" s="127"/>
      <c r="I26" s="127"/>
      <c r="J26" s="127"/>
      <c r="K26" s="127"/>
      <c r="L26" s="127"/>
      <c r="M26" s="127"/>
      <c r="N26" s="127"/>
      <c r="AD26" s="121" t="s">
        <v>4676</v>
      </c>
    </row>
    <row r="27" spans="2:30" x14ac:dyDescent="0.35">
      <c r="B27" s="10"/>
      <c r="C27" s="121"/>
      <c r="D27" s="121"/>
      <c r="F27" s="26"/>
      <c r="G27" s="26"/>
      <c r="H27" s="127"/>
      <c r="I27" s="127"/>
      <c r="J27" s="127"/>
      <c r="K27" s="127"/>
      <c r="L27" s="127"/>
      <c r="M27" s="127"/>
      <c r="N27" s="127"/>
      <c r="AD27" s="121" t="s">
        <v>4677</v>
      </c>
    </row>
    <row r="28" spans="2:30" x14ac:dyDescent="0.35">
      <c r="B28" s="10"/>
      <c r="C28" s="121"/>
      <c r="D28" s="135" t="s">
        <v>4746</v>
      </c>
      <c r="E28" s="122" t="s">
        <v>79</v>
      </c>
      <c r="F28" s="26"/>
      <c r="G28" s="26"/>
      <c r="H28" s="127"/>
      <c r="I28" s="127"/>
      <c r="J28" s="127"/>
      <c r="K28" s="127"/>
      <c r="L28" s="127"/>
      <c r="M28" s="127"/>
      <c r="N28" s="127"/>
      <c r="Q28" s="121" t="s">
        <v>57</v>
      </c>
      <c r="R28" s="121"/>
      <c r="S28" s="121"/>
      <c r="T28" s="121"/>
      <c r="U28" s="121"/>
      <c r="V28" s="121"/>
      <c r="W28" s="121"/>
      <c r="X28" s="121"/>
      <c r="Y28" s="121"/>
      <c r="Z28" s="121"/>
      <c r="AA28" s="121"/>
      <c r="AB28" s="121"/>
      <c r="AC28" s="121"/>
      <c r="AD28" s="121" t="s">
        <v>4678</v>
      </c>
    </row>
    <row r="29" spans="2:30" x14ac:dyDescent="0.35">
      <c r="B29" s="10"/>
      <c r="C29" s="121"/>
      <c r="D29" s="135" t="s">
        <v>4747</v>
      </c>
      <c r="E29" s="122" t="s">
        <v>79</v>
      </c>
      <c r="F29" s="26"/>
      <c r="G29" s="26"/>
      <c r="H29" s="127"/>
      <c r="I29" s="127"/>
      <c r="J29" s="127"/>
      <c r="K29" s="127"/>
      <c r="L29" s="127"/>
      <c r="M29" s="127"/>
      <c r="N29" s="127"/>
      <c r="Q29" s="66">
        <f>Introduction!W8</f>
        <v>0</v>
      </c>
      <c r="V29" s="545"/>
      <c r="AD29" s="121" t="s">
        <v>4679</v>
      </c>
    </row>
    <row r="30" spans="2:30" x14ac:dyDescent="0.35">
      <c r="B30" s="10"/>
      <c r="C30" s="121"/>
      <c r="D30" s="135" t="s">
        <v>4748</v>
      </c>
      <c r="E30" s="122" t="s">
        <v>79</v>
      </c>
      <c r="F30" s="26"/>
      <c r="G30" s="26"/>
      <c r="H30" s="127"/>
      <c r="I30" s="127"/>
      <c r="J30" s="127"/>
      <c r="K30" s="127"/>
      <c r="L30" s="127"/>
      <c r="M30" s="127"/>
      <c r="N30" s="127"/>
      <c r="Q30" s="66">
        <f>Introduction!V8</f>
        <v>0</v>
      </c>
      <c r="V30" s="545"/>
      <c r="AD30" s="121" t="s">
        <v>4680</v>
      </c>
    </row>
    <row r="31" spans="2:30" x14ac:dyDescent="0.35">
      <c r="B31" s="10"/>
      <c r="C31" s="121"/>
      <c r="D31" s="135" t="s">
        <v>4837</v>
      </c>
      <c r="E31" s="122" t="s">
        <v>79</v>
      </c>
      <c r="F31" s="26"/>
      <c r="G31" s="26"/>
      <c r="H31" s="127"/>
      <c r="I31" s="127"/>
      <c r="J31" s="127"/>
      <c r="K31" s="127"/>
      <c r="L31" s="127"/>
      <c r="M31" s="127"/>
      <c r="N31" s="127"/>
      <c r="AD31" s="121" t="s">
        <v>4681</v>
      </c>
    </row>
    <row r="32" spans="2:30" x14ac:dyDescent="0.35">
      <c r="B32" s="10"/>
      <c r="C32" s="121"/>
      <c r="D32" s="135" t="s">
        <v>4838</v>
      </c>
      <c r="E32" s="122" t="s">
        <v>79</v>
      </c>
      <c r="F32" s="26"/>
      <c r="G32" s="26"/>
      <c r="H32" s="127"/>
      <c r="I32" s="127"/>
      <c r="J32" s="127"/>
      <c r="K32" s="127"/>
      <c r="L32" s="127"/>
      <c r="M32" s="127"/>
      <c r="N32" s="127"/>
      <c r="AD32" s="121" t="s">
        <v>4682</v>
      </c>
    </row>
    <row r="33" spans="2:30" ht="15.75" customHeight="1" x14ac:dyDescent="0.35">
      <c r="B33" s="10"/>
      <c r="C33" s="26"/>
      <c r="F33" s="26"/>
      <c r="G33" s="26"/>
      <c r="H33" s="127"/>
      <c r="I33" s="127"/>
      <c r="J33" s="127"/>
      <c r="K33" s="127"/>
      <c r="L33" s="127"/>
      <c r="M33" s="127"/>
      <c r="N33" s="127"/>
      <c r="AD33" s="121" t="s">
        <v>4683</v>
      </c>
    </row>
    <row r="34" spans="2:30" ht="30" customHeight="1" x14ac:dyDescent="0.35">
      <c r="B34" s="29" t="s">
        <v>4196</v>
      </c>
      <c r="C34" s="121"/>
      <c r="D34" s="121"/>
      <c r="G34" s="127"/>
      <c r="H34" s="127"/>
      <c r="I34" s="127"/>
      <c r="J34" s="127"/>
      <c r="K34" s="127"/>
      <c r="L34" s="127"/>
      <c r="M34" s="127"/>
      <c r="N34" s="127"/>
      <c r="AD34" s="121" t="s">
        <v>4684</v>
      </c>
    </row>
    <row r="35" spans="2:30" ht="67" customHeight="1" x14ac:dyDescent="0.35">
      <c r="B35" s="438" t="s">
        <v>8956</v>
      </c>
      <c r="C35" s="121"/>
      <c r="D35" s="121"/>
      <c r="G35" s="127"/>
      <c r="J35" s="127"/>
      <c r="K35" s="127"/>
      <c r="L35" s="127"/>
      <c r="M35" s="127"/>
      <c r="N35" s="127"/>
      <c r="AD35" s="121" t="s">
        <v>4685</v>
      </c>
    </row>
    <row r="36" spans="2:30" x14ac:dyDescent="0.35">
      <c r="B36" s="424"/>
      <c r="C36" s="121"/>
      <c r="D36" s="121"/>
      <c r="G36" s="127"/>
      <c r="H36" s="127"/>
      <c r="J36" s="127"/>
      <c r="K36" s="127"/>
      <c r="L36" s="127"/>
      <c r="M36" s="127"/>
      <c r="N36" s="127"/>
      <c r="AD36" s="121" t="s">
        <v>4686</v>
      </c>
    </row>
    <row r="37" spans="2:30" ht="19.5" customHeight="1" x14ac:dyDescent="0.35">
      <c r="G37" s="490"/>
      <c r="H37" s="127"/>
      <c r="J37" s="127"/>
      <c r="K37" s="127"/>
      <c r="L37" s="127"/>
      <c r="M37" s="127"/>
      <c r="N37" s="127"/>
      <c r="AD37" s="121" t="s">
        <v>4687</v>
      </c>
    </row>
    <row r="38" spans="2:30" ht="19.5" customHeight="1" x14ac:dyDescent="0.35">
      <c r="G38" s="490"/>
      <c r="H38" s="127"/>
      <c r="J38" s="127"/>
      <c r="K38" s="127"/>
      <c r="L38" s="127"/>
      <c r="M38" s="127"/>
      <c r="N38" s="127"/>
      <c r="Q38" s="330" t="s">
        <v>3603</v>
      </c>
      <c r="AD38" s="121" t="s">
        <v>4688</v>
      </c>
    </row>
    <row r="39" spans="2:30" x14ac:dyDescent="0.35">
      <c r="B39" s="29" t="s">
        <v>4197</v>
      </c>
      <c r="F39" s="122" t="s">
        <v>4306</v>
      </c>
      <c r="I39" s="127"/>
      <c r="J39" s="127"/>
      <c r="K39" s="127"/>
      <c r="L39" s="127"/>
      <c r="M39" s="127"/>
      <c r="N39" s="127"/>
      <c r="AD39" s="121" t="s">
        <v>4689</v>
      </c>
    </row>
    <row r="40" spans="2:30" x14ac:dyDescent="0.35">
      <c r="B40" s="119" t="s">
        <v>8643</v>
      </c>
      <c r="I40" s="127"/>
      <c r="J40" s="127"/>
      <c r="K40" s="127"/>
      <c r="L40" s="127"/>
      <c r="M40" s="127"/>
      <c r="N40" s="127"/>
      <c r="Q40" s="239" t="s">
        <v>4271</v>
      </c>
      <c r="AD40" s="121" t="s">
        <v>4690</v>
      </c>
    </row>
    <row r="41" spans="2:30" ht="47.4" customHeight="1" x14ac:dyDescent="0.35">
      <c r="B41" s="546" t="str">
        <f ca="1">IF(ISERROR(Q42),"",IF(Q42&gt;0,$Q$44,""))</f>
        <v/>
      </c>
      <c r="C41" s="298" t="s">
        <v>4654</v>
      </c>
      <c r="I41" s="127"/>
      <c r="J41" s="127"/>
      <c r="K41" s="127"/>
      <c r="L41" s="127"/>
      <c r="M41" s="127"/>
      <c r="N41" s="127"/>
      <c r="Q41" s="66" t="e">
        <f>MATCH("*",B43:B50,-1)</f>
        <v>#N/A</v>
      </c>
      <c r="R41" s="55" t="s">
        <v>3599</v>
      </c>
      <c r="AD41" s="121" t="s">
        <v>4691</v>
      </c>
    </row>
    <row r="42" spans="2:30" ht="90" customHeight="1" x14ac:dyDescent="0.35">
      <c r="B42" s="438" t="s">
        <v>8957</v>
      </c>
      <c r="C42" s="547" t="s">
        <v>8957</v>
      </c>
      <c r="D42" s="438" t="s">
        <v>4788</v>
      </c>
      <c r="E42" s="438" t="s">
        <v>9139</v>
      </c>
      <c r="F42" s="438" t="s">
        <v>4789</v>
      </c>
      <c r="I42" s="127"/>
      <c r="J42" s="127"/>
      <c r="K42" s="127"/>
      <c r="L42" s="127"/>
      <c r="M42" s="127"/>
      <c r="N42" s="127"/>
      <c r="O42" s="127"/>
      <c r="Q42" s="66" t="e">
        <f t="array" aca="1" ref="Q42" ca="1">MIN(IF(LEN(OFFSET(B43,0,0,Q41-1,1))=0,ROW(OFFSET(B43,0,0,Q41-1,1))))</f>
        <v>#N/A</v>
      </c>
      <c r="R42" s="55" t="s">
        <v>3729</v>
      </c>
      <c r="AD42" s="121" t="s">
        <v>4692</v>
      </c>
    </row>
    <row r="43" spans="2:30" x14ac:dyDescent="0.35">
      <c r="B43" s="311"/>
      <c r="C43" s="311"/>
      <c r="D43" s="194"/>
      <c r="E43" s="188"/>
      <c r="F43" s="235"/>
      <c r="I43" s="127"/>
      <c r="J43" s="127"/>
      <c r="K43" s="127"/>
      <c r="L43" s="127"/>
      <c r="M43" s="127"/>
      <c r="N43" s="127"/>
      <c r="O43" s="127"/>
      <c r="Q43" s="239" t="s">
        <v>3600</v>
      </c>
      <c r="AD43" s="121" t="s">
        <v>4693</v>
      </c>
    </row>
    <row r="44" spans="2:30" x14ac:dyDescent="0.35">
      <c r="B44" s="311"/>
      <c r="C44" s="311"/>
      <c r="D44" s="194"/>
      <c r="E44" s="188"/>
      <c r="F44" s="235"/>
      <c r="I44" s="127"/>
      <c r="J44" s="127"/>
      <c r="K44" s="127"/>
      <c r="L44" s="127"/>
      <c r="M44" s="127"/>
      <c r="N44" s="127"/>
      <c r="O44" s="127"/>
      <c r="Q44" s="55" t="s">
        <v>3604</v>
      </c>
      <c r="AD44" s="121" t="s">
        <v>4694</v>
      </c>
    </row>
    <row r="45" spans="2:30" x14ac:dyDescent="0.35">
      <c r="B45" s="311"/>
      <c r="C45" s="311"/>
      <c r="D45" s="194"/>
      <c r="E45" s="188"/>
      <c r="F45" s="235"/>
      <c r="I45" s="127"/>
      <c r="J45" s="127"/>
      <c r="K45" s="127"/>
      <c r="L45" s="127"/>
      <c r="M45" s="127"/>
      <c r="N45" s="127"/>
      <c r="O45" s="127"/>
      <c r="AD45" s="121" t="s">
        <v>4695</v>
      </c>
    </row>
    <row r="46" spans="2:30" x14ac:dyDescent="0.35">
      <c r="B46" s="311"/>
      <c r="C46" s="311"/>
      <c r="D46" s="194"/>
      <c r="E46" s="188"/>
      <c r="F46" s="235"/>
      <c r="I46" s="127"/>
      <c r="J46" s="127"/>
      <c r="K46" s="127"/>
      <c r="L46" s="127"/>
      <c r="M46" s="127"/>
      <c r="N46" s="127"/>
      <c r="O46" s="127"/>
      <c r="Q46" s="239" t="s">
        <v>4839</v>
      </c>
      <c r="AD46" s="121" t="s">
        <v>4696</v>
      </c>
    </row>
    <row r="47" spans="2:30" x14ac:dyDescent="0.35">
      <c r="B47" s="311"/>
      <c r="C47" s="311"/>
      <c r="D47" s="194"/>
      <c r="E47" s="188"/>
      <c r="F47" s="235"/>
      <c r="G47" s="121"/>
      <c r="H47" s="127"/>
      <c r="I47" s="127"/>
      <c r="J47" s="127"/>
      <c r="K47" s="127"/>
      <c r="L47" s="127"/>
      <c r="M47" s="127"/>
      <c r="N47" s="127"/>
      <c r="O47" s="127"/>
      <c r="Q47" s="66" t="e">
        <f>MATCH("*",B93:B102,-1)</f>
        <v>#N/A</v>
      </c>
      <c r="AD47" s="121" t="s">
        <v>4697</v>
      </c>
    </row>
    <row r="48" spans="2:30" x14ac:dyDescent="0.35">
      <c r="B48" s="311"/>
      <c r="C48" s="311"/>
      <c r="D48" s="194"/>
      <c r="E48" s="188"/>
      <c r="F48" s="235"/>
      <c r="G48" s="121"/>
      <c r="H48" s="127"/>
      <c r="I48" s="127"/>
      <c r="J48" s="127"/>
      <c r="K48" s="127"/>
      <c r="L48" s="127"/>
      <c r="M48" s="127"/>
      <c r="N48" s="127"/>
      <c r="O48" s="127"/>
      <c r="Q48" s="66" t="e">
        <f t="array" aca="1" ref="Q48" ca="1">MIN(IF(LEN(OFFSET(B93,0,0,Q47-1,1))=0,ROW(OFFSET(B93,0,0,Q47-1,1))))</f>
        <v>#N/A</v>
      </c>
      <c r="AD48" s="121" t="s">
        <v>4698</v>
      </c>
    </row>
    <row r="49" spans="2:30" x14ac:dyDescent="0.35">
      <c r="B49" s="311"/>
      <c r="C49" s="311"/>
      <c r="D49" s="194"/>
      <c r="E49" s="188"/>
      <c r="F49" s="235"/>
      <c r="G49" s="121"/>
      <c r="H49" s="127"/>
      <c r="I49" s="127"/>
      <c r="J49" s="127"/>
      <c r="K49" s="127"/>
      <c r="L49" s="127"/>
      <c r="M49" s="127"/>
      <c r="N49" s="127"/>
      <c r="O49" s="127"/>
      <c r="Q49" s="72"/>
      <c r="AD49" s="121" t="s">
        <v>4699</v>
      </c>
    </row>
    <row r="50" spans="2:30" x14ac:dyDescent="0.35">
      <c r="B50" s="311"/>
      <c r="C50" s="311"/>
      <c r="D50" s="194"/>
      <c r="E50" s="188"/>
      <c r="F50" s="235"/>
      <c r="G50" s="121"/>
      <c r="H50" s="127"/>
      <c r="I50" s="127"/>
      <c r="J50" s="127"/>
      <c r="K50" s="127"/>
      <c r="L50" s="127"/>
      <c r="M50" s="127"/>
      <c r="N50" s="127"/>
      <c r="O50" s="127"/>
      <c r="Q50" s="72"/>
      <c r="AD50" s="121" t="s">
        <v>4700</v>
      </c>
    </row>
    <row r="51" spans="2:30" x14ac:dyDescent="0.35">
      <c r="B51" s="29"/>
      <c r="C51" s="121"/>
      <c r="D51" s="121"/>
      <c r="E51" s="121"/>
      <c r="G51" s="121"/>
      <c r="H51" s="127"/>
      <c r="I51" s="127"/>
      <c r="J51" s="127"/>
      <c r="K51" s="127"/>
      <c r="L51" s="127"/>
      <c r="M51" s="127"/>
      <c r="N51" s="127"/>
      <c r="O51" s="127"/>
      <c r="Q51" s="239"/>
      <c r="AD51" s="121" t="s">
        <v>4701</v>
      </c>
    </row>
    <row r="52" spans="2:30" x14ac:dyDescent="0.35">
      <c r="B52" s="29"/>
      <c r="C52" s="121"/>
      <c r="D52" s="121"/>
      <c r="E52" s="121"/>
      <c r="G52" s="121"/>
      <c r="H52" s="127"/>
      <c r="I52" s="127"/>
      <c r="J52" s="127"/>
      <c r="K52" s="127"/>
      <c r="L52" s="127"/>
      <c r="M52" s="127"/>
      <c r="N52" s="127"/>
      <c r="O52" s="127"/>
      <c r="Q52" s="239"/>
      <c r="AD52" s="121" t="s">
        <v>4702</v>
      </c>
    </row>
    <row r="53" spans="2:30" x14ac:dyDescent="0.35">
      <c r="B53" s="29" t="s">
        <v>4198</v>
      </c>
      <c r="D53" s="121"/>
      <c r="E53" s="121"/>
      <c r="F53" s="122" t="s">
        <v>4306</v>
      </c>
      <c r="G53" s="121"/>
      <c r="H53" s="127"/>
      <c r="I53" s="127"/>
      <c r="J53" s="127"/>
      <c r="K53" s="127"/>
      <c r="L53" s="127"/>
      <c r="M53" s="127"/>
      <c r="N53" s="127"/>
      <c r="O53" s="127"/>
      <c r="Q53" s="239"/>
      <c r="AD53" s="121" t="s">
        <v>4703</v>
      </c>
    </row>
    <row r="54" spans="2:30" x14ac:dyDescent="0.35">
      <c r="B54" s="119" t="s">
        <v>8644</v>
      </c>
      <c r="C54" s="121"/>
      <c r="D54" s="121"/>
      <c r="E54" s="121"/>
      <c r="G54" s="121"/>
      <c r="H54" s="127"/>
      <c r="I54" s="127"/>
      <c r="J54" s="127"/>
      <c r="K54" s="127"/>
      <c r="L54" s="127"/>
      <c r="M54" s="127"/>
      <c r="N54" s="127"/>
      <c r="O54" s="127"/>
      <c r="Q54" s="239"/>
      <c r="AD54" s="121" t="s">
        <v>4704</v>
      </c>
    </row>
    <row r="55" spans="2:30" x14ac:dyDescent="0.35">
      <c r="C55" s="127"/>
      <c r="D55" s="121"/>
      <c r="E55" s="121"/>
      <c r="G55" s="121"/>
      <c r="H55" s="127"/>
      <c r="I55" s="127"/>
      <c r="J55" s="127"/>
      <c r="K55" s="127"/>
      <c r="L55" s="127"/>
      <c r="M55" s="127"/>
      <c r="N55" s="127"/>
      <c r="O55" s="127"/>
      <c r="Q55" s="239"/>
      <c r="AD55" s="121" t="s">
        <v>4705</v>
      </c>
    </row>
    <row r="56" spans="2:30" ht="76" x14ac:dyDescent="0.35">
      <c r="B56" s="438" t="s">
        <v>4790</v>
      </c>
      <c r="C56" s="438" t="s">
        <v>4791</v>
      </c>
      <c r="D56" s="121"/>
      <c r="E56" s="121"/>
      <c r="G56" s="121"/>
      <c r="H56" s="127"/>
      <c r="I56" s="127"/>
      <c r="J56" s="127"/>
      <c r="K56" s="127"/>
      <c r="L56" s="127"/>
      <c r="M56" s="127"/>
      <c r="N56" s="127"/>
      <c r="O56" s="127"/>
      <c r="Q56" s="239"/>
    </row>
    <row r="57" spans="2:30" ht="30" customHeight="1" x14ac:dyDescent="0.35">
      <c r="B57" s="188"/>
      <c r="C57" s="235"/>
      <c r="D57" s="121"/>
      <c r="E57" s="121"/>
      <c r="G57" s="121"/>
      <c r="H57" s="127"/>
      <c r="I57" s="127"/>
      <c r="J57" s="127"/>
      <c r="K57" s="127"/>
      <c r="L57" s="127"/>
      <c r="M57" s="127"/>
      <c r="N57" s="127"/>
      <c r="O57" s="127"/>
      <c r="Q57" s="56"/>
    </row>
    <row r="58" spans="2:30" x14ac:dyDescent="0.35">
      <c r="B58" s="29"/>
      <c r="C58" s="121"/>
      <c r="D58" s="121"/>
      <c r="E58" s="121"/>
      <c r="G58" s="121"/>
      <c r="H58" s="127"/>
      <c r="I58" s="127"/>
      <c r="J58" s="127"/>
      <c r="K58" s="127"/>
      <c r="L58" s="127"/>
      <c r="M58" s="127"/>
      <c r="N58" s="127"/>
      <c r="O58" s="127"/>
      <c r="Q58" s="56"/>
    </row>
    <row r="59" spans="2:30" x14ac:dyDescent="0.35">
      <c r="B59" s="29"/>
      <c r="C59" s="121"/>
      <c r="D59" s="121"/>
      <c r="E59" s="121"/>
      <c r="G59" s="121"/>
      <c r="H59" s="127"/>
      <c r="I59" s="127"/>
      <c r="J59" s="127"/>
      <c r="K59" s="127"/>
      <c r="L59" s="127"/>
      <c r="M59" s="127"/>
      <c r="N59" s="127"/>
      <c r="O59" s="127"/>
    </row>
    <row r="60" spans="2:30" x14ac:dyDescent="0.35">
      <c r="B60" s="29" t="s">
        <v>4835</v>
      </c>
      <c r="C60" s="121"/>
      <c r="D60" s="121"/>
      <c r="E60" s="122" t="s">
        <v>4306</v>
      </c>
      <c r="G60" s="121"/>
      <c r="H60" s="127"/>
      <c r="I60" s="127"/>
      <c r="J60" s="127"/>
      <c r="K60" s="127"/>
      <c r="L60" s="127"/>
      <c r="M60" s="127"/>
      <c r="N60" s="127"/>
      <c r="O60" s="127"/>
    </row>
    <row r="61" spans="2:30" x14ac:dyDescent="0.35">
      <c r="C61" s="121"/>
      <c r="D61" s="121"/>
      <c r="E61" s="121"/>
      <c r="G61" s="121"/>
      <c r="H61" s="127"/>
      <c r="I61" s="127"/>
      <c r="J61" s="127"/>
      <c r="K61" s="127"/>
      <c r="L61" s="127"/>
      <c r="M61" s="127"/>
      <c r="N61" s="127"/>
      <c r="O61" s="127"/>
    </row>
    <row r="62" spans="2:30" x14ac:dyDescent="0.35">
      <c r="B62" s="29"/>
      <c r="C62" s="121"/>
      <c r="D62" s="121"/>
      <c r="E62" s="121"/>
      <c r="G62" s="121"/>
      <c r="H62" s="127"/>
      <c r="I62" s="127"/>
      <c r="J62" s="127"/>
      <c r="K62" s="127"/>
      <c r="L62" s="127"/>
      <c r="M62" s="127"/>
      <c r="N62" s="127"/>
      <c r="O62" s="127"/>
    </row>
    <row r="63" spans="2:30" ht="66.5" customHeight="1" x14ac:dyDescent="0.35">
      <c r="B63" s="431" t="s">
        <v>4655</v>
      </c>
      <c r="C63" s="431" t="s">
        <v>9138</v>
      </c>
      <c r="D63" s="431" t="s">
        <v>4891</v>
      </c>
      <c r="E63" s="431" t="s">
        <v>8958</v>
      </c>
      <c r="G63" s="121"/>
      <c r="H63" s="127"/>
      <c r="I63" s="127"/>
      <c r="J63" s="127"/>
      <c r="K63" s="127"/>
      <c r="L63" s="127"/>
      <c r="M63" s="127"/>
      <c r="N63" s="127"/>
      <c r="O63" s="127"/>
    </row>
    <row r="64" spans="2:30" x14ac:dyDescent="0.35">
      <c r="B64" s="194"/>
      <c r="C64" s="548"/>
      <c r="D64" s="549"/>
      <c r="E64" s="194"/>
      <c r="G64" s="121"/>
      <c r="H64" s="127"/>
      <c r="I64" s="127"/>
      <c r="J64" s="127"/>
      <c r="K64" s="127"/>
      <c r="L64" s="127"/>
      <c r="M64" s="127"/>
      <c r="N64" s="127"/>
      <c r="O64" s="127"/>
    </row>
    <row r="65" spans="2:15" x14ac:dyDescent="0.35">
      <c r="B65" s="194"/>
      <c r="C65" s="548"/>
      <c r="D65" s="549"/>
      <c r="E65" s="194"/>
      <c r="G65" s="121"/>
      <c r="H65" s="127"/>
      <c r="I65" s="127"/>
      <c r="J65" s="127"/>
      <c r="K65" s="127"/>
      <c r="L65" s="127"/>
      <c r="M65" s="127"/>
      <c r="N65" s="127"/>
      <c r="O65" s="127"/>
    </row>
    <row r="66" spans="2:15" x14ac:dyDescent="0.35">
      <c r="B66" s="194"/>
      <c r="C66" s="548"/>
      <c r="D66" s="549"/>
      <c r="E66" s="194"/>
      <c r="G66" s="121"/>
      <c r="H66" s="127"/>
      <c r="I66" s="127"/>
      <c r="J66" s="127"/>
      <c r="K66" s="127"/>
      <c r="L66" s="127"/>
      <c r="M66" s="127"/>
      <c r="N66" s="127"/>
      <c r="O66" s="127"/>
    </row>
    <row r="67" spans="2:15" x14ac:dyDescent="0.35">
      <c r="B67" s="194"/>
      <c r="C67" s="548"/>
      <c r="D67" s="549"/>
      <c r="E67" s="194"/>
      <c r="G67" s="121"/>
      <c r="H67" s="127"/>
      <c r="I67" s="127"/>
      <c r="J67" s="127"/>
      <c r="K67" s="127"/>
      <c r="L67" s="127"/>
      <c r="M67" s="127"/>
      <c r="N67" s="127"/>
      <c r="O67" s="127"/>
    </row>
    <row r="68" spans="2:15" x14ac:dyDescent="0.35">
      <c r="B68" s="194"/>
      <c r="C68" s="548"/>
      <c r="D68" s="549"/>
      <c r="E68" s="194"/>
      <c r="G68" s="121"/>
      <c r="H68" s="127"/>
      <c r="I68" s="127"/>
      <c r="J68" s="127"/>
      <c r="K68" s="127"/>
      <c r="L68" s="127"/>
      <c r="M68" s="127"/>
      <c r="N68" s="127"/>
      <c r="O68" s="127"/>
    </row>
    <row r="69" spans="2:15" x14ac:dyDescent="0.35">
      <c r="B69" s="194"/>
      <c r="C69" s="548"/>
      <c r="D69" s="549"/>
      <c r="E69" s="194"/>
      <c r="G69" s="121"/>
      <c r="H69" s="127"/>
      <c r="I69" s="127"/>
      <c r="J69" s="127"/>
      <c r="K69" s="127"/>
      <c r="L69" s="127"/>
      <c r="M69" s="127"/>
      <c r="N69" s="127"/>
      <c r="O69" s="127"/>
    </row>
    <row r="70" spans="2:15" x14ac:dyDescent="0.35">
      <c r="B70" s="194"/>
      <c r="C70" s="548"/>
      <c r="D70" s="549"/>
      <c r="E70" s="194"/>
      <c r="G70" s="121"/>
      <c r="H70" s="127"/>
      <c r="I70" s="127"/>
      <c r="J70" s="127"/>
      <c r="K70" s="127"/>
      <c r="L70" s="127"/>
      <c r="M70" s="127"/>
      <c r="N70" s="127"/>
      <c r="O70" s="127"/>
    </row>
    <row r="71" spans="2:15" x14ac:dyDescent="0.35">
      <c r="B71" s="194"/>
      <c r="C71" s="548"/>
      <c r="D71" s="549"/>
      <c r="E71" s="194"/>
      <c r="G71" s="121"/>
      <c r="H71" s="127"/>
      <c r="I71" s="127"/>
      <c r="J71" s="127"/>
      <c r="K71" s="127"/>
      <c r="L71" s="127"/>
      <c r="M71" s="127"/>
      <c r="N71" s="127"/>
      <c r="O71" s="127"/>
    </row>
    <row r="72" spans="2:15" x14ac:dyDescent="0.35">
      <c r="B72" s="194"/>
      <c r="C72" s="548"/>
      <c r="D72" s="549"/>
      <c r="E72" s="194"/>
      <c r="G72" s="121"/>
      <c r="H72" s="127"/>
      <c r="I72" s="127"/>
      <c r="J72" s="127"/>
      <c r="K72" s="127"/>
      <c r="L72" s="127"/>
      <c r="M72" s="127"/>
      <c r="N72" s="127"/>
      <c r="O72" s="127"/>
    </row>
    <row r="73" spans="2:15" x14ac:dyDescent="0.35">
      <c r="B73" s="194"/>
      <c r="C73" s="548"/>
      <c r="D73" s="549"/>
      <c r="E73" s="194"/>
      <c r="G73" s="121"/>
      <c r="H73" s="127"/>
      <c r="I73" s="127"/>
      <c r="J73" s="127"/>
      <c r="K73" s="127"/>
      <c r="L73" s="127"/>
      <c r="M73" s="127"/>
      <c r="N73" s="127"/>
      <c r="O73" s="127"/>
    </row>
    <row r="74" spans="2:15" x14ac:dyDescent="0.35">
      <c r="B74" s="194"/>
      <c r="C74" s="548"/>
      <c r="D74" s="549"/>
      <c r="E74" s="194"/>
      <c r="G74" s="121"/>
      <c r="H74" s="127"/>
      <c r="I74" s="127"/>
      <c r="J74" s="127"/>
      <c r="K74" s="127"/>
      <c r="L74" s="127"/>
      <c r="M74" s="127"/>
      <c r="N74" s="127"/>
      <c r="O74" s="127"/>
    </row>
    <row r="75" spans="2:15" x14ac:dyDescent="0.35">
      <c r="B75" s="194"/>
      <c r="C75" s="548"/>
      <c r="D75" s="549"/>
      <c r="E75" s="194"/>
      <c r="G75" s="121"/>
      <c r="H75" s="127"/>
      <c r="I75" s="127"/>
      <c r="J75" s="127"/>
      <c r="K75" s="127"/>
      <c r="L75" s="127"/>
      <c r="M75" s="127"/>
      <c r="N75" s="127"/>
      <c r="O75" s="127"/>
    </row>
    <row r="76" spans="2:15" x14ac:dyDescent="0.35">
      <c r="B76" s="194"/>
      <c r="C76" s="548"/>
      <c r="D76" s="549"/>
      <c r="E76" s="194"/>
      <c r="G76" s="121"/>
      <c r="H76" s="127"/>
      <c r="I76" s="127"/>
      <c r="J76" s="127"/>
      <c r="K76" s="127"/>
      <c r="L76" s="127"/>
      <c r="M76" s="127"/>
      <c r="N76" s="127"/>
      <c r="O76" s="127"/>
    </row>
    <row r="77" spans="2:15" x14ac:dyDescent="0.35">
      <c r="B77" s="194"/>
      <c r="C77" s="548"/>
      <c r="D77" s="549"/>
      <c r="E77" s="194"/>
      <c r="G77" s="121"/>
      <c r="H77" s="127"/>
      <c r="I77" s="127"/>
      <c r="J77" s="127"/>
      <c r="K77" s="127"/>
      <c r="L77" s="127"/>
      <c r="M77" s="127"/>
      <c r="N77" s="127"/>
      <c r="O77" s="127"/>
    </row>
    <row r="78" spans="2:15" x14ac:dyDescent="0.35">
      <c r="B78" s="194"/>
      <c r="C78" s="548"/>
      <c r="D78" s="549"/>
      <c r="E78" s="194"/>
      <c r="G78" s="121"/>
      <c r="H78" s="127"/>
      <c r="I78" s="127"/>
      <c r="J78" s="127"/>
      <c r="K78" s="127"/>
      <c r="L78" s="127"/>
      <c r="M78" s="127"/>
      <c r="N78" s="127"/>
      <c r="O78" s="127"/>
    </row>
    <row r="79" spans="2:15" x14ac:dyDescent="0.35">
      <c r="B79" s="194"/>
      <c r="C79" s="548"/>
      <c r="D79" s="549"/>
      <c r="E79" s="194"/>
      <c r="G79" s="121"/>
      <c r="H79" s="127"/>
      <c r="I79" s="127"/>
      <c r="J79" s="127"/>
      <c r="K79" s="127"/>
      <c r="L79" s="127"/>
      <c r="M79" s="127"/>
      <c r="N79" s="127"/>
      <c r="O79" s="127"/>
    </row>
    <row r="80" spans="2:15" x14ac:dyDescent="0.35">
      <c r="B80" s="194"/>
      <c r="C80" s="548"/>
      <c r="D80" s="549"/>
      <c r="E80" s="194"/>
      <c r="G80" s="121"/>
      <c r="H80" s="127"/>
      <c r="I80" s="127"/>
      <c r="J80" s="127"/>
      <c r="K80" s="127"/>
      <c r="L80" s="127"/>
      <c r="M80" s="127"/>
      <c r="N80" s="127"/>
      <c r="O80" s="127"/>
    </row>
    <row r="81" spans="2:20" x14ac:dyDescent="0.35">
      <c r="B81" s="194"/>
      <c r="C81" s="548"/>
      <c r="D81" s="549"/>
      <c r="E81" s="194"/>
      <c r="G81" s="121"/>
      <c r="H81" s="127"/>
      <c r="I81" s="127"/>
      <c r="J81" s="127"/>
      <c r="K81" s="127"/>
      <c r="L81" s="127"/>
      <c r="M81" s="127"/>
      <c r="N81" s="127"/>
      <c r="O81" s="127"/>
    </row>
    <row r="82" spans="2:20" x14ac:dyDescent="0.35">
      <c r="B82" s="194"/>
      <c r="C82" s="548"/>
      <c r="D82" s="549"/>
      <c r="E82" s="194"/>
      <c r="G82" s="121"/>
      <c r="H82" s="127"/>
      <c r="I82" s="127"/>
      <c r="J82" s="127"/>
      <c r="K82" s="127"/>
      <c r="L82" s="127"/>
      <c r="M82" s="127"/>
      <c r="N82" s="127"/>
      <c r="O82" s="127"/>
    </row>
    <row r="83" spans="2:20" x14ac:dyDescent="0.35">
      <c r="B83" s="194"/>
      <c r="C83" s="548"/>
      <c r="D83" s="549"/>
      <c r="E83" s="194"/>
      <c r="G83" s="121"/>
      <c r="H83" s="127"/>
      <c r="I83" s="127"/>
      <c r="J83" s="127"/>
      <c r="K83" s="127"/>
      <c r="L83" s="127"/>
      <c r="M83" s="127"/>
      <c r="N83" s="127"/>
      <c r="O83" s="127"/>
    </row>
    <row r="84" spans="2:20" x14ac:dyDescent="0.35">
      <c r="B84" s="194"/>
      <c r="C84" s="548"/>
      <c r="D84" s="549"/>
      <c r="E84" s="194"/>
      <c r="G84" s="121"/>
      <c r="H84" s="127"/>
      <c r="I84" s="127"/>
      <c r="J84" s="127"/>
      <c r="K84" s="127"/>
      <c r="L84" s="127"/>
      <c r="M84" s="127"/>
      <c r="N84" s="127"/>
      <c r="O84" s="127"/>
    </row>
    <row r="85" spans="2:20" x14ac:dyDescent="0.35">
      <c r="B85" s="194"/>
      <c r="C85" s="548"/>
      <c r="D85" s="549"/>
      <c r="E85" s="194"/>
      <c r="G85" s="121"/>
      <c r="H85" s="127"/>
      <c r="I85" s="127"/>
      <c r="J85" s="127"/>
      <c r="K85" s="127"/>
      <c r="L85" s="127"/>
      <c r="M85" s="127"/>
      <c r="N85" s="127"/>
      <c r="O85" s="127"/>
    </row>
    <row r="86" spans="2:20" x14ac:dyDescent="0.35">
      <c r="B86" s="194"/>
      <c r="C86" s="548"/>
      <c r="D86" s="549"/>
      <c r="E86" s="194"/>
      <c r="G86" s="121"/>
      <c r="H86" s="127"/>
      <c r="I86" s="127"/>
      <c r="J86" s="127"/>
      <c r="K86" s="127"/>
      <c r="L86" s="127"/>
      <c r="M86" s="127"/>
      <c r="N86" s="127"/>
      <c r="O86" s="127"/>
    </row>
    <row r="87" spans="2:20" x14ac:dyDescent="0.35">
      <c r="B87" s="194"/>
      <c r="C87" s="548"/>
      <c r="D87" s="549"/>
      <c r="E87" s="194"/>
      <c r="G87" s="121"/>
      <c r="H87" s="127"/>
      <c r="I87" s="127"/>
      <c r="J87" s="127"/>
      <c r="K87" s="127"/>
      <c r="L87" s="127"/>
      <c r="M87" s="127"/>
      <c r="N87" s="127"/>
      <c r="O87" s="127"/>
    </row>
    <row r="88" spans="2:20" x14ac:dyDescent="0.35">
      <c r="B88" s="194"/>
      <c r="C88" s="548"/>
      <c r="D88" s="549"/>
      <c r="E88" s="194"/>
      <c r="G88" s="121"/>
      <c r="H88" s="127"/>
      <c r="I88" s="127"/>
      <c r="J88" s="127"/>
      <c r="K88" s="127"/>
      <c r="L88" s="127"/>
      <c r="M88" s="127"/>
      <c r="N88" s="127"/>
      <c r="O88" s="127"/>
    </row>
    <row r="89" spans="2:20" ht="14.5" x14ac:dyDescent="0.35">
      <c r="B89" s="335"/>
      <c r="C89" s="335"/>
      <c r="D89" s="335"/>
      <c r="E89" s="335"/>
      <c r="F89" s="335"/>
      <c r="G89" s="335"/>
      <c r="H89" s="335"/>
      <c r="I89" s="335"/>
      <c r="J89" s="335"/>
      <c r="K89" s="335"/>
      <c r="L89" s="127"/>
      <c r="M89" s="127"/>
      <c r="N89" s="127"/>
      <c r="O89" s="127"/>
    </row>
    <row r="90" spans="2:20" x14ac:dyDescent="0.35">
      <c r="B90" s="29" t="s">
        <v>4836</v>
      </c>
      <c r="C90" s="121"/>
      <c r="D90" s="121"/>
      <c r="E90" s="121"/>
      <c r="G90" s="121"/>
      <c r="H90" s="127"/>
      <c r="I90" s="127"/>
      <c r="J90" s="127"/>
      <c r="K90" s="122" t="s">
        <v>4306</v>
      </c>
      <c r="L90" s="127"/>
      <c r="M90" s="127"/>
      <c r="N90" s="127"/>
      <c r="O90" s="127"/>
    </row>
    <row r="91" spans="2:20" x14ac:dyDescent="0.35">
      <c r="C91" s="121"/>
      <c r="D91" s="121"/>
      <c r="E91" s="498" t="str">
        <f ca="1">IF(ISERROR(Q48),"",IF(Q48&gt;0,$Q$44,""))</f>
        <v/>
      </c>
      <c r="G91" s="121"/>
      <c r="H91" s="127"/>
      <c r="I91" s="127"/>
      <c r="J91" s="127"/>
      <c r="K91" s="127"/>
      <c r="L91" s="127"/>
      <c r="M91" s="127"/>
      <c r="N91" s="127"/>
      <c r="O91" s="127"/>
    </row>
    <row r="92" spans="2:20" ht="109" customHeight="1" x14ac:dyDescent="0.35">
      <c r="B92" s="154" t="s">
        <v>4494</v>
      </c>
      <c r="C92" s="154" t="s">
        <v>3923</v>
      </c>
      <c r="D92" s="431" t="s">
        <v>8959</v>
      </c>
      <c r="E92" s="441" t="s">
        <v>4380</v>
      </c>
      <c r="F92" s="441" t="s">
        <v>3920</v>
      </c>
      <c r="G92" s="441" t="s">
        <v>9045</v>
      </c>
      <c r="H92" s="441" t="s">
        <v>8786</v>
      </c>
      <c r="I92" s="826" t="s">
        <v>9046</v>
      </c>
      <c r="J92" s="827"/>
      <c r="K92" s="828"/>
      <c r="L92" s="127"/>
      <c r="M92" s="127"/>
      <c r="N92" s="127"/>
      <c r="O92" s="127"/>
    </row>
    <row r="93" spans="2:20" s="335" customFormat="1" ht="14.5" x14ac:dyDescent="0.35">
      <c r="B93" s="194"/>
      <c r="C93" s="311"/>
      <c r="D93" s="311"/>
      <c r="E93" s="443"/>
      <c r="F93" s="311"/>
      <c r="G93" s="194"/>
      <c r="H93" s="235"/>
      <c r="I93" s="847"/>
      <c r="J93" s="845"/>
      <c r="K93" s="846"/>
    </row>
    <row r="94" spans="2:20" x14ac:dyDescent="0.35">
      <c r="B94" s="194"/>
      <c r="C94" s="311"/>
      <c r="D94" s="311"/>
      <c r="E94" s="443"/>
      <c r="F94" s="311"/>
      <c r="G94" s="194"/>
      <c r="H94" s="235"/>
      <c r="I94" s="847"/>
      <c r="J94" s="845"/>
      <c r="K94" s="846"/>
      <c r="L94" s="127"/>
      <c r="M94" s="127"/>
      <c r="N94" s="127"/>
      <c r="O94" s="127"/>
    </row>
    <row r="95" spans="2:20" x14ac:dyDescent="0.35">
      <c r="B95" s="194"/>
      <c r="C95" s="311"/>
      <c r="D95" s="311"/>
      <c r="E95" s="443"/>
      <c r="F95" s="311"/>
      <c r="G95" s="194"/>
      <c r="H95" s="235"/>
      <c r="I95" s="847"/>
      <c r="J95" s="845"/>
      <c r="K95" s="846"/>
      <c r="L95" s="127"/>
      <c r="M95" s="127"/>
      <c r="N95" s="127"/>
      <c r="O95" s="127"/>
    </row>
    <row r="96" spans="2:20" x14ac:dyDescent="0.35">
      <c r="B96" s="194"/>
      <c r="C96" s="311"/>
      <c r="D96" s="311"/>
      <c r="E96" s="443"/>
      <c r="F96" s="311"/>
      <c r="G96" s="194"/>
      <c r="H96" s="235"/>
      <c r="I96" s="847"/>
      <c r="J96" s="845"/>
      <c r="K96" s="846"/>
      <c r="M96" s="127"/>
      <c r="N96" s="127"/>
      <c r="O96" s="127"/>
      <c r="Q96" s="56"/>
      <c r="R96" s="56"/>
      <c r="S96" s="56"/>
      <c r="T96" s="56"/>
    </row>
    <row r="97" spans="2:20" x14ac:dyDescent="0.35">
      <c r="B97" s="194"/>
      <c r="C97" s="311"/>
      <c r="D97" s="311"/>
      <c r="E97" s="443"/>
      <c r="F97" s="311"/>
      <c r="G97" s="194"/>
      <c r="H97" s="235"/>
      <c r="I97" s="847"/>
      <c r="J97" s="845"/>
      <c r="K97" s="846"/>
      <c r="M97" s="127"/>
      <c r="N97" s="127"/>
      <c r="O97" s="127"/>
    </row>
    <row r="98" spans="2:20" x14ac:dyDescent="0.35">
      <c r="B98" s="194"/>
      <c r="C98" s="311"/>
      <c r="D98" s="311"/>
      <c r="E98" s="443"/>
      <c r="F98" s="311"/>
      <c r="G98" s="194"/>
      <c r="H98" s="235"/>
      <c r="I98" s="847"/>
      <c r="J98" s="845"/>
      <c r="K98" s="846"/>
      <c r="M98" s="127"/>
      <c r="N98" s="127"/>
      <c r="O98" s="127"/>
    </row>
    <row r="99" spans="2:20" x14ac:dyDescent="0.35">
      <c r="B99" s="194"/>
      <c r="C99" s="311"/>
      <c r="D99" s="311"/>
      <c r="E99" s="443"/>
      <c r="F99" s="311"/>
      <c r="G99" s="194"/>
      <c r="H99" s="235"/>
      <c r="I99" s="847"/>
      <c r="J99" s="845"/>
      <c r="K99" s="846"/>
      <c r="M99" s="127"/>
      <c r="N99" s="127"/>
      <c r="O99" s="127"/>
    </row>
    <row r="100" spans="2:20" x14ac:dyDescent="0.35">
      <c r="B100" s="194"/>
      <c r="C100" s="311"/>
      <c r="D100" s="311"/>
      <c r="E100" s="443"/>
      <c r="F100" s="311"/>
      <c r="G100" s="194"/>
      <c r="H100" s="235"/>
      <c r="I100" s="847"/>
      <c r="J100" s="845"/>
      <c r="K100" s="846"/>
      <c r="M100" s="127"/>
      <c r="N100" s="127"/>
      <c r="O100" s="127"/>
    </row>
    <row r="101" spans="2:20" x14ac:dyDescent="0.35">
      <c r="B101" s="194"/>
      <c r="C101" s="311"/>
      <c r="D101" s="311"/>
      <c r="E101" s="443"/>
      <c r="F101" s="311"/>
      <c r="G101" s="194"/>
      <c r="H101" s="235"/>
      <c r="I101" s="847"/>
      <c r="J101" s="845"/>
      <c r="K101" s="846"/>
      <c r="M101" s="127"/>
      <c r="N101" s="127"/>
      <c r="O101" s="127"/>
    </row>
    <row r="102" spans="2:20" x14ac:dyDescent="0.35">
      <c r="B102" s="194"/>
      <c r="C102" s="311"/>
      <c r="D102" s="311"/>
      <c r="E102" s="443"/>
      <c r="F102" s="311"/>
      <c r="G102" s="194"/>
      <c r="H102" s="235"/>
      <c r="I102" s="847"/>
      <c r="J102" s="845"/>
      <c r="K102" s="846"/>
      <c r="M102" s="127"/>
      <c r="N102" s="127"/>
      <c r="O102" s="127"/>
    </row>
    <row r="103" spans="2:20" x14ac:dyDescent="0.35">
      <c r="M103" s="127"/>
      <c r="N103" s="127"/>
      <c r="O103" s="127"/>
    </row>
    <row r="104" spans="2:20" x14ac:dyDescent="0.35">
      <c r="M104" s="127"/>
      <c r="N104" s="127"/>
      <c r="O104" s="127"/>
    </row>
    <row r="105" spans="2:20" x14ac:dyDescent="0.35">
      <c r="M105" s="127"/>
      <c r="N105" s="127"/>
      <c r="O105" s="127"/>
    </row>
    <row r="106" spans="2:20" x14ac:dyDescent="0.35">
      <c r="M106" s="127"/>
      <c r="N106" s="127"/>
      <c r="O106" s="127"/>
    </row>
    <row r="107" spans="2:20" x14ac:dyDescent="0.35">
      <c r="G107" s="121"/>
      <c r="H107" s="121"/>
      <c r="I107" s="121"/>
      <c r="J107" s="127"/>
      <c r="K107" s="127"/>
      <c r="L107" s="127"/>
      <c r="M107" s="127"/>
      <c r="N107" s="127"/>
      <c r="O107" s="127"/>
    </row>
    <row r="108" spans="2:20" x14ac:dyDescent="0.35">
      <c r="G108" s="121"/>
      <c r="H108" s="121"/>
      <c r="I108" s="121"/>
      <c r="J108" s="127"/>
      <c r="K108" s="127"/>
      <c r="L108" s="127"/>
      <c r="M108" s="127"/>
      <c r="N108" s="127"/>
      <c r="O108" s="127"/>
    </row>
    <row r="109" spans="2:20" x14ac:dyDescent="0.35">
      <c r="G109" s="121"/>
      <c r="H109" s="121"/>
      <c r="I109" s="121"/>
      <c r="J109" s="127"/>
      <c r="K109" s="127"/>
      <c r="L109" s="127"/>
      <c r="M109" s="127"/>
      <c r="N109" s="127"/>
      <c r="O109" s="127"/>
      <c r="Q109" s="56"/>
      <c r="R109" s="56"/>
      <c r="S109" s="56"/>
      <c r="T109" s="56"/>
    </row>
    <row r="110" spans="2:20" x14ac:dyDescent="0.35">
      <c r="G110" s="121"/>
      <c r="H110" s="121"/>
      <c r="I110" s="121"/>
      <c r="J110" s="127"/>
      <c r="K110" s="127"/>
      <c r="L110" s="127"/>
      <c r="M110" s="127"/>
      <c r="N110" s="127"/>
      <c r="O110" s="127"/>
      <c r="Q110" s="56"/>
      <c r="R110" s="56"/>
      <c r="S110" s="56"/>
      <c r="T110" s="56"/>
    </row>
    <row r="111" spans="2:20" x14ac:dyDescent="0.35">
      <c r="G111" s="121"/>
      <c r="H111" s="121"/>
      <c r="I111" s="121"/>
      <c r="J111" s="127"/>
      <c r="K111" s="127"/>
      <c r="L111" s="127"/>
      <c r="M111" s="127"/>
      <c r="N111" s="127"/>
      <c r="O111" s="127"/>
    </row>
    <row r="112" spans="2:20" x14ac:dyDescent="0.35">
      <c r="G112" s="121"/>
      <c r="H112" s="121"/>
      <c r="I112" s="121"/>
      <c r="J112" s="127"/>
      <c r="K112" s="127"/>
      <c r="L112" s="127"/>
      <c r="M112" s="127"/>
      <c r="N112" s="127"/>
      <c r="O112" s="127"/>
    </row>
    <row r="113" spans="2:15" x14ac:dyDescent="0.35">
      <c r="G113" s="121"/>
      <c r="H113" s="121"/>
      <c r="I113" s="121"/>
      <c r="J113" s="127"/>
      <c r="K113" s="127"/>
      <c r="L113" s="127"/>
      <c r="M113" s="127"/>
      <c r="N113" s="127"/>
      <c r="O113" s="127"/>
    </row>
    <row r="114" spans="2:15" x14ac:dyDescent="0.35">
      <c r="B114" s="121"/>
      <c r="C114" s="121"/>
      <c r="D114" s="121"/>
      <c r="E114" s="121"/>
      <c r="G114" s="121"/>
      <c r="H114" s="127"/>
      <c r="I114" s="127"/>
      <c r="J114" s="127"/>
      <c r="K114" s="127"/>
      <c r="L114" s="127"/>
      <c r="M114" s="127"/>
      <c r="N114" s="127"/>
      <c r="O114" s="127"/>
    </row>
    <row r="115" spans="2:15" x14ac:dyDescent="0.35">
      <c r="B115" s="121"/>
      <c r="C115" s="121"/>
      <c r="D115" s="121"/>
      <c r="E115" s="121"/>
      <c r="G115" s="121"/>
      <c r="H115" s="127"/>
      <c r="I115" s="127"/>
      <c r="J115" s="127"/>
      <c r="K115" s="127"/>
      <c r="L115" s="127"/>
      <c r="M115" s="127"/>
      <c r="N115" s="127"/>
      <c r="O115" s="127"/>
    </row>
    <row r="116" spans="2:15" x14ac:dyDescent="0.35">
      <c r="B116" s="121"/>
      <c r="C116" s="121"/>
      <c r="D116" s="121"/>
      <c r="E116" s="121"/>
      <c r="G116" s="121"/>
      <c r="H116" s="127"/>
      <c r="I116" s="127"/>
      <c r="J116" s="127"/>
      <c r="K116" s="127"/>
      <c r="L116" s="127"/>
      <c r="M116" s="127"/>
      <c r="N116" s="127"/>
      <c r="O116" s="127"/>
    </row>
    <row r="117" spans="2:15" x14ac:dyDescent="0.35">
      <c r="B117" s="121"/>
      <c r="C117" s="121"/>
      <c r="D117" s="121"/>
      <c r="E117" s="121"/>
      <c r="G117" s="121"/>
      <c r="H117" s="127"/>
      <c r="I117" s="127"/>
      <c r="J117" s="127"/>
      <c r="K117" s="127"/>
      <c r="L117" s="127"/>
      <c r="M117" s="127"/>
      <c r="N117" s="127"/>
      <c r="O117" s="127"/>
    </row>
    <row r="118" spans="2:15" x14ac:dyDescent="0.35">
      <c r="B118" s="121"/>
      <c r="C118" s="121"/>
      <c r="D118" s="121"/>
      <c r="E118" s="121"/>
      <c r="G118" s="121"/>
      <c r="H118" s="127"/>
      <c r="I118" s="127"/>
      <c r="J118" s="127"/>
      <c r="K118" s="127"/>
      <c r="L118" s="127"/>
      <c r="M118" s="127"/>
      <c r="N118" s="127"/>
      <c r="O118" s="127"/>
    </row>
    <row r="119" spans="2:15" x14ac:dyDescent="0.35">
      <c r="B119" s="121"/>
      <c r="C119" s="121"/>
      <c r="D119" s="121"/>
      <c r="E119" s="121"/>
      <c r="G119" s="121"/>
      <c r="H119" s="127"/>
      <c r="I119" s="127"/>
      <c r="J119" s="127"/>
      <c r="K119" s="127"/>
      <c r="L119" s="127"/>
      <c r="M119" s="127"/>
      <c r="N119" s="127"/>
      <c r="O119" s="127"/>
    </row>
    <row r="120" spans="2:15" x14ac:dyDescent="0.35">
      <c r="B120" s="121"/>
      <c r="C120" s="121"/>
      <c r="D120" s="121"/>
      <c r="E120" s="121"/>
      <c r="G120" s="121"/>
      <c r="H120" s="127"/>
      <c r="I120" s="127"/>
      <c r="J120" s="127"/>
      <c r="K120" s="127"/>
      <c r="L120" s="127"/>
      <c r="M120" s="127"/>
      <c r="N120" s="127"/>
      <c r="O120" s="127"/>
    </row>
    <row r="121" spans="2:15" x14ac:dyDescent="0.35">
      <c r="B121" s="121"/>
      <c r="C121" s="121"/>
      <c r="D121" s="121"/>
      <c r="E121" s="121"/>
      <c r="G121" s="121"/>
      <c r="H121" s="127"/>
      <c r="I121" s="127"/>
      <c r="J121" s="127"/>
      <c r="K121" s="127"/>
      <c r="L121" s="127"/>
      <c r="M121" s="127"/>
      <c r="N121" s="127"/>
      <c r="O121" s="127"/>
    </row>
    <row r="122" spans="2:15" x14ac:dyDescent="0.35">
      <c r="B122" s="121"/>
      <c r="C122" s="121"/>
      <c r="D122" s="121"/>
      <c r="E122" s="121"/>
      <c r="G122" s="121"/>
      <c r="H122" s="127"/>
      <c r="I122" s="127"/>
      <c r="J122" s="127"/>
      <c r="K122" s="127"/>
      <c r="L122" s="127"/>
      <c r="M122" s="127"/>
      <c r="N122" s="127"/>
      <c r="O122" s="127"/>
    </row>
    <row r="123" spans="2:15" x14ac:dyDescent="0.35">
      <c r="B123" s="121"/>
      <c r="C123" s="121"/>
      <c r="D123" s="121"/>
      <c r="E123" s="121"/>
      <c r="G123" s="121"/>
      <c r="H123" s="127"/>
      <c r="I123" s="127"/>
      <c r="J123" s="127"/>
      <c r="K123" s="127"/>
      <c r="L123" s="127"/>
      <c r="M123" s="127"/>
      <c r="N123" s="127"/>
      <c r="O123" s="127"/>
    </row>
    <row r="124" spans="2:15" x14ac:dyDescent="0.35">
      <c r="B124" s="121"/>
      <c r="C124" s="121"/>
      <c r="D124" s="121"/>
      <c r="E124" s="121"/>
      <c r="G124" s="121"/>
      <c r="H124" s="127"/>
      <c r="I124" s="127"/>
      <c r="J124" s="127"/>
      <c r="K124" s="127"/>
      <c r="L124" s="127"/>
      <c r="M124" s="127"/>
      <c r="N124" s="127"/>
      <c r="O124" s="127"/>
    </row>
    <row r="125" spans="2:15" x14ac:dyDescent="0.35">
      <c r="B125" s="121"/>
      <c r="C125" s="121"/>
      <c r="D125" s="121"/>
      <c r="E125" s="121"/>
      <c r="G125" s="121"/>
      <c r="H125" s="127"/>
      <c r="I125" s="127"/>
      <c r="J125" s="127"/>
      <c r="K125" s="127"/>
      <c r="L125" s="127"/>
      <c r="M125" s="127"/>
      <c r="N125" s="127"/>
      <c r="O125" s="127"/>
    </row>
    <row r="126" spans="2:15" x14ac:dyDescent="0.35">
      <c r="B126" s="121"/>
      <c r="C126" s="121"/>
      <c r="D126" s="121"/>
      <c r="E126" s="121"/>
      <c r="G126" s="121"/>
      <c r="H126" s="127"/>
      <c r="I126" s="127"/>
      <c r="J126" s="127"/>
      <c r="K126" s="127"/>
      <c r="L126" s="127"/>
      <c r="M126" s="127"/>
      <c r="N126" s="127"/>
      <c r="O126" s="127"/>
    </row>
    <row r="127" spans="2:15" x14ac:dyDescent="0.35">
      <c r="B127" s="121"/>
      <c r="C127" s="121"/>
      <c r="D127" s="121"/>
      <c r="E127" s="121"/>
      <c r="G127" s="121"/>
      <c r="H127" s="127"/>
      <c r="I127" s="127"/>
      <c r="J127" s="127"/>
      <c r="K127" s="127"/>
      <c r="L127" s="127"/>
      <c r="M127" s="127"/>
      <c r="N127" s="127"/>
      <c r="O127" s="127"/>
    </row>
    <row r="128" spans="2:15" x14ac:dyDescent="0.35">
      <c r="B128" s="121"/>
      <c r="C128" s="121"/>
      <c r="D128" s="121"/>
      <c r="E128" s="121"/>
      <c r="G128" s="121"/>
      <c r="H128" s="127"/>
      <c r="I128" s="127"/>
      <c r="J128" s="127"/>
      <c r="K128" s="127"/>
      <c r="L128" s="127"/>
      <c r="M128" s="127"/>
      <c r="N128" s="127"/>
      <c r="O128" s="127"/>
    </row>
    <row r="129" spans="2:15" x14ac:dyDescent="0.35">
      <c r="B129" s="121"/>
      <c r="C129" s="121"/>
      <c r="D129" s="121"/>
      <c r="E129" s="121"/>
      <c r="G129" s="121"/>
      <c r="H129" s="127"/>
      <c r="I129" s="127"/>
      <c r="J129" s="127"/>
      <c r="K129" s="127"/>
      <c r="L129" s="127"/>
      <c r="M129" s="127"/>
      <c r="N129" s="127"/>
      <c r="O129" s="127"/>
    </row>
    <row r="130" spans="2:15" x14ac:dyDescent="0.35">
      <c r="B130" s="121"/>
      <c r="C130" s="121"/>
      <c r="D130" s="121"/>
      <c r="E130" s="121"/>
      <c r="G130" s="121"/>
      <c r="H130" s="127"/>
      <c r="I130" s="127"/>
      <c r="J130" s="127"/>
      <c r="K130" s="127"/>
      <c r="L130" s="127"/>
      <c r="M130" s="127"/>
      <c r="N130" s="127"/>
      <c r="O130" s="127"/>
    </row>
    <row r="131" spans="2:15" x14ac:dyDescent="0.35">
      <c r="B131" s="121"/>
      <c r="C131" s="121"/>
      <c r="D131" s="121"/>
      <c r="E131" s="121"/>
      <c r="G131" s="121"/>
      <c r="H131" s="127"/>
      <c r="I131" s="127"/>
      <c r="J131" s="127"/>
      <c r="K131" s="127"/>
      <c r="L131" s="127"/>
      <c r="M131" s="127"/>
      <c r="N131" s="127"/>
      <c r="O131" s="127"/>
    </row>
    <row r="132" spans="2:15" x14ac:dyDescent="0.35">
      <c r="B132" s="121"/>
      <c r="C132" s="121"/>
      <c r="D132" s="121"/>
      <c r="E132" s="121"/>
      <c r="G132" s="121"/>
      <c r="H132" s="127"/>
      <c r="I132" s="127"/>
      <c r="J132" s="127"/>
      <c r="K132" s="127"/>
      <c r="L132" s="127"/>
      <c r="M132" s="127"/>
      <c r="N132" s="127"/>
      <c r="O132" s="127"/>
    </row>
    <row r="133" spans="2:15" x14ac:dyDescent="0.35">
      <c r="B133" s="121"/>
      <c r="C133" s="121"/>
      <c r="D133" s="121"/>
      <c r="E133" s="121"/>
      <c r="G133" s="121"/>
      <c r="H133" s="127"/>
      <c r="I133" s="127"/>
      <c r="J133" s="127"/>
      <c r="K133" s="127"/>
      <c r="L133" s="127"/>
      <c r="M133" s="127"/>
      <c r="N133" s="127"/>
      <c r="O133" s="127"/>
    </row>
    <row r="134" spans="2:15" x14ac:dyDescent="0.35">
      <c r="B134" s="121"/>
      <c r="C134" s="121"/>
      <c r="D134" s="121"/>
      <c r="E134" s="121"/>
      <c r="G134" s="121"/>
      <c r="H134" s="127"/>
      <c r="I134" s="127"/>
      <c r="J134" s="127"/>
      <c r="K134" s="127"/>
      <c r="L134" s="127"/>
      <c r="M134" s="127"/>
      <c r="N134" s="127"/>
      <c r="O134" s="127"/>
    </row>
    <row r="135" spans="2:15" x14ac:dyDescent="0.35">
      <c r="B135" s="121"/>
      <c r="C135" s="121"/>
      <c r="D135" s="121"/>
      <c r="E135" s="121"/>
      <c r="G135" s="121"/>
      <c r="H135" s="127"/>
      <c r="I135" s="127"/>
      <c r="J135" s="127"/>
      <c r="K135" s="127"/>
      <c r="L135" s="127"/>
      <c r="M135" s="127"/>
      <c r="N135" s="127"/>
      <c r="O135" s="127"/>
    </row>
    <row r="136" spans="2:15" x14ac:dyDescent="0.35">
      <c r="B136" s="121"/>
      <c r="C136" s="121"/>
      <c r="D136" s="121"/>
      <c r="E136" s="121"/>
      <c r="G136" s="121"/>
      <c r="H136" s="127"/>
      <c r="I136" s="127"/>
      <c r="J136" s="127"/>
      <c r="K136" s="127"/>
      <c r="L136" s="127"/>
      <c r="M136" s="127"/>
      <c r="N136" s="127"/>
      <c r="O136" s="127"/>
    </row>
    <row r="137" spans="2:15" x14ac:dyDescent="0.35">
      <c r="B137" s="121"/>
      <c r="C137" s="121"/>
      <c r="D137" s="121"/>
      <c r="E137" s="121"/>
      <c r="G137" s="121"/>
      <c r="H137" s="127"/>
      <c r="I137" s="127"/>
      <c r="J137" s="127"/>
      <c r="K137" s="127"/>
      <c r="L137" s="127"/>
      <c r="M137" s="127"/>
      <c r="N137" s="127"/>
      <c r="O137" s="127"/>
    </row>
    <row r="138" spans="2:15" x14ac:dyDescent="0.35">
      <c r="B138" s="121"/>
      <c r="C138" s="121"/>
      <c r="D138" s="121"/>
      <c r="E138" s="121"/>
      <c r="G138" s="121"/>
      <c r="H138" s="127"/>
      <c r="I138" s="127"/>
      <c r="J138" s="127"/>
      <c r="K138" s="127"/>
      <c r="L138" s="127"/>
      <c r="M138" s="127"/>
      <c r="N138" s="127"/>
      <c r="O138" s="127"/>
    </row>
    <row r="139" spans="2:15" x14ac:dyDescent="0.35">
      <c r="B139" s="121"/>
      <c r="C139" s="121"/>
      <c r="D139" s="121"/>
      <c r="E139" s="121"/>
      <c r="G139" s="121"/>
      <c r="H139" s="127"/>
      <c r="I139" s="127"/>
      <c r="J139" s="127"/>
      <c r="K139" s="127"/>
      <c r="L139" s="127"/>
      <c r="M139" s="127"/>
      <c r="N139" s="127"/>
      <c r="O139" s="127"/>
    </row>
    <row r="140" spans="2:15" x14ac:dyDescent="0.35">
      <c r="B140" s="121"/>
      <c r="C140" s="121"/>
      <c r="D140" s="121"/>
      <c r="E140" s="121"/>
      <c r="G140" s="121"/>
      <c r="H140" s="127"/>
      <c r="I140" s="127"/>
      <c r="J140" s="127"/>
      <c r="K140" s="127"/>
      <c r="L140" s="127"/>
      <c r="M140" s="127"/>
      <c r="N140" s="127"/>
      <c r="O140" s="127"/>
    </row>
    <row r="141" spans="2:15" x14ac:dyDescent="0.35">
      <c r="B141" s="121"/>
      <c r="C141" s="121"/>
      <c r="D141" s="121"/>
      <c r="E141" s="121"/>
      <c r="G141" s="121"/>
      <c r="H141" s="127"/>
      <c r="I141" s="127"/>
      <c r="J141" s="127"/>
      <c r="K141" s="127"/>
      <c r="L141" s="127"/>
      <c r="M141" s="127"/>
      <c r="N141" s="127"/>
      <c r="O141" s="127"/>
    </row>
    <row r="142" spans="2:15" x14ac:dyDescent="0.35">
      <c r="B142" s="121"/>
      <c r="C142" s="121"/>
      <c r="D142" s="121"/>
      <c r="E142" s="121"/>
      <c r="G142" s="121"/>
      <c r="H142" s="127"/>
      <c r="I142" s="127"/>
      <c r="J142" s="127"/>
      <c r="K142" s="127"/>
      <c r="L142" s="127"/>
      <c r="M142" s="127"/>
      <c r="N142" s="127"/>
      <c r="O142" s="127"/>
    </row>
    <row r="143" spans="2:15" x14ac:dyDescent="0.35">
      <c r="B143" s="121"/>
      <c r="C143" s="121"/>
      <c r="D143" s="121"/>
      <c r="E143" s="121"/>
      <c r="G143" s="121"/>
      <c r="H143" s="127"/>
      <c r="I143" s="127"/>
      <c r="J143" s="127"/>
      <c r="K143" s="127"/>
      <c r="L143" s="127"/>
      <c r="M143" s="127"/>
      <c r="N143" s="127"/>
      <c r="O143" s="127"/>
    </row>
    <row r="144" spans="2:15" x14ac:dyDescent="0.35">
      <c r="B144" s="121"/>
      <c r="C144" s="121"/>
      <c r="D144" s="121"/>
      <c r="E144" s="121"/>
      <c r="G144" s="121"/>
      <c r="H144" s="127"/>
      <c r="I144" s="127"/>
      <c r="J144" s="127"/>
      <c r="K144" s="127"/>
      <c r="L144" s="127"/>
      <c r="M144" s="127"/>
      <c r="N144" s="127"/>
      <c r="O144" s="127"/>
    </row>
    <row r="145" spans="2:15" x14ac:dyDescent="0.35">
      <c r="B145" s="121"/>
      <c r="C145" s="121"/>
      <c r="D145" s="121"/>
      <c r="E145" s="121"/>
      <c r="G145" s="121"/>
      <c r="H145" s="127"/>
      <c r="I145" s="127"/>
      <c r="J145" s="127"/>
      <c r="K145" s="127"/>
      <c r="L145" s="127"/>
      <c r="M145" s="127"/>
      <c r="N145" s="127"/>
      <c r="O145" s="127"/>
    </row>
    <row r="146" spans="2:15" x14ac:dyDescent="0.35">
      <c r="B146" s="121"/>
      <c r="C146" s="121"/>
      <c r="D146" s="121"/>
      <c r="E146" s="121"/>
      <c r="G146" s="121"/>
      <c r="H146" s="127"/>
      <c r="I146" s="127"/>
      <c r="J146" s="127"/>
      <c r="K146" s="127"/>
      <c r="L146" s="127"/>
      <c r="M146" s="127"/>
      <c r="N146" s="127"/>
      <c r="O146" s="127"/>
    </row>
    <row r="147" spans="2:15" x14ac:dyDescent="0.35">
      <c r="B147" s="121"/>
      <c r="C147" s="121"/>
      <c r="D147" s="121"/>
      <c r="E147" s="121"/>
      <c r="G147" s="121"/>
      <c r="H147" s="127"/>
      <c r="I147" s="127"/>
      <c r="J147" s="127"/>
      <c r="K147" s="127"/>
      <c r="L147" s="127"/>
      <c r="M147" s="127"/>
      <c r="N147" s="127"/>
      <c r="O147" s="127"/>
    </row>
    <row r="148" spans="2:15" x14ac:dyDescent="0.35">
      <c r="B148" s="121"/>
      <c r="C148" s="121"/>
      <c r="D148" s="121"/>
      <c r="E148" s="121"/>
      <c r="G148" s="121"/>
      <c r="H148" s="127"/>
      <c r="I148" s="127"/>
      <c r="J148" s="127"/>
      <c r="K148" s="127"/>
      <c r="L148" s="127"/>
      <c r="M148" s="127"/>
      <c r="N148" s="127"/>
      <c r="O148" s="127"/>
    </row>
    <row r="149" spans="2:15" x14ac:dyDescent="0.35">
      <c r="B149" s="121"/>
      <c r="C149" s="121"/>
      <c r="D149" s="121"/>
      <c r="E149" s="121"/>
      <c r="G149" s="121"/>
      <c r="H149" s="127"/>
      <c r="I149" s="127"/>
      <c r="J149" s="127"/>
      <c r="K149" s="127"/>
      <c r="L149" s="127"/>
      <c r="M149" s="127"/>
      <c r="N149" s="127"/>
      <c r="O149" s="127"/>
    </row>
    <row r="150" spans="2:15" x14ac:dyDescent="0.35">
      <c r="G150" s="121"/>
      <c r="H150" s="127"/>
      <c r="I150" s="127"/>
      <c r="J150" s="127"/>
      <c r="K150" s="127"/>
      <c r="L150" s="127"/>
      <c r="M150" s="127"/>
      <c r="N150" s="127"/>
      <c r="O150" s="127"/>
    </row>
    <row r="151" spans="2:15" x14ac:dyDescent="0.35">
      <c r="G151" s="121"/>
      <c r="H151" s="127"/>
      <c r="I151" s="127"/>
      <c r="J151" s="127"/>
      <c r="K151" s="127"/>
      <c r="L151" s="127"/>
      <c r="M151" s="127"/>
      <c r="N151" s="127"/>
      <c r="O151" s="127"/>
    </row>
    <row r="152" spans="2:15" x14ac:dyDescent="0.35">
      <c r="D152" s="127"/>
      <c r="E152" s="127"/>
      <c r="F152" s="127"/>
      <c r="G152" s="121"/>
      <c r="H152" s="127"/>
      <c r="I152" s="127"/>
      <c r="J152" s="127"/>
      <c r="K152" s="127"/>
      <c r="L152" s="127"/>
      <c r="M152" s="127"/>
      <c r="N152" s="127"/>
      <c r="O152" s="127"/>
    </row>
    <row r="153" spans="2:15" ht="87.75" customHeight="1" x14ac:dyDescent="0.35">
      <c r="E153" s="127"/>
      <c r="F153" s="127"/>
      <c r="G153" s="121"/>
      <c r="H153" s="127"/>
      <c r="I153" s="127"/>
      <c r="J153" s="127"/>
      <c r="K153" s="127"/>
      <c r="L153" s="127"/>
      <c r="M153" s="127"/>
      <c r="N153" s="127"/>
      <c r="O153" s="127"/>
    </row>
    <row r="154" spans="2:15" x14ac:dyDescent="0.35">
      <c r="E154" s="127"/>
      <c r="F154" s="127"/>
      <c r="G154" s="121"/>
      <c r="H154" s="127"/>
      <c r="I154" s="127"/>
      <c r="J154" s="127"/>
      <c r="K154" s="127"/>
      <c r="L154" s="127"/>
      <c r="M154" s="127"/>
      <c r="N154" s="127"/>
      <c r="O154" s="127"/>
    </row>
    <row r="155" spans="2:15" x14ac:dyDescent="0.35">
      <c r="C155" s="127"/>
      <c r="D155" s="127"/>
      <c r="E155" s="127"/>
      <c r="F155" s="490"/>
      <c r="G155" s="121"/>
      <c r="H155" s="127"/>
      <c r="I155" s="127"/>
      <c r="J155" s="127"/>
      <c r="K155" s="127"/>
      <c r="L155" s="127"/>
      <c r="M155" s="127"/>
      <c r="N155" s="127"/>
      <c r="O155" s="127"/>
    </row>
    <row r="156" spans="2:15" x14ac:dyDescent="0.35">
      <c r="C156" s="127"/>
      <c r="D156" s="127"/>
      <c r="E156" s="127"/>
      <c r="F156" s="490"/>
      <c r="G156" s="121"/>
      <c r="H156" s="127"/>
      <c r="I156" s="127"/>
      <c r="J156" s="127"/>
      <c r="K156" s="127"/>
      <c r="L156" s="127"/>
      <c r="M156" s="127"/>
      <c r="N156" s="127"/>
      <c r="O156" s="127"/>
    </row>
    <row r="157" spans="2:15" x14ac:dyDescent="0.35">
      <c r="C157" s="127"/>
      <c r="D157" s="127"/>
      <c r="E157" s="127"/>
      <c r="F157" s="127"/>
      <c r="G157" s="121"/>
      <c r="H157" s="127"/>
      <c r="I157" s="127"/>
      <c r="J157" s="127"/>
      <c r="K157" s="127"/>
      <c r="L157" s="127"/>
      <c r="M157" s="127"/>
      <c r="N157" s="127"/>
      <c r="O157" s="127"/>
    </row>
    <row r="158" spans="2:15" x14ac:dyDescent="0.35">
      <c r="B158" s="121"/>
      <c r="C158" s="121"/>
      <c r="D158" s="121"/>
      <c r="E158" s="121"/>
      <c r="F158" s="121"/>
      <c r="G158" s="121"/>
      <c r="H158" s="127"/>
      <c r="I158" s="127"/>
      <c r="J158" s="127"/>
      <c r="K158" s="127"/>
      <c r="L158" s="127"/>
      <c r="M158" s="127"/>
      <c r="N158" s="127"/>
      <c r="O158" s="127"/>
    </row>
    <row r="159" spans="2:15" x14ac:dyDescent="0.35">
      <c r="B159" s="121"/>
      <c r="C159" s="121"/>
      <c r="D159" s="121"/>
      <c r="E159" s="121"/>
      <c r="F159" s="121"/>
      <c r="G159" s="121"/>
      <c r="H159" s="127"/>
      <c r="I159" s="127"/>
      <c r="J159" s="127"/>
      <c r="K159" s="127"/>
      <c r="L159" s="127"/>
      <c r="M159" s="127"/>
      <c r="N159" s="127"/>
      <c r="O159" s="127"/>
    </row>
    <row r="160" spans="2:15" x14ac:dyDescent="0.35">
      <c r="B160" s="121"/>
      <c r="C160" s="121"/>
      <c r="D160" s="121"/>
      <c r="E160" s="121"/>
      <c r="F160" s="121"/>
      <c r="G160" s="121"/>
      <c r="H160" s="127"/>
      <c r="I160" s="127"/>
      <c r="J160" s="127"/>
      <c r="K160" s="127"/>
      <c r="L160" s="127"/>
      <c r="M160" s="127"/>
      <c r="N160" s="127"/>
      <c r="O160" s="127"/>
    </row>
    <row r="161" spans="2:15" x14ac:dyDescent="0.35">
      <c r="B161" s="121"/>
      <c r="C161" s="121"/>
      <c r="D161" s="121"/>
      <c r="E161" s="121"/>
      <c r="F161" s="121"/>
      <c r="G161" s="121"/>
      <c r="H161" s="127"/>
      <c r="I161" s="127"/>
      <c r="J161" s="127"/>
      <c r="K161" s="127"/>
      <c r="L161" s="127"/>
      <c r="M161" s="127"/>
      <c r="N161" s="127"/>
      <c r="O161" s="127"/>
    </row>
    <row r="162" spans="2:15" x14ac:dyDescent="0.35">
      <c r="B162" s="121"/>
      <c r="C162" s="121"/>
      <c r="D162" s="121"/>
      <c r="E162" s="121"/>
      <c r="F162" s="121"/>
    </row>
    <row r="163" spans="2:15" x14ac:dyDescent="0.35">
      <c r="B163" s="121"/>
      <c r="C163" s="121"/>
      <c r="D163" s="121"/>
      <c r="E163" s="121"/>
      <c r="F163" s="121"/>
    </row>
    <row r="164" spans="2:15" x14ac:dyDescent="0.35">
      <c r="B164" s="121"/>
      <c r="C164" s="121"/>
      <c r="D164" s="121"/>
      <c r="E164" s="121"/>
      <c r="F164" s="121"/>
    </row>
    <row r="165" spans="2:15" x14ac:dyDescent="0.35">
      <c r="B165" s="121"/>
      <c r="C165" s="121"/>
      <c r="D165" s="121"/>
      <c r="E165" s="121"/>
      <c r="F165" s="121"/>
    </row>
    <row r="166" spans="2:15" x14ac:dyDescent="0.35">
      <c r="B166" s="121"/>
      <c r="C166" s="121"/>
      <c r="D166" s="121"/>
      <c r="E166" s="121"/>
      <c r="F166" s="121"/>
    </row>
    <row r="167" spans="2:15" x14ac:dyDescent="0.35">
      <c r="B167" s="121"/>
      <c r="C167" s="121"/>
      <c r="D167" s="121"/>
      <c r="E167" s="121"/>
      <c r="F167" s="121"/>
    </row>
    <row r="168" spans="2:15" x14ac:dyDescent="0.35">
      <c r="B168" s="121"/>
      <c r="C168" s="121"/>
      <c r="D168" s="121"/>
      <c r="E168" s="121"/>
      <c r="F168" s="121"/>
    </row>
    <row r="169" spans="2:15" x14ac:dyDescent="0.35">
      <c r="B169" s="121"/>
      <c r="C169" s="121"/>
      <c r="D169" s="121"/>
      <c r="E169" s="121"/>
      <c r="F169" s="121"/>
    </row>
    <row r="170" spans="2:15" x14ac:dyDescent="0.35">
      <c r="B170" s="121"/>
      <c r="C170" s="121"/>
      <c r="D170" s="121"/>
      <c r="E170" s="121"/>
      <c r="F170" s="121"/>
    </row>
    <row r="171" spans="2:15" x14ac:dyDescent="0.35">
      <c r="B171" s="121"/>
      <c r="C171" s="121"/>
      <c r="D171" s="121"/>
      <c r="E171" s="121"/>
      <c r="F171" s="121"/>
    </row>
    <row r="172" spans="2:15" x14ac:dyDescent="0.35">
      <c r="B172" s="121"/>
      <c r="C172" s="121"/>
      <c r="D172" s="121"/>
      <c r="E172" s="121"/>
      <c r="F172" s="121"/>
    </row>
    <row r="173" spans="2:15" x14ac:dyDescent="0.35">
      <c r="B173" s="121"/>
      <c r="C173" s="121"/>
      <c r="D173" s="121"/>
      <c r="E173" s="121"/>
      <c r="F173" s="121"/>
    </row>
    <row r="174" spans="2:15" x14ac:dyDescent="0.35">
      <c r="B174" s="121"/>
      <c r="C174" s="121"/>
      <c r="D174" s="121"/>
      <c r="E174" s="121"/>
      <c r="F174" s="121"/>
    </row>
    <row r="175" spans="2:15" x14ac:dyDescent="0.35">
      <c r="B175" s="121"/>
      <c r="C175" s="121"/>
      <c r="D175" s="121"/>
      <c r="E175" s="121"/>
      <c r="F175" s="121"/>
    </row>
    <row r="176" spans="2:15" x14ac:dyDescent="0.35">
      <c r="B176" s="121"/>
      <c r="C176" s="121"/>
      <c r="D176" s="121"/>
      <c r="E176" s="121"/>
      <c r="F176" s="121"/>
    </row>
    <row r="177" spans="2:6" x14ac:dyDescent="0.35">
      <c r="B177" s="121"/>
      <c r="C177" s="121"/>
      <c r="D177" s="121"/>
      <c r="E177" s="121"/>
      <c r="F177" s="121"/>
    </row>
    <row r="178" spans="2:6" x14ac:dyDescent="0.35">
      <c r="B178" s="121"/>
      <c r="C178" s="121"/>
      <c r="D178" s="121"/>
      <c r="E178" s="121"/>
      <c r="F178" s="121"/>
    </row>
    <row r="179" spans="2:6" x14ac:dyDescent="0.35">
      <c r="B179" s="121"/>
      <c r="C179" s="121"/>
      <c r="D179" s="121"/>
      <c r="E179" s="121"/>
      <c r="F179" s="121"/>
    </row>
    <row r="180" spans="2:6" x14ac:dyDescent="0.35">
      <c r="B180" s="121"/>
      <c r="C180" s="121"/>
      <c r="D180" s="121"/>
      <c r="E180" s="121"/>
      <c r="F180" s="121"/>
    </row>
    <row r="181" spans="2:6" x14ac:dyDescent="0.35">
      <c r="B181" s="121"/>
      <c r="C181" s="121"/>
      <c r="D181" s="121"/>
      <c r="E181" s="121"/>
      <c r="F181" s="121"/>
    </row>
    <row r="182" spans="2:6" x14ac:dyDescent="0.35">
      <c r="B182" s="121"/>
      <c r="C182" s="121"/>
      <c r="D182" s="121"/>
      <c r="E182" s="121"/>
      <c r="F182" s="121"/>
    </row>
    <row r="183" spans="2:6" x14ac:dyDescent="0.35">
      <c r="B183" s="121"/>
      <c r="C183" s="121"/>
      <c r="D183" s="121"/>
      <c r="E183" s="121"/>
      <c r="F183" s="121"/>
    </row>
    <row r="184" spans="2:6" x14ac:dyDescent="0.35">
      <c r="B184" s="121"/>
      <c r="C184" s="121"/>
      <c r="D184" s="121"/>
      <c r="E184" s="121"/>
      <c r="F184" s="121"/>
    </row>
    <row r="185" spans="2:6" x14ac:dyDescent="0.35">
      <c r="B185" s="121"/>
      <c r="C185" s="121"/>
      <c r="D185" s="121"/>
      <c r="E185" s="121"/>
      <c r="F185" s="121"/>
    </row>
    <row r="186" spans="2:6" x14ac:dyDescent="0.35">
      <c r="B186" s="121"/>
      <c r="C186" s="121"/>
      <c r="D186" s="121"/>
      <c r="E186" s="121"/>
      <c r="F186" s="121"/>
    </row>
    <row r="187" spans="2:6" x14ac:dyDescent="0.35">
      <c r="B187" s="121"/>
      <c r="C187" s="121"/>
      <c r="D187" s="121"/>
      <c r="E187" s="121"/>
      <c r="F187" s="121"/>
    </row>
    <row r="188" spans="2:6" x14ac:dyDescent="0.35">
      <c r="B188" s="121"/>
      <c r="C188" s="121"/>
      <c r="D188" s="121"/>
      <c r="E188" s="121"/>
      <c r="F188" s="121"/>
    </row>
    <row r="189" spans="2:6" x14ac:dyDescent="0.35">
      <c r="B189" s="121"/>
      <c r="C189" s="121"/>
      <c r="D189" s="121"/>
      <c r="E189" s="121"/>
      <c r="F189" s="121"/>
    </row>
    <row r="190" spans="2:6" x14ac:dyDescent="0.35">
      <c r="B190" s="121"/>
      <c r="C190" s="121"/>
      <c r="D190" s="121"/>
      <c r="E190" s="121"/>
      <c r="F190" s="121"/>
    </row>
    <row r="191" spans="2:6" x14ac:dyDescent="0.35">
      <c r="B191" s="121"/>
      <c r="C191" s="121"/>
      <c r="D191" s="121"/>
      <c r="E191" s="121"/>
      <c r="F191" s="121"/>
    </row>
    <row r="192" spans="2:6" x14ac:dyDescent="0.35">
      <c r="B192" s="121"/>
      <c r="C192" s="121"/>
      <c r="D192" s="121"/>
      <c r="E192" s="121"/>
      <c r="F192" s="121"/>
    </row>
    <row r="193" spans="2:6" x14ac:dyDescent="0.35">
      <c r="B193" s="121"/>
      <c r="C193" s="121"/>
      <c r="D193" s="121"/>
      <c r="E193" s="121"/>
      <c r="F193" s="121"/>
    </row>
    <row r="194" spans="2:6" x14ac:dyDescent="0.35">
      <c r="B194" s="121"/>
      <c r="C194" s="121"/>
      <c r="D194" s="121"/>
      <c r="E194" s="121"/>
      <c r="F194" s="121"/>
    </row>
    <row r="195" spans="2:6" x14ac:dyDescent="0.35">
      <c r="B195" s="121"/>
      <c r="C195" s="121"/>
      <c r="D195" s="121"/>
      <c r="E195" s="121"/>
      <c r="F195" s="121"/>
    </row>
    <row r="196" spans="2:6" x14ac:dyDescent="0.35">
      <c r="B196" s="121"/>
      <c r="C196" s="121"/>
      <c r="D196" s="121"/>
      <c r="E196" s="121"/>
      <c r="F196" s="121"/>
    </row>
    <row r="197" spans="2:6" x14ac:dyDescent="0.35">
      <c r="B197" s="121"/>
      <c r="C197" s="121"/>
      <c r="D197" s="121"/>
      <c r="E197" s="121"/>
      <c r="F197" s="121"/>
    </row>
    <row r="198" spans="2:6" x14ac:dyDescent="0.35">
      <c r="B198" s="121"/>
      <c r="C198" s="121"/>
      <c r="D198" s="121"/>
      <c r="E198" s="121"/>
      <c r="F198" s="121"/>
    </row>
    <row r="199" spans="2:6" x14ac:dyDescent="0.35">
      <c r="B199" s="121"/>
      <c r="C199" s="121"/>
      <c r="D199" s="121"/>
      <c r="E199" s="121"/>
      <c r="F199" s="121"/>
    </row>
    <row r="200" spans="2:6" x14ac:dyDescent="0.35">
      <c r="B200" s="121"/>
      <c r="C200" s="121"/>
      <c r="D200" s="121"/>
      <c r="E200" s="121"/>
      <c r="F200" s="121"/>
    </row>
    <row r="201" spans="2:6" x14ac:dyDescent="0.35">
      <c r="B201" s="121"/>
      <c r="C201" s="121"/>
      <c r="D201" s="121"/>
      <c r="E201" s="121"/>
      <c r="F201" s="121"/>
    </row>
    <row r="202" spans="2:6" x14ac:dyDescent="0.35">
      <c r="B202" s="121"/>
      <c r="C202" s="121"/>
      <c r="D202" s="121"/>
      <c r="E202" s="121"/>
      <c r="F202" s="121"/>
    </row>
    <row r="203" spans="2:6" x14ac:dyDescent="0.35">
      <c r="B203" s="121"/>
      <c r="C203" s="121"/>
      <c r="D203" s="121"/>
      <c r="E203" s="121"/>
      <c r="F203" s="121"/>
    </row>
    <row r="204" spans="2:6" x14ac:dyDescent="0.35">
      <c r="B204" s="121"/>
      <c r="C204" s="121"/>
      <c r="D204" s="121"/>
      <c r="E204" s="121"/>
      <c r="F204" s="121"/>
    </row>
    <row r="205" spans="2:6" x14ac:dyDescent="0.35">
      <c r="B205" s="121"/>
      <c r="C205" s="121"/>
      <c r="D205" s="121"/>
      <c r="E205" s="121"/>
      <c r="F205" s="121"/>
    </row>
    <row r="206" spans="2:6" x14ac:dyDescent="0.35">
      <c r="B206" s="121"/>
      <c r="C206" s="121"/>
      <c r="D206" s="121"/>
      <c r="E206" s="121"/>
      <c r="F206" s="121"/>
    </row>
    <row r="207" spans="2:6" x14ac:dyDescent="0.35">
      <c r="B207" s="121"/>
      <c r="C207" s="121"/>
      <c r="D207" s="121"/>
      <c r="E207" s="121"/>
      <c r="F207" s="121"/>
    </row>
    <row r="208" spans="2:6" x14ac:dyDescent="0.35">
      <c r="B208" s="121"/>
      <c r="C208" s="121"/>
      <c r="D208" s="121"/>
      <c r="E208" s="121"/>
      <c r="F208" s="121"/>
    </row>
    <row r="209" spans="2:6" x14ac:dyDescent="0.35">
      <c r="B209" s="121"/>
      <c r="C209" s="121"/>
      <c r="D209" s="121"/>
      <c r="E209" s="121"/>
      <c r="F209" s="121"/>
    </row>
    <row r="210" spans="2:6" x14ac:dyDescent="0.35">
      <c r="B210" s="121"/>
      <c r="C210" s="121"/>
      <c r="D210" s="121"/>
      <c r="E210" s="121"/>
      <c r="F210" s="121"/>
    </row>
    <row r="211" spans="2:6" x14ac:dyDescent="0.35">
      <c r="B211" s="121"/>
      <c r="C211" s="121"/>
      <c r="D211" s="121"/>
      <c r="E211" s="121"/>
      <c r="F211" s="121"/>
    </row>
    <row r="212" spans="2:6" x14ac:dyDescent="0.35">
      <c r="B212" s="121"/>
      <c r="C212" s="121"/>
      <c r="D212" s="121"/>
      <c r="E212" s="121"/>
      <c r="F212" s="121"/>
    </row>
    <row r="213" spans="2:6" x14ac:dyDescent="0.35">
      <c r="B213" s="121"/>
      <c r="C213" s="121"/>
      <c r="D213" s="121"/>
      <c r="E213" s="121"/>
      <c r="F213" s="121"/>
    </row>
    <row r="214" spans="2:6" x14ac:dyDescent="0.35">
      <c r="B214" s="121"/>
      <c r="C214" s="121"/>
      <c r="D214" s="121"/>
      <c r="E214" s="121"/>
      <c r="F214" s="121"/>
    </row>
    <row r="215" spans="2:6" x14ac:dyDescent="0.35">
      <c r="B215" s="121"/>
      <c r="C215" s="121"/>
      <c r="D215" s="121"/>
      <c r="E215" s="121"/>
      <c r="F215" s="121"/>
    </row>
    <row r="216" spans="2:6" x14ac:dyDescent="0.35">
      <c r="B216" s="121"/>
      <c r="C216" s="121"/>
      <c r="D216" s="121"/>
      <c r="E216" s="121"/>
      <c r="F216" s="121"/>
    </row>
    <row r="217" spans="2:6" x14ac:dyDescent="0.35">
      <c r="B217" s="121"/>
      <c r="C217" s="121"/>
      <c r="D217" s="121"/>
      <c r="E217" s="121"/>
      <c r="F217" s="121"/>
    </row>
    <row r="218" spans="2:6" x14ac:dyDescent="0.35">
      <c r="B218" s="121"/>
      <c r="C218" s="121"/>
      <c r="D218" s="121"/>
      <c r="E218" s="121"/>
      <c r="F218" s="121"/>
    </row>
    <row r="219" spans="2:6" x14ac:dyDescent="0.35">
      <c r="B219" s="121"/>
      <c r="C219" s="121"/>
      <c r="D219" s="121"/>
      <c r="E219" s="121"/>
      <c r="F219" s="121"/>
    </row>
    <row r="220" spans="2:6" x14ac:dyDescent="0.35">
      <c r="B220" s="121"/>
      <c r="C220" s="121"/>
      <c r="D220" s="121"/>
      <c r="E220" s="121"/>
      <c r="F220" s="121"/>
    </row>
    <row r="221" spans="2:6" x14ac:dyDescent="0.35">
      <c r="B221" s="121"/>
      <c r="C221" s="121"/>
      <c r="D221" s="121"/>
      <c r="E221" s="121"/>
      <c r="F221" s="121"/>
    </row>
    <row r="222" spans="2:6" x14ac:dyDescent="0.35">
      <c r="B222" s="121"/>
      <c r="C222" s="121"/>
      <c r="D222" s="121"/>
      <c r="E222" s="121"/>
      <c r="F222" s="121"/>
    </row>
    <row r="223" spans="2:6" x14ac:dyDescent="0.35">
      <c r="B223" s="121"/>
      <c r="C223" s="121"/>
      <c r="D223" s="121"/>
      <c r="E223" s="121"/>
      <c r="F223" s="121"/>
    </row>
    <row r="224" spans="2:6" x14ac:dyDescent="0.35">
      <c r="B224" s="121"/>
      <c r="C224" s="121"/>
      <c r="D224" s="121"/>
      <c r="E224" s="121"/>
      <c r="F224" s="121"/>
    </row>
    <row r="225" spans="2:6" x14ac:dyDescent="0.35">
      <c r="B225" s="121"/>
      <c r="C225" s="121"/>
      <c r="D225" s="121"/>
      <c r="E225" s="121"/>
      <c r="F225" s="121"/>
    </row>
    <row r="226" spans="2:6" x14ac:dyDescent="0.35">
      <c r="B226" s="121"/>
      <c r="C226" s="121"/>
      <c r="D226" s="121"/>
      <c r="E226" s="121"/>
      <c r="F226" s="121"/>
    </row>
    <row r="227" spans="2:6" x14ac:dyDescent="0.35">
      <c r="B227" s="121"/>
      <c r="C227" s="121"/>
      <c r="D227" s="121"/>
      <c r="E227" s="121"/>
      <c r="F227" s="121"/>
    </row>
    <row r="228" spans="2:6" x14ac:dyDescent="0.35">
      <c r="B228" s="121"/>
      <c r="C228" s="121"/>
      <c r="D228" s="121"/>
      <c r="E228" s="121"/>
      <c r="F228" s="121"/>
    </row>
    <row r="229" spans="2:6" x14ac:dyDescent="0.35">
      <c r="B229" s="121"/>
      <c r="C229" s="121"/>
      <c r="D229" s="121"/>
      <c r="E229" s="121"/>
      <c r="F229" s="121"/>
    </row>
    <row r="230" spans="2:6" x14ac:dyDescent="0.35">
      <c r="B230" s="121"/>
      <c r="C230" s="121"/>
      <c r="D230" s="121"/>
      <c r="E230" s="121"/>
      <c r="F230" s="121"/>
    </row>
    <row r="231" spans="2:6" x14ac:dyDescent="0.35">
      <c r="B231" s="121"/>
      <c r="C231" s="121"/>
      <c r="D231" s="121"/>
      <c r="E231" s="121"/>
      <c r="F231" s="121"/>
    </row>
    <row r="232" spans="2:6" x14ac:dyDescent="0.35">
      <c r="B232" s="121"/>
      <c r="C232" s="121"/>
      <c r="D232" s="121"/>
      <c r="E232" s="121"/>
      <c r="F232" s="121"/>
    </row>
    <row r="233" spans="2:6" x14ac:dyDescent="0.35">
      <c r="B233" s="121"/>
      <c r="C233" s="121"/>
      <c r="D233" s="121"/>
      <c r="E233" s="121"/>
      <c r="F233" s="121"/>
    </row>
    <row r="234" spans="2:6" x14ac:dyDescent="0.35">
      <c r="B234" s="121"/>
      <c r="C234" s="121"/>
      <c r="D234" s="121"/>
      <c r="E234" s="121"/>
      <c r="F234" s="121"/>
    </row>
    <row r="235" spans="2:6" x14ac:dyDescent="0.35">
      <c r="B235" s="121"/>
      <c r="C235" s="121"/>
      <c r="D235" s="121"/>
      <c r="E235" s="121"/>
      <c r="F235" s="121"/>
    </row>
    <row r="236" spans="2:6" x14ac:dyDescent="0.35">
      <c r="B236" s="121"/>
      <c r="C236" s="121"/>
      <c r="D236" s="121"/>
      <c r="E236" s="121"/>
      <c r="F236" s="121"/>
    </row>
  </sheetData>
  <sheetProtection algorithmName="SHA-512" hashValue="JjYx8hxg/FI9S/2KoyhHr0M/aYhiAcb1M06GTd02cBWCEc8XYqnYmF2blloL5IpCTNnodgYQLOcxgj1zWigq2Q==" saltValue="j8DT63LNp8u0zx/M6JHGLw==" spinCount="100000" sheet="1" objects="1" scenarios="1"/>
  <mergeCells count="23">
    <mergeCell ref="B12:F12"/>
    <mergeCell ref="C22:D22"/>
    <mergeCell ref="C17:E17"/>
    <mergeCell ref="I97:K97"/>
    <mergeCell ref="C21:E21"/>
    <mergeCell ref="C24:E24"/>
    <mergeCell ref="I92:K92"/>
    <mergeCell ref="I93:K93"/>
    <mergeCell ref="C26:D26"/>
    <mergeCell ref="I96:K96"/>
    <mergeCell ref="B7:F7"/>
    <mergeCell ref="B8:F8"/>
    <mergeCell ref="B11:F11"/>
    <mergeCell ref="B6:F6"/>
    <mergeCell ref="B9:F9"/>
    <mergeCell ref="B10:F10"/>
    <mergeCell ref="I100:K100"/>
    <mergeCell ref="I101:K101"/>
    <mergeCell ref="I102:K102"/>
    <mergeCell ref="I99:K99"/>
    <mergeCell ref="I94:K94"/>
    <mergeCell ref="I95:K95"/>
    <mergeCell ref="I98:K98"/>
  </mergeCells>
  <conditionalFormatting sqref="E26 B36 B43:F50 B57:C57 B93:C102 E93:I93 E94:H102">
    <cfRule type="expression" dxfId="481" priority="46" stopIfTrue="1">
      <formula>$Q$5="no"</formula>
    </cfRule>
  </conditionalFormatting>
  <conditionalFormatting sqref="E43:F50">
    <cfRule type="expression" dxfId="480" priority="44" stopIfTrue="1">
      <formula>$Q$5="no"</formula>
    </cfRule>
  </conditionalFormatting>
  <conditionalFormatting sqref="B57:C57">
    <cfRule type="expression" dxfId="479" priority="27" stopIfTrue="1">
      <formula>$B$36="Combination of flow meters and calculating by equipment or event type"</formula>
    </cfRule>
    <cfRule type="expression" dxfId="478" priority="39" stopIfTrue="1">
      <formula>$B$36="Using flow meters"</formula>
    </cfRule>
    <cfRule type="expression" dxfId="477" priority="43" stopIfTrue="1">
      <formula>$Q$5="no"</formula>
    </cfRule>
  </conditionalFormatting>
  <conditionalFormatting sqref="B93:C102 E93:F102 I93">
    <cfRule type="expression" dxfId="476" priority="41" stopIfTrue="1">
      <formula>$E$26="Yes"</formula>
    </cfRule>
  </conditionalFormatting>
  <conditionalFormatting sqref="B36">
    <cfRule type="expression" dxfId="475" priority="26" stopIfTrue="1">
      <formula>$E$22="No"</formula>
    </cfRule>
  </conditionalFormatting>
  <conditionalFormatting sqref="I93">
    <cfRule type="expression" dxfId="474" priority="706" stopIfTrue="1">
      <formula>$X$9="no"</formula>
    </cfRule>
  </conditionalFormatting>
  <conditionalFormatting sqref="D43:F50">
    <cfRule type="expression" dxfId="473" priority="17" stopIfTrue="1">
      <formula>$B$36="Combination of flow meters and calculating by equipment or event type"</formula>
    </cfRule>
    <cfRule type="expression" dxfId="472" priority="18" stopIfTrue="1">
      <formula>$B$36="Calculated by equipment or event type"</formula>
    </cfRule>
  </conditionalFormatting>
  <conditionalFormatting sqref="G93:G102">
    <cfRule type="expression" dxfId="471" priority="882" stopIfTrue="1">
      <formula>$F93="Quarterly"</formula>
    </cfRule>
  </conditionalFormatting>
  <conditionalFormatting sqref="C93:C102">
    <cfRule type="expression" dxfId="470" priority="6" stopIfTrue="1">
      <formula>$Q$30=10</formula>
    </cfRule>
    <cfRule type="expression" dxfId="469" priority="960" stopIfTrue="1">
      <formula>$B93="Using flow meters"</formula>
    </cfRule>
  </conditionalFormatting>
  <conditionalFormatting sqref="B43:B50">
    <cfRule type="expression" dxfId="468" priority="962" stopIfTrue="1">
      <formula>AND($B$36="Calculated by equipment or event type",$Q$30&lt;&gt;10)</formula>
    </cfRule>
    <cfRule type="expression" dxfId="467" priority="963" stopIfTrue="1">
      <formula>AND($B$36="Combination of flow meters and calculating by equipment or event type",$Q$30&lt;&gt;10)</formula>
    </cfRule>
  </conditionalFormatting>
  <conditionalFormatting sqref="B64:E88">
    <cfRule type="expression" dxfId="466" priority="964" stopIfTrue="1">
      <formula>AND($Q$30=10,$E$22&lt;&gt;"No")</formula>
    </cfRule>
  </conditionalFormatting>
  <conditionalFormatting sqref="D93:D102">
    <cfRule type="expression" dxfId="465" priority="965" stopIfTrue="1">
      <formula>AND($E$26="Yes",OR($B$36="Calculated by equipment or event type",$B$36="Combination of flow meters and calculating by equipment or event type"),$Q$30=10)</formula>
    </cfRule>
  </conditionalFormatting>
  <conditionalFormatting sqref="C43:C50">
    <cfRule type="expression" dxfId="464" priority="966" stopIfTrue="1">
      <formula>AND($B$36="Combination of flow meters and calculating by equipment or event type",$Q$30=10)</formula>
    </cfRule>
    <cfRule type="expression" dxfId="463" priority="967" stopIfTrue="1">
      <formula>AND($B$36="Calculated by equipment or event type",$Q$30=10)</formula>
    </cfRule>
  </conditionalFormatting>
  <conditionalFormatting sqref="C42">
    <cfRule type="expression" dxfId="462" priority="968" stopIfTrue="1">
      <formula>AND($B$36="Calculated by equipment or event type",$Q$30=10)</formula>
    </cfRule>
    <cfRule type="expression" dxfId="461" priority="969" stopIfTrue="1">
      <formula>AND($B$36="Combination of flow meters and calculating by equipment or event type",$Q$30=10)</formula>
    </cfRule>
  </conditionalFormatting>
  <conditionalFormatting sqref="E26">
    <cfRule type="expression" dxfId="460" priority="10" stopIfTrue="1">
      <formula>$E$22="No"</formula>
    </cfRule>
  </conditionalFormatting>
  <conditionalFormatting sqref="I94:I102">
    <cfRule type="expression" dxfId="459" priority="8" stopIfTrue="1">
      <formula>$Q$5="no"</formula>
    </cfRule>
  </conditionalFormatting>
  <conditionalFormatting sqref="I94:I102">
    <cfRule type="expression" dxfId="458" priority="7" stopIfTrue="1">
      <formula>$E$26="Yes"</formula>
    </cfRule>
  </conditionalFormatting>
  <conditionalFormatting sqref="I94:I102">
    <cfRule type="expression" dxfId="457" priority="9" stopIfTrue="1">
      <formula>$X$9="no"</formula>
    </cfRule>
  </conditionalFormatting>
  <conditionalFormatting sqref="C93:D102">
    <cfRule type="expression" dxfId="456" priority="4" stopIfTrue="1">
      <formula>$B93="Using flow meters"</formula>
    </cfRule>
  </conditionalFormatting>
  <dataValidations count="28">
    <dataValidation type="whole" operator="greaterThanOrEqual" allowBlank="1" showInputMessage="1" showErrorMessage="1" promptTitle="Total Number of Blowdowns" prompt="Enter the total number of blowdowns for each unique physical volume in the calendar year. (when using Eq. W-14A) " sqref="G114:G161 G90:G91 G51:G62" xr:uid="{00000000-0002-0000-0B00-000000000000}">
      <formula1>0</formula1>
    </dataValidation>
    <dataValidation type="list" allowBlank="1" showInputMessage="1" showErrorMessage="1" promptTitle="Missing Data" prompt="Report whether missing data procedures were used for any parameters to calculate GHG emissions (Yes or No)" sqref="E26" xr:uid="{00000000-0002-0000-0B00-000001000000}">
      <formula1>"Yes, No"</formula1>
    </dataValidation>
    <dataValidation allowBlank="1" showInputMessage="1" showErrorMessage="1" promptTitle="Total Number of Blowdowns" prompt="Enter the total number of unique volumes that were blown down only once during the year" sqref="B155" xr:uid="{00000000-0002-0000-0B00-000002000000}"/>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2 D32 B4 B12 B25 B27:B33 C22:C23 B16:B20 C13:C14" xr:uid="{00000000-0002-0000-0B00-000003000000}"/>
    <dataValidation allowBlank="1" showInputMessage="1" showErrorMessage="1" promptTitle="BAMM Parameters" prompt="If BAMM were used, indicate which parameters BAMM were used for" sqref="G37 F155" xr:uid="{00000000-0002-0000-0B00-000004000000}"/>
    <dataValidation type="decimal" operator="greaterThanOrEqual" allowBlank="1" showInputMessage="1" showErrorMessage="1" promptTitle="Total CH4 Emissions" prompt="Enter the total CH4 emissions, in metric tons CH4, from each equipment or event type" sqref="F43:F50" xr:uid="{00000000-0002-0000-0B00-000005000000}">
      <formula1>0</formula1>
    </dataValidation>
    <dataValidation type="decimal" operator="greaterThanOrEqual" allowBlank="1" showInputMessage="1" showErrorMessage="1" promptTitle="Total CO2 Emissions" prompt="Enter the total CO2 emissions, in metric tons CO2, from each equipment or event type" sqref="E43:E50" xr:uid="{00000000-0002-0000-0B00-000006000000}">
      <formula1>0</formula1>
    </dataValidation>
    <dataValidation type="whole" operator="greaterThanOrEqual" allowBlank="1" showInputMessage="1" showErrorMessage="1" promptTitle="Total Blowdowns" prompt="Enter the total number of blowdowns for each equipment or event type" sqref="D43:D50" xr:uid="{00000000-0002-0000-0B00-000007000000}">
      <formula1>0</formula1>
    </dataValidation>
    <dataValidation allowBlank="1" showInputMessage="1" showErrorMessage="1" promptTitle="Total CH4 Emissions" prompt="Enter the total CH4 emissions, in metric tons CO2e, from all unique volumes that were blown down once during the calendar year" sqref="D155" xr:uid="{00000000-0002-0000-0B00-000008000000}"/>
    <dataValidation allowBlank="1" showInputMessage="1" showErrorMessage="1" promptTitle="Total CO2 Emissions" prompt="Enter the total CO2 emissions, in metric tons CO2, from all unique volumes that were blown down once during the calendar year" sqref="C155" xr:uid="{00000000-0002-0000-0B00-000009000000}"/>
    <dataValidation type="decimal" operator="greaterThanOrEqual" allowBlank="1" showInputMessage="1" showErrorMessage="1" promptTitle="Total CO2 Emissions" prompt="Enter the total CO2 emissions, in metric tons CO2, for all emissions calculated by flow meter" sqref="B57" xr:uid="{00000000-0002-0000-0B00-00000A000000}">
      <formula1>0</formula1>
    </dataValidation>
    <dataValidation type="decimal" operator="greaterThanOrEqual" allowBlank="1" showInputMessage="1" showErrorMessage="1" promptTitle="Total CH4 Emissions" prompt="Enter the total CH4 emissions, in metric tons CH4, for all emissions calculated by flow meter" sqref="C57" xr:uid="{00000000-0002-0000-0B00-00000B000000}">
      <formula1>0</formula1>
    </dataValidation>
    <dataValidation type="decimal" allowBlank="1" showInputMessage="1" showErrorMessage="1" promptTitle="Hours of missing data procedure" prompt="Enter the total number of hours the missing data procedure was used" sqref="H93:H102" xr:uid="{00000000-0002-0000-0B00-00000C000000}">
      <formula1>0</formula1>
      <formula2>8784</formula2>
    </dataValidation>
    <dataValidation type="whole" allowBlank="1" showInputMessage="1" showErrorMessage="1" promptTitle="Number of Quarters" prompt="Enter the number of quarters missing data procedures were used" sqref="G93:G102" xr:uid="{00000000-0002-0000-0B00-00000D000000}">
      <formula1>1</formula1>
      <formula2>4</formula2>
    </dataValidation>
    <dataValidation type="list" allowBlank="1" showInputMessage="1" showErrorMessage="1" promptTitle="Measurement Frequency" prompt="Select the measurement frequency stated in your monitoring plan for the data element_x000a__x000a_If “Other”, specify frequency under “Procedures Used”" sqref="F93:F102" xr:uid="{00000000-0002-0000-0B00-00000E000000}">
      <formula1>Measurement_Frequency</formula1>
    </dataValidation>
    <dataValidation allowBlank="1" showInputMessage="1" showErrorMessage="1" promptTitle="Procedures used" prompt="Enter the procedures used to determine the missing data" sqref="I93:I102" xr:uid="{00000000-0002-0000-0B00-00000F000000}"/>
    <dataValidation type="list" allowBlank="1" showInputMessage="1" showErrorMessage="1" promptTitle="Parameters" prompt="Specify the parameters for which missing data procedures were used to calculate emissions" sqref="E93:E102" xr:uid="{00000000-0002-0000-0B00-000010000000}">
      <formula1>PMTRS_I</formula1>
    </dataValidation>
    <dataValidation type="list" allowBlank="1" showInputMessage="1" showErrorMessage="1" promptTitle="Equipment or event type" prompt="Specify the equipment or event type" sqref="B43:B50" xr:uid="{00000000-0002-0000-0B00-000011000000}">
      <formula1>$V$5:$V$11</formula1>
    </dataValidation>
    <dataValidation type="list" allowBlank="1" showInputMessage="1" showErrorMessage="1" sqref="B93:B102" xr:uid="{00000000-0002-0000-0B00-000012000000}">
      <formula1>$Q$21:$Q$22</formula1>
    </dataValidation>
    <dataValidation type="list" allowBlank="1" showInputMessage="1" showErrorMessage="1" sqref="C93:C102" xr:uid="{00000000-0002-0000-0B00-000013000000}">
      <formula1>$V$5:$V$11</formula1>
    </dataValidation>
    <dataValidation type="list" allowBlank="1" showInputMessage="1" showErrorMessage="1" promptTitle="Equipment or event type" prompt="Specify the equipment or event type, for Onshore natural gas transmission pipeline facilities only" sqref="C43:C50" xr:uid="{00000000-0002-0000-0B00-000014000000}">
      <formula1>$Y$5:$Y$12</formula1>
    </dataValidation>
    <dataValidation type="list" allowBlank="1" showInputMessage="1" showErrorMessage="1" promptTitle="U.S. State of facility" prompt="Select the U.S. states the natural gas pipeline goes through" sqref="B64:B88" xr:uid="{00000000-0002-0000-0B00-000015000000}">
      <formula1>US_STATES</formula1>
    </dataValidation>
    <dataValidation type="decimal" operator="greaterThanOrEqual" allowBlank="1" showInputMessage="1" showErrorMessage="1" promptTitle="Annual CO2 emissions" prompt="Enter the annual CO2 emissions for the state" sqref="C64:C88" xr:uid="{00000000-0002-0000-0B00-000016000000}">
      <formula1>0</formula1>
    </dataValidation>
    <dataValidation type="decimal" operator="greaterThanOrEqual" allowBlank="1" showInputMessage="1" showErrorMessage="1" promptTitle="Annual CH4 emissions" prompt="Enter the annual CH4 emissions for the state" sqref="D64:D88" xr:uid="{00000000-0002-0000-0B00-000017000000}">
      <formula1>0</formula1>
    </dataValidation>
    <dataValidation type="whole" operator="greaterThanOrEqual" allowBlank="1" showInputMessage="1" showErrorMessage="1" promptTitle="Annual blowdown events" prompt="Enter the number of blowdown events in the year for the state" sqref="E64:E88" xr:uid="{00000000-0002-0000-0B00-000018000000}">
      <formula1>0</formula1>
    </dataValidation>
    <dataValidation type="list" allowBlank="1" showInputMessage="1" showErrorMessage="1" sqref="D93:D102" xr:uid="{00000000-0002-0000-0B00-000019000000}">
      <formula1>$Y$5:$Y$12</formula1>
    </dataValidation>
    <dataValidation type="list" allowBlank="1" showInputMessage="1" showErrorMessage="1" promptTitle="How were emissions determined?" prompt="Specify how emissions were determined" sqref="B36" xr:uid="{00000000-0002-0000-0B00-00001A000000}">
      <formula1>$Q$21:$Q$23</formula1>
    </dataValidation>
    <dataValidation type="list" allowBlank="1" showInputMessage="1" showErrorMessage="1" sqref="E22" xr:uid="{00000000-0002-0000-0B00-00001B000000}">
      <formula1>"Yes,No"</formula1>
    </dataValidation>
  </dataValidations>
  <hyperlinks>
    <hyperlink ref="D3" location="Introduction!A1" display="Back to Summary Tab" xr:uid="{00000000-0004-0000-0B00-000000000000}"/>
    <hyperlink ref="C14" r:id="rId1" display="http://www.ccdsupport.com/confluence/display/help/Optional+Calculation+Spreadsheet+Instructions" xr:uid="{00000000-0004-0000-0B00-000001000000}"/>
    <hyperlink ref="C15" r:id="rId2" display="http://www.ccdsupport.com/confluence/display/help/Subpart+W+-+Petroleum+and+Natural+Gas+Systems" xr:uid="{00000000-0004-0000-0B00-000002000000}"/>
    <hyperlink ref="K90" location="'(i) Blowdown Vent Stacks'!A1" display="RETURN TO TOP" xr:uid="{00000000-0004-0000-0B00-000003000000}"/>
    <hyperlink ref="E60" location="'(i) Blowdown Vent Stacks'!A1" display="RETURN TO TOP" xr:uid="{00000000-0004-0000-0B00-000004000000}"/>
    <hyperlink ref="F39" location="'(i) Blowdown Vent Stacks'!A1" display="RETURN TO TOP" xr:uid="{00000000-0004-0000-0B00-000005000000}"/>
    <hyperlink ref="E28" location="'(i) Blowdown Vent Stacks'!B35" display="CLICK HERE" xr:uid="{00000000-0004-0000-0B00-000006000000}"/>
    <hyperlink ref="E29" location="'(i) Blowdown Vent Stacks'!B42" display="CLICK HERE" xr:uid="{00000000-0004-0000-0B00-000007000000}"/>
    <hyperlink ref="E31" location="'(i) Blowdown Vent Stacks'!B63" display="CLICK HERE" xr:uid="{00000000-0004-0000-0B00-000008000000}"/>
    <hyperlink ref="E30" location="'(i) Blowdown Vent Stacks'!B56" display="CLICK HERE" xr:uid="{00000000-0004-0000-0B00-000009000000}"/>
    <hyperlink ref="E32" location="'(i) Blowdown Vent Stacks'!B92" display="CLICK HERE" xr:uid="{00000000-0004-0000-0B00-00000A000000}"/>
    <hyperlink ref="F53" location="'(i) Blowdown Vent Stacks'!A1" display="RETURN TO TOP" xr:uid="{00000000-0004-0000-0B00-00000B000000}"/>
    <hyperlink ref="C13" r:id="rId3" xr:uid="{00000000-0004-0000-0B00-00000C000000}"/>
    <hyperlink ref="C14:F14" r:id="rId4" display="https://www.ccdsupport.com/confluence/display/help/Optional+Calculation+Spreadsheet+Instructions" xr:uid="{00000000-0004-0000-0B00-00000D000000}"/>
  </hyperlinks>
  <pageMargins left="0.7" right="0.7" top="0.75" bottom="0.75" header="0.3" footer="0.3"/>
  <pageSetup orientation="portrait" r:id="rId5"/>
  <extLst>
    <ext xmlns:x14="http://schemas.microsoft.com/office/spreadsheetml/2009/9/main" uri="{78C0D931-6437-407d-A8EE-F0AAD7539E65}">
      <x14:conditionalFormattings>
        <x14:conditionalFormatting xmlns:xm="http://schemas.microsoft.com/office/excel/2006/main">
          <x14:cfRule type="expression" priority="883" stopIfTrue="1" id="{00000000-000E-0000-0B00-000072030000}">
            <xm:f>NOT(ISNA(MATCH($F93,'missing data parameters'!$A$2:$A$8,0)))</xm:f>
            <x14:dxf>
              <font>
                <color theme="1"/>
              </font>
              <fill>
                <patternFill>
                  <bgColor rgb="FF99CCFF"/>
                </patternFill>
              </fill>
            </x14:dxf>
          </x14:cfRule>
          <xm:sqref>H93:H102</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8"/>
  <dimension ref="B1:CT302"/>
  <sheetViews>
    <sheetView showGridLines="0" zoomScale="85" zoomScaleNormal="85" workbookViewId="0"/>
  </sheetViews>
  <sheetFormatPr defaultColWidth="9.08984375" defaultRowHeight="14.5" x14ac:dyDescent="0.35"/>
  <cols>
    <col min="1" max="1" width="3.6328125" style="56" customWidth="1"/>
    <col min="2" max="2" width="36" style="56" customWidth="1"/>
    <col min="3" max="3" width="32.6328125" style="56" customWidth="1"/>
    <col min="4" max="4" width="30.36328125" style="56" customWidth="1"/>
    <col min="5" max="5" width="31" style="56" customWidth="1"/>
    <col min="6" max="6" width="28.36328125" style="56" customWidth="1"/>
    <col min="7" max="7" width="26" style="56" customWidth="1"/>
    <col min="8" max="8" width="25" style="56" customWidth="1"/>
    <col min="9" max="9" width="23.6328125" style="56" customWidth="1"/>
    <col min="10" max="11" width="20.6328125" style="56" customWidth="1"/>
    <col min="12" max="12" width="23.90625" style="56" customWidth="1"/>
    <col min="13" max="14" width="23.08984375" style="56" customWidth="1"/>
    <col min="15" max="15" width="24.08984375" style="56" customWidth="1"/>
    <col min="16" max="16" width="20.6328125" style="56" customWidth="1"/>
    <col min="17" max="17" width="23.36328125" style="56" customWidth="1"/>
    <col min="18" max="21" width="20.6328125" style="56" customWidth="1"/>
    <col min="22" max="22" width="24.36328125" style="56" customWidth="1"/>
    <col min="23" max="23" width="21.90625" style="56" customWidth="1"/>
    <col min="24" max="27" width="20.6328125" style="56" customWidth="1"/>
    <col min="28" max="33" width="20.6328125" style="335" customWidth="1"/>
    <col min="34" max="40" width="20.6328125" style="335" hidden="1" customWidth="1"/>
    <col min="41" max="44" width="20.6328125" style="55" hidden="1" customWidth="1"/>
    <col min="45" max="45" width="26.6328125" style="55" hidden="1" customWidth="1"/>
    <col min="46" max="47" width="20.6328125" style="55" hidden="1" customWidth="1"/>
    <col min="48" max="52" width="20.6328125" style="56" hidden="1" customWidth="1"/>
    <col min="53" max="86" width="20.6328125" style="56" customWidth="1"/>
    <col min="87" max="16384" width="9.08984375" style="56"/>
  </cols>
  <sheetData>
    <row r="1" spans="2:98" ht="20" x14ac:dyDescent="0.35">
      <c r="B1" s="340"/>
    </row>
    <row r="2" spans="2:98" ht="19" x14ac:dyDescent="0.35">
      <c r="B2" s="516" t="s">
        <v>4892</v>
      </c>
      <c r="C2" s="151"/>
      <c r="F2" s="300" t="e">
        <f>IF(Introduction!E39="Yes","","This source is not required to be reported for the industry segment selected")</f>
        <v>#N/A</v>
      </c>
    </row>
    <row r="3" spans="2:98" ht="18" x14ac:dyDescent="0.35">
      <c r="B3" s="342" t="s">
        <v>43</v>
      </c>
      <c r="C3" s="343" t="str">
        <f>Introduction!D4</f>
        <v>R.10</v>
      </c>
      <c r="D3" s="110" t="s">
        <v>63</v>
      </c>
      <c r="F3" s="344"/>
      <c r="G3" s="127"/>
      <c r="H3" s="463">
        <f>Introduction!H4</f>
        <v>45618</v>
      </c>
    </row>
    <row r="4" spans="2:98" ht="18.899999999999999" customHeight="1" x14ac:dyDescent="0.35">
      <c r="B4" s="12" t="s">
        <v>19</v>
      </c>
      <c r="C4" s="3"/>
      <c r="D4" s="3"/>
      <c r="E4" s="3"/>
      <c r="F4" s="4"/>
      <c r="G4" s="127"/>
      <c r="H4" s="127"/>
      <c r="AP4" s="66" t="s">
        <v>56</v>
      </c>
      <c r="AQ4" s="550" t="s">
        <v>4309</v>
      </c>
      <c r="AR4" s="92" t="s">
        <v>16</v>
      </c>
      <c r="AS4" s="66" t="s">
        <v>39</v>
      </c>
      <c r="AT4" s="335"/>
    </row>
    <row r="5" spans="2:98" x14ac:dyDescent="0.35">
      <c r="B5" s="346" t="s">
        <v>4930</v>
      </c>
      <c r="C5" s="347"/>
      <c r="D5" s="347"/>
      <c r="E5" s="347"/>
      <c r="F5" s="348"/>
      <c r="AP5" s="66" t="e">
        <f>Introduction!E39</f>
        <v>#N/A</v>
      </c>
      <c r="AQ5" s="66" t="s">
        <v>28</v>
      </c>
      <c r="AR5" s="92" t="s">
        <v>29</v>
      </c>
      <c r="AS5" s="66" t="s">
        <v>40</v>
      </c>
    </row>
    <row r="6" spans="2:98" x14ac:dyDescent="0.35">
      <c r="B6" s="823" t="s">
        <v>8960</v>
      </c>
      <c r="C6" s="856"/>
      <c r="D6" s="856"/>
      <c r="E6" s="856"/>
      <c r="F6" s="857"/>
      <c r="AQ6" s="66" t="s">
        <v>30</v>
      </c>
      <c r="AS6" s="66" t="s">
        <v>41</v>
      </c>
      <c r="AT6" s="55" t="s">
        <v>4931</v>
      </c>
      <c r="CT6" s="29"/>
    </row>
    <row r="7" spans="2:98" x14ac:dyDescent="0.35">
      <c r="B7" s="823" t="s">
        <v>8954</v>
      </c>
      <c r="C7" s="856"/>
      <c r="D7" s="856"/>
      <c r="E7" s="856"/>
      <c r="F7" s="857"/>
      <c r="AQ7" s="66" t="s">
        <v>31</v>
      </c>
      <c r="AS7" s="66" t="s">
        <v>55</v>
      </c>
      <c r="AT7" s="55" t="s">
        <v>3656</v>
      </c>
      <c r="CT7" s="29"/>
    </row>
    <row r="8" spans="2:98" x14ac:dyDescent="0.35">
      <c r="B8" s="910"/>
      <c r="C8" s="911"/>
      <c r="D8" s="911"/>
      <c r="E8" s="911"/>
      <c r="F8" s="912"/>
      <c r="AQ8" s="72"/>
      <c r="AS8" s="72"/>
      <c r="CT8" s="29"/>
    </row>
    <row r="9" spans="2:98" ht="193" customHeight="1" x14ac:dyDescent="0.35">
      <c r="B9" s="913" t="s">
        <v>8961</v>
      </c>
      <c r="C9" s="914"/>
      <c r="D9" s="914"/>
      <c r="E9" s="914"/>
      <c r="F9" s="915"/>
      <c r="AQ9" s="72"/>
      <c r="AS9" s="72"/>
      <c r="CT9" s="29"/>
    </row>
    <row r="10" spans="2:98" ht="15.75" customHeight="1" x14ac:dyDescent="0.35">
      <c r="B10" s="146" t="s">
        <v>20</v>
      </c>
      <c r="C10" s="186"/>
      <c r="D10" s="147"/>
      <c r="E10" s="147"/>
      <c r="F10" s="148"/>
    </row>
    <row r="11" spans="2:98" ht="15.75" customHeight="1" x14ac:dyDescent="0.35">
      <c r="B11" s="95" t="s">
        <v>61</v>
      </c>
      <c r="C11" s="267" t="s">
        <v>4779</v>
      </c>
      <c r="D11" s="268"/>
      <c r="E11" s="268"/>
      <c r="F11" s="275"/>
    </row>
    <row r="12" spans="2:98" ht="14.4" customHeight="1" x14ac:dyDescent="0.35">
      <c r="B12" s="86" t="s">
        <v>62</v>
      </c>
      <c r="C12" s="267" t="s">
        <v>8623</v>
      </c>
      <c r="D12" s="267"/>
      <c r="E12" s="267"/>
      <c r="F12" s="287"/>
    </row>
    <row r="13" spans="2:98" ht="14.4" customHeight="1" x14ac:dyDescent="0.35">
      <c r="B13" s="86" t="s">
        <v>3653</v>
      </c>
      <c r="C13" s="267" t="s">
        <v>8625</v>
      </c>
      <c r="D13" s="267"/>
      <c r="E13" s="267"/>
      <c r="F13" s="287"/>
    </row>
    <row r="14" spans="2:98" ht="42" x14ac:dyDescent="0.35">
      <c r="B14" s="172" t="s">
        <v>4285</v>
      </c>
      <c r="C14" s="270" t="s">
        <v>4286</v>
      </c>
      <c r="D14" s="270"/>
      <c r="E14" s="270"/>
      <c r="F14" s="288"/>
    </row>
    <row r="15" spans="2:98" ht="15.75" customHeight="1" thickBot="1" x14ac:dyDescent="0.4">
      <c r="B15" s="10"/>
      <c r="C15" s="11"/>
      <c r="D15" s="11"/>
      <c r="E15" s="11"/>
      <c r="F15" s="11"/>
    </row>
    <row r="16" spans="2:98" ht="30.75" customHeight="1" x14ac:dyDescent="0.35">
      <c r="B16" s="10"/>
      <c r="C16" s="810" t="s">
        <v>4893</v>
      </c>
      <c r="D16" s="811"/>
      <c r="E16" s="812"/>
      <c r="F16" s="335"/>
    </row>
    <row r="17" spans="2:48" ht="17" x14ac:dyDescent="0.35">
      <c r="B17" s="10"/>
      <c r="C17" s="57" t="s">
        <v>59</v>
      </c>
      <c r="D17" s="58" t="s">
        <v>3807</v>
      </c>
      <c r="E17" s="167" t="s">
        <v>3808</v>
      </c>
      <c r="F17" s="335"/>
    </row>
    <row r="18" spans="2:48" ht="15.65" customHeight="1" thickBot="1" x14ac:dyDescent="0.4">
      <c r="B18" s="10"/>
      <c r="C18" s="214">
        <f>SUM(V43:V92,Z43:Z92,AD43:AD92,E110:E159,E167:E216,F225:F274)</f>
        <v>0</v>
      </c>
      <c r="D18" s="213">
        <f>SUM(W43:W92,AA43:AA92,AE43:AE92,F110:F159,F167:F216,G225:G274)</f>
        <v>0</v>
      </c>
      <c r="E18" s="510">
        <f>SUM(AF43:AF92,G167:G216)</f>
        <v>0</v>
      </c>
      <c r="F18" s="335"/>
    </row>
    <row r="19" spans="2:48" ht="15.65" customHeight="1" x14ac:dyDescent="0.35">
      <c r="B19" s="10"/>
      <c r="C19" s="335"/>
      <c r="D19" s="335"/>
      <c r="E19" s="335"/>
      <c r="F19" s="335"/>
    </row>
    <row r="20" spans="2:48" ht="15.75" customHeight="1" x14ac:dyDescent="0.35">
      <c r="B20" s="29"/>
      <c r="C20" s="903" t="s">
        <v>4720</v>
      </c>
      <c r="D20" s="904"/>
      <c r="E20" s="905"/>
      <c r="F20" s="544" t="str">
        <f>IF(E21="No",$AT$6,"")</f>
        <v/>
      </c>
    </row>
    <row r="21" spans="2:48" ht="50" customHeight="1" x14ac:dyDescent="0.35">
      <c r="C21" s="766" t="s">
        <v>4928</v>
      </c>
      <c r="D21" s="766"/>
      <c r="E21" s="303"/>
      <c r="F21" s="469" t="str">
        <f>IF(AND(SUM(V43:W92,Z43:AA92,AD43:AF92,E110:F159,E167:G216,F225:G274)&gt;0,E21&lt;&gt;"Yes"),$AT$7,"")</f>
        <v/>
      </c>
      <c r="AQ21" s="66" t="s">
        <v>57</v>
      </c>
      <c r="AT21" s="55" t="s">
        <v>23</v>
      </c>
      <c r="AU21" s="55" t="s">
        <v>3873</v>
      </c>
    </row>
    <row r="22" spans="2:48" x14ac:dyDescent="0.35">
      <c r="H22" s="364"/>
      <c r="AQ22" s="66">
        <f>Introduction!W8</f>
        <v>0</v>
      </c>
      <c r="AS22" s="55" t="s">
        <v>4011</v>
      </c>
      <c r="AT22" s="66">
        <v>0</v>
      </c>
      <c r="AU22" s="66">
        <f>E21</f>
        <v>0</v>
      </c>
    </row>
    <row r="23" spans="2:48" ht="16.25" customHeight="1" x14ac:dyDescent="0.35">
      <c r="B23" s="551"/>
      <c r="C23" s="903" t="s">
        <v>4826</v>
      </c>
      <c r="D23" s="904"/>
      <c r="E23" s="905"/>
      <c r="H23" s="364"/>
      <c r="AQ23" s="66">
        <f>Introduction!V8</f>
        <v>0</v>
      </c>
      <c r="AS23" s="55" t="s">
        <v>3930</v>
      </c>
      <c r="AT23" s="66">
        <v>0</v>
      </c>
      <c r="AU23" s="66">
        <f>E24</f>
        <v>0</v>
      </c>
      <c r="AV23" s="56" t="s">
        <v>4858</v>
      </c>
    </row>
    <row r="24" spans="2:48" ht="48.65" customHeight="1" x14ac:dyDescent="0.35">
      <c r="B24" s="552" t="str">
        <f>IF(AND(SUM(V43:W92,Z43:AA92,AD43:AF92)&gt;0,AND(E24&lt;&gt;"Yes",E25&lt;&gt;"Yes")),$AT$7,"")</f>
        <v/>
      </c>
      <c r="C24" s="751" t="s">
        <v>4924</v>
      </c>
      <c r="D24" s="751"/>
      <c r="E24" s="303"/>
      <c r="F24" s="895" t="str">
        <f>IF(E24="Yes",$AV$23,"")</f>
        <v/>
      </c>
      <c r="G24" s="896"/>
      <c r="H24" s="896"/>
      <c r="AS24" s="55" t="s">
        <v>3931</v>
      </c>
      <c r="AT24" s="66">
        <v>0</v>
      </c>
      <c r="AU24" s="66">
        <f>E25</f>
        <v>0</v>
      </c>
      <c r="AV24" s="56" t="s">
        <v>4859</v>
      </c>
    </row>
    <row r="25" spans="2:48" ht="48.65" customHeight="1" x14ac:dyDescent="0.35">
      <c r="B25" s="552" t="str">
        <f>IF(AND(SUM(V43:W92,Z43:AA92,AD43:AF92)&gt;0,AND(E24&lt;&gt;"Yes",E25&lt;&gt;"Yes")),$AT$7,"")</f>
        <v/>
      </c>
      <c r="C25" s="751" t="s">
        <v>4925</v>
      </c>
      <c r="D25" s="751"/>
      <c r="E25" s="255"/>
      <c r="F25" s="895" t="str">
        <f>IF(E25="Yes",$AV$24,"")</f>
        <v/>
      </c>
      <c r="G25" s="896"/>
      <c r="H25" s="896"/>
      <c r="AS25" s="55" t="s">
        <v>4739</v>
      </c>
      <c r="AT25" s="66">
        <v>0</v>
      </c>
      <c r="AU25" s="66">
        <f>E26</f>
        <v>0</v>
      </c>
      <c r="AV25" s="56" t="s">
        <v>4860</v>
      </c>
    </row>
    <row r="26" spans="2:48" ht="48.65" customHeight="1" x14ac:dyDescent="0.35">
      <c r="B26" s="552" t="str">
        <f>IF(AND(SUM(D110:F159,E167:G216)&gt;0,E26&lt;&gt;"Yes"),$AT$7,"")</f>
        <v/>
      </c>
      <c r="C26" s="751" t="s">
        <v>4926</v>
      </c>
      <c r="D26" s="751"/>
      <c r="E26" s="303"/>
      <c r="F26" s="895" t="str">
        <f>IF(E26="Yes",$AV$25,"")</f>
        <v/>
      </c>
      <c r="G26" s="896"/>
      <c r="H26" s="896"/>
      <c r="AS26" s="55" t="s">
        <v>4740</v>
      </c>
      <c r="AT26" s="66">
        <v>0</v>
      </c>
      <c r="AU26" s="66">
        <f>E27</f>
        <v>0</v>
      </c>
      <c r="AV26" s="56" t="s">
        <v>4861</v>
      </c>
    </row>
    <row r="27" spans="2:48" ht="48.65" customHeight="1" x14ac:dyDescent="0.35">
      <c r="B27" s="552" t="str">
        <f>IF(AND(SUM(F225:G274)&gt;0,E27&lt;&gt;"Yes"),$AT$7,"")</f>
        <v/>
      </c>
      <c r="C27" s="751" t="s">
        <v>4827</v>
      </c>
      <c r="D27" s="751"/>
      <c r="E27" s="303"/>
      <c r="F27" s="895" t="str">
        <f>IF(E27="Yes",$AV$26,"")</f>
        <v/>
      </c>
      <c r="G27" s="896"/>
      <c r="H27" s="896"/>
      <c r="I27" s="335"/>
    </row>
    <row r="28" spans="2:48" x14ac:dyDescent="0.35">
      <c r="B28" s="114"/>
      <c r="C28" s="335"/>
      <c r="D28" s="335"/>
      <c r="E28" s="335"/>
      <c r="F28" s="364"/>
      <c r="I28" s="335"/>
    </row>
    <row r="29" spans="2:48" x14ac:dyDescent="0.35">
      <c r="B29" s="210"/>
      <c r="C29" s="835" t="s">
        <v>4759</v>
      </c>
      <c r="D29" s="835"/>
      <c r="E29" s="835"/>
      <c r="F29" s="364"/>
      <c r="I29" s="335"/>
    </row>
    <row r="30" spans="2:48" ht="117" customHeight="1" x14ac:dyDescent="0.35">
      <c r="C30" s="431" t="s">
        <v>4744</v>
      </c>
      <c r="D30" s="431" t="s">
        <v>4745</v>
      </c>
      <c r="E30" s="438" t="s">
        <v>4811</v>
      </c>
      <c r="F30" s="11"/>
      <c r="I30" s="335"/>
    </row>
    <row r="31" spans="2:48" x14ac:dyDescent="0.35">
      <c r="B31" s="206"/>
      <c r="C31" s="772" t="s">
        <v>8347</v>
      </c>
      <c r="D31" s="772"/>
      <c r="E31" s="259"/>
      <c r="F31" s="11"/>
    </row>
    <row r="32" spans="2:48" ht="15.75" customHeight="1" x14ac:dyDescent="0.35">
      <c r="B32" s="29"/>
      <c r="C32" s="11"/>
      <c r="D32" s="11"/>
      <c r="E32" s="11"/>
      <c r="F32" s="11"/>
    </row>
    <row r="33" spans="2:49" ht="15.75" customHeight="1" x14ac:dyDescent="0.35">
      <c r="B33" s="29"/>
      <c r="C33" s="11"/>
      <c r="D33" s="11"/>
      <c r="F33" s="477" t="s">
        <v>8962</v>
      </c>
      <c r="G33" s="129" t="s">
        <v>79</v>
      </c>
    </row>
    <row r="34" spans="2:49" ht="17.25" customHeight="1" x14ac:dyDescent="0.35">
      <c r="C34" s="11"/>
      <c r="D34" s="11"/>
      <c r="F34" s="477" t="s">
        <v>8726</v>
      </c>
      <c r="G34" s="129" t="s">
        <v>79</v>
      </c>
      <c r="M34" s="335"/>
      <c r="N34" s="335"/>
      <c r="O34" s="335"/>
    </row>
    <row r="35" spans="2:49" ht="17.25" customHeight="1" x14ac:dyDescent="0.35">
      <c r="C35" s="11"/>
      <c r="F35" s="477" t="s">
        <v>8727</v>
      </c>
      <c r="G35" s="129" t="s">
        <v>79</v>
      </c>
    </row>
    <row r="36" spans="2:49" ht="17.25" customHeight="1" x14ac:dyDescent="0.35">
      <c r="C36" s="11"/>
      <c r="D36" s="11"/>
      <c r="F36" s="477" t="s">
        <v>8728</v>
      </c>
      <c r="G36" s="129" t="s">
        <v>79</v>
      </c>
      <c r="AT36" s="56"/>
      <c r="AU36" s="56"/>
    </row>
    <row r="37" spans="2:49" ht="17.25" customHeight="1" x14ac:dyDescent="0.35">
      <c r="B37" s="29"/>
      <c r="C37" s="11"/>
      <c r="D37" s="11"/>
      <c r="F37" s="329" t="s">
        <v>4862</v>
      </c>
      <c r="G37" s="129" t="s">
        <v>79</v>
      </c>
      <c r="AT37" s="56"/>
      <c r="AU37" s="56"/>
    </row>
    <row r="38" spans="2:49" x14ac:dyDescent="0.35">
      <c r="F38" s="124" t="s">
        <v>4368</v>
      </c>
      <c r="G38" s="129" t="s">
        <v>79</v>
      </c>
      <c r="I38" s="335"/>
    </row>
    <row r="39" spans="2:49" x14ac:dyDescent="0.35">
      <c r="F39" s="124" t="s">
        <v>8783</v>
      </c>
      <c r="G39" s="129" t="s">
        <v>79</v>
      </c>
    </row>
    <row r="40" spans="2:49" ht="42.75" customHeight="1" x14ac:dyDescent="0.35">
      <c r="B40" s="457" t="s">
        <v>8963</v>
      </c>
      <c r="C40" s="11"/>
      <c r="D40" s="11"/>
      <c r="E40" s="23"/>
      <c r="F40" s="11"/>
    </row>
    <row r="41" spans="2:49" ht="49.5" customHeight="1" x14ac:dyDescent="0.35">
      <c r="B41" s="433" t="s">
        <v>4726</v>
      </c>
      <c r="C41" s="433" t="s">
        <v>4642</v>
      </c>
      <c r="D41" s="907" t="str">
        <f ca="1">IF(ISERROR(AP46),"",IF(AP46&gt;0,AP64,""))</f>
        <v/>
      </c>
      <c r="E41" s="908"/>
      <c r="F41" s="826" t="s">
        <v>4100</v>
      </c>
      <c r="G41" s="828"/>
      <c r="K41" s="826" t="s">
        <v>4290</v>
      </c>
      <c r="L41" s="828"/>
      <c r="M41" s="826" t="s">
        <v>4291</v>
      </c>
      <c r="N41" s="828"/>
      <c r="O41" s="433" t="s">
        <v>4726</v>
      </c>
      <c r="Q41" s="433" t="s">
        <v>4726</v>
      </c>
      <c r="R41" s="826" t="s">
        <v>3824</v>
      </c>
      <c r="S41" s="827"/>
      <c r="T41" s="827"/>
      <c r="U41" s="827"/>
      <c r="V41" s="827"/>
      <c r="W41" s="828"/>
      <c r="X41" s="826" t="s">
        <v>3826</v>
      </c>
      <c r="Y41" s="827"/>
      <c r="Z41" s="827"/>
      <c r="AA41" s="828"/>
      <c r="AB41" s="826" t="s">
        <v>3827</v>
      </c>
      <c r="AC41" s="827"/>
      <c r="AD41" s="827"/>
      <c r="AE41" s="827"/>
      <c r="AF41" s="828"/>
    </row>
    <row r="42" spans="2:49" ht="153" customHeight="1" x14ac:dyDescent="0.35">
      <c r="B42" s="441" t="s">
        <v>3924</v>
      </c>
      <c r="C42" s="423" t="s">
        <v>4722</v>
      </c>
      <c r="D42" s="441" t="s">
        <v>9051</v>
      </c>
      <c r="E42" s="441" t="s">
        <v>8964</v>
      </c>
      <c r="F42" s="438" t="s">
        <v>4725</v>
      </c>
      <c r="G42" s="441" t="s">
        <v>8965</v>
      </c>
      <c r="H42" s="441" t="s">
        <v>9052</v>
      </c>
      <c r="I42" s="441" t="s">
        <v>9053</v>
      </c>
      <c r="J42" s="441" t="s">
        <v>4101</v>
      </c>
      <c r="K42" s="441" t="s">
        <v>9050</v>
      </c>
      <c r="L42" s="441" t="s">
        <v>4228</v>
      </c>
      <c r="M42" s="441" t="s">
        <v>9054</v>
      </c>
      <c r="N42" s="441" t="s">
        <v>4229</v>
      </c>
      <c r="O42" s="441" t="s">
        <v>3876</v>
      </c>
      <c r="P42" s="441" t="s">
        <v>3874</v>
      </c>
      <c r="Q42" s="441" t="s">
        <v>4230</v>
      </c>
      <c r="R42" s="58" t="s">
        <v>4231</v>
      </c>
      <c r="S42" s="58" t="s">
        <v>3885</v>
      </c>
      <c r="T42" s="442" t="s">
        <v>8967</v>
      </c>
      <c r="U42" s="442" t="s">
        <v>8966</v>
      </c>
      <c r="V42" s="442" t="s">
        <v>3823</v>
      </c>
      <c r="W42" s="442" t="s">
        <v>3875</v>
      </c>
      <c r="X42" s="438" t="s">
        <v>4232</v>
      </c>
      <c r="Y42" s="441" t="s">
        <v>3825</v>
      </c>
      <c r="Z42" s="438" t="s">
        <v>9055</v>
      </c>
      <c r="AA42" s="438" t="s">
        <v>9056</v>
      </c>
      <c r="AB42" s="438" t="s">
        <v>4233</v>
      </c>
      <c r="AC42" s="441" t="s">
        <v>9060</v>
      </c>
      <c r="AD42" s="438" t="s">
        <v>9059</v>
      </c>
      <c r="AE42" s="438" t="s">
        <v>9058</v>
      </c>
      <c r="AF42" s="438" t="s">
        <v>9057</v>
      </c>
      <c r="AP42" s="330" t="s">
        <v>3603</v>
      </c>
      <c r="AW42" s="29"/>
    </row>
    <row r="43" spans="2:49" x14ac:dyDescent="0.35">
      <c r="B43" s="333"/>
      <c r="C43" s="646"/>
      <c r="D43" s="90"/>
      <c r="E43" s="255"/>
      <c r="F43" s="334"/>
      <c r="G43" s="334"/>
      <c r="H43" s="90"/>
      <c r="I43" s="90"/>
      <c r="J43" s="90"/>
      <c r="K43" s="321"/>
      <c r="L43" s="321"/>
      <c r="M43" s="321"/>
      <c r="N43" s="321"/>
      <c r="O43" s="225"/>
      <c r="P43" s="115"/>
      <c r="Q43" s="225"/>
      <c r="R43" s="255"/>
      <c r="S43" s="90"/>
      <c r="T43" s="90"/>
      <c r="U43" s="232"/>
      <c r="V43" s="261"/>
      <c r="W43" s="641"/>
      <c r="X43" s="255"/>
      <c r="Y43" s="90"/>
      <c r="Z43" s="90"/>
      <c r="AA43" s="232"/>
      <c r="AB43" s="255"/>
      <c r="AC43" s="90"/>
      <c r="AD43" s="90"/>
      <c r="AE43" s="232"/>
      <c r="AF43" s="321"/>
      <c r="AP43" s="239" t="s">
        <v>4274</v>
      </c>
      <c r="AR43" s="72"/>
      <c r="AW43" s="29"/>
    </row>
    <row r="44" spans="2:49" x14ac:dyDescent="0.35">
      <c r="B44" s="333"/>
      <c r="C44" s="646"/>
      <c r="D44" s="90"/>
      <c r="E44" s="255"/>
      <c r="F44" s="334"/>
      <c r="G44" s="334"/>
      <c r="H44" s="90"/>
      <c r="I44" s="90"/>
      <c r="J44" s="90"/>
      <c r="K44" s="321"/>
      <c r="L44" s="321"/>
      <c r="M44" s="321"/>
      <c r="N44" s="321"/>
      <c r="O44" s="225"/>
      <c r="P44" s="115"/>
      <c r="Q44" s="225"/>
      <c r="R44" s="255"/>
      <c r="S44" s="90"/>
      <c r="T44" s="90"/>
      <c r="U44" s="232"/>
      <c r="V44" s="261"/>
      <c r="W44" s="641"/>
      <c r="X44" s="255"/>
      <c r="Y44" s="90"/>
      <c r="Z44" s="90"/>
      <c r="AA44" s="232"/>
      <c r="AB44" s="255"/>
      <c r="AC44" s="90"/>
      <c r="AD44" s="90"/>
      <c r="AE44" s="232"/>
      <c r="AF44" s="321"/>
      <c r="AP44" s="376" t="e">
        <f>MATCH("*",B43:B92,-1)</f>
        <v>#N/A</v>
      </c>
      <c r="AQ44" s="55" t="s">
        <v>3599</v>
      </c>
      <c r="AR44" s="72"/>
    </row>
    <row r="45" spans="2:49" x14ac:dyDescent="0.35">
      <c r="B45" s="333"/>
      <c r="C45" s="646"/>
      <c r="D45" s="90"/>
      <c r="E45" s="255"/>
      <c r="F45" s="334"/>
      <c r="G45" s="334"/>
      <c r="H45" s="90"/>
      <c r="I45" s="90"/>
      <c r="J45" s="90"/>
      <c r="K45" s="321"/>
      <c r="L45" s="321"/>
      <c r="M45" s="321"/>
      <c r="N45" s="321"/>
      <c r="O45" s="225"/>
      <c r="P45" s="115"/>
      <c r="Q45" s="225"/>
      <c r="R45" s="255"/>
      <c r="S45" s="90"/>
      <c r="T45" s="90"/>
      <c r="U45" s="232"/>
      <c r="V45" s="261"/>
      <c r="W45" s="641"/>
      <c r="X45" s="255"/>
      <c r="Y45" s="90"/>
      <c r="Z45" s="90"/>
      <c r="AA45" s="232"/>
      <c r="AB45" s="255"/>
      <c r="AC45" s="90"/>
      <c r="AD45" s="90"/>
      <c r="AE45" s="232"/>
      <c r="AF45" s="321"/>
      <c r="AP45" s="376" t="e">
        <f ca="1">OFFSET(B43,AP44-1,0,1,1)</f>
        <v>#N/A</v>
      </c>
      <c r="AQ45" s="55" t="s">
        <v>3598</v>
      </c>
      <c r="AR45" s="72"/>
    </row>
    <row r="46" spans="2:49" x14ac:dyDescent="0.35">
      <c r="B46" s="333"/>
      <c r="C46" s="646"/>
      <c r="D46" s="90"/>
      <c r="E46" s="255"/>
      <c r="F46" s="334"/>
      <c r="G46" s="334"/>
      <c r="H46" s="90"/>
      <c r="I46" s="90"/>
      <c r="J46" s="90"/>
      <c r="K46" s="321"/>
      <c r="L46" s="321"/>
      <c r="M46" s="321"/>
      <c r="N46" s="321"/>
      <c r="O46" s="225"/>
      <c r="P46" s="115"/>
      <c r="Q46" s="225"/>
      <c r="R46" s="255"/>
      <c r="S46" s="90"/>
      <c r="T46" s="90"/>
      <c r="U46" s="232"/>
      <c r="V46" s="261"/>
      <c r="W46" s="641"/>
      <c r="X46" s="255"/>
      <c r="Y46" s="90"/>
      <c r="Z46" s="90"/>
      <c r="AA46" s="232"/>
      <c r="AB46" s="255"/>
      <c r="AC46" s="90"/>
      <c r="AD46" s="90"/>
      <c r="AE46" s="232"/>
      <c r="AF46" s="321"/>
      <c r="AP46" s="376" t="e">
        <f t="array" aca="1" ref="AP46" ca="1">MIN(IF(LEN(OFFSET(B43,0,0,AP44-1,1))=0,ROW(OFFSET(B43,0,0,AP44-1,1))))</f>
        <v>#N/A</v>
      </c>
      <c r="AQ46" s="55" t="s">
        <v>3729</v>
      </c>
      <c r="AR46" s="72"/>
    </row>
    <row r="47" spans="2:49" x14ac:dyDescent="0.35">
      <c r="B47" s="333"/>
      <c r="C47" s="646"/>
      <c r="D47" s="90"/>
      <c r="E47" s="255"/>
      <c r="F47" s="334"/>
      <c r="G47" s="334"/>
      <c r="H47" s="90"/>
      <c r="I47" s="90"/>
      <c r="J47" s="90"/>
      <c r="K47" s="321"/>
      <c r="L47" s="321"/>
      <c r="M47" s="321"/>
      <c r="N47" s="321"/>
      <c r="O47" s="225"/>
      <c r="P47" s="115"/>
      <c r="Q47" s="225"/>
      <c r="R47" s="255"/>
      <c r="S47" s="90"/>
      <c r="T47" s="90"/>
      <c r="U47" s="232"/>
      <c r="V47" s="261"/>
      <c r="W47" s="641"/>
      <c r="X47" s="255"/>
      <c r="Y47" s="90"/>
      <c r="Z47" s="90"/>
      <c r="AA47" s="232"/>
      <c r="AB47" s="255"/>
      <c r="AC47" s="90"/>
      <c r="AD47" s="90"/>
      <c r="AE47" s="232"/>
      <c r="AF47" s="321"/>
    </row>
    <row r="48" spans="2:49" x14ac:dyDescent="0.35">
      <c r="B48" s="333"/>
      <c r="C48" s="646"/>
      <c r="D48" s="90"/>
      <c r="E48" s="255"/>
      <c r="F48" s="334"/>
      <c r="G48" s="334"/>
      <c r="H48" s="90"/>
      <c r="I48" s="90"/>
      <c r="J48" s="90"/>
      <c r="K48" s="321"/>
      <c r="L48" s="321"/>
      <c r="M48" s="321"/>
      <c r="N48" s="321"/>
      <c r="O48" s="225"/>
      <c r="P48" s="115"/>
      <c r="Q48" s="225"/>
      <c r="R48" s="255"/>
      <c r="S48" s="90"/>
      <c r="T48" s="90"/>
      <c r="U48" s="232"/>
      <c r="V48" s="261"/>
      <c r="W48" s="641"/>
      <c r="X48" s="255"/>
      <c r="Y48" s="90"/>
      <c r="Z48" s="90"/>
      <c r="AA48" s="232"/>
      <c r="AB48" s="255"/>
      <c r="AC48" s="90"/>
      <c r="AD48" s="90"/>
      <c r="AE48" s="232"/>
      <c r="AF48" s="321"/>
      <c r="AP48" s="239" t="s">
        <v>4581</v>
      </c>
    </row>
    <row r="49" spans="2:49" x14ac:dyDescent="0.35">
      <c r="B49" s="333"/>
      <c r="C49" s="646"/>
      <c r="D49" s="90"/>
      <c r="E49" s="255"/>
      <c r="F49" s="334"/>
      <c r="G49" s="334"/>
      <c r="H49" s="90"/>
      <c r="I49" s="90"/>
      <c r="J49" s="90"/>
      <c r="K49" s="321"/>
      <c r="L49" s="321"/>
      <c r="M49" s="321"/>
      <c r="N49" s="321"/>
      <c r="O49" s="225"/>
      <c r="P49" s="115"/>
      <c r="Q49" s="225"/>
      <c r="R49" s="255"/>
      <c r="S49" s="90"/>
      <c r="T49" s="90"/>
      <c r="U49" s="232"/>
      <c r="V49" s="261"/>
      <c r="W49" s="641"/>
      <c r="X49" s="255"/>
      <c r="Y49" s="90"/>
      <c r="Z49" s="90"/>
      <c r="AA49" s="232"/>
      <c r="AB49" s="255"/>
      <c r="AC49" s="90"/>
      <c r="AD49" s="90"/>
      <c r="AE49" s="232"/>
      <c r="AF49" s="321"/>
      <c r="AP49" s="376" t="e">
        <f>MATCH("*",B110:B159,-1)</f>
        <v>#N/A</v>
      </c>
      <c r="AQ49" s="55" t="s">
        <v>3599</v>
      </c>
    </row>
    <row r="50" spans="2:49" x14ac:dyDescent="0.35">
      <c r="B50" s="333"/>
      <c r="C50" s="646"/>
      <c r="D50" s="90"/>
      <c r="E50" s="255"/>
      <c r="F50" s="334"/>
      <c r="G50" s="334"/>
      <c r="H50" s="90"/>
      <c r="I50" s="90"/>
      <c r="J50" s="90"/>
      <c r="K50" s="321"/>
      <c r="L50" s="321"/>
      <c r="M50" s="321"/>
      <c r="N50" s="321"/>
      <c r="O50" s="225"/>
      <c r="P50" s="115"/>
      <c r="Q50" s="225"/>
      <c r="R50" s="255"/>
      <c r="S50" s="90"/>
      <c r="T50" s="90"/>
      <c r="U50" s="232"/>
      <c r="V50" s="261"/>
      <c r="W50" s="641"/>
      <c r="X50" s="255"/>
      <c r="Y50" s="90"/>
      <c r="Z50" s="90"/>
      <c r="AA50" s="232"/>
      <c r="AB50" s="255"/>
      <c r="AC50" s="90"/>
      <c r="AD50" s="90"/>
      <c r="AE50" s="232"/>
      <c r="AF50" s="321"/>
      <c r="AP50" s="376" t="e">
        <f ca="1">OFFSET(B110,AP49-1,0,1,1)</f>
        <v>#N/A</v>
      </c>
      <c r="AQ50" s="55" t="s">
        <v>3598</v>
      </c>
    </row>
    <row r="51" spans="2:49" x14ac:dyDescent="0.35">
      <c r="B51" s="333"/>
      <c r="C51" s="646"/>
      <c r="D51" s="90"/>
      <c r="E51" s="255"/>
      <c r="F51" s="334"/>
      <c r="G51" s="334"/>
      <c r="H51" s="90"/>
      <c r="I51" s="90"/>
      <c r="J51" s="90"/>
      <c r="K51" s="321"/>
      <c r="L51" s="321"/>
      <c r="M51" s="321"/>
      <c r="N51" s="321"/>
      <c r="O51" s="225"/>
      <c r="P51" s="115"/>
      <c r="Q51" s="225"/>
      <c r="R51" s="255"/>
      <c r="S51" s="90"/>
      <c r="T51" s="90"/>
      <c r="U51" s="232"/>
      <c r="V51" s="261"/>
      <c r="W51" s="641"/>
      <c r="X51" s="255"/>
      <c r="Y51" s="90"/>
      <c r="Z51" s="90"/>
      <c r="AA51" s="232"/>
      <c r="AB51" s="255"/>
      <c r="AC51" s="90"/>
      <c r="AD51" s="90"/>
      <c r="AE51" s="232"/>
      <c r="AF51" s="321"/>
      <c r="AP51" s="376" t="e">
        <f t="array" aca="1" ref="AP51" ca="1">MIN(IF(LEN(OFFSET(B110,0,0,AP49-1,1))=0,ROW(OFFSET(B110,0,0,AP49-1,1))))</f>
        <v>#N/A</v>
      </c>
      <c r="AQ51" s="55" t="s">
        <v>3729</v>
      </c>
    </row>
    <row r="52" spans="2:49" s="476" customFormat="1" x14ac:dyDescent="0.35">
      <c r="B52" s="333"/>
      <c r="C52" s="646"/>
      <c r="D52" s="90"/>
      <c r="E52" s="255"/>
      <c r="F52" s="334"/>
      <c r="G52" s="334"/>
      <c r="H52" s="90"/>
      <c r="I52" s="90"/>
      <c r="J52" s="90"/>
      <c r="K52" s="321"/>
      <c r="L52" s="321"/>
      <c r="M52" s="321"/>
      <c r="N52" s="321"/>
      <c r="O52" s="225"/>
      <c r="P52" s="115"/>
      <c r="Q52" s="225"/>
      <c r="R52" s="255"/>
      <c r="S52" s="90"/>
      <c r="T52" s="90"/>
      <c r="U52" s="232"/>
      <c r="V52" s="261"/>
      <c r="W52" s="641"/>
      <c r="X52" s="255"/>
      <c r="Y52" s="90"/>
      <c r="Z52" s="90"/>
      <c r="AA52" s="232"/>
      <c r="AB52" s="255"/>
      <c r="AC52" s="90"/>
      <c r="AD52" s="90"/>
      <c r="AE52" s="232"/>
      <c r="AF52" s="321"/>
      <c r="AI52" s="335"/>
      <c r="AJ52" s="335"/>
      <c r="AK52" s="335"/>
      <c r="AM52" s="335"/>
      <c r="AN52" s="335"/>
      <c r="AP52" s="55"/>
      <c r="AQ52" s="473"/>
      <c r="AR52" s="473"/>
      <c r="AS52" s="473"/>
      <c r="AT52" s="473"/>
      <c r="AU52" s="473"/>
      <c r="AW52" s="56"/>
    </row>
    <row r="53" spans="2:49" x14ac:dyDescent="0.35">
      <c r="B53" s="333"/>
      <c r="C53" s="646"/>
      <c r="D53" s="90"/>
      <c r="E53" s="255"/>
      <c r="F53" s="334"/>
      <c r="G53" s="334"/>
      <c r="H53" s="90"/>
      <c r="I53" s="90"/>
      <c r="J53" s="90"/>
      <c r="K53" s="321"/>
      <c r="L53" s="321"/>
      <c r="M53" s="321"/>
      <c r="N53" s="321"/>
      <c r="O53" s="225"/>
      <c r="P53" s="115"/>
      <c r="Q53" s="225"/>
      <c r="R53" s="255"/>
      <c r="S53" s="90"/>
      <c r="T53" s="90"/>
      <c r="U53" s="232"/>
      <c r="V53" s="261"/>
      <c r="W53" s="641"/>
      <c r="X53" s="255"/>
      <c r="Y53" s="90"/>
      <c r="Z53" s="90"/>
      <c r="AA53" s="232"/>
      <c r="AB53" s="255"/>
      <c r="AC53" s="90"/>
      <c r="AD53" s="90"/>
      <c r="AE53" s="232"/>
      <c r="AF53" s="321"/>
      <c r="AP53" s="239" t="s">
        <v>4582</v>
      </c>
    </row>
    <row r="54" spans="2:49" x14ac:dyDescent="0.35">
      <c r="B54" s="333"/>
      <c r="C54" s="646"/>
      <c r="D54" s="90"/>
      <c r="E54" s="255"/>
      <c r="F54" s="334"/>
      <c r="G54" s="334"/>
      <c r="H54" s="90"/>
      <c r="I54" s="90"/>
      <c r="J54" s="90"/>
      <c r="K54" s="321"/>
      <c r="L54" s="321"/>
      <c r="M54" s="321"/>
      <c r="N54" s="321"/>
      <c r="O54" s="225"/>
      <c r="P54" s="115"/>
      <c r="Q54" s="225"/>
      <c r="R54" s="255"/>
      <c r="S54" s="90"/>
      <c r="T54" s="90"/>
      <c r="U54" s="232"/>
      <c r="V54" s="261"/>
      <c r="W54" s="641"/>
      <c r="X54" s="255"/>
      <c r="Y54" s="90"/>
      <c r="Z54" s="90"/>
      <c r="AA54" s="232"/>
      <c r="AB54" s="255"/>
      <c r="AC54" s="90"/>
      <c r="AD54" s="90"/>
      <c r="AE54" s="232"/>
      <c r="AF54" s="321"/>
      <c r="AP54" s="376" t="e">
        <f>MATCH("*",B167:B216,-1)</f>
        <v>#N/A</v>
      </c>
      <c r="AQ54" s="55" t="s">
        <v>3599</v>
      </c>
    </row>
    <row r="55" spans="2:49" x14ac:dyDescent="0.35">
      <c r="B55" s="333"/>
      <c r="C55" s="646"/>
      <c r="D55" s="90"/>
      <c r="E55" s="255"/>
      <c r="F55" s="334"/>
      <c r="G55" s="334"/>
      <c r="H55" s="90"/>
      <c r="I55" s="90"/>
      <c r="J55" s="90"/>
      <c r="K55" s="321"/>
      <c r="L55" s="321"/>
      <c r="M55" s="321"/>
      <c r="N55" s="321"/>
      <c r="O55" s="225"/>
      <c r="P55" s="115"/>
      <c r="Q55" s="225"/>
      <c r="R55" s="255"/>
      <c r="S55" s="90"/>
      <c r="T55" s="90"/>
      <c r="U55" s="232"/>
      <c r="V55" s="261"/>
      <c r="W55" s="641"/>
      <c r="X55" s="255"/>
      <c r="Y55" s="90"/>
      <c r="Z55" s="90"/>
      <c r="AA55" s="232"/>
      <c r="AB55" s="255"/>
      <c r="AC55" s="90"/>
      <c r="AD55" s="90"/>
      <c r="AE55" s="232"/>
      <c r="AF55" s="321"/>
      <c r="AP55" s="376" t="e">
        <f ca="1">OFFSET(B167,AP54-1,0,1,1)</f>
        <v>#N/A</v>
      </c>
      <c r="AQ55" s="55" t="s">
        <v>3598</v>
      </c>
    </row>
    <row r="56" spans="2:49" x14ac:dyDescent="0.35">
      <c r="B56" s="333"/>
      <c r="C56" s="646"/>
      <c r="D56" s="90"/>
      <c r="E56" s="255"/>
      <c r="F56" s="334"/>
      <c r="G56" s="334"/>
      <c r="H56" s="90"/>
      <c r="I56" s="90"/>
      <c r="J56" s="90"/>
      <c r="K56" s="321"/>
      <c r="L56" s="321"/>
      <c r="M56" s="321"/>
      <c r="N56" s="321"/>
      <c r="O56" s="225"/>
      <c r="P56" s="115"/>
      <c r="Q56" s="225"/>
      <c r="R56" s="255"/>
      <c r="S56" s="90"/>
      <c r="T56" s="90"/>
      <c r="U56" s="232"/>
      <c r="V56" s="261"/>
      <c r="W56" s="641"/>
      <c r="X56" s="255"/>
      <c r="Y56" s="90"/>
      <c r="Z56" s="90"/>
      <c r="AA56" s="232"/>
      <c r="AB56" s="255"/>
      <c r="AC56" s="90"/>
      <c r="AD56" s="90"/>
      <c r="AE56" s="232"/>
      <c r="AF56" s="321"/>
      <c r="AP56" s="376" t="e">
        <f t="array" aca="1" ref="AP56" ca="1">MIN(IF(LEN(OFFSET(B167,0,0,AP54-1,1))=0,ROW(OFFSET(B167,0,0,AP54-1,1))))</f>
        <v>#N/A</v>
      </c>
      <c r="AQ56" s="55" t="s">
        <v>3729</v>
      </c>
    </row>
    <row r="57" spans="2:49" x14ac:dyDescent="0.35">
      <c r="B57" s="333"/>
      <c r="C57" s="646"/>
      <c r="D57" s="90"/>
      <c r="E57" s="255"/>
      <c r="F57" s="334"/>
      <c r="G57" s="334"/>
      <c r="H57" s="90"/>
      <c r="I57" s="90"/>
      <c r="J57" s="90"/>
      <c r="K57" s="321"/>
      <c r="L57" s="321"/>
      <c r="M57" s="321"/>
      <c r="N57" s="321"/>
      <c r="O57" s="225"/>
      <c r="P57" s="115"/>
      <c r="Q57" s="225"/>
      <c r="R57" s="255"/>
      <c r="S57" s="90"/>
      <c r="T57" s="90"/>
      <c r="U57" s="232"/>
      <c r="V57" s="261"/>
      <c r="W57" s="641"/>
      <c r="X57" s="255"/>
      <c r="Y57" s="90"/>
      <c r="Z57" s="90"/>
      <c r="AA57" s="232"/>
      <c r="AB57" s="255"/>
      <c r="AC57" s="90"/>
      <c r="AD57" s="90"/>
      <c r="AE57" s="232"/>
      <c r="AF57" s="321"/>
    </row>
    <row r="58" spans="2:49" x14ac:dyDescent="0.35">
      <c r="B58" s="333"/>
      <c r="C58" s="646"/>
      <c r="D58" s="90"/>
      <c r="E58" s="255"/>
      <c r="F58" s="334"/>
      <c r="G58" s="334"/>
      <c r="H58" s="90"/>
      <c r="I58" s="90"/>
      <c r="J58" s="90"/>
      <c r="K58" s="321"/>
      <c r="L58" s="321"/>
      <c r="M58" s="321"/>
      <c r="N58" s="321"/>
      <c r="O58" s="225"/>
      <c r="P58" s="115"/>
      <c r="Q58" s="225"/>
      <c r="R58" s="255"/>
      <c r="S58" s="90"/>
      <c r="T58" s="90"/>
      <c r="U58" s="232"/>
      <c r="V58" s="261"/>
      <c r="W58" s="641"/>
      <c r="X58" s="255"/>
      <c r="Y58" s="90"/>
      <c r="Z58" s="90"/>
      <c r="AA58" s="232"/>
      <c r="AB58" s="255"/>
      <c r="AC58" s="90"/>
      <c r="AD58" s="90"/>
      <c r="AE58" s="232"/>
      <c r="AF58" s="321"/>
      <c r="AP58" s="239" t="s">
        <v>4583</v>
      </c>
      <c r="AW58" s="29"/>
    </row>
    <row r="59" spans="2:49" x14ac:dyDescent="0.35">
      <c r="B59" s="333"/>
      <c r="C59" s="646"/>
      <c r="D59" s="90"/>
      <c r="E59" s="255"/>
      <c r="F59" s="334"/>
      <c r="G59" s="334"/>
      <c r="H59" s="90"/>
      <c r="I59" s="90"/>
      <c r="J59" s="90"/>
      <c r="K59" s="321"/>
      <c r="L59" s="321"/>
      <c r="M59" s="321"/>
      <c r="N59" s="321"/>
      <c r="O59" s="225"/>
      <c r="P59" s="115"/>
      <c r="Q59" s="225"/>
      <c r="R59" s="255"/>
      <c r="S59" s="90"/>
      <c r="T59" s="90"/>
      <c r="U59" s="232"/>
      <c r="V59" s="261"/>
      <c r="W59" s="641"/>
      <c r="X59" s="255"/>
      <c r="Y59" s="90"/>
      <c r="Z59" s="90"/>
      <c r="AA59" s="232"/>
      <c r="AB59" s="255"/>
      <c r="AC59" s="90"/>
      <c r="AD59" s="90"/>
      <c r="AE59" s="232"/>
      <c r="AF59" s="321"/>
      <c r="AP59" s="376" t="e">
        <f>MATCH("*",B225:B274,-1)</f>
        <v>#N/A</v>
      </c>
      <c r="AQ59" s="55" t="s">
        <v>3599</v>
      </c>
    </row>
    <row r="60" spans="2:49" x14ac:dyDescent="0.35">
      <c r="B60" s="333"/>
      <c r="C60" s="646"/>
      <c r="D60" s="90"/>
      <c r="E60" s="255"/>
      <c r="F60" s="334"/>
      <c r="G60" s="334"/>
      <c r="H60" s="90"/>
      <c r="I60" s="90"/>
      <c r="J60" s="90"/>
      <c r="K60" s="321"/>
      <c r="L60" s="321"/>
      <c r="M60" s="321"/>
      <c r="N60" s="321"/>
      <c r="O60" s="225"/>
      <c r="P60" s="115"/>
      <c r="Q60" s="225"/>
      <c r="R60" s="255"/>
      <c r="S60" s="90"/>
      <c r="T60" s="90"/>
      <c r="U60" s="232"/>
      <c r="V60" s="261"/>
      <c r="W60" s="641"/>
      <c r="X60" s="255"/>
      <c r="Y60" s="90"/>
      <c r="Z60" s="90"/>
      <c r="AA60" s="232"/>
      <c r="AB60" s="255"/>
      <c r="AC60" s="90"/>
      <c r="AD60" s="90"/>
      <c r="AE60" s="232"/>
      <c r="AF60" s="321"/>
      <c r="AP60" s="376" t="e">
        <f ca="1">OFFSET(B225,AP59-1,0,1,1)</f>
        <v>#N/A</v>
      </c>
      <c r="AQ60" s="55" t="s">
        <v>3598</v>
      </c>
    </row>
    <row r="61" spans="2:49" x14ac:dyDescent="0.35">
      <c r="B61" s="333"/>
      <c r="C61" s="646"/>
      <c r="D61" s="90"/>
      <c r="E61" s="255"/>
      <c r="F61" s="334"/>
      <c r="G61" s="334"/>
      <c r="H61" s="90"/>
      <c r="I61" s="90"/>
      <c r="J61" s="90"/>
      <c r="K61" s="321"/>
      <c r="L61" s="321"/>
      <c r="M61" s="321"/>
      <c r="N61" s="321"/>
      <c r="O61" s="225"/>
      <c r="P61" s="115"/>
      <c r="Q61" s="225"/>
      <c r="R61" s="255"/>
      <c r="S61" s="90"/>
      <c r="T61" s="90"/>
      <c r="U61" s="232"/>
      <c r="V61" s="261"/>
      <c r="W61" s="641"/>
      <c r="X61" s="255"/>
      <c r="Y61" s="90"/>
      <c r="Z61" s="90"/>
      <c r="AA61" s="232"/>
      <c r="AB61" s="255"/>
      <c r="AC61" s="90"/>
      <c r="AD61" s="90"/>
      <c r="AE61" s="232"/>
      <c r="AF61" s="321"/>
      <c r="AP61" s="376" t="e">
        <f t="array" aca="1" ref="AP61" ca="1">MIN(IF(LEN(OFFSET(B225,0,0,AP59-1,1))=0,ROW(OFFSET(B225,0,0,AP59-1,1))))</f>
        <v>#N/A</v>
      </c>
      <c r="AQ61" s="55" t="s">
        <v>3729</v>
      </c>
    </row>
    <row r="62" spans="2:49" x14ac:dyDescent="0.35">
      <c r="B62" s="333"/>
      <c r="C62" s="646"/>
      <c r="D62" s="90"/>
      <c r="E62" s="255"/>
      <c r="F62" s="334"/>
      <c r="G62" s="334"/>
      <c r="H62" s="90"/>
      <c r="I62" s="90"/>
      <c r="J62" s="90"/>
      <c r="K62" s="321"/>
      <c r="L62" s="321"/>
      <c r="M62" s="321"/>
      <c r="N62" s="321"/>
      <c r="O62" s="225"/>
      <c r="P62" s="115"/>
      <c r="Q62" s="225"/>
      <c r="R62" s="255"/>
      <c r="S62" s="90"/>
      <c r="T62" s="90"/>
      <c r="U62" s="232"/>
      <c r="V62" s="261"/>
      <c r="W62" s="641"/>
      <c r="X62" s="255"/>
      <c r="Y62" s="90"/>
      <c r="Z62" s="90"/>
      <c r="AA62" s="232"/>
      <c r="AB62" s="255"/>
      <c r="AC62" s="90"/>
      <c r="AD62" s="90"/>
      <c r="AE62" s="232"/>
      <c r="AF62" s="321"/>
    </row>
    <row r="63" spans="2:49" x14ac:dyDescent="0.35">
      <c r="B63" s="333"/>
      <c r="C63" s="646"/>
      <c r="D63" s="90"/>
      <c r="E63" s="255"/>
      <c r="F63" s="334"/>
      <c r="G63" s="334"/>
      <c r="H63" s="90"/>
      <c r="I63" s="90"/>
      <c r="J63" s="90"/>
      <c r="K63" s="321"/>
      <c r="L63" s="321"/>
      <c r="M63" s="321"/>
      <c r="N63" s="321"/>
      <c r="O63" s="225"/>
      <c r="P63" s="115"/>
      <c r="Q63" s="225"/>
      <c r="R63" s="255"/>
      <c r="S63" s="90"/>
      <c r="T63" s="90"/>
      <c r="U63" s="232"/>
      <c r="V63" s="261"/>
      <c r="W63" s="641"/>
      <c r="X63" s="255"/>
      <c r="Y63" s="90"/>
      <c r="Z63" s="90"/>
      <c r="AA63" s="232"/>
      <c r="AB63" s="255"/>
      <c r="AC63" s="90"/>
      <c r="AD63" s="90"/>
      <c r="AE63" s="232"/>
      <c r="AF63" s="321"/>
      <c r="AP63" s="239" t="s">
        <v>3600</v>
      </c>
      <c r="AW63" s="29"/>
    </row>
    <row r="64" spans="2:49" x14ac:dyDescent="0.35">
      <c r="B64" s="333"/>
      <c r="C64" s="646"/>
      <c r="D64" s="90"/>
      <c r="E64" s="255"/>
      <c r="F64" s="334"/>
      <c r="G64" s="334"/>
      <c r="H64" s="90"/>
      <c r="I64" s="90"/>
      <c r="J64" s="90"/>
      <c r="K64" s="321"/>
      <c r="L64" s="321"/>
      <c r="M64" s="321"/>
      <c r="N64" s="321"/>
      <c r="O64" s="225"/>
      <c r="P64" s="115"/>
      <c r="Q64" s="225"/>
      <c r="R64" s="255"/>
      <c r="S64" s="90"/>
      <c r="T64" s="90"/>
      <c r="U64" s="232"/>
      <c r="V64" s="261"/>
      <c r="W64" s="641"/>
      <c r="X64" s="255"/>
      <c r="Y64" s="90"/>
      <c r="Z64" s="90"/>
      <c r="AA64" s="232"/>
      <c r="AB64" s="255"/>
      <c r="AC64" s="90"/>
      <c r="AD64" s="90"/>
      <c r="AE64" s="232"/>
      <c r="AF64" s="321"/>
      <c r="AP64" s="55" t="s">
        <v>3604</v>
      </c>
    </row>
    <row r="65" spans="2:49" x14ac:dyDescent="0.35">
      <c r="B65" s="333"/>
      <c r="C65" s="646"/>
      <c r="D65" s="90"/>
      <c r="E65" s="255"/>
      <c r="F65" s="334"/>
      <c r="G65" s="334"/>
      <c r="H65" s="90"/>
      <c r="I65" s="90"/>
      <c r="J65" s="90"/>
      <c r="K65" s="321"/>
      <c r="L65" s="321"/>
      <c r="M65" s="321"/>
      <c r="N65" s="321"/>
      <c r="O65" s="225"/>
      <c r="P65" s="115"/>
      <c r="Q65" s="225"/>
      <c r="R65" s="255"/>
      <c r="S65" s="90"/>
      <c r="T65" s="90"/>
      <c r="U65" s="232"/>
      <c r="V65" s="261"/>
      <c r="W65" s="641"/>
      <c r="X65" s="255"/>
      <c r="Y65" s="90"/>
      <c r="Z65" s="90"/>
      <c r="AA65" s="232"/>
      <c r="AB65" s="255"/>
      <c r="AC65" s="90"/>
      <c r="AD65" s="90"/>
      <c r="AE65" s="232"/>
      <c r="AF65" s="321"/>
      <c r="AW65" s="29"/>
    </row>
    <row r="66" spans="2:49" x14ac:dyDescent="0.35">
      <c r="B66" s="333"/>
      <c r="C66" s="646"/>
      <c r="D66" s="90"/>
      <c r="E66" s="255"/>
      <c r="F66" s="334"/>
      <c r="G66" s="334"/>
      <c r="H66" s="90"/>
      <c r="I66" s="90"/>
      <c r="J66" s="90"/>
      <c r="K66" s="321"/>
      <c r="L66" s="321"/>
      <c r="M66" s="321"/>
      <c r="N66" s="321"/>
      <c r="O66" s="225"/>
      <c r="P66" s="115"/>
      <c r="Q66" s="225"/>
      <c r="R66" s="255"/>
      <c r="S66" s="90"/>
      <c r="T66" s="90"/>
      <c r="U66" s="232"/>
      <c r="V66" s="261"/>
      <c r="W66" s="641"/>
      <c r="X66" s="255"/>
      <c r="Y66" s="90"/>
      <c r="Z66" s="90"/>
      <c r="AA66" s="232"/>
      <c r="AB66" s="255"/>
      <c r="AC66" s="90"/>
      <c r="AD66" s="90"/>
      <c r="AE66" s="232"/>
      <c r="AF66" s="321"/>
    </row>
    <row r="67" spans="2:49" x14ac:dyDescent="0.35">
      <c r="B67" s="333"/>
      <c r="C67" s="646"/>
      <c r="D67" s="90"/>
      <c r="E67" s="255"/>
      <c r="F67" s="334"/>
      <c r="G67" s="334"/>
      <c r="H67" s="90"/>
      <c r="I67" s="90"/>
      <c r="J67" s="90"/>
      <c r="K67" s="321"/>
      <c r="L67" s="321"/>
      <c r="M67" s="321"/>
      <c r="N67" s="321"/>
      <c r="O67" s="225"/>
      <c r="P67" s="115"/>
      <c r="Q67" s="225"/>
      <c r="R67" s="255"/>
      <c r="S67" s="90"/>
      <c r="T67" s="90"/>
      <c r="U67" s="232"/>
      <c r="V67" s="261"/>
      <c r="W67" s="641"/>
      <c r="X67" s="255"/>
      <c r="Y67" s="90"/>
      <c r="Z67" s="90"/>
      <c r="AA67" s="232"/>
      <c r="AB67" s="255"/>
      <c r="AC67" s="90"/>
      <c r="AD67" s="90"/>
      <c r="AE67" s="232"/>
      <c r="AF67" s="321"/>
      <c r="AP67" s="239" t="s">
        <v>4275</v>
      </c>
      <c r="AW67" s="29"/>
    </row>
    <row r="68" spans="2:49" x14ac:dyDescent="0.35">
      <c r="B68" s="333"/>
      <c r="C68" s="646"/>
      <c r="D68" s="90"/>
      <c r="E68" s="255"/>
      <c r="F68" s="334"/>
      <c r="G68" s="334"/>
      <c r="H68" s="90"/>
      <c r="I68" s="90"/>
      <c r="J68" s="90"/>
      <c r="K68" s="321"/>
      <c r="L68" s="321"/>
      <c r="M68" s="321"/>
      <c r="N68" s="321"/>
      <c r="O68" s="225"/>
      <c r="P68" s="115"/>
      <c r="Q68" s="225"/>
      <c r="R68" s="255"/>
      <c r="S68" s="90"/>
      <c r="T68" s="90"/>
      <c r="U68" s="232"/>
      <c r="V68" s="261"/>
      <c r="W68" s="641"/>
      <c r="X68" s="255"/>
      <c r="Y68" s="90"/>
      <c r="Z68" s="90"/>
      <c r="AA68" s="232"/>
      <c r="AB68" s="255"/>
      <c r="AC68" s="90"/>
      <c r="AD68" s="90"/>
      <c r="AE68" s="232"/>
      <c r="AF68" s="321"/>
      <c r="AP68" s="376" t="e">
        <f>MATCH("*",B281:B290,-1)</f>
        <v>#N/A</v>
      </c>
      <c r="AQ68" s="55" t="s">
        <v>3599</v>
      </c>
    </row>
    <row r="69" spans="2:49" x14ac:dyDescent="0.35">
      <c r="B69" s="333"/>
      <c r="C69" s="646"/>
      <c r="D69" s="90"/>
      <c r="E69" s="255"/>
      <c r="F69" s="334"/>
      <c r="G69" s="334"/>
      <c r="H69" s="90"/>
      <c r="I69" s="90"/>
      <c r="J69" s="90"/>
      <c r="K69" s="321"/>
      <c r="L69" s="321"/>
      <c r="M69" s="321"/>
      <c r="N69" s="321"/>
      <c r="O69" s="225"/>
      <c r="P69" s="115"/>
      <c r="Q69" s="225"/>
      <c r="R69" s="255"/>
      <c r="S69" s="90"/>
      <c r="T69" s="90"/>
      <c r="U69" s="232"/>
      <c r="V69" s="261"/>
      <c r="W69" s="641"/>
      <c r="X69" s="255"/>
      <c r="Y69" s="90"/>
      <c r="Z69" s="90"/>
      <c r="AA69" s="232"/>
      <c r="AB69" s="255"/>
      <c r="AC69" s="90"/>
      <c r="AD69" s="90"/>
      <c r="AE69" s="232"/>
      <c r="AF69" s="321"/>
      <c r="AP69" s="376" t="e">
        <f ca="1">OFFSET(B281,AP68-1,0,1,1)</f>
        <v>#N/A</v>
      </c>
      <c r="AQ69" s="55" t="s">
        <v>3598</v>
      </c>
    </row>
    <row r="70" spans="2:49" x14ac:dyDescent="0.35">
      <c r="B70" s="333"/>
      <c r="C70" s="646"/>
      <c r="D70" s="90"/>
      <c r="E70" s="255"/>
      <c r="F70" s="334"/>
      <c r="G70" s="334"/>
      <c r="H70" s="90"/>
      <c r="I70" s="90"/>
      <c r="J70" s="90"/>
      <c r="K70" s="321"/>
      <c r="L70" s="321"/>
      <c r="M70" s="321"/>
      <c r="N70" s="321"/>
      <c r="O70" s="225"/>
      <c r="P70" s="115"/>
      <c r="Q70" s="225"/>
      <c r="R70" s="255"/>
      <c r="S70" s="90"/>
      <c r="T70" s="90"/>
      <c r="U70" s="232"/>
      <c r="V70" s="261"/>
      <c r="W70" s="641"/>
      <c r="X70" s="255"/>
      <c r="Y70" s="90"/>
      <c r="Z70" s="90"/>
      <c r="AA70" s="232"/>
      <c r="AB70" s="255"/>
      <c r="AC70" s="90"/>
      <c r="AD70" s="90"/>
      <c r="AE70" s="232"/>
      <c r="AF70" s="321"/>
      <c r="AP70" s="376" t="e">
        <f t="array" aca="1" ref="AP70" ca="1">MIN(IF(LEN(OFFSET(B281,0,0,AP68-1,1))=0,ROW(OFFSET(B234,0,0,AP68-1,1))))</f>
        <v>#N/A</v>
      </c>
      <c r="AQ70" s="55" t="s">
        <v>3729</v>
      </c>
    </row>
    <row r="71" spans="2:49" x14ac:dyDescent="0.35">
      <c r="B71" s="333"/>
      <c r="C71" s="646"/>
      <c r="D71" s="90"/>
      <c r="E71" s="255"/>
      <c r="F71" s="334"/>
      <c r="G71" s="334"/>
      <c r="H71" s="90"/>
      <c r="I71" s="90"/>
      <c r="J71" s="90"/>
      <c r="K71" s="321"/>
      <c r="L71" s="321"/>
      <c r="M71" s="321"/>
      <c r="N71" s="321"/>
      <c r="O71" s="225"/>
      <c r="P71" s="115"/>
      <c r="Q71" s="225"/>
      <c r="R71" s="255"/>
      <c r="S71" s="90"/>
      <c r="T71" s="90"/>
      <c r="U71" s="232"/>
      <c r="V71" s="261"/>
      <c r="W71" s="641"/>
      <c r="X71" s="255"/>
      <c r="Y71" s="90"/>
      <c r="Z71" s="90"/>
      <c r="AA71" s="232"/>
      <c r="AB71" s="255"/>
      <c r="AC71" s="90"/>
      <c r="AD71" s="90"/>
      <c r="AE71" s="232"/>
      <c r="AF71" s="321"/>
    </row>
    <row r="72" spans="2:49" x14ac:dyDescent="0.35">
      <c r="B72" s="333"/>
      <c r="C72" s="646"/>
      <c r="D72" s="90"/>
      <c r="E72" s="255"/>
      <c r="F72" s="334"/>
      <c r="G72" s="334"/>
      <c r="H72" s="90"/>
      <c r="I72" s="90"/>
      <c r="J72" s="90"/>
      <c r="K72" s="321"/>
      <c r="L72" s="321"/>
      <c r="M72" s="321"/>
      <c r="N72" s="321"/>
      <c r="O72" s="225"/>
      <c r="P72" s="115"/>
      <c r="Q72" s="225"/>
      <c r="R72" s="255"/>
      <c r="S72" s="90"/>
      <c r="T72" s="90"/>
      <c r="U72" s="232"/>
      <c r="V72" s="261"/>
      <c r="W72" s="641"/>
      <c r="X72" s="255"/>
      <c r="Y72" s="90"/>
      <c r="Z72" s="90"/>
      <c r="AA72" s="232"/>
      <c r="AB72" s="255"/>
      <c r="AC72" s="90"/>
      <c r="AD72" s="90"/>
      <c r="AE72" s="232"/>
      <c r="AF72" s="321"/>
      <c r="AP72" s="239" t="s">
        <v>4276</v>
      </c>
    </row>
    <row r="73" spans="2:49" x14ac:dyDescent="0.35">
      <c r="B73" s="333"/>
      <c r="C73" s="646"/>
      <c r="D73" s="90"/>
      <c r="E73" s="255"/>
      <c r="F73" s="334"/>
      <c r="G73" s="334"/>
      <c r="H73" s="90"/>
      <c r="I73" s="90"/>
      <c r="J73" s="90"/>
      <c r="K73" s="321"/>
      <c r="L73" s="321"/>
      <c r="M73" s="321"/>
      <c r="N73" s="321"/>
      <c r="O73" s="225"/>
      <c r="P73" s="115"/>
      <c r="Q73" s="225"/>
      <c r="R73" s="255"/>
      <c r="S73" s="90"/>
      <c r="T73" s="90"/>
      <c r="U73" s="232"/>
      <c r="V73" s="261"/>
      <c r="W73" s="641"/>
      <c r="X73" s="255"/>
      <c r="Y73" s="90"/>
      <c r="Z73" s="90"/>
      <c r="AA73" s="232"/>
      <c r="AB73" s="255"/>
      <c r="AC73" s="90"/>
      <c r="AD73" s="90"/>
      <c r="AE73" s="232"/>
      <c r="AF73" s="321"/>
      <c r="AP73" s="376" t="e">
        <f>MATCH("*",B299:B302,-1)</f>
        <v>#N/A</v>
      </c>
    </row>
    <row r="74" spans="2:49" x14ac:dyDescent="0.35">
      <c r="B74" s="333"/>
      <c r="C74" s="646"/>
      <c r="D74" s="90"/>
      <c r="E74" s="255"/>
      <c r="F74" s="334"/>
      <c r="G74" s="334"/>
      <c r="H74" s="90"/>
      <c r="I74" s="90"/>
      <c r="J74" s="90"/>
      <c r="K74" s="321"/>
      <c r="L74" s="321"/>
      <c r="M74" s="321"/>
      <c r="N74" s="321"/>
      <c r="O74" s="225"/>
      <c r="P74" s="115"/>
      <c r="Q74" s="225"/>
      <c r="R74" s="255"/>
      <c r="S74" s="90"/>
      <c r="T74" s="90"/>
      <c r="U74" s="232"/>
      <c r="V74" s="261"/>
      <c r="W74" s="641"/>
      <c r="X74" s="255"/>
      <c r="Y74" s="90"/>
      <c r="Z74" s="90"/>
      <c r="AA74" s="232"/>
      <c r="AB74" s="255"/>
      <c r="AC74" s="90"/>
      <c r="AD74" s="90"/>
      <c r="AE74" s="232"/>
      <c r="AF74" s="321"/>
      <c r="AP74" s="376" t="e">
        <f ca="1">OFFSET(B299,AP73-1,0,1,1)</f>
        <v>#N/A</v>
      </c>
    </row>
    <row r="75" spans="2:49" x14ac:dyDescent="0.35">
      <c r="B75" s="333"/>
      <c r="C75" s="646"/>
      <c r="D75" s="90"/>
      <c r="E75" s="255"/>
      <c r="F75" s="334"/>
      <c r="G75" s="334"/>
      <c r="H75" s="90"/>
      <c r="I75" s="90"/>
      <c r="J75" s="90"/>
      <c r="K75" s="321"/>
      <c r="L75" s="321"/>
      <c r="M75" s="321"/>
      <c r="N75" s="321"/>
      <c r="O75" s="225"/>
      <c r="P75" s="115"/>
      <c r="Q75" s="225"/>
      <c r="R75" s="255"/>
      <c r="S75" s="90"/>
      <c r="T75" s="90"/>
      <c r="U75" s="232"/>
      <c r="V75" s="261"/>
      <c r="W75" s="641"/>
      <c r="X75" s="255"/>
      <c r="Y75" s="90"/>
      <c r="Z75" s="90"/>
      <c r="AA75" s="232"/>
      <c r="AB75" s="255"/>
      <c r="AC75" s="90"/>
      <c r="AD75" s="90"/>
      <c r="AE75" s="232"/>
      <c r="AF75" s="321"/>
      <c r="AP75" s="376" t="e">
        <f t="array" aca="1" ref="AP75" ca="1">MIN(IF(LEN(OFFSET(B299,0,0,AP73-1,1))=0,ROW(OFFSET(B299,0,0,AP73-1,1))))</f>
        <v>#N/A</v>
      </c>
    </row>
    <row r="76" spans="2:49" x14ac:dyDescent="0.35">
      <c r="B76" s="333"/>
      <c r="C76" s="646"/>
      <c r="D76" s="90"/>
      <c r="E76" s="255"/>
      <c r="F76" s="334"/>
      <c r="G76" s="334"/>
      <c r="H76" s="90"/>
      <c r="I76" s="90"/>
      <c r="J76" s="90"/>
      <c r="K76" s="321"/>
      <c r="L76" s="321"/>
      <c r="M76" s="321"/>
      <c r="N76" s="321"/>
      <c r="O76" s="225"/>
      <c r="P76" s="115"/>
      <c r="Q76" s="225"/>
      <c r="R76" s="255"/>
      <c r="S76" s="90"/>
      <c r="T76" s="90"/>
      <c r="U76" s="232"/>
      <c r="V76" s="261"/>
      <c r="W76" s="641"/>
      <c r="X76" s="255"/>
      <c r="Y76" s="90"/>
      <c r="Z76" s="90"/>
      <c r="AA76" s="232"/>
      <c r="AB76" s="255"/>
      <c r="AC76" s="90"/>
      <c r="AD76" s="90"/>
      <c r="AE76" s="232"/>
      <c r="AF76" s="321"/>
    </row>
    <row r="77" spans="2:49" x14ac:dyDescent="0.35">
      <c r="B77" s="333"/>
      <c r="C77" s="646"/>
      <c r="D77" s="90"/>
      <c r="E77" s="255"/>
      <c r="F77" s="334"/>
      <c r="G77" s="334"/>
      <c r="H77" s="90"/>
      <c r="I77" s="90"/>
      <c r="J77" s="90"/>
      <c r="K77" s="321"/>
      <c r="L77" s="321"/>
      <c r="M77" s="321"/>
      <c r="N77" s="321"/>
      <c r="O77" s="225"/>
      <c r="P77" s="115"/>
      <c r="Q77" s="225"/>
      <c r="R77" s="255"/>
      <c r="S77" s="90"/>
      <c r="T77" s="90"/>
      <c r="U77" s="232"/>
      <c r="V77" s="261"/>
      <c r="W77" s="641"/>
      <c r="X77" s="255"/>
      <c r="Y77" s="90"/>
      <c r="Z77" s="90"/>
      <c r="AA77" s="232"/>
      <c r="AB77" s="255"/>
      <c r="AC77" s="90"/>
      <c r="AD77" s="90"/>
      <c r="AE77" s="232"/>
      <c r="AF77" s="321"/>
    </row>
    <row r="78" spans="2:49" x14ac:dyDescent="0.35">
      <c r="B78" s="333"/>
      <c r="C78" s="646"/>
      <c r="D78" s="90"/>
      <c r="E78" s="255"/>
      <c r="F78" s="334"/>
      <c r="G78" s="334"/>
      <c r="H78" s="90"/>
      <c r="I78" s="90"/>
      <c r="J78" s="90"/>
      <c r="K78" s="321"/>
      <c r="L78" s="321"/>
      <c r="M78" s="321"/>
      <c r="N78" s="321"/>
      <c r="O78" s="225"/>
      <c r="P78" s="115"/>
      <c r="Q78" s="225"/>
      <c r="R78" s="255"/>
      <c r="S78" s="90"/>
      <c r="T78" s="90"/>
      <c r="U78" s="232"/>
      <c r="V78" s="261"/>
      <c r="W78" s="641"/>
      <c r="X78" s="255"/>
      <c r="Y78" s="90"/>
      <c r="Z78" s="90"/>
      <c r="AA78" s="232"/>
      <c r="AB78" s="255"/>
      <c r="AC78" s="90"/>
      <c r="AD78" s="90"/>
      <c r="AE78" s="232"/>
      <c r="AF78" s="321"/>
    </row>
    <row r="79" spans="2:49" x14ac:dyDescent="0.35">
      <c r="B79" s="333"/>
      <c r="C79" s="646"/>
      <c r="D79" s="90"/>
      <c r="E79" s="255"/>
      <c r="F79" s="334"/>
      <c r="G79" s="334"/>
      <c r="H79" s="90"/>
      <c r="I79" s="90"/>
      <c r="J79" s="90"/>
      <c r="K79" s="321"/>
      <c r="L79" s="321"/>
      <c r="M79" s="321"/>
      <c r="N79" s="321"/>
      <c r="O79" s="225"/>
      <c r="P79" s="115"/>
      <c r="Q79" s="225"/>
      <c r="R79" s="255"/>
      <c r="S79" s="90"/>
      <c r="T79" s="90"/>
      <c r="U79" s="232"/>
      <c r="V79" s="261"/>
      <c r="W79" s="641"/>
      <c r="X79" s="255"/>
      <c r="Y79" s="90"/>
      <c r="Z79" s="90"/>
      <c r="AA79" s="232"/>
      <c r="AB79" s="255"/>
      <c r="AC79" s="90"/>
      <c r="AD79" s="90"/>
      <c r="AE79" s="232"/>
      <c r="AF79" s="321"/>
    </row>
    <row r="80" spans="2:49" x14ac:dyDescent="0.35">
      <c r="B80" s="333"/>
      <c r="C80" s="646"/>
      <c r="D80" s="90"/>
      <c r="E80" s="255"/>
      <c r="F80" s="334"/>
      <c r="G80" s="334"/>
      <c r="H80" s="90"/>
      <c r="I80" s="90"/>
      <c r="J80" s="90"/>
      <c r="K80" s="321"/>
      <c r="L80" s="321"/>
      <c r="M80" s="321"/>
      <c r="N80" s="321"/>
      <c r="O80" s="225"/>
      <c r="P80" s="115"/>
      <c r="Q80" s="225"/>
      <c r="R80" s="255"/>
      <c r="S80" s="90"/>
      <c r="T80" s="90"/>
      <c r="U80" s="232"/>
      <c r="V80" s="261"/>
      <c r="W80" s="641"/>
      <c r="X80" s="255"/>
      <c r="Y80" s="90"/>
      <c r="Z80" s="90"/>
      <c r="AA80" s="232"/>
      <c r="AB80" s="255"/>
      <c r="AC80" s="90"/>
      <c r="AD80" s="90"/>
      <c r="AE80" s="232"/>
      <c r="AF80" s="321"/>
    </row>
    <row r="81" spans="2:32" x14ac:dyDescent="0.35">
      <c r="B81" s="333"/>
      <c r="C81" s="646"/>
      <c r="D81" s="90"/>
      <c r="E81" s="255"/>
      <c r="F81" s="334"/>
      <c r="G81" s="334"/>
      <c r="H81" s="90"/>
      <c r="I81" s="90"/>
      <c r="J81" s="90"/>
      <c r="K81" s="321"/>
      <c r="L81" s="321"/>
      <c r="M81" s="321"/>
      <c r="N81" s="321"/>
      <c r="O81" s="225"/>
      <c r="P81" s="115"/>
      <c r="Q81" s="225"/>
      <c r="R81" s="255"/>
      <c r="S81" s="90"/>
      <c r="T81" s="90"/>
      <c r="U81" s="232"/>
      <c r="V81" s="261"/>
      <c r="W81" s="641"/>
      <c r="X81" s="255"/>
      <c r="Y81" s="90"/>
      <c r="Z81" s="90"/>
      <c r="AA81" s="232"/>
      <c r="AB81" s="255"/>
      <c r="AC81" s="90"/>
      <c r="AD81" s="90"/>
      <c r="AE81" s="232"/>
      <c r="AF81" s="321"/>
    </row>
    <row r="82" spans="2:32" x14ac:dyDescent="0.35">
      <c r="B82" s="333"/>
      <c r="C82" s="646"/>
      <c r="D82" s="90"/>
      <c r="E82" s="255"/>
      <c r="F82" s="334"/>
      <c r="G82" s="334"/>
      <c r="H82" s="90"/>
      <c r="I82" s="90"/>
      <c r="J82" s="90"/>
      <c r="K82" s="321"/>
      <c r="L82" s="321"/>
      <c r="M82" s="321"/>
      <c r="N82" s="321"/>
      <c r="O82" s="225"/>
      <c r="P82" s="115"/>
      <c r="Q82" s="225"/>
      <c r="R82" s="255"/>
      <c r="S82" s="90"/>
      <c r="T82" s="90"/>
      <c r="U82" s="232"/>
      <c r="V82" s="261"/>
      <c r="W82" s="641"/>
      <c r="X82" s="255"/>
      <c r="Y82" s="90"/>
      <c r="Z82" s="90"/>
      <c r="AA82" s="232"/>
      <c r="AB82" s="255"/>
      <c r="AC82" s="90"/>
      <c r="AD82" s="90"/>
      <c r="AE82" s="232"/>
      <c r="AF82" s="321"/>
    </row>
    <row r="83" spans="2:32" x14ac:dyDescent="0.35">
      <c r="B83" s="333"/>
      <c r="C83" s="646"/>
      <c r="D83" s="90"/>
      <c r="E83" s="255"/>
      <c r="F83" s="334"/>
      <c r="G83" s="334"/>
      <c r="H83" s="90"/>
      <c r="I83" s="90"/>
      <c r="J83" s="90"/>
      <c r="K83" s="321"/>
      <c r="L83" s="321"/>
      <c r="M83" s="321"/>
      <c r="N83" s="321"/>
      <c r="O83" s="225"/>
      <c r="P83" s="115"/>
      <c r="Q83" s="225"/>
      <c r="R83" s="255"/>
      <c r="S83" s="90"/>
      <c r="T83" s="90"/>
      <c r="U83" s="232"/>
      <c r="V83" s="261"/>
      <c r="W83" s="641"/>
      <c r="X83" s="255"/>
      <c r="Y83" s="90"/>
      <c r="Z83" s="90"/>
      <c r="AA83" s="232"/>
      <c r="AB83" s="255"/>
      <c r="AC83" s="90"/>
      <c r="AD83" s="90"/>
      <c r="AE83" s="232"/>
      <c r="AF83" s="321"/>
    </row>
    <row r="84" spans="2:32" x14ac:dyDescent="0.35">
      <c r="B84" s="333"/>
      <c r="C84" s="646"/>
      <c r="D84" s="90"/>
      <c r="E84" s="255"/>
      <c r="F84" s="334"/>
      <c r="G84" s="334"/>
      <c r="H84" s="90"/>
      <c r="I84" s="90"/>
      <c r="J84" s="90"/>
      <c r="K84" s="321"/>
      <c r="L84" s="321"/>
      <c r="M84" s="321"/>
      <c r="N84" s="321"/>
      <c r="O84" s="225"/>
      <c r="P84" s="115"/>
      <c r="Q84" s="225"/>
      <c r="R84" s="255"/>
      <c r="S84" s="90"/>
      <c r="T84" s="90"/>
      <c r="U84" s="232"/>
      <c r="V84" s="261"/>
      <c r="W84" s="641"/>
      <c r="X84" s="255"/>
      <c r="Y84" s="90"/>
      <c r="Z84" s="90"/>
      <c r="AA84" s="232"/>
      <c r="AB84" s="255"/>
      <c r="AC84" s="90"/>
      <c r="AD84" s="90"/>
      <c r="AE84" s="232"/>
      <c r="AF84" s="321"/>
    </row>
    <row r="85" spans="2:32" x14ac:dyDescent="0.35">
      <c r="B85" s="333"/>
      <c r="C85" s="646"/>
      <c r="D85" s="90"/>
      <c r="E85" s="255"/>
      <c r="F85" s="334"/>
      <c r="G85" s="334"/>
      <c r="H85" s="90"/>
      <c r="I85" s="90"/>
      <c r="J85" s="90"/>
      <c r="K85" s="321"/>
      <c r="L85" s="321"/>
      <c r="M85" s="321"/>
      <c r="N85" s="321"/>
      <c r="O85" s="225"/>
      <c r="P85" s="115"/>
      <c r="Q85" s="225"/>
      <c r="R85" s="255"/>
      <c r="S85" s="90"/>
      <c r="T85" s="90"/>
      <c r="U85" s="232"/>
      <c r="V85" s="261"/>
      <c r="W85" s="641"/>
      <c r="X85" s="255"/>
      <c r="Y85" s="90"/>
      <c r="Z85" s="90"/>
      <c r="AA85" s="232"/>
      <c r="AB85" s="255"/>
      <c r="AC85" s="90"/>
      <c r="AD85" s="90"/>
      <c r="AE85" s="232"/>
      <c r="AF85" s="321"/>
    </row>
    <row r="86" spans="2:32" x14ac:dyDescent="0.35">
      <c r="B86" s="333"/>
      <c r="C86" s="646"/>
      <c r="D86" s="90"/>
      <c r="E86" s="255"/>
      <c r="F86" s="334"/>
      <c r="G86" s="334"/>
      <c r="H86" s="90"/>
      <c r="I86" s="90"/>
      <c r="J86" s="90"/>
      <c r="K86" s="321"/>
      <c r="L86" s="321"/>
      <c r="M86" s="321"/>
      <c r="N86" s="321"/>
      <c r="O86" s="225"/>
      <c r="P86" s="115"/>
      <c r="Q86" s="225"/>
      <c r="R86" s="255"/>
      <c r="S86" s="90"/>
      <c r="T86" s="90"/>
      <c r="U86" s="232"/>
      <c r="V86" s="261"/>
      <c r="W86" s="641"/>
      <c r="X86" s="255"/>
      <c r="Y86" s="90"/>
      <c r="Z86" s="90"/>
      <c r="AA86" s="232"/>
      <c r="AB86" s="255"/>
      <c r="AC86" s="90"/>
      <c r="AD86" s="90"/>
      <c r="AE86" s="232"/>
      <c r="AF86" s="321"/>
    </row>
    <row r="87" spans="2:32" x14ac:dyDescent="0.35">
      <c r="B87" s="333"/>
      <c r="C87" s="646"/>
      <c r="D87" s="90"/>
      <c r="E87" s="255"/>
      <c r="F87" s="334"/>
      <c r="G87" s="334"/>
      <c r="H87" s="90"/>
      <c r="I87" s="90"/>
      <c r="J87" s="90"/>
      <c r="K87" s="321"/>
      <c r="L87" s="321"/>
      <c r="M87" s="321"/>
      <c r="N87" s="321"/>
      <c r="O87" s="225"/>
      <c r="P87" s="115"/>
      <c r="Q87" s="225"/>
      <c r="R87" s="255"/>
      <c r="S87" s="90"/>
      <c r="T87" s="90"/>
      <c r="U87" s="232"/>
      <c r="V87" s="261"/>
      <c r="W87" s="641"/>
      <c r="X87" s="255"/>
      <c r="Y87" s="90"/>
      <c r="Z87" s="90"/>
      <c r="AA87" s="232"/>
      <c r="AB87" s="255"/>
      <c r="AC87" s="90"/>
      <c r="AD87" s="90"/>
      <c r="AE87" s="232"/>
      <c r="AF87" s="321"/>
    </row>
    <row r="88" spans="2:32" x14ac:dyDescent="0.35">
      <c r="B88" s="333"/>
      <c r="C88" s="646"/>
      <c r="D88" s="90"/>
      <c r="E88" s="255"/>
      <c r="F88" s="334"/>
      <c r="G88" s="334"/>
      <c r="H88" s="90"/>
      <c r="I88" s="90"/>
      <c r="J88" s="90"/>
      <c r="K88" s="321"/>
      <c r="L88" s="321"/>
      <c r="M88" s="321"/>
      <c r="N88" s="321"/>
      <c r="O88" s="225"/>
      <c r="P88" s="115"/>
      <c r="Q88" s="225"/>
      <c r="R88" s="255"/>
      <c r="S88" s="90"/>
      <c r="T88" s="90"/>
      <c r="U88" s="232"/>
      <c r="V88" s="261"/>
      <c r="W88" s="641"/>
      <c r="X88" s="255"/>
      <c r="Y88" s="90"/>
      <c r="Z88" s="90"/>
      <c r="AA88" s="232"/>
      <c r="AB88" s="255"/>
      <c r="AC88" s="90"/>
      <c r="AD88" s="90"/>
      <c r="AE88" s="232"/>
      <c r="AF88" s="321"/>
    </row>
    <row r="89" spans="2:32" x14ac:dyDescent="0.35">
      <c r="B89" s="333"/>
      <c r="C89" s="646"/>
      <c r="D89" s="90"/>
      <c r="E89" s="255"/>
      <c r="F89" s="334"/>
      <c r="G89" s="334"/>
      <c r="H89" s="90"/>
      <c r="I89" s="90"/>
      <c r="J89" s="90"/>
      <c r="K89" s="321"/>
      <c r="L89" s="321"/>
      <c r="M89" s="321"/>
      <c r="N89" s="321"/>
      <c r="O89" s="225"/>
      <c r="P89" s="115"/>
      <c r="Q89" s="225"/>
      <c r="R89" s="255"/>
      <c r="S89" s="90"/>
      <c r="T89" s="90"/>
      <c r="U89" s="232"/>
      <c r="V89" s="261"/>
      <c r="W89" s="641"/>
      <c r="X89" s="255"/>
      <c r="Y89" s="90"/>
      <c r="Z89" s="90"/>
      <c r="AA89" s="232"/>
      <c r="AB89" s="255"/>
      <c r="AC89" s="90"/>
      <c r="AD89" s="90"/>
      <c r="AE89" s="232"/>
      <c r="AF89" s="321"/>
    </row>
    <row r="90" spans="2:32" x14ac:dyDescent="0.35">
      <c r="B90" s="333"/>
      <c r="C90" s="646"/>
      <c r="D90" s="90"/>
      <c r="E90" s="255"/>
      <c r="F90" s="334"/>
      <c r="G90" s="334"/>
      <c r="H90" s="90"/>
      <c r="I90" s="90"/>
      <c r="J90" s="90"/>
      <c r="K90" s="321"/>
      <c r="L90" s="321"/>
      <c r="M90" s="321"/>
      <c r="N90" s="321"/>
      <c r="O90" s="225"/>
      <c r="P90" s="115"/>
      <c r="Q90" s="225"/>
      <c r="R90" s="255"/>
      <c r="S90" s="90"/>
      <c r="T90" s="90"/>
      <c r="U90" s="232"/>
      <c r="V90" s="261"/>
      <c r="W90" s="641"/>
      <c r="X90" s="255"/>
      <c r="Y90" s="90"/>
      <c r="Z90" s="90"/>
      <c r="AA90" s="232"/>
      <c r="AB90" s="255"/>
      <c r="AC90" s="90"/>
      <c r="AD90" s="90"/>
      <c r="AE90" s="232"/>
      <c r="AF90" s="321"/>
    </row>
    <row r="91" spans="2:32" x14ac:dyDescent="0.35">
      <c r="B91" s="333"/>
      <c r="C91" s="646"/>
      <c r="D91" s="90"/>
      <c r="E91" s="255"/>
      <c r="F91" s="334"/>
      <c r="G91" s="334"/>
      <c r="H91" s="90"/>
      <c r="I91" s="90"/>
      <c r="J91" s="90"/>
      <c r="K91" s="321"/>
      <c r="L91" s="321"/>
      <c r="M91" s="321"/>
      <c r="N91" s="321"/>
      <c r="O91" s="225"/>
      <c r="P91" s="115"/>
      <c r="Q91" s="225"/>
      <c r="R91" s="255"/>
      <c r="S91" s="90"/>
      <c r="T91" s="90"/>
      <c r="U91" s="232"/>
      <c r="V91" s="261"/>
      <c r="W91" s="641"/>
      <c r="X91" s="255"/>
      <c r="Y91" s="90"/>
      <c r="Z91" s="90"/>
      <c r="AA91" s="232"/>
      <c r="AB91" s="255"/>
      <c r="AC91" s="90"/>
      <c r="AD91" s="90"/>
      <c r="AE91" s="232"/>
      <c r="AF91" s="321"/>
    </row>
    <row r="92" spans="2:32" x14ac:dyDescent="0.35">
      <c r="B92" s="333"/>
      <c r="C92" s="646"/>
      <c r="D92" s="90"/>
      <c r="E92" s="255"/>
      <c r="F92" s="334"/>
      <c r="G92" s="334"/>
      <c r="H92" s="90"/>
      <c r="I92" s="90"/>
      <c r="J92" s="90"/>
      <c r="K92" s="321"/>
      <c r="L92" s="321"/>
      <c r="M92" s="321"/>
      <c r="N92" s="321"/>
      <c r="O92" s="225"/>
      <c r="P92" s="115"/>
      <c r="Q92" s="225"/>
      <c r="R92" s="255"/>
      <c r="S92" s="90"/>
      <c r="T92" s="90"/>
      <c r="U92" s="232"/>
      <c r="V92" s="261"/>
      <c r="W92" s="641"/>
      <c r="X92" s="255"/>
      <c r="Y92" s="90"/>
      <c r="Z92" s="90"/>
      <c r="AA92" s="232"/>
      <c r="AB92" s="255"/>
      <c r="AC92" s="90"/>
      <c r="AD92" s="90"/>
      <c r="AE92" s="232"/>
      <c r="AF92" s="321"/>
    </row>
    <row r="93" spans="2:32" s="335" customFormat="1" x14ac:dyDescent="0.35"/>
    <row r="94" spans="2:32" s="335" customFormat="1" x14ac:dyDescent="0.35"/>
    <row r="96" spans="2:32" x14ac:dyDescent="0.35">
      <c r="B96" s="457" t="s">
        <v>4863</v>
      </c>
      <c r="H96" s="129" t="s">
        <v>4306</v>
      </c>
    </row>
    <row r="97" spans="2:18" x14ac:dyDescent="0.35">
      <c r="B97" s="237" t="s">
        <v>8968</v>
      </c>
    </row>
    <row r="98" spans="2:18" ht="32" customHeight="1" x14ac:dyDescent="0.35">
      <c r="B98" s="906" t="s">
        <v>8454</v>
      </c>
      <c r="C98" s="906"/>
      <c r="D98" s="906"/>
      <c r="H98" s="553"/>
    </row>
    <row r="99" spans="2:18" ht="30" customHeight="1" x14ac:dyDescent="0.35">
      <c r="B99" s="131"/>
      <c r="E99" s="897" t="s">
        <v>4726</v>
      </c>
      <c r="F99" s="897"/>
      <c r="G99" s="900" t="s">
        <v>4115</v>
      </c>
      <c r="H99" s="901"/>
    </row>
    <row r="100" spans="2:18" ht="206" customHeight="1" x14ac:dyDescent="0.35">
      <c r="B100" s="441" t="s">
        <v>4708</v>
      </c>
      <c r="C100" s="441" t="s">
        <v>9061</v>
      </c>
      <c r="D100" s="441" t="s">
        <v>3877</v>
      </c>
      <c r="E100" s="441" t="s">
        <v>4151</v>
      </c>
      <c r="F100" s="441" t="s">
        <v>4152</v>
      </c>
      <c r="G100" s="438" t="s">
        <v>4707</v>
      </c>
      <c r="H100" s="441" t="s">
        <v>9062</v>
      </c>
    </row>
    <row r="101" spans="2:18" x14ac:dyDescent="0.35">
      <c r="B101" s="321"/>
      <c r="C101" s="321"/>
      <c r="D101" s="115"/>
      <c r="E101" s="225"/>
      <c r="F101" s="225"/>
      <c r="G101" s="90"/>
      <c r="H101" s="333"/>
      <c r="O101" s="335"/>
      <c r="P101" s="335"/>
      <c r="Q101" s="335"/>
      <c r="R101" s="335"/>
    </row>
    <row r="102" spans="2:18" x14ac:dyDescent="0.35">
      <c r="O102" s="335"/>
      <c r="P102" s="335"/>
      <c r="Q102" s="335"/>
      <c r="R102" s="335"/>
    </row>
    <row r="103" spans="2:18" x14ac:dyDescent="0.35">
      <c r="O103" s="335"/>
      <c r="P103" s="335"/>
      <c r="Q103" s="335"/>
      <c r="R103" s="335"/>
    </row>
    <row r="104" spans="2:18" x14ac:dyDescent="0.35">
      <c r="O104" s="335"/>
      <c r="P104" s="335"/>
      <c r="Q104" s="335"/>
      <c r="R104" s="335"/>
    </row>
    <row r="105" spans="2:18" x14ac:dyDescent="0.35">
      <c r="B105" s="457" t="s">
        <v>4864</v>
      </c>
      <c r="G105" s="129" t="s">
        <v>4306</v>
      </c>
      <c r="O105" s="335"/>
      <c r="P105" s="335"/>
      <c r="Q105" s="335"/>
      <c r="R105" s="335"/>
    </row>
    <row r="106" spans="2:18" x14ac:dyDescent="0.35">
      <c r="B106" s="909" t="s">
        <v>8969</v>
      </c>
      <c r="C106" s="909"/>
      <c r="D106" s="909"/>
      <c r="E106" s="909"/>
      <c r="F106" s="909"/>
      <c r="O106" s="335"/>
      <c r="P106" s="335"/>
      <c r="Q106" s="335"/>
      <c r="R106" s="335"/>
    </row>
    <row r="107" spans="2:18" x14ac:dyDescent="0.35">
      <c r="B107" s="29"/>
      <c r="O107" s="335"/>
      <c r="P107" s="335"/>
      <c r="Q107" s="335"/>
      <c r="R107" s="335"/>
    </row>
    <row r="108" spans="2:18" ht="45" customHeight="1" x14ac:dyDescent="0.35">
      <c r="B108" s="433" t="s">
        <v>4726</v>
      </c>
      <c r="C108" s="433" t="s">
        <v>4642</v>
      </c>
      <c r="D108" s="295" t="str">
        <f>IF(ISERROR(AR51),"",IF(AR51&gt;0,$AP$64,""))</f>
        <v/>
      </c>
      <c r="O108" s="335"/>
      <c r="P108" s="335"/>
      <c r="Q108" s="335"/>
      <c r="R108" s="335"/>
    </row>
    <row r="109" spans="2:18" ht="87.65" customHeight="1" x14ac:dyDescent="0.35">
      <c r="B109" s="441" t="s">
        <v>3878</v>
      </c>
      <c r="C109" s="423" t="s">
        <v>4723</v>
      </c>
      <c r="D109" s="438" t="s">
        <v>4727</v>
      </c>
      <c r="E109" s="438" t="s">
        <v>3903</v>
      </c>
      <c r="F109" s="438" t="s">
        <v>3886</v>
      </c>
      <c r="O109" s="335"/>
      <c r="P109" s="335"/>
      <c r="Q109" s="335"/>
      <c r="R109" s="335"/>
    </row>
    <row r="110" spans="2:18" x14ac:dyDescent="0.35">
      <c r="B110" s="333"/>
      <c r="C110" s="313"/>
      <c r="D110" s="266"/>
      <c r="E110" s="90"/>
      <c r="F110" s="232"/>
      <c r="O110" s="335"/>
      <c r="P110" s="335"/>
      <c r="Q110" s="335"/>
      <c r="R110" s="335"/>
    </row>
    <row r="111" spans="2:18" x14ac:dyDescent="0.35">
      <c r="B111" s="333"/>
      <c r="C111" s="313"/>
      <c r="D111" s="266"/>
      <c r="E111" s="90"/>
      <c r="F111" s="232"/>
      <c r="O111" s="335"/>
      <c r="P111" s="335"/>
      <c r="Q111" s="335"/>
      <c r="R111" s="335"/>
    </row>
    <row r="112" spans="2:18" x14ac:dyDescent="0.35">
      <c r="B112" s="333"/>
      <c r="C112" s="313"/>
      <c r="D112" s="266"/>
      <c r="E112" s="90"/>
      <c r="F112" s="232"/>
      <c r="O112" s="335"/>
      <c r="P112" s="335"/>
      <c r="Q112" s="335"/>
      <c r="R112" s="335"/>
    </row>
    <row r="113" spans="2:18" x14ac:dyDescent="0.35">
      <c r="B113" s="333"/>
      <c r="C113" s="313"/>
      <c r="D113" s="266"/>
      <c r="E113" s="90"/>
      <c r="F113" s="232"/>
      <c r="O113" s="335"/>
      <c r="P113" s="335"/>
      <c r="Q113" s="335"/>
      <c r="R113" s="335"/>
    </row>
    <row r="114" spans="2:18" x14ac:dyDescent="0.35">
      <c r="B114" s="333"/>
      <c r="C114" s="313"/>
      <c r="D114" s="266"/>
      <c r="E114" s="90"/>
      <c r="F114" s="232"/>
      <c r="O114" s="335"/>
      <c r="P114" s="335"/>
      <c r="Q114" s="335"/>
      <c r="R114" s="335"/>
    </row>
    <row r="115" spans="2:18" x14ac:dyDescent="0.35">
      <c r="B115" s="333"/>
      <c r="C115" s="313"/>
      <c r="D115" s="266"/>
      <c r="E115" s="90"/>
      <c r="F115" s="232"/>
      <c r="O115" s="335"/>
      <c r="P115" s="335"/>
      <c r="Q115" s="335"/>
      <c r="R115" s="335"/>
    </row>
    <row r="116" spans="2:18" x14ac:dyDescent="0.35">
      <c r="B116" s="333"/>
      <c r="C116" s="313"/>
      <c r="D116" s="266"/>
      <c r="E116" s="90"/>
      <c r="F116" s="232"/>
      <c r="O116" s="335"/>
      <c r="P116" s="335"/>
      <c r="Q116" s="335"/>
      <c r="R116" s="335"/>
    </row>
    <row r="117" spans="2:18" x14ac:dyDescent="0.35">
      <c r="B117" s="333"/>
      <c r="C117" s="313"/>
      <c r="D117" s="266"/>
      <c r="E117" s="90"/>
      <c r="F117" s="232"/>
      <c r="O117" s="335"/>
      <c r="P117" s="335"/>
      <c r="Q117" s="335"/>
      <c r="R117" s="335"/>
    </row>
    <row r="118" spans="2:18" x14ac:dyDescent="0.35">
      <c r="B118" s="333"/>
      <c r="C118" s="313"/>
      <c r="D118" s="266"/>
      <c r="E118" s="90"/>
      <c r="F118" s="232"/>
      <c r="O118" s="335"/>
      <c r="P118" s="335"/>
      <c r="Q118" s="335"/>
      <c r="R118" s="335"/>
    </row>
    <row r="119" spans="2:18" x14ac:dyDescent="0.35">
      <c r="B119" s="333"/>
      <c r="C119" s="313"/>
      <c r="D119" s="266"/>
      <c r="E119" s="90"/>
      <c r="F119" s="232"/>
      <c r="O119" s="335"/>
      <c r="P119" s="335"/>
      <c r="Q119" s="335"/>
      <c r="R119" s="335"/>
    </row>
    <row r="120" spans="2:18" x14ac:dyDescent="0.35">
      <c r="B120" s="333"/>
      <c r="C120" s="313"/>
      <c r="D120" s="266"/>
      <c r="E120" s="90"/>
      <c r="F120" s="232"/>
      <c r="O120" s="335"/>
      <c r="P120" s="335"/>
      <c r="Q120" s="335"/>
      <c r="R120" s="335"/>
    </row>
    <row r="121" spans="2:18" x14ac:dyDescent="0.35">
      <c r="B121" s="333"/>
      <c r="C121" s="313"/>
      <c r="D121" s="266"/>
      <c r="E121" s="90"/>
      <c r="F121" s="232"/>
      <c r="O121" s="335"/>
      <c r="P121" s="335"/>
      <c r="Q121" s="335"/>
      <c r="R121" s="335"/>
    </row>
    <row r="122" spans="2:18" x14ac:dyDescent="0.35">
      <c r="B122" s="333"/>
      <c r="C122" s="313"/>
      <c r="D122" s="266"/>
      <c r="E122" s="90"/>
      <c r="F122" s="232"/>
      <c r="O122" s="335"/>
      <c r="P122" s="335"/>
      <c r="Q122" s="335"/>
      <c r="R122" s="335"/>
    </row>
    <row r="123" spans="2:18" x14ac:dyDescent="0.35">
      <c r="B123" s="333"/>
      <c r="C123" s="313"/>
      <c r="D123" s="266"/>
      <c r="E123" s="90"/>
      <c r="F123" s="232"/>
      <c r="O123" s="335"/>
      <c r="P123" s="335"/>
      <c r="Q123" s="335"/>
      <c r="R123" s="335"/>
    </row>
    <row r="124" spans="2:18" x14ac:dyDescent="0.35">
      <c r="B124" s="333"/>
      <c r="C124" s="313"/>
      <c r="D124" s="266"/>
      <c r="E124" s="90"/>
      <c r="F124" s="232"/>
      <c r="O124" s="335"/>
      <c r="P124" s="335"/>
      <c r="Q124" s="335"/>
      <c r="R124" s="335"/>
    </row>
    <row r="125" spans="2:18" x14ac:dyDescent="0.35">
      <c r="B125" s="333"/>
      <c r="C125" s="313"/>
      <c r="D125" s="266"/>
      <c r="E125" s="90"/>
      <c r="F125" s="232"/>
      <c r="O125" s="335"/>
      <c r="P125" s="335"/>
      <c r="Q125" s="335"/>
      <c r="R125" s="335"/>
    </row>
    <row r="126" spans="2:18" x14ac:dyDescent="0.35">
      <c r="B126" s="333"/>
      <c r="C126" s="313"/>
      <c r="D126" s="266"/>
      <c r="E126" s="90"/>
      <c r="F126" s="232"/>
      <c r="O126" s="335"/>
      <c r="P126" s="335"/>
      <c r="Q126" s="335"/>
      <c r="R126" s="335"/>
    </row>
    <row r="127" spans="2:18" x14ac:dyDescent="0.35">
      <c r="B127" s="333"/>
      <c r="C127" s="313"/>
      <c r="D127" s="266"/>
      <c r="E127" s="90"/>
      <c r="F127" s="232"/>
      <c r="O127" s="335"/>
      <c r="P127" s="335"/>
      <c r="Q127" s="335"/>
      <c r="R127" s="335"/>
    </row>
    <row r="128" spans="2:18" x14ac:dyDescent="0.35">
      <c r="B128" s="333"/>
      <c r="C128" s="313"/>
      <c r="D128" s="266"/>
      <c r="E128" s="90"/>
      <c r="F128" s="232"/>
      <c r="O128" s="335"/>
      <c r="P128" s="335"/>
      <c r="Q128" s="335"/>
      <c r="R128" s="335"/>
    </row>
    <row r="129" spans="2:18" x14ac:dyDescent="0.35">
      <c r="B129" s="333"/>
      <c r="C129" s="313"/>
      <c r="D129" s="266"/>
      <c r="E129" s="90"/>
      <c r="F129" s="232"/>
      <c r="O129" s="335"/>
      <c r="P129" s="335"/>
      <c r="Q129" s="335"/>
      <c r="R129" s="335"/>
    </row>
    <row r="130" spans="2:18" x14ac:dyDescent="0.35">
      <c r="B130" s="333"/>
      <c r="C130" s="313"/>
      <c r="D130" s="266"/>
      <c r="E130" s="90"/>
      <c r="F130" s="232"/>
      <c r="O130" s="335"/>
      <c r="P130" s="335"/>
      <c r="Q130" s="335"/>
      <c r="R130" s="335"/>
    </row>
    <row r="131" spans="2:18" x14ac:dyDescent="0.35">
      <c r="B131" s="333"/>
      <c r="C131" s="313"/>
      <c r="D131" s="266"/>
      <c r="E131" s="90"/>
      <c r="F131" s="232"/>
      <c r="O131" s="335"/>
      <c r="P131" s="335"/>
      <c r="Q131" s="335"/>
      <c r="R131" s="335"/>
    </row>
    <row r="132" spans="2:18" x14ac:dyDescent="0.35">
      <c r="B132" s="333"/>
      <c r="C132" s="313"/>
      <c r="D132" s="266"/>
      <c r="E132" s="90"/>
      <c r="F132" s="232"/>
      <c r="O132" s="335"/>
      <c r="P132" s="335"/>
      <c r="Q132" s="335"/>
      <c r="R132" s="335"/>
    </row>
    <row r="133" spans="2:18" x14ac:dyDescent="0.35">
      <c r="B133" s="333"/>
      <c r="C133" s="313"/>
      <c r="D133" s="266"/>
      <c r="E133" s="90"/>
      <c r="F133" s="232"/>
      <c r="O133" s="335"/>
      <c r="P133" s="335"/>
      <c r="Q133" s="335"/>
      <c r="R133" s="335"/>
    </row>
    <row r="134" spans="2:18" x14ac:dyDescent="0.35">
      <c r="B134" s="333"/>
      <c r="C134" s="313"/>
      <c r="D134" s="266"/>
      <c r="E134" s="90"/>
      <c r="F134" s="232"/>
      <c r="O134" s="335"/>
      <c r="P134" s="335"/>
      <c r="Q134" s="335"/>
      <c r="R134" s="335"/>
    </row>
    <row r="135" spans="2:18" x14ac:dyDescent="0.35">
      <c r="B135" s="333"/>
      <c r="C135" s="313"/>
      <c r="D135" s="266"/>
      <c r="E135" s="90"/>
      <c r="F135" s="232"/>
      <c r="O135" s="335"/>
      <c r="P135" s="335"/>
      <c r="Q135" s="335"/>
      <c r="R135" s="335"/>
    </row>
    <row r="136" spans="2:18" x14ac:dyDescent="0.35">
      <c r="B136" s="333"/>
      <c r="C136" s="313"/>
      <c r="D136" s="266"/>
      <c r="E136" s="90"/>
      <c r="F136" s="232"/>
      <c r="O136" s="335"/>
      <c r="P136" s="335"/>
      <c r="Q136" s="335"/>
      <c r="R136" s="335"/>
    </row>
    <row r="137" spans="2:18" x14ac:dyDescent="0.35">
      <c r="B137" s="333"/>
      <c r="C137" s="313"/>
      <c r="D137" s="266"/>
      <c r="E137" s="90"/>
      <c r="F137" s="232"/>
      <c r="O137" s="335"/>
      <c r="P137" s="335"/>
      <c r="Q137" s="335"/>
      <c r="R137" s="335"/>
    </row>
    <row r="138" spans="2:18" x14ac:dyDescent="0.35">
      <c r="B138" s="333"/>
      <c r="C138" s="313"/>
      <c r="D138" s="266"/>
      <c r="E138" s="90"/>
      <c r="F138" s="232"/>
      <c r="O138" s="335"/>
      <c r="P138" s="335"/>
      <c r="Q138" s="335"/>
      <c r="R138" s="335"/>
    </row>
    <row r="139" spans="2:18" x14ac:dyDescent="0.35">
      <c r="B139" s="333"/>
      <c r="C139" s="313"/>
      <c r="D139" s="266"/>
      <c r="E139" s="90"/>
      <c r="F139" s="232"/>
      <c r="O139" s="335"/>
      <c r="P139" s="335"/>
      <c r="Q139" s="335"/>
      <c r="R139" s="335"/>
    </row>
    <row r="140" spans="2:18" x14ac:dyDescent="0.35">
      <c r="B140" s="333"/>
      <c r="C140" s="313"/>
      <c r="D140" s="266"/>
      <c r="E140" s="90"/>
      <c r="F140" s="232"/>
      <c r="O140" s="335"/>
      <c r="P140" s="335"/>
      <c r="Q140" s="335"/>
      <c r="R140" s="335"/>
    </row>
    <row r="141" spans="2:18" x14ac:dyDescent="0.35">
      <c r="B141" s="333"/>
      <c r="C141" s="313"/>
      <c r="D141" s="266"/>
      <c r="E141" s="90"/>
      <c r="F141" s="232"/>
      <c r="O141" s="335"/>
      <c r="P141" s="335"/>
      <c r="Q141" s="335"/>
      <c r="R141" s="335"/>
    </row>
    <row r="142" spans="2:18" x14ac:dyDescent="0.35">
      <c r="B142" s="333"/>
      <c r="C142" s="313"/>
      <c r="D142" s="266"/>
      <c r="E142" s="90"/>
      <c r="F142" s="232"/>
      <c r="O142" s="335"/>
      <c r="P142" s="335"/>
      <c r="Q142" s="335"/>
      <c r="R142" s="335"/>
    </row>
    <row r="143" spans="2:18" x14ac:dyDescent="0.35">
      <c r="B143" s="333"/>
      <c r="C143" s="313"/>
      <c r="D143" s="266"/>
      <c r="E143" s="90"/>
      <c r="F143" s="232"/>
      <c r="O143" s="335"/>
      <c r="P143" s="335"/>
      <c r="Q143" s="335"/>
      <c r="R143" s="335"/>
    </row>
    <row r="144" spans="2:18" x14ac:dyDescent="0.35">
      <c r="B144" s="333"/>
      <c r="C144" s="313"/>
      <c r="D144" s="266"/>
      <c r="E144" s="90"/>
      <c r="F144" s="232"/>
      <c r="O144" s="335"/>
      <c r="P144" s="335"/>
      <c r="Q144" s="335"/>
      <c r="R144" s="335"/>
    </row>
    <row r="145" spans="2:18" x14ac:dyDescent="0.35">
      <c r="B145" s="333"/>
      <c r="C145" s="313"/>
      <c r="D145" s="266"/>
      <c r="E145" s="90"/>
      <c r="F145" s="232"/>
      <c r="O145" s="335"/>
      <c r="P145" s="335"/>
      <c r="Q145" s="335"/>
      <c r="R145" s="335"/>
    </row>
    <row r="146" spans="2:18" x14ac:dyDescent="0.35">
      <c r="B146" s="333"/>
      <c r="C146" s="313"/>
      <c r="D146" s="266"/>
      <c r="E146" s="90"/>
      <c r="F146" s="232"/>
      <c r="O146" s="335"/>
      <c r="P146" s="335"/>
      <c r="Q146" s="335"/>
      <c r="R146" s="335"/>
    </row>
    <row r="147" spans="2:18" x14ac:dyDescent="0.35">
      <c r="B147" s="333"/>
      <c r="C147" s="313"/>
      <c r="D147" s="266"/>
      <c r="E147" s="90"/>
      <c r="F147" s="232"/>
      <c r="O147" s="335"/>
      <c r="P147" s="335"/>
      <c r="Q147" s="335"/>
      <c r="R147" s="335"/>
    </row>
    <row r="148" spans="2:18" x14ac:dyDescent="0.35">
      <c r="B148" s="333"/>
      <c r="C148" s="313"/>
      <c r="D148" s="266"/>
      <c r="E148" s="90"/>
      <c r="F148" s="232"/>
      <c r="O148" s="335"/>
      <c r="P148" s="335"/>
      <c r="Q148" s="335"/>
      <c r="R148" s="335"/>
    </row>
    <row r="149" spans="2:18" x14ac:dyDescent="0.35">
      <c r="B149" s="333"/>
      <c r="C149" s="313"/>
      <c r="D149" s="266"/>
      <c r="E149" s="90"/>
      <c r="F149" s="232"/>
      <c r="O149" s="335"/>
      <c r="P149" s="335"/>
      <c r="Q149" s="335"/>
      <c r="R149" s="335"/>
    </row>
    <row r="150" spans="2:18" x14ac:dyDescent="0.35">
      <c r="B150" s="333"/>
      <c r="C150" s="313"/>
      <c r="D150" s="266"/>
      <c r="E150" s="90"/>
      <c r="F150" s="232"/>
      <c r="O150" s="335"/>
      <c r="P150" s="335"/>
      <c r="Q150" s="335"/>
      <c r="R150" s="335"/>
    </row>
    <row r="151" spans="2:18" x14ac:dyDescent="0.35">
      <c r="B151" s="333"/>
      <c r="C151" s="313"/>
      <c r="D151" s="266"/>
      <c r="E151" s="90"/>
      <c r="F151" s="232"/>
      <c r="O151" s="335"/>
      <c r="P151" s="335"/>
      <c r="Q151" s="335"/>
      <c r="R151" s="335"/>
    </row>
    <row r="152" spans="2:18" x14ac:dyDescent="0.35">
      <c r="B152" s="333"/>
      <c r="C152" s="313"/>
      <c r="D152" s="266"/>
      <c r="E152" s="90"/>
      <c r="F152" s="232"/>
      <c r="O152" s="335"/>
      <c r="P152" s="335"/>
      <c r="Q152" s="335"/>
      <c r="R152" s="335"/>
    </row>
    <row r="153" spans="2:18" x14ac:dyDescent="0.35">
      <c r="B153" s="333"/>
      <c r="C153" s="313"/>
      <c r="D153" s="266"/>
      <c r="E153" s="90"/>
      <c r="F153" s="232"/>
      <c r="O153" s="335"/>
      <c r="P153" s="335"/>
      <c r="Q153" s="335"/>
      <c r="R153" s="335"/>
    </row>
    <row r="154" spans="2:18" x14ac:dyDescent="0.35">
      <c r="B154" s="333"/>
      <c r="C154" s="313"/>
      <c r="D154" s="266"/>
      <c r="E154" s="90"/>
      <c r="F154" s="232"/>
      <c r="O154" s="335"/>
      <c r="P154" s="335"/>
      <c r="Q154" s="335"/>
      <c r="R154" s="335"/>
    </row>
    <row r="155" spans="2:18" x14ac:dyDescent="0.35">
      <c r="B155" s="333"/>
      <c r="C155" s="313"/>
      <c r="D155" s="266"/>
      <c r="E155" s="90"/>
      <c r="F155" s="232"/>
      <c r="O155" s="335"/>
      <c r="P155" s="335"/>
      <c r="Q155" s="335"/>
      <c r="R155" s="335"/>
    </row>
    <row r="156" spans="2:18" x14ac:dyDescent="0.35">
      <c r="B156" s="333"/>
      <c r="C156" s="313"/>
      <c r="D156" s="266"/>
      <c r="E156" s="90"/>
      <c r="F156" s="232"/>
      <c r="O156" s="335"/>
      <c r="P156" s="335"/>
      <c r="Q156" s="335"/>
      <c r="R156" s="335"/>
    </row>
    <row r="157" spans="2:18" x14ac:dyDescent="0.35">
      <c r="B157" s="333"/>
      <c r="C157" s="313"/>
      <c r="D157" s="266"/>
      <c r="E157" s="90"/>
      <c r="F157" s="232"/>
      <c r="O157" s="335"/>
      <c r="P157" s="335"/>
      <c r="Q157" s="335"/>
      <c r="R157" s="335"/>
    </row>
    <row r="158" spans="2:18" x14ac:dyDescent="0.35">
      <c r="B158" s="333"/>
      <c r="C158" s="313"/>
      <c r="D158" s="266"/>
      <c r="E158" s="90"/>
      <c r="F158" s="232"/>
      <c r="O158" s="335"/>
      <c r="P158" s="335"/>
      <c r="Q158" s="335"/>
      <c r="R158" s="335"/>
    </row>
    <row r="159" spans="2:18" x14ac:dyDescent="0.35">
      <c r="B159" s="333"/>
      <c r="C159" s="313"/>
      <c r="D159" s="266"/>
      <c r="E159" s="90"/>
      <c r="F159" s="232"/>
      <c r="O159" s="335"/>
      <c r="P159" s="335"/>
      <c r="Q159" s="335"/>
      <c r="R159" s="335"/>
    </row>
    <row r="160" spans="2:18" x14ac:dyDescent="0.35">
      <c r="O160" s="335"/>
      <c r="P160" s="335"/>
      <c r="Q160" s="335"/>
      <c r="R160" s="335"/>
    </row>
    <row r="161" spans="2:47" x14ac:dyDescent="0.35">
      <c r="O161" s="335"/>
      <c r="P161" s="335"/>
      <c r="Q161" s="335"/>
      <c r="R161" s="335"/>
    </row>
    <row r="162" spans="2:47" x14ac:dyDescent="0.35">
      <c r="O162" s="335"/>
      <c r="P162" s="335"/>
      <c r="Q162" s="335"/>
      <c r="R162" s="335"/>
    </row>
    <row r="163" spans="2:47" s="29" customFormat="1" x14ac:dyDescent="0.35">
      <c r="B163" s="554" t="s">
        <v>4865</v>
      </c>
      <c r="G163" s="129" t="s">
        <v>4306</v>
      </c>
      <c r="O163" s="359"/>
      <c r="P163" s="359"/>
      <c r="Q163" s="359"/>
      <c r="R163" s="359"/>
      <c r="AB163" s="359"/>
      <c r="AC163" s="359"/>
      <c r="AD163" s="359"/>
      <c r="AE163" s="359"/>
      <c r="AF163" s="359"/>
      <c r="AG163" s="359"/>
      <c r="AH163" s="359"/>
      <c r="AI163" s="359"/>
      <c r="AJ163" s="359"/>
      <c r="AK163" s="359"/>
      <c r="AL163" s="359"/>
      <c r="AM163" s="359"/>
      <c r="AN163" s="359"/>
      <c r="AO163" s="239"/>
      <c r="AP163" s="239"/>
      <c r="AQ163" s="239"/>
      <c r="AR163" s="239"/>
      <c r="AS163" s="239"/>
      <c r="AT163" s="239"/>
      <c r="AU163" s="239"/>
    </row>
    <row r="164" spans="2:47" ht="113.4" customHeight="1" x14ac:dyDescent="0.35">
      <c r="B164" s="864" t="s">
        <v>8970</v>
      </c>
      <c r="C164" s="864"/>
      <c r="D164" s="864"/>
      <c r="E164" s="864"/>
      <c r="F164" s="555"/>
      <c r="O164" s="335"/>
      <c r="P164" s="335"/>
      <c r="Q164" s="335"/>
      <c r="R164" s="335"/>
    </row>
    <row r="165" spans="2:47" ht="84" customHeight="1" x14ac:dyDescent="0.35">
      <c r="B165" s="433" t="s">
        <v>4726</v>
      </c>
      <c r="C165" s="433" t="s">
        <v>4642</v>
      </c>
      <c r="D165" s="295" t="str">
        <f ca="1">IF(ISERROR(AP56),"",IF(AP56&gt;0,$AP$64,""))</f>
        <v/>
      </c>
      <c r="O165" s="335"/>
      <c r="P165" s="335"/>
      <c r="Q165" s="335"/>
      <c r="R165" s="335"/>
    </row>
    <row r="166" spans="2:47" ht="83.5" customHeight="1" x14ac:dyDescent="0.35">
      <c r="B166" s="441" t="s">
        <v>3879</v>
      </c>
      <c r="C166" s="423" t="s">
        <v>4724</v>
      </c>
      <c r="D166" s="441" t="s">
        <v>3828</v>
      </c>
      <c r="E166" s="438" t="s">
        <v>4292</v>
      </c>
      <c r="F166" s="438" t="s">
        <v>4293</v>
      </c>
      <c r="G166" s="438" t="s">
        <v>4294</v>
      </c>
      <c r="O166" s="335"/>
      <c r="P166" s="335"/>
      <c r="Q166" s="335"/>
      <c r="R166" s="335"/>
    </row>
    <row r="167" spans="2:47" x14ac:dyDescent="0.35">
      <c r="B167" s="333"/>
      <c r="C167" s="646"/>
      <c r="D167" s="266"/>
      <c r="E167" s="90"/>
      <c r="F167" s="232"/>
      <c r="G167" s="321"/>
      <c r="O167" s="335"/>
      <c r="P167" s="335"/>
      <c r="Q167" s="335"/>
      <c r="R167" s="335"/>
    </row>
    <row r="168" spans="2:47" x14ac:dyDescent="0.35">
      <c r="B168" s="333"/>
      <c r="C168" s="646"/>
      <c r="D168" s="266"/>
      <c r="E168" s="90"/>
      <c r="F168" s="232"/>
      <c r="G168" s="321"/>
      <c r="O168" s="335"/>
      <c r="P168" s="335"/>
      <c r="Q168" s="335"/>
      <c r="R168" s="335"/>
    </row>
    <row r="169" spans="2:47" x14ac:dyDescent="0.35">
      <c r="B169" s="333"/>
      <c r="C169" s="646"/>
      <c r="D169" s="266"/>
      <c r="E169" s="90"/>
      <c r="F169" s="232"/>
      <c r="G169" s="321"/>
      <c r="O169" s="335"/>
      <c r="P169" s="335"/>
      <c r="Q169" s="335"/>
      <c r="R169" s="335"/>
    </row>
    <row r="170" spans="2:47" x14ac:dyDescent="0.35">
      <c r="B170" s="333"/>
      <c r="C170" s="646"/>
      <c r="D170" s="266"/>
      <c r="E170" s="90"/>
      <c r="F170" s="232"/>
      <c r="G170" s="321"/>
      <c r="O170" s="335"/>
      <c r="P170" s="335"/>
      <c r="Q170" s="335"/>
      <c r="R170" s="335"/>
    </row>
    <row r="171" spans="2:47" x14ac:dyDescent="0.35">
      <c r="B171" s="333"/>
      <c r="C171" s="646"/>
      <c r="D171" s="266"/>
      <c r="E171" s="90"/>
      <c r="F171" s="232"/>
      <c r="G171" s="321"/>
      <c r="O171" s="335"/>
      <c r="P171" s="335"/>
      <c r="Q171" s="335"/>
      <c r="R171" s="335"/>
    </row>
    <row r="172" spans="2:47" x14ac:dyDescent="0.35">
      <c r="B172" s="333"/>
      <c r="C172" s="646"/>
      <c r="D172" s="266"/>
      <c r="E172" s="90"/>
      <c r="F172" s="232"/>
      <c r="G172" s="321"/>
      <c r="O172" s="335"/>
      <c r="P172" s="335"/>
      <c r="Q172" s="335"/>
      <c r="R172" s="335"/>
    </row>
    <row r="173" spans="2:47" x14ac:dyDescent="0.35">
      <c r="B173" s="333"/>
      <c r="C173" s="646"/>
      <c r="D173" s="266"/>
      <c r="E173" s="90"/>
      <c r="F173" s="232"/>
      <c r="G173" s="321"/>
      <c r="O173" s="335"/>
      <c r="P173" s="335"/>
      <c r="Q173" s="335"/>
      <c r="R173" s="335"/>
    </row>
    <row r="174" spans="2:47" x14ac:dyDescent="0.35">
      <c r="B174" s="333"/>
      <c r="C174" s="646"/>
      <c r="D174" s="266"/>
      <c r="E174" s="90"/>
      <c r="F174" s="232"/>
      <c r="G174" s="321"/>
      <c r="O174" s="335"/>
      <c r="P174" s="335"/>
      <c r="Q174" s="335"/>
      <c r="R174" s="335"/>
    </row>
    <row r="175" spans="2:47" x14ac:dyDescent="0.35">
      <c r="B175" s="333"/>
      <c r="C175" s="646"/>
      <c r="D175" s="266"/>
      <c r="E175" s="90"/>
      <c r="F175" s="232"/>
      <c r="G175" s="321"/>
      <c r="O175" s="335"/>
      <c r="P175" s="335"/>
      <c r="Q175" s="335"/>
      <c r="R175" s="335"/>
    </row>
    <row r="176" spans="2:47" x14ac:dyDescent="0.35">
      <c r="B176" s="333"/>
      <c r="C176" s="646"/>
      <c r="D176" s="266"/>
      <c r="E176" s="90"/>
      <c r="F176" s="232"/>
      <c r="G176" s="321"/>
      <c r="O176" s="335"/>
      <c r="P176" s="335"/>
      <c r="Q176" s="335"/>
      <c r="R176" s="335"/>
    </row>
    <row r="177" spans="2:18" x14ac:dyDescent="0.35">
      <c r="B177" s="333"/>
      <c r="C177" s="646"/>
      <c r="D177" s="266"/>
      <c r="E177" s="90"/>
      <c r="F177" s="232"/>
      <c r="G177" s="321"/>
      <c r="O177" s="335"/>
      <c r="P177" s="335"/>
      <c r="Q177" s="335"/>
      <c r="R177" s="335"/>
    </row>
    <row r="178" spans="2:18" x14ac:dyDescent="0.35">
      <c r="B178" s="333"/>
      <c r="C178" s="646"/>
      <c r="D178" s="266"/>
      <c r="E178" s="90"/>
      <c r="F178" s="232"/>
      <c r="G178" s="321"/>
      <c r="O178" s="335"/>
      <c r="P178" s="335"/>
      <c r="Q178" s="335"/>
      <c r="R178" s="335"/>
    </row>
    <row r="179" spans="2:18" x14ac:dyDescent="0.35">
      <c r="B179" s="333"/>
      <c r="C179" s="646"/>
      <c r="D179" s="266"/>
      <c r="E179" s="90"/>
      <c r="F179" s="232"/>
      <c r="G179" s="321"/>
      <c r="O179" s="335"/>
      <c r="P179" s="335"/>
      <c r="Q179" s="335"/>
      <c r="R179" s="335"/>
    </row>
    <row r="180" spans="2:18" x14ac:dyDescent="0.35">
      <c r="B180" s="333"/>
      <c r="C180" s="646"/>
      <c r="D180" s="266"/>
      <c r="E180" s="90"/>
      <c r="F180" s="232"/>
      <c r="G180" s="321"/>
      <c r="O180" s="335"/>
      <c r="P180" s="335"/>
      <c r="Q180" s="335"/>
      <c r="R180" s="335"/>
    </row>
    <row r="181" spans="2:18" x14ac:dyDescent="0.35">
      <c r="B181" s="333"/>
      <c r="C181" s="646"/>
      <c r="D181" s="266"/>
      <c r="E181" s="90"/>
      <c r="F181" s="232"/>
      <c r="G181" s="321"/>
      <c r="O181" s="335"/>
      <c r="P181" s="335"/>
      <c r="Q181" s="335"/>
      <c r="R181" s="335"/>
    </row>
    <row r="182" spans="2:18" x14ac:dyDescent="0.35">
      <c r="B182" s="333"/>
      <c r="C182" s="646"/>
      <c r="D182" s="266"/>
      <c r="E182" s="90"/>
      <c r="F182" s="232"/>
      <c r="G182" s="321"/>
      <c r="O182" s="335"/>
      <c r="P182" s="335"/>
      <c r="Q182" s="335"/>
      <c r="R182" s="335"/>
    </row>
    <row r="183" spans="2:18" x14ac:dyDescent="0.35">
      <c r="B183" s="333"/>
      <c r="C183" s="646"/>
      <c r="D183" s="266"/>
      <c r="E183" s="90"/>
      <c r="F183" s="232"/>
      <c r="G183" s="321"/>
      <c r="O183" s="335"/>
      <c r="P183" s="335"/>
      <c r="Q183" s="335"/>
      <c r="R183" s="335"/>
    </row>
    <row r="184" spans="2:18" x14ac:dyDescent="0.35">
      <c r="B184" s="333"/>
      <c r="C184" s="646"/>
      <c r="D184" s="266"/>
      <c r="E184" s="90"/>
      <c r="F184" s="232"/>
      <c r="G184" s="321"/>
      <c r="O184" s="335"/>
      <c r="P184" s="335"/>
      <c r="Q184" s="335"/>
      <c r="R184" s="335"/>
    </row>
    <row r="185" spans="2:18" x14ac:dyDescent="0.35">
      <c r="B185" s="333"/>
      <c r="C185" s="646"/>
      <c r="D185" s="266"/>
      <c r="E185" s="90"/>
      <c r="F185" s="232"/>
      <c r="G185" s="321"/>
      <c r="O185" s="335"/>
      <c r="P185" s="335"/>
      <c r="Q185" s="335"/>
      <c r="R185" s="335"/>
    </row>
    <row r="186" spans="2:18" x14ac:dyDescent="0.35">
      <c r="B186" s="333"/>
      <c r="C186" s="646"/>
      <c r="D186" s="266"/>
      <c r="E186" s="90"/>
      <c r="F186" s="232"/>
      <c r="G186" s="321"/>
      <c r="O186" s="335"/>
      <c r="P186" s="335"/>
      <c r="Q186" s="335"/>
      <c r="R186" s="335"/>
    </row>
    <row r="187" spans="2:18" x14ac:dyDescent="0.35">
      <c r="B187" s="333"/>
      <c r="C187" s="646"/>
      <c r="D187" s="266"/>
      <c r="E187" s="90"/>
      <c r="F187" s="232"/>
      <c r="G187" s="321"/>
      <c r="O187" s="335"/>
      <c r="P187" s="335"/>
      <c r="Q187" s="335"/>
      <c r="R187" s="335"/>
    </row>
    <row r="188" spans="2:18" x14ac:dyDescent="0.35">
      <c r="B188" s="333"/>
      <c r="C188" s="646"/>
      <c r="D188" s="266"/>
      <c r="E188" s="90"/>
      <c r="F188" s="232"/>
      <c r="G188" s="321"/>
      <c r="O188" s="335"/>
      <c r="P188" s="335"/>
      <c r="Q188" s="335"/>
      <c r="R188" s="335"/>
    </row>
    <row r="189" spans="2:18" x14ac:dyDescent="0.35">
      <c r="B189" s="333"/>
      <c r="C189" s="646"/>
      <c r="D189" s="266"/>
      <c r="E189" s="90"/>
      <c r="F189" s="232"/>
      <c r="G189" s="321"/>
      <c r="O189" s="335"/>
      <c r="P189" s="335"/>
      <c r="Q189" s="335"/>
      <c r="R189" s="335"/>
    </row>
    <row r="190" spans="2:18" x14ac:dyDescent="0.35">
      <c r="B190" s="333"/>
      <c r="C190" s="646"/>
      <c r="D190" s="266"/>
      <c r="E190" s="90"/>
      <c r="F190" s="232"/>
      <c r="G190" s="321"/>
      <c r="O190" s="335"/>
      <c r="P190" s="335"/>
      <c r="Q190" s="335"/>
      <c r="R190" s="335"/>
    </row>
    <row r="191" spans="2:18" x14ac:dyDescent="0.35">
      <c r="B191" s="333"/>
      <c r="C191" s="646"/>
      <c r="D191" s="266"/>
      <c r="E191" s="90"/>
      <c r="F191" s="232"/>
      <c r="G191" s="321"/>
      <c r="O191" s="335"/>
      <c r="P191" s="335"/>
      <c r="Q191" s="335"/>
      <c r="R191" s="335"/>
    </row>
    <row r="192" spans="2:18" x14ac:dyDescent="0.35">
      <c r="B192" s="333"/>
      <c r="C192" s="646"/>
      <c r="D192" s="266"/>
      <c r="E192" s="90"/>
      <c r="F192" s="232"/>
      <c r="G192" s="321"/>
      <c r="O192" s="335"/>
      <c r="P192" s="335"/>
      <c r="Q192" s="335"/>
      <c r="R192" s="335"/>
    </row>
    <row r="193" spans="2:7" x14ac:dyDescent="0.35">
      <c r="B193" s="333"/>
      <c r="C193" s="646"/>
      <c r="D193" s="266"/>
      <c r="E193" s="90"/>
      <c r="F193" s="232"/>
      <c r="G193" s="321"/>
    </row>
    <row r="194" spans="2:7" x14ac:dyDescent="0.35">
      <c r="B194" s="333"/>
      <c r="C194" s="646"/>
      <c r="D194" s="266"/>
      <c r="E194" s="90"/>
      <c r="F194" s="232"/>
      <c r="G194" s="321"/>
    </row>
    <row r="195" spans="2:7" x14ac:dyDescent="0.35">
      <c r="B195" s="333"/>
      <c r="C195" s="646"/>
      <c r="D195" s="266"/>
      <c r="E195" s="90"/>
      <c r="F195" s="232"/>
      <c r="G195" s="321"/>
    </row>
    <row r="196" spans="2:7" x14ac:dyDescent="0.35">
      <c r="B196" s="333"/>
      <c r="C196" s="646"/>
      <c r="D196" s="266"/>
      <c r="E196" s="90"/>
      <c r="F196" s="232"/>
      <c r="G196" s="321"/>
    </row>
    <row r="197" spans="2:7" x14ac:dyDescent="0.35">
      <c r="B197" s="333"/>
      <c r="C197" s="646"/>
      <c r="D197" s="266"/>
      <c r="E197" s="90"/>
      <c r="F197" s="232"/>
      <c r="G197" s="321"/>
    </row>
    <row r="198" spans="2:7" x14ac:dyDescent="0.35">
      <c r="B198" s="333"/>
      <c r="C198" s="646"/>
      <c r="D198" s="266"/>
      <c r="E198" s="90"/>
      <c r="F198" s="232"/>
      <c r="G198" s="321"/>
    </row>
    <row r="199" spans="2:7" x14ac:dyDescent="0.35">
      <c r="B199" s="333"/>
      <c r="C199" s="646"/>
      <c r="D199" s="266"/>
      <c r="E199" s="90"/>
      <c r="F199" s="232"/>
      <c r="G199" s="321"/>
    </row>
    <row r="200" spans="2:7" x14ac:dyDescent="0.35">
      <c r="B200" s="333"/>
      <c r="C200" s="646"/>
      <c r="D200" s="266"/>
      <c r="E200" s="90"/>
      <c r="F200" s="232"/>
      <c r="G200" s="321"/>
    </row>
    <row r="201" spans="2:7" x14ac:dyDescent="0.35">
      <c r="B201" s="333"/>
      <c r="C201" s="646"/>
      <c r="D201" s="266"/>
      <c r="E201" s="90"/>
      <c r="F201" s="232"/>
      <c r="G201" s="321"/>
    </row>
    <row r="202" spans="2:7" x14ac:dyDescent="0.35">
      <c r="B202" s="333"/>
      <c r="C202" s="646"/>
      <c r="D202" s="266"/>
      <c r="E202" s="90"/>
      <c r="F202" s="232"/>
      <c r="G202" s="321"/>
    </row>
    <row r="203" spans="2:7" x14ac:dyDescent="0.35">
      <c r="B203" s="333"/>
      <c r="C203" s="646"/>
      <c r="D203" s="266"/>
      <c r="E203" s="90"/>
      <c r="F203" s="232"/>
      <c r="G203" s="321"/>
    </row>
    <row r="204" spans="2:7" x14ac:dyDescent="0.35">
      <c r="B204" s="333"/>
      <c r="C204" s="646"/>
      <c r="D204" s="266"/>
      <c r="E204" s="90"/>
      <c r="F204" s="232"/>
      <c r="G204" s="321"/>
    </row>
    <row r="205" spans="2:7" x14ac:dyDescent="0.35">
      <c r="B205" s="333"/>
      <c r="C205" s="646"/>
      <c r="D205" s="266"/>
      <c r="E205" s="90"/>
      <c r="F205" s="232"/>
      <c r="G205" s="321"/>
    </row>
    <row r="206" spans="2:7" x14ac:dyDescent="0.35">
      <c r="B206" s="333"/>
      <c r="C206" s="646"/>
      <c r="D206" s="266"/>
      <c r="E206" s="90"/>
      <c r="F206" s="232"/>
      <c r="G206" s="321"/>
    </row>
    <row r="207" spans="2:7" x14ac:dyDescent="0.35">
      <c r="B207" s="333"/>
      <c r="C207" s="646"/>
      <c r="D207" s="266"/>
      <c r="E207" s="90"/>
      <c r="F207" s="232"/>
      <c r="G207" s="321"/>
    </row>
    <row r="208" spans="2:7" x14ac:dyDescent="0.35">
      <c r="B208" s="333"/>
      <c r="C208" s="646"/>
      <c r="D208" s="266"/>
      <c r="E208" s="90"/>
      <c r="F208" s="232"/>
      <c r="G208" s="321"/>
    </row>
    <row r="209" spans="2:47" x14ac:dyDescent="0.35">
      <c r="B209" s="333"/>
      <c r="C209" s="646"/>
      <c r="D209" s="266"/>
      <c r="E209" s="90"/>
      <c r="F209" s="232"/>
      <c r="G209" s="321"/>
    </row>
    <row r="210" spans="2:47" x14ac:dyDescent="0.35">
      <c r="B210" s="333"/>
      <c r="C210" s="646"/>
      <c r="D210" s="266"/>
      <c r="E210" s="90"/>
      <c r="F210" s="232"/>
      <c r="G210" s="321"/>
    </row>
    <row r="211" spans="2:47" x14ac:dyDescent="0.35">
      <c r="B211" s="333"/>
      <c r="C211" s="646"/>
      <c r="D211" s="266"/>
      <c r="E211" s="90"/>
      <c r="F211" s="232"/>
      <c r="G211" s="321"/>
    </row>
    <row r="212" spans="2:47" s="335" customFormat="1" x14ac:dyDescent="0.35">
      <c r="B212" s="333"/>
      <c r="C212" s="646"/>
      <c r="D212" s="266"/>
      <c r="E212" s="90"/>
      <c r="F212" s="232"/>
      <c r="G212" s="321"/>
      <c r="H212" s="56"/>
    </row>
    <row r="213" spans="2:47" s="70" customFormat="1" x14ac:dyDescent="0.35">
      <c r="B213" s="333"/>
      <c r="C213" s="646"/>
      <c r="D213" s="266"/>
      <c r="E213" s="90"/>
      <c r="F213" s="232"/>
      <c r="G213" s="321"/>
      <c r="H213" s="56"/>
      <c r="AB213" s="541"/>
      <c r="AC213" s="541"/>
      <c r="AD213" s="541"/>
      <c r="AE213" s="541"/>
      <c r="AF213" s="541"/>
      <c r="AG213" s="541"/>
      <c r="AH213" s="541"/>
      <c r="AI213" s="541"/>
      <c r="AJ213" s="541"/>
      <c r="AK213" s="541"/>
      <c r="AL213" s="541"/>
      <c r="AM213" s="541"/>
      <c r="AN213" s="541"/>
      <c r="AO213" s="72"/>
      <c r="AP213" s="72"/>
      <c r="AQ213" s="72"/>
      <c r="AR213" s="72"/>
      <c r="AS213" s="72"/>
      <c r="AT213" s="72"/>
      <c r="AU213" s="72"/>
    </row>
    <row r="214" spans="2:47" x14ac:dyDescent="0.35">
      <c r="B214" s="333"/>
      <c r="C214" s="646"/>
      <c r="D214" s="266"/>
      <c r="E214" s="90"/>
      <c r="F214" s="232"/>
      <c r="G214" s="321"/>
      <c r="H214" s="335"/>
    </row>
    <row r="215" spans="2:47" x14ac:dyDescent="0.35">
      <c r="B215" s="333"/>
      <c r="C215" s="646"/>
      <c r="D215" s="266"/>
      <c r="E215" s="90"/>
      <c r="F215" s="232"/>
      <c r="G215" s="321"/>
      <c r="H215" s="70"/>
    </row>
    <row r="216" spans="2:47" x14ac:dyDescent="0.35">
      <c r="B216" s="333"/>
      <c r="C216" s="646"/>
      <c r="D216" s="266"/>
      <c r="E216" s="90"/>
      <c r="F216" s="232"/>
      <c r="G216" s="321"/>
    </row>
    <row r="217" spans="2:47" x14ac:dyDescent="0.35">
      <c r="B217" s="70"/>
      <c r="C217" s="70"/>
      <c r="D217" s="70"/>
      <c r="E217" s="70"/>
      <c r="F217" s="70"/>
      <c r="G217" s="70"/>
    </row>
    <row r="218" spans="2:47" x14ac:dyDescent="0.35">
      <c r="B218" s="70"/>
      <c r="C218" s="70"/>
      <c r="D218" s="70"/>
      <c r="E218" s="70"/>
      <c r="F218" s="70"/>
      <c r="G218" s="70"/>
    </row>
    <row r="219" spans="2:47" x14ac:dyDescent="0.35">
      <c r="B219" s="70"/>
      <c r="C219" s="70"/>
      <c r="D219" s="70"/>
      <c r="E219" s="70"/>
      <c r="F219" s="70"/>
      <c r="G219" s="70"/>
    </row>
    <row r="220" spans="2:47" x14ac:dyDescent="0.35">
      <c r="B220" s="29" t="s">
        <v>4367</v>
      </c>
      <c r="G220" s="129" t="s">
        <v>4306</v>
      </c>
    </row>
    <row r="221" spans="2:47" x14ac:dyDescent="0.35">
      <c r="B221" s="902" t="s">
        <v>4866</v>
      </c>
      <c r="C221" s="902"/>
      <c r="D221" s="902"/>
      <c r="E221" s="902"/>
      <c r="F221" s="70"/>
    </row>
    <row r="222" spans="2:47" x14ac:dyDescent="0.35">
      <c r="B222" s="902"/>
      <c r="C222" s="902"/>
      <c r="D222" s="902"/>
      <c r="E222" s="902"/>
    </row>
    <row r="223" spans="2:47" ht="61.5" customHeight="1" x14ac:dyDescent="0.35">
      <c r="B223" s="433" t="s">
        <v>4726</v>
      </c>
      <c r="C223" s="433" t="s">
        <v>4642</v>
      </c>
      <c r="D223" s="295" t="str">
        <f>IF(ISERROR(AR61),"",IF(AR61&gt;0,$AP$64,""))</f>
        <v/>
      </c>
    </row>
    <row r="224" spans="2:47" ht="114" customHeight="1" x14ac:dyDescent="0.35">
      <c r="B224" s="441" t="s">
        <v>3829</v>
      </c>
      <c r="C224" s="423" t="s">
        <v>8317</v>
      </c>
      <c r="D224" s="441" t="s">
        <v>3880</v>
      </c>
      <c r="E224" s="441" t="s">
        <v>4163</v>
      </c>
      <c r="F224" s="438" t="s">
        <v>9063</v>
      </c>
      <c r="G224" s="438" t="s">
        <v>9064</v>
      </c>
    </row>
    <row r="225" spans="2:7" x14ac:dyDescent="0.35">
      <c r="B225" s="333"/>
      <c r="C225" s="646"/>
      <c r="D225" s="266"/>
      <c r="E225" s="255"/>
      <c r="F225" s="90"/>
      <c r="G225" s="232"/>
    </row>
    <row r="226" spans="2:7" x14ac:dyDescent="0.35">
      <c r="B226" s="333"/>
      <c r="C226" s="646"/>
      <c r="D226" s="266"/>
      <c r="E226" s="255"/>
      <c r="F226" s="90"/>
      <c r="G226" s="232"/>
    </row>
    <row r="227" spans="2:7" x14ac:dyDescent="0.35">
      <c r="B227" s="333"/>
      <c r="C227" s="646"/>
      <c r="D227" s="266"/>
      <c r="E227" s="255"/>
      <c r="F227" s="90"/>
      <c r="G227" s="232"/>
    </row>
    <row r="228" spans="2:7" x14ac:dyDescent="0.35">
      <c r="B228" s="333"/>
      <c r="C228" s="646"/>
      <c r="D228" s="266"/>
      <c r="E228" s="255"/>
      <c r="F228" s="90"/>
      <c r="G228" s="232"/>
    </row>
    <row r="229" spans="2:7" x14ac:dyDescent="0.35">
      <c r="B229" s="333"/>
      <c r="C229" s="646"/>
      <c r="D229" s="266"/>
      <c r="E229" s="255"/>
      <c r="F229" s="90"/>
      <c r="G229" s="232"/>
    </row>
    <row r="230" spans="2:7" x14ac:dyDescent="0.35">
      <c r="B230" s="333"/>
      <c r="C230" s="646"/>
      <c r="D230" s="266"/>
      <c r="E230" s="255"/>
      <c r="F230" s="90"/>
      <c r="G230" s="232"/>
    </row>
    <row r="231" spans="2:7" x14ac:dyDescent="0.35">
      <c r="B231" s="333"/>
      <c r="C231" s="646"/>
      <c r="D231" s="266"/>
      <c r="E231" s="255"/>
      <c r="F231" s="90"/>
      <c r="G231" s="232"/>
    </row>
    <row r="232" spans="2:7" x14ac:dyDescent="0.35">
      <c r="B232" s="333"/>
      <c r="C232" s="646"/>
      <c r="D232" s="266"/>
      <c r="E232" s="255"/>
      <c r="F232" s="90"/>
      <c r="G232" s="232"/>
    </row>
    <row r="233" spans="2:7" x14ac:dyDescent="0.35">
      <c r="B233" s="333"/>
      <c r="C233" s="646"/>
      <c r="D233" s="266"/>
      <c r="E233" s="255"/>
      <c r="F233" s="90"/>
      <c r="G233" s="232"/>
    </row>
    <row r="234" spans="2:7" x14ac:dyDescent="0.35">
      <c r="B234" s="333"/>
      <c r="C234" s="646"/>
      <c r="D234" s="266"/>
      <c r="E234" s="255"/>
      <c r="F234" s="90"/>
      <c r="G234" s="232"/>
    </row>
    <row r="235" spans="2:7" x14ac:dyDescent="0.35">
      <c r="B235" s="333"/>
      <c r="C235" s="646"/>
      <c r="D235" s="266"/>
      <c r="E235" s="255"/>
      <c r="F235" s="90"/>
      <c r="G235" s="232"/>
    </row>
    <row r="236" spans="2:7" x14ac:dyDescent="0.35">
      <c r="B236" s="333"/>
      <c r="C236" s="646"/>
      <c r="D236" s="266"/>
      <c r="E236" s="255"/>
      <c r="F236" s="90"/>
      <c r="G236" s="232"/>
    </row>
    <row r="237" spans="2:7" x14ac:dyDescent="0.35">
      <c r="B237" s="333"/>
      <c r="C237" s="646"/>
      <c r="D237" s="266"/>
      <c r="E237" s="255"/>
      <c r="F237" s="90"/>
      <c r="G237" s="232"/>
    </row>
    <row r="238" spans="2:7" x14ac:dyDescent="0.35">
      <c r="B238" s="333"/>
      <c r="C238" s="646"/>
      <c r="D238" s="266"/>
      <c r="E238" s="255"/>
      <c r="F238" s="90"/>
      <c r="G238" s="232"/>
    </row>
    <row r="239" spans="2:7" x14ac:dyDescent="0.35">
      <c r="B239" s="333"/>
      <c r="C239" s="646"/>
      <c r="D239" s="266"/>
      <c r="E239" s="255"/>
      <c r="F239" s="90"/>
      <c r="G239" s="232"/>
    </row>
    <row r="240" spans="2:7" x14ac:dyDescent="0.35">
      <c r="B240" s="333"/>
      <c r="C240" s="646"/>
      <c r="D240" s="266"/>
      <c r="E240" s="255"/>
      <c r="F240" s="90"/>
      <c r="G240" s="232"/>
    </row>
    <row r="241" spans="2:7" x14ac:dyDescent="0.35">
      <c r="B241" s="333"/>
      <c r="C241" s="646"/>
      <c r="D241" s="266"/>
      <c r="E241" s="255"/>
      <c r="F241" s="90"/>
      <c r="G241" s="232"/>
    </row>
    <row r="242" spans="2:7" x14ac:dyDescent="0.35">
      <c r="B242" s="333"/>
      <c r="C242" s="646"/>
      <c r="D242" s="266"/>
      <c r="E242" s="255"/>
      <c r="F242" s="90"/>
      <c r="G242" s="232"/>
    </row>
    <row r="243" spans="2:7" x14ac:dyDescent="0.35">
      <c r="B243" s="333"/>
      <c r="C243" s="646"/>
      <c r="D243" s="266"/>
      <c r="E243" s="255"/>
      <c r="F243" s="90"/>
      <c r="G243" s="232"/>
    </row>
    <row r="244" spans="2:7" x14ac:dyDescent="0.35">
      <c r="B244" s="333"/>
      <c r="C244" s="646"/>
      <c r="D244" s="266"/>
      <c r="E244" s="255"/>
      <c r="F244" s="90"/>
      <c r="G244" s="232"/>
    </row>
    <row r="245" spans="2:7" x14ac:dyDescent="0.35">
      <c r="B245" s="333"/>
      <c r="C245" s="646"/>
      <c r="D245" s="266"/>
      <c r="E245" s="255"/>
      <c r="F245" s="90"/>
      <c r="G245" s="232"/>
    </row>
    <row r="246" spans="2:7" x14ac:dyDescent="0.35">
      <c r="B246" s="333"/>
      <c r="C246" s="646"/>
      <c r="D246" s="266"/>
      <c r="E246" s="255"/>
      <c r="F246" s="90"/>
      <c r="G246" s="232"/>
    </row>
    <row r="247" spans="2:7" x14ac:dyDescent="0.35">
      <c r="B247" s="333"/>
      <c r="C247" s="646"/>
      <c r="D247" s="266"/>
      <c r="E247" s="255"/>
      <c r="F247" s="90"/>
      <c r="G247" s="232"/>
    </row>
    <row r="248" spans="2:7" x14ac:dyDescent="0.35">
      <c r="B248" s="333"/>
      <c r="C248" s="646"/>
      <c r="D248" s="266"/>
      <c r="E248" s="255"/>
      <c r="F248" s="90"/>
      <c r="G248" s="232"/>
    </row>
    <row r="249" spans="2:7" x14ac:dyDescent="0.35">
      <c r="B249" s="333"/>
      <c r="C249" s="646"/>
      <c r="D249" s="266"/>
      <c r="E249" s="255"/>
      <c r="F249" s="90"/>
      <c r="G249" s="232"/>
    </row>
    <row r="250" spans="2:7" x14ac:dyDescent="0.35">
      <c r="B250" s="333"/>
      <c r="C250" s="646"/>
      <c r="D250" s="266"/>
      <c r="E250" s="255"/>
      <c r="F250" s="90"/>
      <c r="G250" s="232"/>
    </row>
    <row r="251" spans="2:7" x14ac:dyDescent="0.35">
      <c r="B251" s="333"/>
      <c r="C251" s="646"/>
      <c r="D251" s="266"/>
      <c r="E251" s="255"/>
      <c r="F251" s="90"/>
      <c r="G251" s="232"/>
    </row>
    <row r="252" spans="2:7" x14ac:dyDescent="0.35">
      <c r="B252" s="333"/>
      <c r="C252" s="646"/>
      <c r="D252" s="266"/>
      <c r="E252" s="255"/>
      <c r="F252" s="90"/>
      <c r="G252" s="232"/>
    </row>
    <row r="253" spans="2:7" x14ac:dyDescent="0.35">
      <c r="B253" s="333"/>
      <c r="C253" s="646"/>
      <c r="D253" s="266"/>
      <c r="E253" s="255"/>
      <c r="F253" s="90"/>
      <c r="G253" s="232"/>
    </row>
    <row r="254" spans="2:7" x14ac:dyDescent="0.35">
      <c r="B254" s="333"/>
      <c r="C254" s="646"/>
      <c r="D254" s="266"/>
      <c r="E254" s="255"/>
      <c r="F254" s="90"/>
      <c r="G254" s="232"/>
    </row>
    <row r="255" spans="2:7" x14ac:dyDescent="0.35">
      <c r="B255" s="333"/>
      <c r="C255" s="646"/>
      <c r="D255" s="266"/>
      <c r="E255" s="255"/>
      <c r="F255" s="90"/>
      <c r="G255" s="232"/>
    </row>
    <row r="256" spans="2:7" x14ac:dyDescent="0.35">
      <c r="B256" s="333"/>
      <c r="C256" s="646"/>
      <c r="D256" s="266"/>
      <c r="E256" s="255"/>
      <c r="F256" s="90"/>
      <c r="G256" s="232"/>
    </row>
    <row r="257" spans="2:7" x14ac:dyDescent="0.35">
      <c r="B257" s="333"/>
      <c r="C257" s="646"/>
      <c r="D257" s="266"/>
      <c r="E257" s="255"/>
      <c r="F257" s="90"/>
      <c r="G257" s="232"/>
    </row>
    <row r="258" spans="2:7" x14ac:dyDescent="0.35">
      <c r="B258" s="333"/>
      <c r="C258" s="646"/>
      <c r="D258" s="266"/>
      <c r="E258" s="255"/>
      <c r="F258" s="90"/>
      <c r="G258" s="232"/>
    </row>
    <row r="259" spans="2:7" x14ac:dyDescent="0.35">
      <c r="B259" s="333"/>
      <c r="C259" s="646"/>
      <c r="D259" s="266"/>
      <c r="E259" s="255"/>
      <c r="F259" s="90"/>
      <c r="G259" s="232"/>
    </row>
    <row r="260" spans="2:7" x14ac:dyDescent="0.35">
      <c r="B260" s="333"/>
      <c r="C260" s="646"/>
      <c r="D260" s="266"/>
      <c r="E260" s="255"/>
      <c r="F260" s="90"/>
      <c r="G260" s="232"/>
    </row>
    <row r="261" spans="2:7" x14ac:dyDescent="0.35">
      <c r="B261" s="333"/>
      <c r="C261" s="646"/>
      <c r="D261" s="266"/>
      <c r="E261" s="255"/>
      <c r="F261" s="90"/>
      <c r="G261" s="232"/>
    </row>
    <row r="262" spans="2:7" x14ac:dyDescent="0.35">
      <c r="B262" s="333"/>
      <c r="C262" s="646"/>
      <c r="D262" s="266"/>
      <c r="E262" s="255"/>
      <c r="F262" s="90"/>
      <c r="G262" s="232"/>
    </row>
    <row r="263" spans="2:7" x14ac:dyDescent="0.35">
      <c r="B263" s="333"/>
      <c r="C263" s="646"/>
      <c r="D263" s="266"/>
      <c r="E263" s="255"/>
      <c r="F263" s="90"/>
      <c r="G263" s="232"/>
    </row>
    <row r="264" spans="2:7" x14ac:dyDescent="0.35">
      <c r="B264" s="333"/>
      <c r="C264" s="646"/>
      <c r="D264" s="266"/>
      <c r="E264" s="255"/>
      <c r="F264" s="90"/>
      <c r="G264" s="232"/>
    </row>
    <row r="265" spans="2:7" x14ac:dyDescent="0.35">
      <c r="B265" s="333"/>
      <c r="C265" s="646"/>
      <c r="D265" s="266"/>
      <c r="E265" s="255"/>
      <c r="F265" s="90"/>
      <c r="G265" s="232"/>
    </row>
    <row r="266" spans="2:7" x14ac:dyDescent="0.35">
      <c r="B266" s="333"/>
      <c r="C266" s="646"/>
      <c r="D266" s="266"/>
      <c r="E266" s="255"/>
      <c r="F266" s="90"/>
      <c r="G266" s="232"/>
    </row>
    <row r="267" spans="2:7" x14ac:dyDescent="0.35">
      <c r="B267" s="333"/>
      <c r="C267" s="646"/>
      <c r="D267" s="266"/>
      <c r="E267" s="255"/>
      <c r="F267" s="90"/>
      <c r="G267" s="232"/>
    </row>
    <row r="268" spans="2:7" x14ac:dyDescent="0.35">
      <c r="B268" s="333"/>
      <c r="C268" s="646"/>
      <c r="D268" s="266"/>
      <c r="E268" s="255"/>
      <c r="F268" s="90"/>
      <c r="G268" s="232"/>
    </row>
    <row r="269" spans="2:7" x14ac:dyDescent="0.35">
      <c r="B269" s="333"/>
      <c r="C269" s="646"/>
      <c r="D269" s="266"/>
      <c r="E269" s="255"/>
      <c r="F269" s="90"/>
      <c r="G269" s="232"/>
    </row>
    <row r="270" spans="2:7" x14ac:dyDescent="0.35">
      <c r="B270" s="333"/>
      <c r="C270" s="646"/>
      <c r="D270" s="266"/>
      <c r="E270" s="255"/>
      <c r="F270" s="90"/>
      <c r="G270" s="232"/>
    </row>
    <row r="271" spans="2:7" x14ac:dyDescent="0.35">
      <c r="B271" s="333"/>
      <c r="C271" s="646"/>
      <c r="D271" s="266"/>
      <c r="E271" s="255"/>
      <c r="F271" s="90"/>
      <c r="G271" s="232"/>
    </row>
    <row r="272" spans="2:7" x14ac:dyDescent="0.35">
      <c r="B272" s="333"/>
      <c r="C272" s="646"/>
      <c r="D272" s="266"/>
      <c r="E272" s="255"/>
      <c r="F272" s="90"/>
      <c r="G272" s="232"/>
    </row>
    <row r="273" spans="2:11" x14ac:dyDescent="0.35">
      <c r="B273" s="333"/>
      <c r="C273" s="646"/>
      <c r="D273" s="266"/>
      <c r="E273" s="255"/>
      <c r="F273" s="90"/>
      <c r="G273" s="232"/>
    </row>
    <row r="274" spans="2:11" x14ac:dyDescent="0.35">
      <c r="B274" s="333"/>
      <c r="C274" s="646"/>
      <c r="D274" s="266"/>
      <c r="E274" s="255"/>
      <c r="F274" s="90"/>
      <c r="G274" s="232"/>
    </row>
    <row r="278" spans="2:11" x14ac:dyDescent="0.35">
      <c r="B278" s="29" t="s">
        <v>4894</v>
      </c>
      <c r="K278" s="129" t="s">
        <v>4306</v>
      </c>
    </row>
    <row r="279" spans="2:11" ht="53" customHeight="1" x14ac:dyDescent="0.35">
      <c r="B279" s="433" t="s">
        <v>4726</v>
      </c>
      <c r="C279" s="433" t="s">
        <v>4642</v>
      </c>
      <c r="D279" s="898" t="s">
        <v>4572</v>
      </c>
      <c r="E279" s="899"/>
      <c r="F279" s="296" t="str">
        <f ca="1">IF(ISERROR(AP70),"",IF(AP70&gt;0,$AP$64,""))</f>
        <v/>
      </c>
    </row>
    <row r="280" spans="2:11" ht="111" customHeight="1" x14ac:dyDescent="0.35">
      <c r="B280" s="441" t="s">
        <v>8790</v>
      </c>
      <c r="C280" s="423" t="s">
        <v>8971</v>
      </c>
      <c r="D280" s="426" t="s">
        <v>9065</v>
      </c>
      <c r="E280" s="423" t="s">
        <v>9066</v>
      </c>
      <c r="F280" s="441" t="s">
        <v>3920</v>
      </c>
      <c r="G280" s="441" t="s">
        <v>9045</v>
      </c>
      <c r="H280" s="441" t="s">
        <v>8972</v>
      </c>
      <c r="I280" s="826" t="s">
        <v>9046</v>
      </c>
      <c r="J280" s="827"/>
      <c r="K280" s="828"/>
    </row>
    <row r="281" spans="2:11" x14ac:dyDescent="0.35">
      <c r="B281" s="646"/>
      <c r="C281" s="646"/>
      <c r="D281" s="646"/>
      <c r="E281" s="646"/>
      <c r="F281" s="646"/>
      <c r="G281" s="313"/>
      <c r="H281" s="313"/>
      <c r="I281" s="820"/>
      <c r="J281" s="821"/>
      <c r="K281" s="822"/>
    </row>
    <row r="282" spans="2:11" x14ac:dyDescent="0.35">
      <c r="B282" s="646"/>
      <c r="C282" s="646"/>
      <c r="D282" s="646"/>
      <c r="E282" s="646"/>
      <c r="F282" s="646"/>
      <c r="G282" s="313"/>
      <c r="H282" s="313"/>
      <c r="I282" s="820"/>
      <c r="J282" s="821"/>
      <c r="K282" s="822"/>
    </row>
    <row r="283" spans="2:11" x14ac:dyDescent="0.35">
      <c r="B283" s="646"/>
      <c r="C283" s="646"/>
      <c r="D283" s="646"/>
      <c r="E283" s="646"/>
      <c r="F283" s="646"/>
      <c r="G283" s="313"/>
      <c r="H283" s="313"/>
      <c r="I283" s="820"/>
      <c r="J283" s="821"/>
      <c r="K283" s="822"/>
    </row>
    <row r="284" spans="2:11" x14ac:dyDescent="0.35">
      <c r="B284" s="646"/>
      <c r="C284" s="646"/>
      <c r="D284" s="646"/>
      <c r="E284" s="646"/>
      <c r="F284" s="646"/>
      <c r="G284" s="313"/>
      <c r="H284" s="313"/>
      <c r="I284" s="820"/>
      <c r="J284" s="821"/>
      <c r="K284" s="822"/>
    </row>
    <row r="285" spans="2:11" x14ac:dyDescent="0.35">
      <c r="B285" s="646"/>
      <c r="C285" s="646"/>
      <c r="D285" s="646"/>
      <c r="E285" s="646"/>
      <c r="F285" s="646"/>
      <c r="G285" s="313"/>
      <c r="H285" s="313"/>
      <c r="I285" s="820"/>
      <c r="J285" s="821"/>
      <c r="K285" s="822"/>
    </row>
    <row r="286" spans="2:11" x14ac:dyDescent="0.35">
      <c r="B286" s="646"/>
      <c r="C286" s="646"/>
      <c r="D286" s="646"/>
      <c r="E286" s="646"/>
      <c r="F286" s="646"/>
      <c r="G286" s="313"/>
      <c r="H286" s="313"/>
      <c r="I286" s="820"/>
      <c r="J286" s="821"/>
      <c r="K286" s="822"/>
    </row>
    <row r="287" spans="2:11" x14ac:dyDescent="0.35">
      <c r="B287" s="646"/>
      <c r="C287" s="646"/>
      <c r="D287" s="646"/>
      <c r="E287" s="646"/>
      <c r="F287" s="646"/>
      <c r="G287" s="313"/>
      <c r="H287" s="313"/>
      <c r="I287" s="820"/>
      <c r="J287" s="821"/>
      <c r="K287" s="822"/>
    </row>
    <row r="288" spans="2:11" x14ac:dyDescent="0.35">
      <c r="B288" s="646"/>
      <c r="C288" s="646"/>
      <c r="D288" s="646"/>
      <c r="E288" s="646"/>
      <c r="F288" s="646"/>
      <c r="G288" s="313"/>
      <c r="H288" s="313"/>
      <c r="I288" s="820"/>
      <c r="J288" s="821"/>
      <c r="K288" s="822"/>
    </row>
    <row r="289" spans="2:11" x14ac:dyDescent="0.35">
      <c r="B289" s="646"/>
      <c r="C289" s="646"/>
      <c r="D289" s="646"/>
      <c r="E289" s="646"/>
      <c r="F289" s="646"/>
      <c r="G289" s="313"/>
      <c r="H289" s="313"/>
      <c r="I289" s="820"/>
      <c r="J289" s="821"/>
      <c r="K289" s="822"/>
    </row>
    <row r="290" spans="2:11" x14ac:dyDescent="0.35">
      <c r="B290" s="646"/>
      <c r="C290" s="646"/>
      <c r="D290" s="646"/>
      <c r="E290" s="646"/>
      <c r="F290" s="646"/>
      <c r="G290" s="313"/>
      <c r="H290" s="313"/>
      <c r="I290" s="820"/>
      <c r="J290" s="821"/>
      <c r="K290" s="822"/>
    </row>
    <row r="293" spans="2:11" x14ac:dyDescent="0.35">
      <c r="B293" s="29" t="str">
        <f>IF(ISBLANK(Introduction!E$23),"Table J.5 Delayed Atmospheric Storage Tanks data (for delays claimed two years prior)","Table J.5 Delayed Atmospheric Storage Tanks data (for delays claimed in RY"&amp;Introduction!$E$23-2&amp;")")</f>
        <v>Table J.5 Delayed Atmospheric Storage Tanks data (for delays claimed two years prior)</v>
      </c>
      <c r="E293" s="129" t="s">
        <v>4306</v>
      </c>
    </row>
    <row r="295" spans="2:11" x14ac:dyDescent="0.35">
      <c r="B295" s="29"/>
      <c r="C295" s="26"/>
      <c r="D295" s="26"/>
      <c r="E295" s="137"/>
      <c r="F295" s="26"/>
    </row>
    <row r="296" spans="2:11" x14ac:dyDescent="0.35">
      <c r="B296" s="296" t="str">
        <f ca="1">IF(ISERROR(AP75),"",IF(AP75&gt;0,$AP$64,""))</f>
        <v/>
      </c>
      <c r="C296" s="26"/>
      <c r="D296" s="26"/>
      <c r="E296" s="137"/>
      <c r="F296" s="26"/>
    </row>
    <row r="297" spans="2:11" x14ac:dyDescent="0.35">
      <c r="B297" s="131"/>
      <c r="C297" s="432" t="str">
        <f>IF(ISBLANK(Introduction!E23),"",Introduction!$E$23-2)</f>
        <v/>
      </c>
      <c r="D297" s="432" t="str">
        <f>IF(ISBLANK(Introduction!E23),"",Introduction!$E$23-2)</f>
        <v/>
      </c>
      <c r="F297" s="335"/>
    </row>
    <row r="298" spans="2:11" ht="138" customHeight="1" x14ac:dyDescent="0.35">
      <c r="B298" s="423" t="s">
        <v>8973</v>
      </c>
      <c r="C298" s="396" t="s">
        <v>9067</v>
      </c>
      <c r="D298" s="396" t="s">
        <v>9068</v>
      </c>
      <c r="E298" s="317" t="s">
        <v>8348</v>
      </c>
    </row>
    <row r="299" spans="2:11" x14ac:dyDescent="0.35">
      <c r="B299" s="333"/>
      <c r="C299" s="334"/>
      <c r="D299" s="389"/>
      <c r="E299" s="668"/>
    </row>
    <row r="300" spans="2:11" x14ac:dyDescent="0.35">
      <c r="B300" s="333"/>
      <c r="C300" s="334"/>
      <c r="D300" s="389"/>
      <c r="E300" s="668"/>
    </row>
    <row r="301" spans="2:11" x14ac:dyDescent="0.35">
      <c r="B301" s="333"/>
      <c r="C301" s="334"/>
      <c r="D301" s="389"/>
      <c r="E301" s="668"/>
    </row>
    <row r="302" spans="2:11" x14ac:dyDescent="0.35">
      <c r="B302" s="333"/>
      <c r="C302" s="334"/>
      <c r="D302" s="389"/>
      <c r="E302" s="668"/>
    </row>
  </sheetData>
  <sheetProtection algorithmName="SHA-512" hashValue="vumr8h/HwFiJNspv0leDANNfxzE7brSwFBHfyAS9MizjfWPMP3zvkeLWn4FAh+9QcOfQ+/Zjv3L41MB0qAz/8g==" saltValue="hI0R3R/KislFlPOlzCrxKw==" spinCount="100000" sheet="1" objects="1" scenarios="1"/>
  <mergeCells count="43">
    <mergeCell ref="B6:F6"/>
    <mergeCell ref="B8:F8"/>
    <mergeCell ref="B7:F7"/>
    <mergeCell ref="C21:D21"/>
    <mergeCell ref="C20:E20"/>
    <mergeCell ref="B9:F9"/>
    <mergeCell ref="C16:E16"/>
    <mergeCell ref="C23:E23"/>
    <mergeCell ref="B164:E164"/>
    <mergeCell ref="B98:D98"/>
    <mergeCell ref="C31:D31"/>
    <mergeCell ref="C24:D24"/>
    <mergeCell ref="C27:D27"/>
    <mergeCell ref="C25:D25"/>
    <mergeCell ref="C26:D26"/>
    <mergeCell ref="D41:E41"/>
    <mergeCell ref="B106:F106"/>
    <mergeCell ref="X41:AA41"/>
    <mergeCell ref="AB41:AF41"/>
    <mergeCell ref="I280:K280"/>
    <mergeCell ref="I281:K281"/>
    <mergeCell ref="F24:H24"/>
    <mergeCell ref="R41:W41"/>
    <mergeCell ref="F26:H26"/>
    <mergeCell ref="F25:H25"/>
    <mergeCell ref="F27:H27"/>
    <mergeCell ref="M41:N41"/>
    <mergeCell ref="E99:F99"/>
    <mergeCell ref="C29:E29"/>
    <mergeCell ref="D279:E279"/>
    <mergeCell ref="G99:H99"/>
    <mergeCell ref="B221:E222"/>
    <mergeCell ref="F41:G41"/>
    <mergeCell ref="I288:K288"/>
    <mergeCell ref="I289:K289"/>
    <mergeCell ref="K41:L41"/>
    <mergeCell ref="I290:K290"/>
    <mergeCell ref="I285:K285"/>
    <mergeCell ref="I283:K283"/>
    <mergeCell ref="I282:K282"/>
    <mergeCell ref="I284:K284"/>
    <mergeCell ref="I286:K286"/>
    <mergeCell ref="I287:K287"/>
  </mergeCells>
  <conditionalFormatting sqref="E31 B43:AF92 B101:H101 B110:F159 B167:G216 B225:G274">
    <cfRule type="expression" dxfId="454" priority="90" stopIfTrue="1">
      <formula>$AP$5="No"</formula>
    </cfRule>
  </conditionalFormatting>
  <conditionalFormatting sqref="Y43:Y92">
    <cfRule type="expression" dxfId="453" priority="81" stopIfTrue="1">
      <formula>$AP$5="No"</formula>
    </cfRule>
  </conditionalFormatting>
  <conditionalFormatting sqref="E101">
    <cfRule type="expression" dxfId="452" priority="11" stopIfTrue="1">
      <formula>AND($AQ$23=2,$E$21&lt;&gt;"No")</formula>
    </cfRule>
    <cfRule type="expression" dxfId="451" priority="78" stopIfTrue="1">
      <formula>$AP$5="No"</formula>
    </cfRule>
  </conditionalFormatting>
  <conditionalFormatting sqref="F101">
    <cfRule type="expression" dxfId="450" priority="10" stopIfTrue="1">
      <formula>AND($AQ$23=2,$E$21&lt;&gt;"No")</formula>
    </cfRule>
    <cfRule type="expression" dxfId="449" priority="77" stopIfTrue="1">
      <formula>$AP$5="No"</formula>
    </cfRule>
  </conditionalFormatting>
  <conditionalFormatting sqref="B167:B216">
    <cfRule type="expression" dxfId="448" priority="22" stopIfTrue="1">
      <formula>$AQ$23=2</formula>
    </cfRule>
    <cfRule type="expression" dxfId="447" priority="75" stopIfTrue="1">
      <formula>$AP$5="No"</formula>
    </cfRule>
  </conditionalFormatting>
  <conditionalFormatting sqref="D281:F290 I281:I290">
    <cfRule type="expression" dxfId="446" priority="70" stopIfTrue="1">
      <formula>$E$31="Yes"</formula>
    </cfRule>
  </conditionalFormatting>
  <conditionalFormatting sqref="I281:I290">
    <cfRule type="expression" dxfId="445" priority="69" stopIfTrue="1">
      <formula>$E$27="Yes"</formula>
    </cfRule>
  </conditionalFormatting>
  <conditionalFormatting sqref="I281:I290">
    <cfRule type="expression" dxfId="444" priority="68" stopIfTrue="1">
      <formula>$E$29="Yes"</formula>
    </cfRule>
  </conditionalFormatting>
  <conditionalFormatting sqref="I281:I290">
    <cfRule type="expression" dxfId="443" priority="63" stopIfTrue="1">
      <formula>$X$11="no"</formula>
    </cfRule>
  </conditionalFormatting>
  <conditionalFormatting sqref="H101">
    <cfRule type="expression" dxfId="442" priority="57" stopIfTrue="1">
      <formula>OR($G101="No",AND($AQ$23=9,$AU$22&lt;&gt;"No"))</formula>
    </cfRule>
  </conditionalFormatting>
  <conditionalFormatting sqref="E281:E290">
    <cfRule type="expression" dxfId="441" priority="30" stopIfTrue="1">
      <formula>NOT(ISBLANK($D281))</formula>
    </cfRule>
  </conditionalFormatting>
  <conditionalFormatting sqref="G43:G92">
    <cfRule type="expression" dxfId="440" priority="741" stopIfTrue="1">
      <formula>OR($F43="No",AND($AQ$23=9,$AU$22&lt;&gt;"No"))</formula>
    </cfRule>
  </conditionalFormatting>
  <conditionalFormatting sqref="E43:E92">
    <cfRule type="expression" dxfId="439" priority="742" stopIfTrue="1">
      <formula>$D43="Calculation Methodology 2"</formula>
    </cfRule>
  </conditionalFormatting>
  <conditionalFormatting sqref="S43:W92">
    <cfRule type="expression" dxfId="438" priority="746" stopIfTrue="1">
      <formula>$R43="No"</formula>
    </cfRule>
  </conditionalFormatting>
  <conditionalFormatting sqref="Y43:AA92">
    <cfRule type="expression" dxfId="437" priority="747" stopIfTrue="1">
      <formula>$X43="No"</formula>
    </cfRule>
  </conditionalFormatting>
  <conditionalFormatting sqref="AC43:AF92">
    <cfRule type="expression" dxfId="436" priority="748" stopIfTrue="1">
      <formula>$AB43="No"</formula>
    </cfRule>
  </conditionalFormatting>
  <conditionalFormatting sqref="C43:C92">
    <cfRule type="expression" dxfId="435" priority="27" stopIfTrue="1">
      <formula>AND($AQ$23=9,$E$21&lt;&gt;"No")</formula>
    </cfRule>
  </conditionalFormatting>
  <conditionalFormatting sqref="B43:B92">
    <cfRule type="expression" dxfId="434" priority="26" stopIfTrue="1">
      <formula>AND($AQ$23=2,$E$21&lt;&gt;"No")</formula>
    </cfRule>
  </conditionalFormatting>
  <conditionalFormatting sqref="F43:F92">
    <cfRule type="expression" dxfId="433" priority="25" stopIfTrue="1">
      <formula>AND($AQ$23=2,$E$21&lt;&gt;"No")</formula>
    </cfRule>
  </conditionalFormatting>
  <conditionalFormatting sqref="G101">
    <cfRule type="expression" dxfId="432" priority="24" stopIfTrue="1">
      <formula>$AQ$23&lt;&gt;2</formula>
    </cfRule>
  </conditionalFormatting>
  <conditionalFormatting sqref="C167:C216">
    <cfRule type="expression" dxfId="431" priority="23" stopIfTrue="1">
      <formula>AND($AQ$23=9,$E$21&lt;&gt;"No")</formula>
    </cfRule>
  </conditionalFormatting>
  <conditionalFormatting sqref="C225:C274">
    <cfRule type="expression" dxfId="430" priority="21" stopIfTrue="1">
      <formula>AND($AQ$23=9,$E$21&lt;&gt;"No")</formula>
    </cfRule>
  </conditionalFormatting>
  <conditionalFormatting sqref="B225:B274">
    <cfRule type="expression" dxfId="429" priority="20" stopIfTrue="1">
      <formula>AND($AQ$23=2,$E$21&lt;&gt;"No")</formula>
    </cfRule>
  </conditionalFormatting>
  <conditionalFormatting sqref="C110:C159">
    <cfRule type="expression" dxfId="428" priority="19" stopIfTrue="1">
      <formula>AND($AQ$23=9,$E$21&lt;&gt;"No")</formula>
    </cfRule>
  </conditionalFormatting>
  <conditionalFormatting sqref="B110:B159">
    <cfRule type="expression" dxfId="427" priority="18" stopIfTrue="1">
      <formula>AND($AQ$23=2,$E$21&lt;&gt;"No")</formula>
    </cfRule>
  </conditionalFormatting>
  <conditionalFormatting sqref="G281:G290">
    <cfRule type="expression" dxfId="426" priority="756" stopIfTrue="1">
      <formula>$F281="Quarterly"</formula>
    </cfRule>
  </conditionalFormatting>
  <conditionalFormatting sqref="C281:C290">
    <cfRule type="expression" dxfId="425" priority="16" stopIfTrue="1">
      <formula>AND($E$31="Yes",$AQ$23=9)</formula>
    </cfRule>
  </conditionalFormatting>
  <conditionalFormatting sqref="B281:B290">
    <cfRule type="expression" dxfId="424" priority="14" stopIfTrue="1">
      <formula>AND($E$31="Yes",$AQ$23=2)</formula>
    </cfRule>
  </conditionalFormatting>
  <conditionalFormatting sqref="I281:I290">
    <cfRule type="expression" dxfId="423" priority="879" stopIfTrue="1">
      <formula>$E$26="Yes"</formula>
    </cfRule>
  </conditionalFormatting>
  <conditionalFormatting sqref="O43:O92">
    <cfRule type="expression" dxfId="422" priority="13" stopIfTrue="1">
      <formula>AND($AQ$23=2,$E$21&lt;&gt;"No")</formula>
    </cfRule>
  </conditionalFormatting>
  <conditionalFormatting sqref="Q43:Q92">
    <cfRule type="expression" dxfId="421" priority="12" stopIfTrue="1">
      <formula>AND($AQ$23=2,$E$21&lt;&gt;"No")</formula>
    </cfRule>
  </conditionalFormatting>
  <conditionalFormatting sqref="B101:H101 B43:B92 D43:AF92 B110:B159 D110:F159 B167:B216 D167:G216 B225:B274 D225:G274 E31">
    <cfRule type="expression" dxfId="420" priority="904" stopIfTrue="1">
      <formula>$E$21="No"</formula>
    </cfRule>
  </conditionalFormatting>
  <conditionalFormatting sqref="B43:AF92">
    <cfRule type="expression" dxfId="419" priority="8" stopIfTrue="1">
      <formula>AND($E$24="No",$E$25="No")</formula>
    </cfRule>
  </conditionalFormatting>
  <conditionalFormatting sqref="I281:I290">
    <cfRule type="expression" dxfId="418" priority="1026" stopIfTrue="1">
      <formula>$B$25="Yes"</formula>
    </cfRule>
  </conditionalFormatting>
  <conditionalFormatting sqref="B167:G216">
    <cfRule type="expression" dxfId="417" priority="7" stopIfTrue="1">
      <formula>$B$101=0</formula>
    </cfRule>
  </conditionalFormatting>
  <conditionalFormatting sqref="B110:F159">
    <cfRule type="expression" dxfId="416" priority="6" stopIfTrue="1">
      <formula>$B$101=1</formula>
    </cfRule>
  </conditionalFormatting>
  <conditionalFormatting sqref="B225:G274">
    <cfRule type="expression" dxfId="415" priority="5" stopIfTrue="1">
      <formula>$E$27="No"</formula>
    </cfRule>
  </conditionalFormatting>
  <conditionalFormatting sqref="B101:H101 B110:F159 B167:G216">
    <cfRule type="expression" dxfId="414" priority="4" stopIfTrue="1">
      <formula>$E$26="No"</formula>
    </cfRule>
  </conditionalFormatting>
  <conditionalFormatting sqref="D281:D290">
    <cfRule type="expression" dxfId="413" priority="3" stopIfTrue="1">
      <formula>NOT(ISBLANK($E281))</formula>
    </cfRule>
  </conditionalFormatting>
  <conditionalFormatting sqref="B299:E302">
    <cfRule type="expression" dxfId="412" priority="2" stopIfTrue="1">
      <formula>$AP$5="Yes"</formula>
    </cfRule>
  </conditionalFormatting>
  <dataValidations xWindow="146" yWindow="639" count="64">
    <dataValidation allowBlank="1" showInputMessage="1" showErrorMessage="1" promptTitle="Wildcat or Delineation Well Data" prompt="If the only wells in the sub-basin are wildcat or delineation wells some reporting of certain data may be delayed for 2 years" sqref="F42 G100" xr:uid="{00000000-0002-0000-0C00-000000000000}"/>
    <dataValidation type="list" allowBlank="1" showInputMessage="1" showErrorMessage="1" promptTitle="Wildcat or Delineation Well" prompt="Wildcat or Delineation Well Subject to a 2-year Delay in Reporting (Yes or No)" sqref="G101 F43:F92" xr:uid="{00000000-0002-0000-0C00-000001000000}">
      <formula1>"Yes,No"</formula1>
    </dataValidation>
    <dataValidation type="whole" operator="greaterThanOrEqual" allowBlank="1" showInputMessage="1" showErrorMessage="1" promptTitle="Count of Atmospheric Tanks" prompt="Enter the count of only those tanks for which emissions are calculated using Calculation Method 3" sqref="D101" xr:uid="{00000000-0002-0000-0C00-000002000000}">
      <formula1>0</formula1>
    </dataValidation>
    <dataValidation type="list" allowBlank="1" showInputMessage="1" showErrorMessage="1" promptTitle="Sub-Basin ID" prompt="Select an identifier for the sub-basin" sqref="B167:B216 B110:B159 B225:B274 B43:B92" xr:uid="{00000000-0002-0000-0C00-000003000000}">
      <formula1>OFFSET(SubBasinID,0,0,SubBasinLength,1)</formula1>
    </dataValidation>
    <dataValidation type="list" allowBlank="1" showInputMessage="1" showErrorMessage="1" promptTitle="Missing Data" prompt="Report whether missing data procedures were used for any parameters to calculate GHG emissions (Yes or No)" sqref="E31" xr:uid="{00000000-0002-0000-0C00-000004000000}">
      <formula1>"Yes, No"</formula1>
    </dataValidation>
    <dataValidation type="decimal" operator="greaterThanOrEqual" allowBlank="1" showInputMessage="1" showErrorMessage="1" promptTitle="Total oil throughput" prompt="Enter the total annual oil throughput that is sent to all atmospheric tanks in the basin for which emissions are calculated using Calculation Method 3" sqref="H101" xr:uid="{00000000-0002-0000-0C00-000005000000}">
      <formula1>0</formula1>
    </dataValidation>
    <dataValidation type="decimal" allowBlank="1" showInputMessage="1" showErrorMessage="1" errorTitle="Fraction" error="This value is a fraction and must fall between 0 and 1" promptTitle="Fraction Sent to Control Measure" prompt="Enter the estimate of fraction of oil throughput sent to tanks with vapor recovery system control measures" sqref="C101" xr:uid="{00000000-0002-0000-0C00-000006000000}">
      <formula1>0</formula1>
      <formula2>1</formula2>
    </dataValidation>
    <dataValidation type="decimal" allowBlank="1" showInputMessage="1" showErrorMessage="1" errorTitle="Fraction" error="This value is a fraction and must fall between 0 and 1" promptTitle="Fraction Sent to Control Measure" prompt="Enter the estimate of fraction of oil throughput sent to tanks in basin with flaring" sqref="B101" xr:uid="{00000000-0002-0000-0C00-000007000000}">
      <formula1>0</formula1>
      <formula2>1</formula2>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4 B10 B32:B33 B15:B20 B37 C11:C12 F38 F33:F36" xr:uid="{00000000-0002-0000-0C00-000008000000}"/>
    <dataValidation type="decimal" operator="greaterThanOrEqual" allowBlank="1" showInputMessage="1" showErrorMessage="1" promptTitle="CO2 from Flaring" prompt="Enter total CO2 emissions, in metric tons CO2, from flaring" sqref="AD43:AD92" xr:uid="{00000000-0002-0000-0C00-000009000000}">
      <formula1>0</formula1>
    </dataValidation>
    <dataValidation type="decimal" operator="greaterThanOrEqual" allowBlank="1" showInputMessage="1" showErrorMessage="1" promptTitle="CO2 from Venting" prompt="Enter total CO2 emissions, in metric tons CO2, from venting" sqref="Z43:Z92" xr:uid="{00000000-0002-0000-0C00-00000A000000}">
      <formula1>0</formula1>
    </dataValidation>
    <dataValidation type="whole" operator="greaterThanOrEqual" allowBlank="1" showInputMessage="1" showErrorMessage="1" promptTitle="Vapor Recover System Control" prompt="Enter the count of tanks with vapor recovery system emission control measures" sqref="S43:S92" xr:uid="{00000000-0002-0000-0C00-00000B000000}">
      <formula1>0</formula1>
    </dataValidation>
    <dataValidation type="decimal" operator="greaterThanOrEqual" allowBlank="1" showInputMessage="1" showErrorMessage="1" promptTitle="Total CO2 mass recovered" prompt="Enter the total CO2 mass that was recovered using a vapor recovery system" sqref="T43:T92" xr:uid="{00000000-0002-0000-0C00-00000C000000}">
      <formula1>0</formula1>
    </dataValidation>
    <dataValidation allowBlank="1" showInputMessage="1" showErrorMessage="1" promptTitle="Annual CH4 Gas Recovered" prompt="Annual CH4 gas quantities that were recovered" sqref="AI41:AK90 AM41:AN90 AL41" xr:uid="{00000000-0002-0000-0C00-00000D000000}"/>
    <dataValidation type="decimal" operator="greaterThanOrEqual" allowBlank="1" showInputMessage="1" showErrorMessage="1" promptTitle="Total CH4 mass recovered" prompt="Enter the total CH4 mass that was recovered using a vapor recovery system" sqref="U43:U92" xr:uid="{00000000-0002-0000-0C00-00000E000000}">
      <formula1>0</formula1>
    </dataValidation>
    <dataValidation type="decimal" operator="greaterThanOrEqual" allowBlank="1" showInputMessage="1" showErrorMessage="1" promptTitle="Annual CO2 with recovery" prompt="Enter the annual CO2 emissions from atmospheric tanks with vapor recovery systems, in metric tons CO2" sqref="V43:V92" xr:uid="{00000000-0002-0000-0C00-00000F000000}">
      <formula1>0</formula1>
    </dataValidation>
    <dataValidation type="decimal" operator="greaterThanOrEqual" allowBlank="1" showInputMessage="1" showErrorMessage="1" promptTitle="Annual CH4 with recovery" prompt="Enter the annual CH4 emissions from atmospheric tanks with vapor recovery systems, in metric tons CH4" sqref="W43:W92" xr:uid="{00000000-0002-0000-0C00-000010000000}">
      <formula1>0</formula1>
    </dataValidation>
    <dataValidation type="decimal" operator="greaterThanOrEqual" allowBlank="1" showInputMessage="1" showErrorMessage="1" promptTitle="CH4 from Venting" prompt="Enter total CH4 emissions, in metric tons CH4, from venting" sqref="AA43:AA92" xr:uid="{00000000-0002-0000-0C00-000011000000}">
      <formula1>0</formula1>
    </dataValidation>
    <dataValidation type="whole" operator="greaterThanOrEqual" allowBlank="1" showInputMessage="1" showErrorMessage="1" promptTitle="Flaring Emission Control Measure" prompt="Enter the count of tanks with flaring emission control measures in this sub-basin" sqref="AC43:AC92" xr:uid="{00000000-0002-0000-0C00-000012000000}">
      <formula1>0</formula1>
    </dataValidation>
    <dataValidation allowBlank="1" showInputMessage="1" showErrorMessage="1" promptTitle="N2O from Flaring" prompt="Enter total N2O emissions, in metric tons N2O, from flaring" sqref="H214" xr:uid="{00000000-0002-0000-0C00-000013000000}"/>
    <dataValidation type="whole" operator="greaterThanOrEqual" allowBlank="1" showInputMessage="1" showErrorMessage="1" promptTitle="Count of Wells" prompt="Report only the count of wells that feed oil to the separators that are included in the Count parameter in Equation W-15" sqref="E101" xr:uid="{00000000-0002-0000-0C00-000014000000}">
      <formula1>0</formula1>
    </dataValidation>
    <dataValidation type="whole" operator="greaterThanOrEqual" allowBlank="1" showInputMessage="1" showErrorMessage="1" promptTitle="Count of Wells" prompt="Enter the count of wells without gas-liquid separators (“Count” from Eq. W-15)" sqref="F101" xr:uid="{00000000-0002-0000-0C00-000015000000}">
      <formula1>0</formula1>
    </dataValidation>
    <dataValidation type="whole" operator="greaterThanOrEqual" allowBlank="1" showInputMessage="1" showErrorMessage="1" promptTitle="Tanks without flares" prompt="Enter the number of tanks that did not control emissions with flares" sqref="D110:D159" xr:uid="{00000000-0002-0000-0C00-000016000000}">
      <formula1>0</formula1>
    </dataValidation>
    <dataValidation type="whole" operator="greaterThanOrEqual" allowBlank="1" showInputMessage="1" showErrorMessage="1" promptTitle="Count of dump valves" prompt="Enter the number of gas-liquid separators whose liquid dump valves did not close properly" sqref="D225:D274" xr:uid="{00000000-0002-0000-0C00-000017000000}">
      <formula1>0</formula1>
    </dataValidation>
    <dataValidation type="custom" operator="greaterThanOrEqual" allowBlank="1" showInputMessage="1" showErrorMessage="1" promptTitle="Estimated Average Separator Temp" prompt="Average gas-liquid separator temperature, in degrees Fahrenheit, for this sub-basin or county " sqref="H43:H92" xr:uid="{00000000-0002-0000-0C00-000018000000}">
      <formula1>ISNUMBER(H43)</formula1>
    </dataValidation>
    <dataValidation type="decimal" operator="greaterThanOrEqual" allowBlank="1" showInputMessage="1" showErrorMessage="1" promptTitle="Average API Gravity" prompt="Enter the average sales oil stabilized API gravity, in degrees, for this sub-basin or county" sqref="J43:J92" xr:uid="{00000000-0002-0000-0C00-000019000000}">
      <formula1>0</formula1>
    </dataValidation>
    <dataValidation type="decimal" allowBlank="1" showInputMessage="1" showErrorMessage="1" errorTitle="Fraction" error="This value is a fraction and must fall between 0 and 1" promptTitle="CO2 in Flash Gas" prompt="Enter the maximum concentration of CO2 in flash gas, as a mole fraction, in this sub-basin or county" sqref="L43:L92" xr:uid="{00000000-0002-0000-0C00-00001A000000}">
      <formula1>0</formula1>
      <formula2>1</formula2>
    </dataValidation>
    <dataValidation type="decimal" allowBlank="1" showInputMessage="1" showErrorMessage="1" errorTitle="Fraction" error="This value is a fraction and must fall between 0 and 1" promptTitle="CH4 in Flash Gas" prompt="Enter the maximum concentration of CH4 in flash gas, as a mole fracion,  in this sub-basin or county" sqref="N43:N92" xr:uid="{00000000-0002-0000-0C00-00001B000000}">
      <formula1>0</formula1>
      <formula2>1</formula2>
    </dataValidation>
    <dataValidation type="whole" operator="greaterThanOrEqual" allowBlank="1" showInputMessage="1" showErrorMessage="1" promptTitle="Number of Wellhead Separators" prompt="Enter the number of wells sending oil to gas-liquid separators or directly to atmospheric tanks for this sub-basin" sqref="O43:O92" xr:uid="{00000000-0002-0000-0C00-00001C000000}">
      <formula1>0</formula1>
    </dataValidation>
    <dataValidation type="whole" operator="greaterThanOrEqual" allowBlank="1" showInputMessage="1" showErrorMessage="1" promptTitle="Tanks vented to atmosphere" prompt="Enter the count of tanks that vented directly to the atmosphere" sqref="Y43:Y92" xr:uid="{00000000-0002-0000-0C00-00001D000000}">
      <formula1>0</formula1>
    </dataValidation>
    <dataValidation type="whole" operator="greaterThanOrEqual" allowBlank="1" showInputMessage="1" showErrorMessage="1" promptTitle="Tanks with flares" prompt="Enter number of atmospheric tanks that controlled emissions with flares" sqref="D167:D216" xr:uid="{00000000-0002-0000-0C00-00001E000000}">
      <formula1>0</formula1>
    </dataValidation>
    <dataValidation type="decimal" operator="greaterThanOrEqual" allowBlank="1" showInputMessage="1" showErrorMessage="1" promptTitle="Time for dump valves" prompt="Enter the total time the dump valves did not close properly in hours (sum of Tn values used in Eq. W-16)" sqref="E225:E274" xr:uid="{00000000-0002-0000-0C00-00001F000000}">
      <formula1>0</formula1>
    </dataValidation>
    <dataValidation type="decimal" operator="greaterThanOrEqual" allowBlank="1" showInputMessage="1" showErrorMessage="1" promptTitle="CO2 Emissions" prompt="Enter total CO2 emissions, in metric tons CO2, from improperly functioning dump valves, calculated using Eq. W-16" sqref="F225:F274" xr:uid="{00000000-0002-0000-0C00-000020000000}">
      <formula1>0</formula1>
    </dataValidation>
    <dataValidation type="decimal" operator="greaterThanOrEqual" allowBlank="1" showInputMessage="1" showErrorMessage="1" promptTitle="CH4 Emissions" prompt="Enter total CH4 emissions, in metric tons CH4, from improperly functioning dump valves, calculated using Eq. W-16" sqref="G225:G274" xr:uid="{00000000-0002-0000-0C00-000021000000}">
      <formula1>0</formula1>
    </dataValidation>
    <dataValidation type="whole" operator="greaterThanOrEqual" allowBlank="1" showInputMessage="1" showErrorMessage="1" promptTitle="Count of Atmospheric Tanks" prompt="Enter the count of atmospheric tanks in this sub-basin or county" sqref="P43:P92" xr:uid="{00000000-0002-0000-0C00-000022000000}">
      <formula1>0</formula1>
    </dataValidation>
    <dataValidation type="custom" operator="greaterThanOrEqual" allowBlank="1" showInputMessage="1" showErrorMessage="1" promptTitle="Estimated Avg Separator Pressure" prompt="Enter the average gas-liquid separator pressure, in psig, for this sub-basin or county" sqref="I43:I92" xr:uid="{00000000-0002-0000-0C00-000023000000}">
      <formula1>ISNUMBER(I43)</formula1>
    </dataValidation>
    <dataValidation type="whole" allowBlank="1" showInputMessage="1" showErrorMessage="1" promptTitle="Number of Quarters" prompt="Enter the number of quarters missing data procedures were used" sqref="G281:G290" xr:uid="{00000000-0002-0000-0C00-000024000000}">
      <formula1>1</formula1>
      <formula2>4</formula2>
    </dataValidation>
    <dataValidation type="decimal" allowBlank="1" showInputMessage="1" showErrorMessage="1" promptTitle="Hours of missing data procedure" prompt="Enter the total number of hours the missing data procedure was used" sqref="H281:H290" xr:uid="{00000000-0002-0000-0C00-000025000000}">
      <formula1>0</formula1>
      <formula2>8784</formula2>
    </dataValidation>
    <dataValidation type="decimal" operator="greaterThanOrEqual" allowBlank="1" showInputMessage="1" showErrorMessage="1" promptTitle="Volume of oil sent to tanks" prompt="Total volume of oil sent to tanks from all gas-liquid separators and direct from wells or non-separator equipment (bbl/yr)" sqref="G43:G92" xr:uid="{00000000-0002-0000-0C00-000026000000}">
      <formula1>0</formula1>
    </dataValidation>
    <dataValidation type="decimal" allowBlank="1" showInputMessage="1" showErrorMessage="1" errorTitle="Fraction" error="This value is a fraction and must fall between 0 and 1" promptTitle="CO2 in Flash Gas" prompt="Enter the minimum concentration of CO2 in flash gas, as a mole fraction, in this sub-basin or county" sqref="K43:K92" xr:uid="{00000000-0002-0000-0C00-000027000000}">
      <formula1>0</formula1>
      <formula2>1</formula2>
    </dataValidation>
    <dataValidation type="decimal" allowBlank="1" showInputMessage="1" showErrorMessage="1" errorTitle="Fraction" error="This value is a fraction and must fall between 0 and 1" promptTitle="CH4 in Flash Gas" prompt="Enter the minimum concentration of CH4 in flash gas, as a mole fracion, in this sub-basin or county" sqref="M43:M92" xr:uid="{00000000-0002-0000-0C00-000028000000}">
      <formula1>0</formula1>
      <formula2>1</formula2>
    </dataValidation>
    <dataValidation type="decimal" operator="greaterThanOrEqual" allowBlank="1" showInputMessage="1" showErrorMessage="1" promptTitle="CO2 from tanks without flares" prompt="Enter annual CO2 emissions from atmospheric tanks that did not control emissions with flares, calculated using Eq. W-15, and adjusted downward, if applicable, for the quantity of emissions recovered and the quantity sent to flares" sqref="E110:E159" xr:uid="{00000000-0002-0000-0C00-000029000000}">
      <formula1>0</formula1>
    </dataValidation>
    <dataValidation type="decimal" operator="greaterThanOrEqual" allowBlank="1" showInputMessage="1" showErrorMessage="1" promptTitle="CH4 from tanks without flares" prompt="Enter annual CH4 emissions from atmospheric tanks that did not control emissions with flares, calculated using Eq. W-15, and adjusted downward, if applicable, for the quantity of emissions recovered and the quantity sent to flares" sqref="F110:F159" xr:uid="{00000000-0002-0000-0C00-00002A000000}">
      <formula1>0</formula1>
    </dataValidation>
    <dataValidation type="decimal" operator="greaterThanOrEqual" allowBlank="1" showInputMessage="1" showErrorMessage="1" promptTitle="CO2 from Flaring" prompt="Enter total CO2 emissions, in metric tons CO2, from flaring_x000a__x000a_Note: Include both CO2 calculated using Equation W-15 that is routed to the flare plus CO2 generated by combustion in the flare" sqref="E167:E216" xr:uid="{00000000-0002-0000-0C00-00002B000000}">
      <formula1>0</formula1>
    </dataValidation>
    <dataValidation type="decimal" operator="greaterThanOrEqual" allowBlank="1" showInputMessage="1" showErrorMessage="1" promptTitle="CH4 from Flaring" prompt="Enter total CH4 emissions, in metric tons CH4, from flaring.  Note: For the amount of CH4 sent to the flare, use the amount calculated using Equation W-15 (minus any amount vented without flaring), not actual measurements of the flared gas" sqref="F167:F216" xr:uid="{00000000-0002-0000-0C00-00002C000000}">
      <formula1>0</formula1>
    </dataValidation>
    <dataValidation type="decimal" operator="greaterThanOrEqual" allowBlank="1" showInputMessage="1" showErrorMessage="1" promptTitle="Volume of oil tanks" prompt="For Calculation Methods 1 or 2, Enter the total annual volume of oil sent to tanks from all gas-liquid separators and direct from wells" sqref="C299:C302" xr:uid="{00000000-0002-0000-0C00-00002E000000}">
      <formula1>0</formula1>
    </dataValidation>
    <dataValidation allowBlank="1" showInputMessage="1" showErrorMessage="1" promptTitle="Well ID Number(s)" prompt="Enter the Well ID Number(s) for the Wildcat or Delineations Well(s) assessed for these inputs.  NOTE: Separate well numbers with semicolons" sqref="E299:E302" xr:uid="{00000000-0002-0000-0C00-00002F000000}"/>
    <dataValidation type="whole" operator="greaterThanOrEqual" allowBlank="1" showInputMessage="1" showErrorMessage="1" promptTitle="Est. Number of Atmospheric Tanks" prompt="Enter the estimated number of atmospheric tanks not on well pads, receiving the facility's oil" sqref="Q43:Q92" xr:uid="{00000000-0002-0000-0C00-000030000000}">
      <formula1>0</formula1>
    </dataValidation>
    <dataValidation type="list" allowBlank="1" showInputMessage="1" showErrorMessage="1" promptTitle="Controlled Vapor Recovery" prompt="Indicate whether any emissions from atmospheric tanks controlled with vapor recovery systems [Yes/No]" sqref="R43:R92" xr:uid="{00000000-0002-0000-0C00-000031000000}">
      <formula1>"Yes, No"</formula1>
    </dataValidation>
    <dataValidation type="list" allowBlank="1" showInputMessage="1" showErrorMessage="1" promptTitle="Emissions vented to atmosphere" prompt="Indicate whether any emissions from atmospheric tanks were from without using a vapor recovery system or without flaring [Yes/No]" sqref="X43:X92" xr:uid="{00000000-0002-0000-0C00-000032000000}">
      <formula1>"Yes, No"</formula1>
    </dataValidation>
    <dataValidation type="list" allowBlank="1" showInputMessage="1" showErrorMessage="1" promptTitle="Emissions vented to flares" prompt="Indicate whether any emissions from atmospheric tanks were vented to flare(s) [Yes/No]" sqref="AB43:AB92" xr:uid="{00000000-0002-0000-0C00-000033000000}">
      <formula1>"Yes, No"</formula1>
    </dataValidation>
    <dataValidation allowBlank="1" showInputMessage="1" showErrorMessage="1" promptTitle="Procedures used" prompt="Enter the procedures used to determine the missing data" sqref="I281:I290" xr:uid="{00000000-0002-0000-0C00-000034000000}"/>
    <dataValidation type="list" allowBlank="1" showInputMessage="1" showErrorMessage="1" promptTitle="Sub-basin ID" prompt="Select an identifier for the sub-basin" sqref="B281:B290" xr:uid="{00000000-0002-0000-0C00-000035000000}">
      <formula1>OFFSET(SubBasinID,0,0,SubBasinLength,1)</formula1>
    </dataValidation>
    <dataValidation type="list" allowBlank="1" showInputMessage="1" showErrorMessage="1" promptTitle="Calculation Method" prompt="Select whether Calculation Method 1 or Calculation Method 2 was used to calculate emissions reported in this row" sqref="D43:D92" xr:uid="{00000000-0002-0000-0C00-000036000000}">
      <formula1>$AS$4:$AS$5</formula1>
    </dataValidation>
    <dataValidation allowBlank="1" showInputMessage="1" showErrorMessage="1" promptTitle="Software package" prompt="For Calculation Method 1, enter the name of the software package used" sqref="E43:E92" xr:uid="{00000000-0002-0000-0C00-000037000000}"/>
    <dataValidation type="decimal" operator="greaterThanOrEqual" allowBlank="1" showInputMessage="1" showErrorMessage="1" promptTitle="CH4 from Flaring" prompt="Enter total CH4 emissions, in metric tons CH4, from flaring" sqref="AE43:AE92" xr:uid="{00000000-0002-0000-0C00-000038000000}">
      <formula1>0</formula1>
    </dataValidation>
    <dataValidation type="decimal" operator="greaterThanOrEqual" allowBlank="1" showInputMessage="1" showErrorMessage="1" promptTitle="N2O from Flaring" prompt="Enter total N2O emissions, in metric tons N2O, from flaring" sqref="AF43:AF92 G167:G216" xr:uid="{00000000-0002-0000-0C00-000039000000}">
      <formula1>0</formula1>
    </dataValidation>
    <dataValidation type="list" allowBlank="1" showInputMessage="1" showErrorMessage="1" promptTitle="Parameters" prompt="Select the parameters for which missing data procedures were used to calculate emissions" sqref="E281:E290" xr:uid="{00000000-0002-0000-0C00-00003A000000}">
      <formula1>PMTRS_J.3.i</formula1>
    </dataValidation>
    <dataValidation type="list" allowBlank="1" showInputMessage="1" showErrorMessage="1" promptTitle="Parameters" prompt="Select the parameters for which missing data procedures were used to calculate emissions" sqref="D281:D290" xr:uid="{00000000-0002-0000-0C00-00003B000000}">
      <formula1>PMTRS_J.1</formula1>
    </dataValidation>
    <dataValidation type="list" allowBlank="1" showInputMessage="1" showErrorMessage="1" promptTitle="County and State" prompt="Select the county and state name (Only required for Onshore Petroleum and Natural Gas Gathering and Boosting)" sqref="C281:C290 C43:C92 C110:C159 C167:C216 C225:C274" xr:uid="{00000000-0002-0000-0C00-00003C000000}">
      <formula1>INDIRECT(G_B_COUNTY)</formula1>
    </dataValidation>
    <dataValidation type="decimal" operator="greaterThanOrEqual" allowBlank="1" showInputMessage="1" showErrorMessage="1" promptTitle="Total Throughput to Tanks" prompt="For Calculation Method 3, Enter the total annual oil throughput that is sent to all atmospheric tanks in the basin " sqref="D299:D302" xr:uid="{00000000-0002-0000-0C00-00003D000000}">
      <formula1>0</formula1>
    </dataValidation>
    <dataValidation allowBlank="1" showInputMessage="1" showErrorMessage="1" promptTitle="Sub-Basin ID" prompt="Enter an identifier for the sub-basin" sqref="B299:B302" xr:uid="{00000000-0002-0000-0C00-00003E000000}"/>
    <dataValidation type="list" allowBlank="1" showInputMessage="1" showErrorMessage="1" sqref="E24:E27 E21" xr:uid="{00000000-0002-0000-0C00-00003F000000}">
      <formula1>"Yes,No"</formula1>
    </dataValidation>
    <dataValidation type="list" allowBlank="1" showInputMessage="1" showErrorMessage="1" promptTitle="Measurement Frequency" prompt="Select the measurement frequency stated in your monitoring plan for the data element_x000a__x000a_If “Other”, specify frequency under “Procedures Used”" sqref="F281:F290" xr:uid="{03A223FD-BA5B-4186-808D-BB2DF88A2CF8}">
      <formula1>Measurement_Frequency</formula1>
    </dataValidation>
  </dataValidations>
  <hyperlinks>
    <hyperlink ref="D3" location="Introduction!A1" display="Back to Summary Tab" xr:uid="{00000000-0004-0000-0C00-000000000000}"/>
    <hyperlink ref="C13" r:id="rId1" display="http://www.ccdsupport.com/confluence/display/help/Subpart+W+-+Petroleum+and+Natural+Gas+Systems" xr:uid="{00000000-0004-0000-0C00-000001000000}"/>
    <hyperlink ref="C12" r:id="rId2" display="http://www.ccdsupport.com/confluence/display/help/RY2011+Optional+Calculation+Spreadsheets+for+Target+Testing" xr:uid="{00000000-0004-0000-0C00-000002000000}"/>
    <hyperlink ref="C12:F12" r:id="rId3" display="https://www.ccdsupport.com/confluence/display/help/Optional+Calculation+Spreadsheet+Instructions" xr:uid="{00000000-0004-0000-0C00-000003000000}"/>
    <hyperlink ref="G33" location="'(j) Atmospheric Storage Tanks'!B42" display="CLICK HERE" xr:uid="{00000000-0004-0000-0C00-000004000000}"/>
    <hyperlink ref="C14" r:id="rId4" xr:uid="{00000000-0004-0000-0C00-000005000000}"/>
    <hyperlink ref="G38" location="'(j) Atmospheric Storage Tanks'!B280" display="CLICK HERE" xr:uid="{00000000-0004-0000-0C00-000006000000}"/>
    <hyperlink ref="G37" location="'(j) Atmospheric Storage Tanks'!B224" display="CLICK HERE" xr:uid="{00000000-0004-0000-0C00-000007000000}"/>
    <hyperlink ref="G36" location="'(j) Atmospheric Storage Tanks'!B166" display="CLICK HERE" xr:uid="{00000000-0004-0000-0C00-000008000000}"/>
    <hyperlink ref="G35" location="'(j) Atmospheric Storage Tanks'!B109" display="CLICK HERE" xr:uid="{00000000-0004-0000-0C00-000009000000}"/>
    <hyperlink ref="G34" location="'(j) Atmospheric Storage Tanks'!B100" display="CLICK HERE" xr:uid="{00000000-0004-0000-0C00-00000A000000}"/>
    <hyperlink ref="G39" location="'(j) Atmospheric Storage Tanks'!B298" display="CLICK HERE" xr:uid="{00000000-0004-0000-0C00-00000B000000}"/>
    <hyperlink ref="G163" location="'(j) Atmospheric Storage Tanks'!A1" display="RETURN TO TOP" xr:uid="{00000000-0004-0000-0C00-00000C000000}"/>
    <hyperlink ref="C11" r:id="rId5" xr:uid="{00000000-0004-0000-0C00-00000D000000}"/>
    <hyperlink ref="G105" location="'(j) Atmospheric Storage Tanks'!A1" display="RETURN TO TOP" xr:uid="{00000000-0004-0000-0C00-00000E000000}"/>
    <hyperlink ref="H96" location="'(j) Atmospheric Storage Tanks'!A1" display="RETURN TO TOP" xr:uid="{00000000-0004-0000-0C00-00000F000000}"/>
    <hyperlink ref="G220" location="'(j) Atmospheric Storage Tanks'!A1" display="RETURN TO TOP" xr:uid="{00000000-0004-0000-0C00-000010000000}"/>
    <hyperlink ref="K278" location="'(j) Atmospheric Storage Tanks'!A1" display="RETURN TO TOP" xr:uid="{00000000-0004-0000-0C00-000011000000}"/>
    <hyperlink ref="E293" location="'(j) Atmospheric Storage Tanks'!A1" display="RETURN TO TOP" xr:uid="{00000000-0004-0000-0C00-000012000000}"/>
    <hyperlink ref="C13:F13" r:id="rId6" display="https://www.ccdsupport.com/confluence/display/help/Subpart+W+-+Petroleum+and+Natural+Gas+Systems" xr:uid="{00000000-0004-0000-0C00-000013000000}"/>
  </hyperlinks>
  <pageMargins left="0.7" right="0.7" top="0.75" bottom="0.75" header="0.3" footer="0.3"/>
  <pageSetup orientation="portrait" r:id="rId7"/>
  <extLst>
    <ext xmlns:x14="http://schemas.microsoft.com/office/spreadsheetml/2009/9/main" uri="{78C0D931-6437-407d-A8EE-F0AAD7539E65}">
      <x14:conditionalFormattings>
        <x14:conditionalFormatting xmlns:xm="http://schemas.microsoft.com/office/excel/2006/main">
          <x14:cfRule type="expression" priority="757" stopIfTrue="1" id="{00000000-000E-0000-0C00-0000F4020000}">
            <xm:f>NOT(ISNA(MATCH($F281,'missing data parameters'!$A$2:$A$8,0)))</xm:f>
            <x14:dxf>
              <font>
                <color theme="1"/>
              </font>
              <fill>
                <patternFill>
                  <bgColor rgb="FF99CCFF"/>
                </patternFill>
              </fill>
            </x14:dxf>
          </x14:cfRule>
          <xm:sqref>H281:H290</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0"/>
  <dimension ref="A1:AN59"/>
  <sheetViews>
    <sheetView showGridLines="0" zoomScale="85" zoomScaleNormal="85" workbookViewId="0"/>
  </sheetViews>
  <sheetFormatPr defaultColWidth="9.08984375" defaultRowHeight="14" x14ac:dyDescent="0.35"/>
  <cols>
    <col min="1" max="1" width="4.54296875" style="197" customWidth="1"/>
    <col min="2" max="2" width="45.6328125" style="121" customWidth="1"/>
    <col min="3" max="3" width="25.6328125" style="121" customWidth="1"/>
    <col min="4" max="4" width="27.453125" style="121" customWidth="1"/>
    <col min="5" max="5" width="23.6328125" style="121" customWidth="1"/>
    <col min="6" max="6" width="22.90625" style="121" customWidth="1"/>
    <col min="7" max="15" width="20.6328125" style="121" customWidth="1"/>
    <col min="16" max="18" width="20.54296875" style="121" customWidth="1"/>
    <col min="19" max="19" width="21.36328125" style="121" customWidth="1"/>
    <col min="20" max="20" width="9.08984375" style="121"/>
    <col min="21" max="21" width="9.08984375" style="121" customWidth="1"/>
    <col min="22" max="24" width="9.08984375" style="121" hidden="1" customWidth="1"/>
    <col min="25" max="28" width="9.08984375" style="55" hidden="1" customWidth="1"/>
    <col min="29" max="29" width="13.36328125" style="121" hidden="1" customWidth="1"/>
    <col min="30" max="40" width="9.08984375" style="121" hidden="1" customWidth="1"/>
    <col min="41" max="49" width="9.08984375" style="121" customWidth="1"/>
    <col min="50" max="16384" width="9.08984375" style="121"/>
  </cols>
  <sheetData>
    <row r="1" spans="2:32" ht="20" x14ac:dyDescent="0.35">
      <c r="B1" s="340"/>
    </row>
    <row r="2" spans="2:32" ht="19" x14ac:dyDescent="0.35">
      <c r="B2" s="559" t="s">
        <v>3946</v>
      </c>
      <c r="E2" s="526" t="e">
        <f>IF(Introduction!E40="Yes","","This source is not required to be reported for the industry segment selected")</f>
        <v>#N/A</v>
      </c>
      <c r="F2" s="120"/>
    </row>
    <row r="3" spans="2:32" x14ac:dyDescent="0.35">
      <c r="B3" s="342" t="s">
        <v>43</v>
      </c>
      <c r="C3" s="343" t="str">
        <f>Introduction!D4</f>
        <v>R.10</v>
      </c>
      <c r="D3" s="110" t="s">
        <v>63</v>
      </c>
      <c r="G3" s="120"/>
      <c r="H3" s="482">
        <f>Introduction!H4</f>
        <v>45618</v>
      </c>
    </row>
    <row r="4" spans="2:32" ht="18.899999999999999" customHeight="1" thickBot="1" x14ac:dyDescent="0.4">
      <c r="B4" s="12" t="s">
        <v>19</v>
      </c>
      <c r="C4" s="3"/>
      <c r="D4" s="3"/>
      <c r="E4" s="3"/>
      <c r="F4" s="4"/>
      <c r="Y4" s="55" t="s">
        <v>56</v>
      </c>
      <c r="Z4" s="55" t="s">
        <v>16</v>
      </c>
      <c r="AC4" s="66" t="s">
        <v>190</v>
      </c>
      <c r="AD4" s="55"/>
    </row>
    <row r="5" spans="2:32" ht="14.5" thickBot="1" x14ac:dyDescent="0.4">
      <c r="B5" s="528" t="s">
        <v>3623</v>
      </c>
      <c r="C5" s="529"/>
      <c r="D5" s="529"/>
      <c r="E5" s="529"/>
      <c r="F5" s="530"/>
      <c r="Y5" s="468" t="e">
        <f>Introduction!E40</f>
        <v>#N/A</v>
      </c>
      <c r="Z5" s="55" t="s">
        <v>29</v>
      </c>
      <c r="AB5" s="55" t="s">
        <v>4011</v>
      </c>
      <c r="AC5" s="66">
        <v>0</v>
      </c>
      <c r="AD5" s="66">
        <f>E19</f>
        <v>0</v>
      </c>
    </row>
    <row r="6" spans="2:32" ht="15.75" customHeight="1" x14ac:dyDescent="0.35">
      <c r="B6" s="885" t="s">
        <v>8952</v>
      </c>
      <c r="C6" s="886"/>
      <c r="D6" s="886"/>
      <c r="E6" s="886"/>
      <c r="F6" s="887"/>
      <c r="AA6" s="55" t="s">
        <v>3571</v>
      </c>
    </row>
    <row r="7" spans="2:32" ht="15.75" customHeight="1" x14ac:dyDescent="0.35">
      <c r="B7" s="560"/>
      <c r="C7" s="561"/>
      <c r="D7" s="561"/>
      <c r="E7" s="561"/>
      <c r="F7" s="562"/>
      <c r="W7" s="121">
        <v>1</v>
      </c>
      <c r="Z7" s="66" t="s">
        <v>25</v>
      </c>
      <c r="AA7" s="55" t="s">
        <v>3656</v>
      </c>
    </row>
    <row r="8" spans="2:32" ht="44.25" customHeight="1" x14ac:dyDescent="0.35">
      <c r="B8" s="872" t="s">
        <v>4112</v>
      </c>
      <c r="C8" s="914"/>
      <c r="D8" s="914"/>
      <c r="E8" s="914"/>
      <c r="F8" s="915"/>
      <c r="Z8" s="66" t="s">
        <v>28</v>
      </c>
    </row>
    <row r="9" spans="2:32" ht="15.75" customHeight="1" x14ac:dyDescent="0.35">
      <c r="B9" s="146" t="s">
        <v>20</v>
      </c>
      <c r="C9" s="186"/>
      <c r="D9" s="147"/>
      <c r="E9" s="147"/>
      <c r="F9" s="148"/>
      <c r="Z9" s="66" t="s">
        <v>30</v>
      </c>
    </row>
    <row r="10" spans="2:32" x14ac:dyDescent="0.35">
      <c r="B10" s="695" t="s">
        <v>61</v>
      </c>
      <c r="C10" s="267" t="s">
        <v>4779</v>
      </c>
      <c r="D10" s="268"/>
      <c r="E10" s="268"/>
      <c r="F10" s="275"/>
      <c r="Z10" s="66" t="s">
        <v>31</v>
      </c>
    </row>
    <row r="11" spans="2:32" ht="13.75" customHeight="1" x14ac:dyDescent="0.35">
      <c r="B11" s="696" t="s">
        <v>62</v>
      </c>
      <c r="C11" s="267" t="s">
        <v>8637</v>
      </c>
      <c r="D11" s="285"/>
      <c r="E11" s="285"/>
      <c r="F11" s="286"/>
    </row>
    <row r="12" spans="2:32" ht="13.75" customHeight="1" x14ac:dyDescent="0.35">
      <c r="B12" s="669" t="s">
        <v>3653</v>
      </c>
      <c r="C12" s="356" t="s">
        <v>8625</v>
      </c>
      <c r="D12" s="356"/>
      <c r="E12" s="356"/>
      <c r="F12" s="357"/>
    </row>
    <row r="13" spans="2:32" ht="14.5" thickBot="1" x14ac:dyDescent="0.4">
      <c r="AA13" s="55" t="s">
        <v>3834</v>
      </c>
      <c r="AF13" s="55"/>
    </row>
    <row r="14" spans="2:32" ht="30.75" customHeight="1" x14ac:dyDescent="0.35">
      <c r="C14" s="810" t="s">
        <v>3957</v>
      </c>
      <c r="D14" s="811"/>
      <c r="E14" s="812"/>
      <c r="F14" s="335"/>
      <c r="AA14" s="55" t="s">
        <v>3831</v>
      </c>
      <c r="AF14" s="55"/>
    </row>
    <row r="15" spans="2:32" ht="17" x14ac:dyDescent="0.35">
      <c r="C15" s="57" t="s">
        <v>59</v>
      </c>
      <c r="D15" s="58" t="s">
        <v>3807</v>
      </c>
      <c r="E15" s="167" t="s">
        <v>3808</v>
      </c>
      <c r="F15" s="335"/>
      <c r="AA15" s="55" t="s">
        <v>3836</v>
      </c>
      <c r="AF15" s="55"/>
    </row>
    <row r="16" spans="2:32" ht="15" thickBot="1" x14ac:dyDescent="0.4">
      <c r="C16" s="532">
        <f>SUM(J32:J43,P32:P43)</f>
        <v>0</v>
      </c>
      <c r="D16" s="533">
        <f>SUM(K32:K43,Q32:Q43)</f>
        <v>0</v>
      </c>
      <c r="E16" s="534">
        <f>SUM(R32:R43)</f>
        <v>0</v>
      </c>
      <c r="F16" s="335"/>
      <c r="AA16" s="55" t="s">
        <v>3860</v>
      </c>
      <c r="AF16" s="55"/>
    </row>
    <row r="17" spans="1:40" ht="14.5" x14ac:dyDescent="0.35">
      <c r="C17" s="335"/>
      <c r="D17" s="335"/>
      <c r="E17" s="335"/>
      <c r="F17" s="335"/>
      <c r="AA17" s="163" t="s">
        <v>3832</v>
      </c>
    </row>
    <row r="18" spans="1:40" x14ac:dyDescent="0.35">
      <c r="C18" s="854" t="s">
        <v>4720</v>
      </c>
      <c r="D18" s="854"/>
      <c r="E18" s="854"/>
      <c r="F18" s="563" t="str">
        <f>IF(E19="No",AA6,"")</f>
        <v/>
      </c>
      <c r="AA18" s="55" t="s">
        <v>3833</v>
      </c>
    </row>
    <row r="19" spans="1:40" ht="41" customHeight="1" x14ac:dyDescent="0.35">
      <c r="C19" s="751" t="s">
        <v>3881</v>
      </c>
      <c r="D19" s="751"/>
      <c r="E19" s="424"/>
      <c r="G19" s="469" t="str">
        <f>IF(AND(SUM(J32:K43,P32:R43)&gt;0,E19&lt;&gt;"Yes"),$AA$7,"")</f>
        <v/>
      </c>
    </row>
    <row r="20" spans="1:40" ht="14.5" x14ac:dyDescent="0.35">
      <c r="C20" s="335"/>
      <c r="D20" s="335"/>
      <c r="E20" s="335"/>
      <c r="G20" s="364"/>
    </row>
    <row r="21" spans="1:40" ht="14.4" customHeight="1" x14ac:dyDescent="0.35">
      <c r="C21" s="835" t="s">
        <v>4759</v>
      </c>
      <c r="D21" s="835"/>
      <c r="E21" s="835"/>
      <c r="G21" s="364"/>
    </row>
    <row r="22" spans="1:40" ht="112.5" customHeight="1" x14ac:dyDescent="0.35">
      <c r="C22" s="438" t="s">
        <v>8850</v>
      </c>
      <c r="D22" s="438" t="s">
        <v>8851</v>
      </c>
      <c r="E22" s="438" t="s">
        <v>4812</v>
      </c>
      <c r="AA22" s="335" t="s">
        <v>3835</v>
      </c>
    </row>
    <row r="23" spans="1:40" ht="14" customHeight="1" x14ac:dyDescent="0.35">
      <c r="B23" s="113"/>
      <c r="C23" s="747" t="s">
        <v>8349</v>
      </c>
      <c r="D23" s="749"/>
      <c r="E23" s="260"/>
      <c r="AA23" s="55" t="s">
        <v>3836</v>
      </c>
    </row>
    <row r="24" spans="1:40" x14ac:dyDescent="0.35">
      <c r="C24" s="564"/>
      <c r="D24" s="24"/>
      <c r="E24" s="24"/>
      <c r="AA24" s="55" t="s">
        <v>3860</v>
      </c>
    </row>
    <row r="25" spans="1:40" ht="15" customHeight="1" x14ac:dyDescent="0.35">
      <c r="D25" s="135" t="s">
        <v>4199</v>
      </c>
      <c r="E25" s="122" t="s">
        <v>79</v>
      </c>
      <c r="G25" s="56"/>
      <c r="H25" s="56"/>
      <c r="AA25" s="55" t="s">
        <v>3832</v>
      </c>
    </row>
    <row r="26" spans="1:40" ht="14.5" x14ac:dyDescent="0.35">
      <c r="C26" s="335"/>
      <c r="D26" s="135" t="s">
        <v>4200</v>
      </c>
      <c r="E26" s="122" t="s">
        <v>79</v>
      </c>
      <c r="G26" s="56"/>
      <c r="H26" s="56"/>
      <c r="AA26" s="55" t="s">
        <v>3833</v>
      </c>
    </row>
    <row r="27" spans="1:40" x14ac:dyDescent="0.35">
      <c r="E27" s="565"/>
      <c r="F27" s="56"/>
      <c r="G27" s="56"/>
      <c r="AA27" s="121"/>
    </row>
    <row r="28" spans="1:40" x14ac:dyDescent="0.35">
      <c r="B28" s="237" t="s">
        <v>4201</v>
      </c>
      <c r="R28" s="122" t="s">
        <v>4306</v>
      </c>
    </row>
    <row r="29" spans="1:40" x14ac:dyDescent="0.35">
      <c r="B29" s="237" t="s">
        <v>3572</v>
      </c>
      <c r="Y29" s="239" t="s">
        <v>3600</v>
      </c>
    </row>
    <row r="30" spans="1:40" ht="29.5" customHeight="1" x14ac:dyDescent="0.35">
      <c r="B30" s="295" t="str">
        <f ca="1">IF(ISERROR(Y36),"",IF(Y36&gt;0,$Y$38,""))</f>
        <v/>
      </c>
      <c r="F30" s="791" t="s">
        <v>3882</v>
      </c>
      <c r="G30" s="792"/>
      <c r="H30" s="792"/>
      <c r="I30" s="792"/>
      <c r="J30" s="792"/>
      <c r="K30" s="793"/>
      <c r="L30" s="791" t="s">
        <v>3883</v>
      </c>
      <c r="M30" s="792"/>
      <c r="N30" s="792"/>
      <c r="O30" s="792"/>
      <c r="P30" s="792"/>
      <c r="Q30" s="792"/>
      <c r="R30" s="793"/>
    </row>
    <row r="31" spans="1:40" ht="126" customHeight="1" x14ac:dyDescent="0.35">
      <c r="B31" s="158" t="s">
        <v>3933</v>
      </c>
      <c r="C31" s="454" t="s">
        <v>3908</v>
      </c>
      <c r="D31" s="454" t="s">
        <v>8974</v>
      </c>
      <c r="E31" s="454" t="s">
        <v>3906</v>
      </c>
      <c r="F31" s="454" t="s">
        <v>3905</v>
      </c>
      <c r="G31" s="454" t="s">
        <v>8975</v>
      </c>
      <c r="H31" s="454" t="s">
        <v>3907</v>
      </c>
      <c r="I31" s="454" t="s">
        <v>4117</v>
      </c>
      <c r="J31" s="158" t="s">
        <v>9140</v>
      </c>
      <c r="K31" s="158" t="s">
        <v>9141</v>
      </c>
      <c r="L31" s="454" t="s">
        <v>3837</v>
      </c>
      <c r="M31" s="454" t="s">
        <v>8976</v>
      </c>
      <c r="N31" s="454" t="s">
        <v>3904</v>
      </c>
      <c r="O31" s="454" t="s">
        <v>4107</v>
      </c>
      <c r="P31" s="158" t="s">
        <v>3934</v>
      </c>
      <c r="Q31" s="158" t="s">
        <v>9142</v>
      </c>
      <c r="R31" s="158" t="s">
        <v>3935</v>
      </c>
      <c r="AN31" s="237"/>
    </row>
    <row r="32" spans="1:40" x14ac:dyDescent="0.35">
      <c r="A32" s="197">
        <v>1</v>
      </c>
      <c r="B32" s="566"/>
      <c r="C32" s="195"/>
      <c r="D32" s="195"/>
      <c r="E32" s="195"/>
      <c r="F32" s="195"/>
      <c r="G32" s="420"/>
      <c r="H32" s="387"/>
      <c r="I32" s="387"/>
      <c r="J32" s="109"/>
      <c r="K32" s="233"/>
      <c r="L32" s="195"/>
      <c r="M32" s="420"/>
      <c r="N32" s="387"/>
      <c r="O32" s="195"/>
      <c r="P32" s="109"/>
      <c r="Q32" s="233"/>
      <c r="R32" s="234"/>
      <c r="Y32" s="330" t="s">
        <v>3603</v>
      </c>
    </row>
    <row r="33" spans="1:28" x14ac:dyDescent="0.35">
      <c r="A33" s="197">
        <v>2</v>
      </c>
      <c r="B33" s="566"/>
      <c r="C33" s="195"/>
      <c r="D33" s="195"/>
      <c r="E33" s="195"/>
      <c r="F33" s="195"/>
      <c r="G33" s="420"/>
      <c r="H33" s="387"/>
      <c r="I33" s="387"/>
      <c r="J33" s="109"/>
      <c r="K33" s="233"/>
      <c r="L33" s="195"/>
      <c r="M33" s="420"/>
      <c r="N33" s="387"/>
      <c r="O33" s="195"/>
      <c r="P33" s="109"/>
      <c r="Q33" s="233"/>
      <c r="R33" s="234"/>
      <c r="Y33" s="239" t="s">
        <v>4277</v>
      </c>
    </row>
    <row r="34" spans="1:28" ht="14.5" x14ac:dyDescent="0.35">
      <c r="A34" s="197">
        <v>3</v>
      </c>
      <c r="B34" s="566"/>
      <c r="C34" s="195"/>
      <c r="D34" s="195"/>
      <c r="E34" s="195"/>
      <c r="F34" s="195"/>
      <c r="G34" s="420"/>
      <c r="H34" s="387"/>
      <c r="I34" s="387"/>
      <c r="J34" s="109"/>
      <c r="K34" s="233"/>
      <c r="L34" s="195"/>
      <c r="M34" s="420"/>
      <c r="N34" s="387"/>
      <c r="O34" s="195"/>
      <c r="P34" s="109"/>
      <c r="Q34" s="233"/>
      <c r="R34" s="234"/>
      <c r="Y34" s="376" t="e">
        <f>MATCH("*",B32:B43,-1)</f>
        <v>#N/A</v>
      </c>
      <c r="Z34" s="55" t="s">
        <v>3599</v>
      </c>
    </row>
    <row r="35" spans="1:28" ht="14.5" x14ac:dyDescent="0.35">
      <c r="A35" s="197">
        <v>4</v>
      </c>
      <c r="B35" s="566"/>
      <c r="C35" s="195"/>
      <c r="D35" s="195"/>
      <c r="E35" s="195"/>
      <c r="F35" s="195"/>
      <c r="G35" s="420"/>
      <c r="H35" s="387"/>
      <c r="I35" s="387"/>
      <c r="J35" s="109"/>
      <c r="K35" s="233"/>
      <c r="L35" s="195"/>
      <c r="M35" s="420"/>
      <c r="N35" s="387"/>
      <c r="O35" s="195"/>
      <c r="P35" s="109"/>
      <c r="Q35" s="233"/>
      <c r="R35" s="234"/>
      <c r="Y35" s="376" t="e">
        <f ca="1">OFFSET(B32,Y34-1,0,1,1)</f>
        <v>#N/A</v>
      </c>
      <c r="Z35" s="55" t="s">
        <v>3598</v>
      </c>
    </row>
    <row r="36" spans="1:28" ht="14.5" x14ac:dyDescent="0.35">
      <c r="A36" s="197">
        <v>5</v>
      </c>
      <c r="B36" s="566"/>
      <c r="C36" s="195"/>
      <c r="D36" s="195"/>
      <c r="E36" s="195"/>
      <c r="F36" s="195"/>
      <c r="G36" s="420"/>
      <c r="H36" s="387"/>
      <c r="I36" s="387"/>
      <c r="J36" s="109"/>
      <c r="K36" s="233"/>
      <c r="L36" s="195"/>
      <c r="M36" s="420"/>
      <c r="N36" s="387"/>
      <c r="O36" s="195"/>
      <c r="P36" s="109"/>
      <c r="Q36" s="233"/>
      <c r="R36" s="234"/>
      <c r="Y36" s="376" t="e">
        <f t="array" aca="1" ref="Y36" ca="1">MIN(IF(LEN(OFFSET(B32,0,0,Y34-1,1))=0,ROW(OFFSET(B32,0,0,Y34-1,1))))</f>
        <v>#N/A</v>
      </c>
      <c r="Z36" s="55" t="s">
        <v>3729</v>
      </c>
    </row>
    <row r="37" spans="1:28" x14ac:dyDescent="0.35">
      <c r="A37" s="197">
        <v>6</v>
      </c>
      <c r="B37" s="566"/>
      <c r="C37" s="195"/>
      <c r="D37" s="195"/>
      <c r="E37" s="195"/>
      <c r="F37" s="195"/>
      <c r="G37" s="420"/>
      <c r="H37" s="387"/>
      <c r="I37" s="387"/>
      <c r="J37" s="109"/>
      <c r="K37" s="233"/>
      <c r="L37" s="195"/>
      <c r="M37" s="420"/>
      <c r="N37" s="387"/>
      <c r="O37" s="195"/>
      <c r="P37" s="109"/>
      <c r="Q37" s="233"/>
      <c r="R37" s="234"/>
    </row>
    <row r="38" spans="1:28" x14ac:dyDescent="0.35">
      <c r="A38" s="197">
        <v>7</v>
      </c>
      <c r="B38" s="566"/>
      <c r="C38" s="195"/>
      <c r="D38" s="195"/>
      <c r="E38" s="195"/>
      <c r="F38" s="195"/>
      <c r="G38" s="420"/>
      <c r="H38" s="387"/>
      <c r="I38" s="387"/>
      <c r="J38" s="109"/>
      <c r="K38" s="233"/>
      <c r="L38" s="195"/>
      <c r="M38" s="420"/>
      <c r="N38" s="387"/>
      <c r="O38" s="195"/>
      <c r="P38" s="109"/>
      <c r="Q38" s="233"/>
      <c r="R38" s="234"/>
      <c r="Y38" s="55" t="s">
        <v>3604</v>
      </c>
    </row>
    <row r="39" spans="1:28" x14ac:dyDescent="0.35">
      <c r="A39" s="197">
        <v>8</v>
      </c>
      <c r="B39" s="566"/>
      <c r="C39" s="195"/>
      <c r="D39" s="195"/>
      <c r="E39" s="195"/>
      <c r="F39" s="195"/>
      <c r="G39" s="420"/>
      <c r="H39" s="387"/>
      <c r="I39" s="387"/>
      <c r="J39" s="109"/>
      <c r="K39" s="233"/>
      <c r="L39" s="195"/>
      <c r="M39" s="420"/>
      <c r="N39" s="387"/>
      <c r="O39" s="195"/>
      <c r="P39" s="109"/>
      <c r="Q39" s="233"/>
      <c r="R39" s="234"/>
    </row>
    <row r="40" spans="1:28" x14ac:dyDescent="0.35">
      <c r="A40" s="197">
        <v>9</v>
      </c>
      <c r="B40" s="566"/>
      <c r="C40" s="195"/>
      <c r="D40" s="195"/>
      <c r="E40" s="195"/>
      <c r="F40" s="195"/>
      <c r="G40" s="420"/>
      <c r="H40" s="387"/>
      <c r="I40" s="387"/>
      <c r="J40" s="109"/>
      <c r="K40" s="233"/>
      <c r="L40" s="195"/>
      <c r="M40" s="420"/>
      <c r="N40" s="387"/>
      <c r="O40" s="195"/>
      <c r="P40" s="109"/>
      <c r="Q40" s="233"/>
      <c r="R40" s="234"/>
      <c r="Y40" s="121"/>
      <c r="Z40" s="121"/>
      <c r="AA40" s="121"/>
      <c r="AB40" s="121"/>
    </row>
    <row r="41" spans="1:28" x14ac:dyDescent="0.35">
      <c r="A41" s="197">
        <v>10</v>
      </c>
      <c r="B41" s="566"/>
      <c r="C41" s="195"/>
      <c r="D41" s="195"/>
      <c r="E41" s="195"/>
      <c r="F41" s="195"/>
      <c r="G41" s="420"/>
      <c r="H41" s="387"/>
      <c r="I41" s="387"/>
      <c r="J41" s="109"/>
      <c r="K41" s="233"/>
      <c r="L41" s="195"/>
      <c r="M41" s="420"/>
      <c r="N41" s="387"/>
      <c r="O41" s="195"/>
      <c r="P41" s="109"/>
      <c r="Q41" s="233"/>
      <c r="R41" s="234"/>
      <c r="Y41" s="121"/>
      <c r="Z41" s="121"/>
      <c r="AA41" s="121"/>
      <c r="AB41" s="121"/>
    </row>
    <row r="42" spans="1:28" x14ac:dyDescent="0.35">
      <c r="A42" s="197">
        <v>11</v>
      </c>
      <c r="B42" s="566"/>
      <c r="C42" s="195"/>
      <c r="D42" s="195"/>
      <c r="E42" s="195"/>
      <c r="F42" s="195"/>
      <c r="G42" s="420"/>
      <c r="H42" s="387"/>
      <c r="I42" s="387"/>
      <c r="J42" s="109"/>
      <c r="K42" s="233"/>
      <c r="L42" s="195"/>
      <c r="M42" s="420"/>
      <c r="N42" s="387"/>
      <c r="O42" s="195"/>
      <c r="P42" s="109"/>
      <c r="Q42" s="233"/>
      <c r="R42" s="234"/>
      <c r="Y42" s="121"/>
      <c r="Z42" s="121"/>
      <c r="AA42" s="121"/>
      <c r="AB42" s="121"/>
    </row>
    <row r="43" spans="1:28" x14ac:dyDescent="0.35">
      <c r="A43" s="197">
        <v>12</v>
      </c>
      <c r="B43" s="566"/>
      <c r="C43" s="195"/>
      <c r="D43" s="195"/>
      <c r="E43" s="195"/>
      <c r="F43" s="195"/>
      <c r="G43" s="420"/>
      <c r="H43" s="387"/>
      <c r="I43" s="387"/>
      <c r="J43" s="109"/>
      <c r="K43" s="233"/>
      <c r="L43" s="195"/>
      <c r="M43" s="420"/>
      <c r="N43" s="387"/>
      <c r="O43" s="195"/>
      <c r="P43" s="109"/>
      <c r="Q43" s="233"/>
      <c r="R43" s="234"/>
    </row>
    <row r="46" spans="1:28" x14ac:dyDescent="0.35">
      <c r="B46" s="29" t="s">
        <v>4202</v>
      </c>
      <c r="C46" s="56"/>
      <c r="D46" s="56"/>
      <c r="E46" s="56"/>
      <c r="F46" s="56"/>
      <c r="G46" s="56"/>
      <c r="H46" s="56"/>
      <c r="I46" s="122" t="s">
        <v>4306</v>
      </c>
    </row>
    <row r="47" spans="1:28" ht="107.5" customHeight="1" x14ac:dyDescent="0.35">
      <c r="B47" s="158" t="s">
        <v>4102</v>
      </c>
      <c r="C47" s="441" t="s">
        <v>4380</v>
      </c>
      <c r="D47" s="441" t="s">
        <v>3920</v>
      </c>
      <c r="E47" s="441" t="s">
        <v>9045</v>
      </c>
      <c r="F47" s="441" t="s">
        <v>8972</v>
      </c>
      <c r="G47" s="826" t="s">
        <v>9046</v>
      </c>
      <c r="H47" s="827"/>
      <c r="I47" s="828"/>
    </row>
    <row r="48" spans="1:28" x14ac:dyDescent="0.35">
      <c r="A48" s="197">
        <v>1</v>
      </c>
      <c r="B48" s="194"/>
      <c r="C48" s="443"/>
      <c r="D48" s="311"/>
      <c r="E48" s="194"/>
      <c r="F48" s="235"/>
      <c r="G48" s="916"/>
      <c r="H48" s="917"/>
      <c r="I48" s="918"/>
    </row>
    <row r="49" spans="1:9" x14ac:dyDescent="0.35">
      <c r="A49" s="197">
        <v>2</v>
      </c>
      <c r="B49" s="194"/>
      <c r="C49" s="443"/>
      <c r="D49" s="311"/>
      <c r="E49" s="194"/>
      <c r="F49" s="235"/>
      <c r="G49" s="916"/>
      <c r="H49" s="917"/>
      <c r="I49" s="918"/>
    </row>
    <row r="50" spans="1:9" x14ac:dyDescent="0.35">
      <c r="A50" s="197">
        <v>3</v>
      </c>
      <c r="B50" s="194"/>
      <c r="C50" s="443"/>
      <c r="D50" s="311"/>
      <c r="E50" s="194"/>
      <c r="F50" s="235"/>
      <c r="G50" s="916"/>
      <c r="H50" s="917"/>
      <c r="I50" s="918"/>
    </row>
    <row r="51" spans="1:9" x14ac:dyDescent="0.35">
      <c r="A51" s="197">
        <v>4</v>
      </c>
      <c r="B51" s="194"/>
      <c r="C51" s="443"/>
      <c r="D51" s="311"/>
      <c r="E51" s="194"/>
      <c r="F51" s="235"/>
      <c r="G51" s="916"/>
      <c r="H51" s="917"/>
      <c r="I51" s="918"/>
    </row>
    <row r="52" spans="1:9" x14ac:dyDescent="0.35">
      <c r="A52" s="197">
        <v>5</v>
      </c>
      <c r="B52" s="194"/>
      <c r="C52" s="443"/>
      <c r="D52" s="311"/>
      <c r="E52" s="194"/>
      <c r="F52" s="235"/>
      <c r="G52" s="916"/>
      <c r="H52" s="917"/>
      <c r="I52" s="918"/>
    </row>
    <row r="53" spans="1:9" x14ac:dyDescent="0.35">
      <c r="A53" s="197">
        <v>6</v>
      </c>
      <c r="B53" s="194"/>
      <c r="C53" s="443"/>
      <c r="D53" s="311"/>
      <c r="E53" s="194"/>
      <c r="F53" s="235"/>
      <c r="G53" s="916"/>
      <c r="H53" s="917"/>
      <c r="I53" s="918"/>
    </row>
    <row r="54" spans="1:9" x14ac:dyDescent="0.35">
      <c r="A54" s="197">
        <v>7</v>
      </c>
      <c r="B54" s="194"/>
      <c r="C54" s="443"/>
      <c r="D54" s="311"/>
      <c r="E54" s="194"/>
      <c r="F54" s="235"/>
      <c r="G54" s="916"/>
      <c r="H54" s="917"/>
      <c r="I54" s="918"/>
    </row>
    <row r="55" spans="1:9" x14ac:dyDescent="0.35">
      <c r="A55" s="197">
        <v>8</v>
      </c>
      <c r="B55" s="194"/>
      <c r="C55" s="443"/>
      <c r="D55" s="311"/>
      <c r="E55" s="194"/>
      <c r="F55" s="235"/>
      <c r="G55" s="916"/>
      <c r="H55" s="917"/>
      <c r="I55" s="918"/>
    </row>
    <row r="56" spans="1:9" x14ac:dyDescent="0.35">
      <c r="A56" s="197">
        <v>9</v>
      </c>
      <c r="B56" s="194"/>
      <c r="C56" s="443"/>
      <c r="D56" s="311"/>
      <c r="E56" s="194"/>
      <c r="F56" s="235"/>
      <c r="G56" s="916"/>
      <c r="H56" s="917"/>
      <c r="I56" s="918"/>
    </row>
    <row r="57" spans="1:9" x14ac:dyDescent="0.35">
      <c r="A57" s="197">
        <v>10</v>
      </c>
      <c r="B57" s="194"/>
      <c r="C57" s="443"/>
      <c r="D57" s="311"/>
      <c r="E57" s="194"/>
      <c r="F57" s="235"/>
      <c r="G57" s="916"/>
      <c r="H57" s="917"/>
      <c r="I57" s="918"/>
    </row>
    <row r="58" spans="1:9" ht="14.5" x14ac:dyDescent="0.35">
      <c r="B58" s="335"/>
    </row>
    <row r="59" spans="1:9" ht="14.5" x14ac:dyDescent="0.35">
      <c r="B59" s="335"/>
    </row>
  </sheetData>
  <sheetProtection algorithmName="SHA-512" hashValue="SItEA8QFdxWbIpI96zll3DXp0fguiDQ2U3dtgObKsQASnGMikW+S137S0rC2jimf7cuUqqklNn85LvM3tPfTdQ==" saltValue="NaY0zCC+3RcHc+Nwa31hYw==" spinCount="100000" sheet="1" objects="1" scenarios="1"/>
  <mergeCells count="20">
    <mergeCell ref="C19:D19"/>
    <mergeCell ref="C18:E18"/>
    <mergeCell ref="C23:D23"/>
    <mergeCell ref="B6:F6"/>
    <mergeCell ref="B8:F8"/>
    <mergeCell ref="C14:E14"/>
    <mergeCell ref="C21:E21"/>
    <mergeCell ref="F30:K30"/>
    <mergeCell ref="G54:I54"/>
    <mergeCell ref="G55:I55"/>
    <mergeCell ref="G56:I56"/>
    <mergeCell ref="L30:R30"/>
    <mergeCell ref="G52:I52"/>
    <mergeCell ref="G57:I57"/>
    <mergeCell ref="G47:I47"/>
    <mergeCell ref="G48:I48"/>
    <mergeCell ref="G49:I49"/>
    <mergeCell ref="G50:I50"/>
    <mergeCell ref="G51:I51"/>
    <mergeCell ref="G53:I53"/>
  </mergeCells>
  <conditionalFormatting sqref="E23 C48:F57 B32:R43">
    <cfRule type="expression" dxfId="410" priority="32" stopIfTrue="1">
      <formula>$Y$5="no"</formula>
    </cfRule>
  </conditionalFormatting>
  <conditionalFormatting sqref="E48:E57">
    <cfRule type="expression" dxfId="409" priority="20" stopIfTrue="1">
      <formula>$D48="Quarterly"</formula>
    </cfRule>
  </conditionalFormatting>
  <conditionalFormatting sqref="B48:B57">
    <cfRule type="expression" dxfId="408" priority="19" stopIfTrue="1">
      <formula>$Y$5="no"</formula>
    </cfRule>
  </conditionalFormatting>
  <conditionalFormatting sqref="G48:G57">
    <cfRule type="expression" dxfId="407" priority="327" stopIfTrue="1">
      <formula>$X$9="no"</formula>
    </cfRule>
  </conditionalFormatting>
  <conditionalFormatting sqref="B48:D57 G48:I57">
    <cfRule type="expression" dxfId="406" priority="411" stopIfTrue="1">
      <formula>$E$23="Yes"</formula>
    </cfRule>
  </conditionalFormatting>
  <conditionalFormatting sqref="F32:R43">
    <cfRule type="expression" dxfId="405" priority="7" stopIfTrue="1">
      <formula>$D32="No"</formula>
    </cfRule>
  </conditionalFormatting>
  <conditionalFormatting sqref="G32:K43">
    <cfRule type="expression" dxfId="404" priority="6" stopIfTrue="1">
      <formula>$F32="No"</formula>
    </cfRule>
  </conditionalFormatting>
  <conditionalFormatting sqref="M32:R43">
    <cfRule type="expression" dxfId="403" priority="5" stopIfTrue="1">
      <formula>$L32="No"</formula>
    </cfRule>
  </conditionalFormatting>
  <conditionalFormatting sqref="B32:R43">
    <cfRule type="expression" dxfId="402" priority="898" stopIfTrue="1">
      <formula>$E$19="No"</formula>
    </cfRule>
  </conditionalFormatting>
  <conditionalFormatting sqref="E23">
    <cfRule type="expression" dxfId="401" priority="899" stopIfTrue="1">
      <formula>$E$19="No"</formula>
    </cfRule>
  </conditionalFormatting>
  <conditionalFormatting sqref="L32:R43">
    <cfRule type="expression" dxfId="400" priority="2" stopIfTrue="1">
      <formula>$E32="No"</formula>
    </cfRule>
  </conditionalFormatting>
  <dataValidations count="24">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4 D25:D26 B9 F18 C10:C11" xr:uid="{00000000-0002-0000-0D00-000000000000}"/>
    <dataValidation type="list" allowBlank="1" showInputMessage="1" showErrorMessage="1" promptTitle="Missing Data" prompt="Report whether missing data procedures were used for any parameters to calculate GHG emissions (Yes or No)" sqref="E23" xr:uid="{00000000-0002-0000-0D00-000001000000}">
      <formula1>"Yes, No"</formula1>
    </dataValidation>
    <dataValidation type="decimal" operator="greaterThanOrEqual" allowBlank="1" showInputMessage="1" showErrorMessage="1" promptTitle="Total CO2 Emissions" prompt="Enter the total CO2 emissions from venting gas directly to the atmosphere, in metric tons CO2 for this transmission storage vent stack" sqref="J32:J43" xr:uid="{00000000-0002-0000-0D00-000002000000}">
      <formula1>0</formula1>
    </dataValidation>
    <dataValidation type="list" allowBlank="1" showInputMessage="1" showErrorMessage="1" promptTitle="Vented to atmosphere" prompt="Indicate whether the scrubber valve leakage occured while the vent stack was vented directly to the atmosphere [Yes/No]" sqref="F32:F43" xr:uid="{00000000-0002-0000-0D00-000003000000}">
      <formula1>"Yes, No"</formula1>
    </dataValidation>
    <dataValidation type="decimal" operator="greaterThanOrEqual" allowBlank="1" showInputMessage="1" showErrorMessage="1" promptTitle="Measured leak rate" prompt="Enter the measured leak rate, standard cubic feet per hour" sqref="N32:N43 H32:H43" xr:uid="{00000000-0002-0000-0D00-000004000000}">
      <formula1>0</formula1>
    </dataValidation>
    <dataValidation type="decimal" operator="greaterThanOrEqual" allowBlank="1" showInputMessage="1" showErrorMessage="1" promptTitle="Total CH4 Emissions" prompt="Enter the total CH4 emissions from venting gas directly to the atmosphere, in metric tons CH4, for this transmission storage vent stack" sqref="K32:K43" xr:uid="{00000000-0002-0000-0D00-000005000000}">
      <formula1>0</formula1>
    </dataValidation>
    <dataValidation type="list" allowBlank="1" showInputMessage="1" showErrorMessage="1" promptTitle="Vented to atmosphere" prompt="Indicate whether the scrubber valve leakage occured while the vent stack was vented to a flare [Yes/No]" sqref="L32:L43" xr:uid="{00000000-0002-0000-0D00-000006000000}">
      <formula1>"Yes, No"</formula1>
    </dataValidation>
    <dataValidation type="custom" allowBlank="1" showInputMessage="1" showErrorMessage="1" errorTitle="Invalid Entry" error="You have skipped a row. Please make sure to fill out the table from top to bottom without skipping rows." promptTitle="Unique Name or ID" prompt="Unique name or identifier for transmission storage tank vent stack" sqref="B48:B57" xr:uid="{00000000-0002-0000-0D00-000007000000}">
      <formula1>COUNTA($B$48:B48)=$A48</formula1>
    </dataValidation>
    <dataValidation type="list" allowBlank="1" showInputMessage="1" showErrorMessage="1" promptTitle="Dump valve leakage occurance" prompt="Indicate whether scrubber dump valve leakage occurred for the transmission storage tank vent according to 98.233(k)(2) [Yes/No]" sqref="D32:D43" xr:uid="{00000000-0002-0000-0D00-000008000000}">
      <formula1>"Yes, No"</formula1>
    </dataValidation>
    <dataValidation type="list" allowBlank="1" showInputMessage="1" showErrorMessage="1" promptTitle="Flare attached to vent" prompt="Indicate whether there was a flare attached to the transmission storage tank vent [Yes/No]" sqref="E32:E43" xr:uid="{00000000-0002-0000-0D00-000009000000}">
      <formula1>"Yes, No"</formula1>
    </dataValidation>
    <dataValidation type="decimal" allowBlank="1" showInputMessage="1" showErrorMessage="1" errorTitle="WARNING" error="Enter a number of hours less than 8,784" promptTitle="Duration of leak" prompt="Enter the duration of leak in hours (as defined in 98.233(k)(3))" sqref="O32:O43" xr:uid="{00000000-0002-0000-0D00-00000A000000}">
      <formula1>0</formula1>
      <formula2>8784</formula2>
    </dataValidation>
    <dataValidation type="decimal" allowBlank="1" showInputMessage="1" showErrorMessage="1" promptTitle="Hours of missing data procedure" prompt="Enter the total number of hours the missing data procedure was used" sqref="F48:F57" xr:uid="{00000000-0002-0000-0D00-00000B000000}">
      <formula1>0</formula1>
      <formula2>8784</formula2>
    </dataValidation>
    <dataValidation type="whole" allowBlank="1" showInputMessage="1" showErrorMessage="1" promptTitle="Number of Quarters" prompt="Enter the number of quarters missing data procedures were used" sqref="E48:E57" xr:uid="{00000000-0002-0000-0D00-00000C000000}">
      <formula1>1</formula1>
      <formula2>4</formula2>
    </dataValidation>
    <dataValidation type="decimal" operator="greaterThanOrEqual" allowBlank="1" showInputMessage="1" showErrorMessage="1" promptTitle="Total CO2 Emissions" prompt="Enter CO2 emissions from flaring gas from the transmission storage vent stack, in metric tons CO2 (calculated according to 98.233(k)(5))" sqref="P32:P43" xr:uid="{00000000-0002-0000-0D00-00000D000000}">
      <formula1>0</formula1>
    </dataValidation>
    <dataValidation type="decimal" operator="greaterThanOrEqual" allowBlank="1" showInputMessage="1" showErrorMessage="1" promptTitle="Total CH4 Emissions" prompt="Enter CH4 emissions from flaring gas from the transmission storage vent stack, in metric tons CH4 (calculated according to 98.233(k)(5))" sqref="Q32:Q43" xr:uid="{00000000-0002-0000-0D00-00000E000000}">
      <formula1>0</formula1>
    </dataValidation>
    <dataValidation type="decimal" operator="greaterThanOrEqual" allowBlank="1" showInputMessage="1" showErrorMessage="1" promptTitle="Total N2O Emissions" prompt="Enter N2O emissions from flaring gas from the transmission storage vent stack, in metric tons N2O (calculated according to 98.233(k)(5))" sqref="R32:R43" xr:uid="{00000000-0002-0000-0D00-00000F000000}">
      <formula1>0</formula1>
    </dataValidation>
    <dataValidation type="list" allowBlank="1" showInputMessage="1" showErrorMessage="1" promptTitle="Measurement Frequency" prompt="Select the measurement frequency for which missing data procedures were used to calculate emissions_x000a__x000a_If “Other”, specify frequency under “Procedures Used”" sqref="D48:D57" xr:uid="{00000000-0002-0000-0D00-000010000000}">
      <formula1>Measurement_Frequency</formula1>
    </dataValidation>
    <dataValidation type="decimal" allowBlank="1" showInputMessage="1" showErrorMessage="1" errorTitle="WARNING" error="Enter a number of hours less than 8,784" promptTitle="Duration of leak" prompt="Duration of time leak is counted as having occurred (vented to atmosphere), in hours" sqref="I32:I43" xr:uid="{00000000-0002-0000-0D00-000011000000}">
      <formula1>0</formula1>
      <formula2>8784</formula2>
    </dataValidation>
    <dataValidation allowBlank="1" showInputMessage="1" showErrorMessage="1" promptTitle="Procedures used" prompt="Enter the procedures used to determine the missing data" sqref="G48:I57" xr:uid="{00000000-0002-0000-0D00-000012000000}"/>
    <dataValidation type="list" allowBlank="1" showInputMessage="1" showErrorMessage="1" promptTitle="Parameters" prompt="Select the parameters for which missing data procedures were used to calculate emissions" sqref="C48:C57" xr:uid="{00000000-0002-0000-0D00-000013000000}">
      <formula1>PMTRS_K</formula1>
    </dataValidation>
    <dataValidation type="custom" allowBlank="1" showInputMessage="1" showErrorMessage="1" errorTitle="Invalid Entry" error="You have skipped a row. Please make sure to fill out the table from top to bottom without skipping rows." promptTitle="Unique Name or ID" prompt="Unique name or identifier for transmission storage tank vent stack" sqref="B32:B43" xr:uid="{00000000-0002-0000-0D00-000014000000}">
      <formula1>COUNTA($B$32:B32)=$A32</formula1>
    </dataValidation>
    <dataValidation type="list" allowBlank="1" showInputMessage="1" showErrorMessage="1" promptTitle="Method of detection" prompt="Specify the method used to determine if dump valve leakage occured" sqref="C32:C43" xr:uid="{00000000-0002-0000-0D00-000015000000}">
      <formula1>$AA$14:$AA$18</formula1>
    </dataValidation>
    <dataValidation type="list" allowBlank="1" showInputMessage="1" showErrorMessage="1" promptTitle="Method to measure leak rate" prompt="Specify the method used to measure leak rate" sqref="G32:G43 M32:M43" xr:uid="{00000000-0002-0000-0D00-000016000000}">
      <formula1>$AA$23:$AA$26</formula1>
    </dataValidation>
    <dataValidation type="list" allowBlank="1" showInputMessage="1" showErrorMessage="1" sqref="E19" xr:uid="{00000000-0002-0000-0D00-000017000000}">
      <formula1>"Yes,No"</formula1>
    </dataValidation>
  </dataValidations>
  <hyperlinks>
    <hyperlink ref="D3" location="Introduction!A1" display="Back to Summary Tab" xr:uid="{00000000-0004-0000-0D00-000000000000}"/>
    <hyperlink ref="C12" r:id="rId1" display="http://www.ccdsupport.com/confluence/display/help/Subpart+W+-+Petroleum+and+Natural+Gas+Systems" xr:uid="{00000000-0004-0000-0D00-000001000000}"/>
    <hyperlink ref="E25" location="'(k) Transmission Storage Tanks'!B31" display="CLICK HERE" xr:uid="{00000000-0004-0000-0D00-000002000000}"/>
    <hyperlink ref="R28" location="'(k) Transmission Storage Tanks'!A1" display="GO BACK" xr:uid="{00000000-0004-0000-0D00-000003000000}"/>
    <hyperlink ref="E26" location="'(k) Transmission Storage Tanks'!B47" display="CLICK HERE" xr:uid="{00000000-0004-0000-0D00-000004000000}"/>
    <hyperlink ref="I46" location="'(k) Transmission Storage Tanks'!A1" display="GO BACK" xr:uid="{00000000-0004-0000-0D00-000005000000}"/>
    <hyperlink ref="C10" r:id="rId2" xr:uid="{00000000-0004-0000-0D00-000006000000}"/>
    <hyperlink ref="C12:F12" r:id="rId3" display="https://www.ccdsupport.com/confluence/display/help/Subpart+W+-+Petroleum+and+Natural+Gas+Systems" xr:uid="{00000000-0004-0000-0D00-000007000000}"/>
    <hyperlink ref="C11:F11" r:id="rId4" display="https://ccdsupport.com/confluence/display/help/Optional+Calculation+Spreadsheet+Instructions" xr:uid="{00000000-0004-0000-0D00-000008000000}"/>
  </hyperlinks>
  <pageMargins left="0.7" right="0.7" top="0.75" bottom="0.75" header="0.3" footer="0.3"/>
  <pageSetup orientation="portrait" r:id="rId5"/>
  <extLst>
    <ext xmlns:x14="http://schemas.microsoft.com/office/spreadsheetml/2009/9/main" uri="{78C0D931-6437-407d-A8EE-F0AAD7539E65}">
      <x14:conditionalFormattings>
        <x14:conditionalFormatting xmlns:xm="http://schemas.microsoft.com/office/excel/2006/main">
          <x14:cfRule type="expression" priority="8" stopIfTrue="1" id="{00000000-000E-0000-0D00-000007000000}">
            <xm:f>NOT(ISNA(MATCH($D48,'missing data parameters'!$A$2:$A$8,0)))</xm:f>
            <x14:dxf>
              <font>
                <color theme="1"/>
              </font>
              <fill>
                <patternFill>
                  <bgColor rgb="FF99CCFF"/>
                </patternFill>
              </fill>
            </x14:dxf>
          </x14:cfRule>
          <xm:sqref>F48:F57</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dimension ref="B1:BB72"/>
  <sheetViews>
    <sheetView showGridLines="0" zoomScale="85" zoomScaleNormal="85" workbookViewId="0"/>
  </sheetViews>
  <sheetFormatPr defaultColWidth="9.08984375" defaultRowHeight="14" x14ac:dyDescent="0.35"/>
  <cols>
    <col min="1" max="1" width="3.6328125" style="56" customWidth="1"/>
    <col min="2" max="2" width="45.6328125" style="56" customWidth="1"/>
    <col min="3" max="3" width="25.6328125" style="56" customWidth="1"/>
    <col min="4" max="4" width="23.6328125" style="56" customWidth="1"/>
    <col min="5" max="5" width="24.36328125" style="56" customWidth="1"/>
    <col min="6" max="6" width="31.08984375" style="56" customWidth="1"/>
    <col min="7" max="7" width="20.6328125" style="56" customWidth="1"/>
    <col min="8" max="8" width="24.36328125" style="56" customWidth="1"/>
    <col min="9" max="9" width="22.90625" style="56" customWidth="1"/>
    <col min="10" max="11" width="20.6328125" style="56" customWidth="1"/>
    <col min="12" max="12" width="24.453125" style="56" customWidth="1"/>
    <col min="13" max="26" width="20.6328125" style="56" customWidth="1"/>
    <col min="27" max="33" width="20.6328125" style="56" hidden="1" customWidth="1"/>
    <col min="34" max="34" width="4.453125" style="56" hidden="1" customWidth="1"/>
    <col min="35" max="35" width="9.08984375" style="56" hidden="1" customWidth="1"/>
    <col min="36" max="36" width="25" style="55" hidden="1" customWidth="1"/>
    <col min="37" max="38" width="9.08984375" style="55" hidden="1" customWidth="1"/>
    <col min="39" max="39" width="9.08984375" style="56" hidden="1" customWidth="1"/>
    <col min="40" max="40" width="17.08984375" style="56" hidden="1" customWidth="1"/>
    <col min="41" max="54" width="9.08984375" style="56" hidden="1" customWidth="1"/>
    <col min="55" max="79" width="9.08984375" style="56" customWidth="1"/>
    <col min="80" max="16384" width="9.08984375" style="56"/>
  </cols>
  <sheetData>
    <row r="1" spans="2:41" ht="20" x14ac:dyDescent="0.35">
      <c r="B1" s="340"/>
    </row>
    <row r="2" spans="2:41" ht="19" x14ac:dyDescent="0.35">
      <c r="B2" s="516" t="s">
        <v>3947</v>
      </c>
      <c r="E2" s="300" t="e">
        <f>IF(Introduction!E41="Yes","","This source is not required to be reported for the industry segment selected")</f>
        <v>#N/A</v>
      </c>
      <c r="F2" s="127"/>
    </row>
    <row r="3" spans="2:41" x14ac:dyDescent="0.35">
      <c r="B3" s="342" t="s">
        <v>43</v>
      </c>
      <c r="C3" s="343" t="str">
        <f>Introduction!D4</f>
        <v>R.10</v>
      </c>
      <c r="D3" s="110" t="s">
        <v>63</v>
      </c>
      <c r="G3" s="127"/>
      <c r="H3" s="345">
        <f>Introduction!H4</f>
        <v>45618</v>
      </c>
    </row>
    <row r="4" spans="2:41" ht="18.899999999999999" customHeight="1" x14ac:dyDescent="0.35">
      <c r="B4" s="256" t="s">
        <v>19</v>
      </c>
      <c r="C4" s="3"/>
      <c r="D4" s="3"/>
      <c r="E4" s="3"/>
      <c r="F4" s="4"/>
    </row>
    <row r="5" spans="2:41" x14ac:dyDescent="0.35">
      <c r="B5" s="346" t="s">
        <v>3624</v>
      </c>
      <c r="C5" s="347"/>
      <c r="D5" s="347"/>
      <c r="E5" s="347"/>
      <c r="F5" s="348"/>
    </row>
    <row r="6" spans="2:41" ht="15.75" customHeight="1" x14ac:dyDescent="0.35">
      <c r="B6" s="823" t="s">
        <v>8960</v>
      </c>
      <c r="C6" s="856"/>
      <c r="D6" s="856"/>
      <c r="E6" s="856"/>
      <c r="F6" s="857"/>
    </row>
    <row r="7" spans="2:41" ht="15.75" customHeight="1" x14ac:dyDescent="0.35">
      <c r="B7" s="464"/>
      <c r="C7" s="439"/>
      <c r="D7" s="439"/>
      <c r="E7" s="439"/>
      <c r="F7" s="440"/>
    </row>
    <row r="8" spans="2:41" ht="115" customHeight="1" x14ac:dyDescent="0.35">
      <c r="B8" s="872" t="s">
        <v>8977</v>
      </c>
      <c r="C8" s="914"/>
      <c r="D8" s="914"/>
      <c r="E8" s="914"/>
      <c r="F8" s="915"/>
    </row>
    <row r="9" spans="2:41" ht="15.75" customHeight="1" x14ac:dyDescent="0.35">
      <c r="B9" s="146" t="s">
        <v>20</v>
      </c>
      <c r="C9" s="186"/>
      <c r="D9" s="147"/>
      <c r="E9" s="147"/>
      <c r="F9" s="148"/>
    </row>
    <row r="10" spans="2:41" x14ac:dyDescent="0.35">
      <c r="B10" s="95" t="s">
        <v>61</v>
      </c>
      <c r="C10" s="267" t="s">
        <v>4779</v>
      </c>
      <c r="D10" s="268"/>
      <c r="E10" s="268"/>
      <c r="F10" s="275"/>
    </row>
    <row r="11" spans="2:41" ht="13.75" customHeight="1" x14ac:dyDescent="0.35">
      <c r="B11" s="86" t="s">
        <v>62</v>
      </c>
      <c r="C11" s="267" t="s">
        <v>8623</v>
      </c>
      <c r="D11" s="267"/>
      <c r="E11" s="267"/>
      <c r="F11" s="287"/>
    </row>
    <row r="12" spans="2:41" ht="13.75" customHeight="1" x14ac:dyDescent="0.35">
      <c r="B12" s="86" t="s">
        <v>3653</v>
      </c>
      <c r="C12" s="267" t="s">
        <v>8625</v>
      </c>
      <c r="D12" s="267"/>
      <c r="E12" s="267"/>
      <c r="F12" s="287"/>
    </row>
    <row r="13" spans="2:41" ht="31.5" customHeight="1" x14ac:dyDescent="0.35">
      <c r="B13" s="172" t="s">
        <v>4285</v>
      </c>
      <c r="C13" s="270" t="s">
        <v>8626</v>
      </c>
      <c r="D13" s="270"/>
      <c r="E13" s="270"/>
      <c r="F13" s="288"/>
    </row>
    <row r="14" spans="2:41" ht="14.5" thickBot="1" x14ac:dyDescent="0.4">
      <c r="AJ14" s="55" t="s">
        <v>56</v>
      </c>
      <c r="AN14" s="66" t="s">
        <v>190</v>
      </c>
      <c r="AO14" s="55"/>
    </row>
    <row r="15" spans="2:41" ht="30.75" customHeight="1" x14ac:dyDescent="0.35">
      <c r="C15" s="810" t="s">
        <v>3956</v>
      </c>
      <c r="D15" s="811"/>
      <c r="E15" s="812"/>
      <c r="F15" s="335"/>
      <c r="AJ15" s="66" t="e">
        <f>Introduction!E41</f>
        <v>#N/A</v>
      </c>
      <c r="AM15" s="56" t="s">
        <v>4011</v>
      </c>
      <c r="AN15" s="66">
        <v>0</v>
      </c>
      <c r="AO15" s="66">
        <f>E20</f>
        <v>0</v>
      </c>
    </row>
    <row r="16" spans="2:41" ht="17" x14ac:dyDescent="0.35">
      <c r="C16" s="57" t="s">
        <v>59</v>
      </c>
      <c r="D16" s="58" t="s">
        <v>3807</v>
      </c>
      <c r="E16" s="167" t="s">
        <v>3808</v>
      </c>
      <c r="F16" s="335"/>
      <c r="AF16" s="55"/>
      <c r="AK16" s="66" t="s">
        <v>3592</v>
      </c>
    </row>
    <row r="17" spans="2:43" ht="15" thickBot="1" x14ac:dyDescent="0.4">
      <c r="C17" s="567">
        <f>SUM(M34:M41,O34:O41)</f>
        <v>0</v>
      </c>
      <c r="D17" s="568">
        <f>SUM(N34:N41,P34:P41)</f>
        <v>0</v>
      </c>
      <c r="E17" s="569">
        <f>SUM(Q34:Q41)</f>
        <v>0</v>
      </c>
      <c r="F17" s="335"/>
      <c r="AF17" s="55"/>
      <c r="AK17" s="55" t="s">
        <v>3656</v>
      </c>
    </row>
    <row r="18" spans="2:43" ht="14.5" x14ac:dyDescent="0.35">
      <c r="C18" s="335"/>
      <c r="D18" s="335"/>
      <c r="E18" s="335"/>
      <c r="F18" s="335"/>
      <c r="AF18" s="55"/>
    </row>
    <row r="19" spans="2:43" x14ac:dyDescent="0.35">
      <c r="C19" s="834" t="s">
        <v>4720</v>
      </c>
      <c r="D19" s="834"/>
      <c r="E19" s="834"/>
      <c r="F19" s="544" t="str">
        <f>IF(E20="No",AK16,"")</f>
        <v/>
      </c>
      <c r="AF19" s="55"/>
    </row>
    <row r="20" spans="2:43" ht="45" customHeight="1" x14ac:dyDescent="0.35">
      <c r="C20" s="751" t="s">
        <v>3840</v>
      </c>
      <c r="D20" s="751"/>
      <c r="E20" s="255"/>
      <c r="H20" s="469" t="str">
        <f>IF(AND(SUM(M34:Q41)&gt;0,E20&lt;&gt; "Yes"),$AK$17,"")</f>
        <v/>
      </c>
      <c r="AF20" s="55"/>
    </row>
    <row r="21" spans="2:43" ht="14.5" x14ac:dyDescent="0.35">
      <c r="C21" s="335"/>
      <c r="D21" s="335"/>
      <c r="E21" s="335"/>
      <c r="H21" s="364"/>
      <c r="AF21" s="55"/>
    </row>
    <row r="22" spans="2:43" ht="14.4" customHeight="1" x14ac:dyDescent="0.35">
      <c r="C22" s="835" t="s">
        <v>4759</v>
      </c>
      <c r="D22" s="835"/>
      <c r="E22" s="835"/>
      <c r="H22" s="364"/>
      <c r="AF22" s="55"/>
    </row>
    <row r="23" spans="2:43" ht="95" customHeight="1" x14ac:dyDescent="0.35">
      <c r="C23" s="438" t="s">
        <v>8850</v>
      </c>
      <c r="D23" s="438" t="s">
        <v>8851</v>
      </c>
      <c r="E23" s="438" t="s">
        <v>3617</v>
      </c>
    </row>
    <row r="24" spans="2:43" ht="14" customHeight="1" x14ac:dyDescent="0.35">
      <c r="B24" s="113"/>
      <c r="C24" s="747" t="s">
        <v>8350</v>
      </c>
      <c r="D24" s="749"/>
      <c r="E24" s="261"/>
      <c r="AQ24" s="29"/>
    </row>
    <row r="25" spans="2:43" ht="14.5" x14ac:dyDescent="0.35">
      <c r="C25" s="335"/>
      <c r="D25" s="335"/>
      <c r="E25" s="367"/>
      <c r="AJ25" s="55" t="str">
        <f>IF('(aa)(1) Onshore Production'!B28&lt;&gt;"",'(aa)(1) Onshore Production'!B28,"")</f>
        <v/>
      </c>
    </row>
    <row r="26" spans="2:43" ht="15" customHeight="1" x14ac:dyDescent="0.35">
      <c r="D26" s="135" t="s">
        <v>4203</v>
      </c>
      <c r="E26" s="122" t="s">
        <v>79</v>
      </c>
      <c r="G26" s="335"/>
      <c r="H26" s="335"/>
      <c r="I26" s="335"/>
    </row>
    <row r="27" spans="2:43" ht="14.5" x14ac:dyDescent="0.35">
      <c r="C27" s="335"/>
      <c r="D27" s="135" t="s">
        <v>4204</v>
      </c>
      <c r="E27" s="122" t="s">
        <v>79</v>
      </c>
    </row>
    <row r="28" spans="2:43" ht="14.5" x14ac:dyDescent="0.35">
      <c r="C28" s="335"/>
      <c r="D28" s="135" t="str">
        <f>IF(ISBLANK(Introduction!$E23),"Delayed Well Testing data (for delays claimed two years prior) [Table L.3]:","Delayed Well Testing data (for delays claimed in RY"&amp;Introduction!$E$23-2&amp;") [Table L.3]:")</f>
        <v>Delayed Well Testing data (for delays claimed two years prior) [Table L.3]:</v>
      </c>
      <c r="E28" s="122" t="s">
        <v>79</v>
      </c>
    </row>
    <row r="29" spans="2:43" ht="14.5" x14ac:dyDescent="0.35">
      <c r="C29" s="335"/>
      <c r="D29" s="135" t="s">
        <v>4886</v>
      </c>
      <c r="E29" s="122" t="s">
        <v>79</v>
      </c>
    </row>
    <row r="30" spans="2:43" x14ac:dyDescent="0.35">
      <c r="C30" s="565"/>
      <c r="D30" s="565"/>
      <c r="E30" s="565"/>
      <c r="Q30" s="122" t="s">
        <v>4306</v>
      </c>
    </row>
    <row r="31" spans="2:43" x14ac:dyDescent="0.35">
      <c r="B31" s="29" t="s">
        <v>8309</v>
      </c>
    </row>
    <row r="32" spans="2:43" ht="27" customHeight="1" x14ac:dyDescent="0.35">
      <c r="B32" s="295" t="str">
        <f ca="1">IF(ISERROR(AM37),"",IF(AM37&gt;0,$AM$39,""))</f>
        <v/>
      </c>
      <c r="F32" s="335"/>
      <c r="G32" s="898" t="s">
        <v>3842</v>
      </c>
      <c r="H32" s="899"/>
      <c r="I32" s="427" t="s">
        <v>3843</v>
      </c>
      <c r="J32" s="335"/>
      <c r="K32" s="335"/>
      <c r="L32" s="335"/>
      <c r="M32" s="781" t="s">
        <v>3965</v>
      </c>
      <c r="N32" s="782"/>
      <c r="O32" s="781" t="s">
        <v>3966</v>
      </c>
      <c r="P32" s="783"/>
      <c r="Q32" s="782"/>
    </row>
    <row r="33" spans="2:50" ht="169.5" customHeight="1" x14ac:dyDescent="0.35">
      <c r="B33" s="441" t="s">
        <v>8830</v>
      </c>
      <c r="C33" s="441" t="s">
        <v>8978</v>
      </c>
      <c r="D33" s="438" t="s">
        <v>3841</v>
      </c>
      <c r="E33" s="438" t="s">
        <v>4710</v>
      </c>
      <c r="F33" s="438" t="s">
        <v>4781</v>
      </c>
      <c r="G33" s="438" t="s">
        <v>8979</v>
      </c>
      <c r="H33" s="438" t="s">
        <v>8980</v>
      </c>
      <c r="I33" s="438" t="s">
        <v>8981</v>
      </c>
      <c r="J33" s="431" t="s">
        <v>8982</v>
      </c>
      <c r="K33" s="431" t="s">
        <v>8983</v>
      </c>
      <c r="L33" s="431" t="s">
        <v>8984</v>
      </c>
      <c r="M33" s="438" t="s">
        <v>4711</v>
      </c>
      <c r="N33" s="438" t="s">
        <v>8612</v>
      </c>
      <c r="O33" s="438" t="s">
        <v>4712</v>
      </c>
      <c r="P33" s="438" t="s">
        <v>4713</v>
      </c>
      <c r="Q33" s="438" t="s">
        <v>4714</v>
      </c>
      <c r="AJ33" s="66" t="s">
        <v>25</v>
      </c>
      <c r="AM33" s="330" t="s">
        <v>3603</v>
      </c>
    </row>
    <row r="34" spans="2:50" x14ac:dyDescent="0.35">
      <c r="B34" s="195"/>
      <c r="C34" s="195"/>
      <c r="D34" s="106"/>
      <c r="E34" s="109"/>
      <c r="F34" s="109"/>
      <c r="G34" s="218"/>
      <c r="H34" s="194"/>
      <c r="I34" s="194"/>
      <c r="J34" s="194"/>
      <c r="K34" s="194"/>
      <c r="L34" s="194"/>
      <c r="M34" s="188"/>
      <c r="N34" s="235"/>
      <c r="O34" s="188"/>
      <c r="P34" s="235"/>
      <c r="Q34" s="236"/>
      <c r="AJ34" s="66" t="s">
        <v>28</v>
      </c>
      <c r="AM34" s="239" t="s">
        <v>4278</v>
      </c>
      <c r="AV34" s="239" t="s">
        <v>4584</v>
      </c>
      <c r="AX34" s="29" t="s">
        <v>8360</v>
      </c>
    </row>
    <row r="35" spans="2:50" ht="14.5" x14ac:dyDescent="0.35">
      <c r="B35" s="195"/>
      <c r="C35" s="195"/>
      <c r="D35" s="106"/>
      <c r="E35" s="109"/>
      <c r="F35" s="109"/>
      <c r="G35" s="218"/>
      <c r="H35" s="194"/>
      <c r="I35" s="194"/>
      <c r="J35" s="194"/>
      <c r="K35" s="194"/>
      <c r="L35" s="194"/>
      <c r="M35" s="188"/>
      <c r="N35" s="235"/>
      <c r="O35" s="188"/>
      <c r="P35" s="235"/>
      <c r="Q35" s="236"/>
      <c r="AJ35" s="66" t="s">
        <v>30</v>
      </c>
      <c r="AM35" s="376" t="e">
        <f>MATCH("*",B34:B37,-1)</f>
        <v>#N/A</v>
      </c>
      <c r="AN35" s="55" t="s">
        <v>3599</v>
      </c>
      <c r="AV35" s="376" t="e">
        <f>MATCH("*",B47:B56,-1)</f>
        <v>#N/A</v>
      </c>
      <c r="AX35" s="376" t="e">
        <f>MATCH("*",B63:B66,-1)</f>
        <v>#N/A</v>
      </c>
    </row>
    <row r="36" spans="2:50" ht="14.5" x14ac:dyDescent="0.35">
      <c r="B36" s="195"/>
      <c r="C36" s="195"/>
      <c r="D36" s="106"/>
      <c r="E36" s="109"/>
      <c r="F36" s="109"/>
      <c r="G36" s="218"/>
      <c r="H36" s="194"/>
      <c r="I36" s="194"/>
      <c r="J36" s="194"/>
      <c r="K36" s="194"/>
      <c r="L36" s="194"/>
      <c r="M36" s="188"/>
      <c r="N36" s="235"/>
      <c r="O36" s="188"/>
      <c r="P36" s="235"/>
      <c r="Q36" s="236"/>
      <c r="AJ36" s="66" t="s">
        <v>31</v>
      </c>
      <c r="AM36" s="376" t="e">
        <f ca="1">OFFSET(B34,AM35-1,0,1,1)</f>
        <v>#N/A</v>
      </c>
      <c r="AN36" s="55" t="s">
        <v>3598</v>
      </c>
      <c r="AV36" s="376" t="e">
        <f ca="1">OFFSET(B47,AV35-1,0,1,1)</f>
        <v>#N/A</v>
      </c>
      <c r="AX36" s="376" t="e">
        <f ca="1">OFFSET(B63,AX35-1,0,1,1)</f>
        <v>#N/A</v>
      </c>
    </row>
    <row r="37" spans="2:50" ht="14.5" x14ac:dyDescent="0.35">
      <c r="B37" s="195"/>
      <c r="C37" s="195"/>
      <c r="D37" s="106"/>
      <c r="E37" s="109"/>
      <c r="F37" s="109"/>
      <c r="G37" s="218"/>
      <c r="H37" s="194"/>
      <c r="I37" s="194"/>
      <c r="J37" s="194"/>
      <c r="K37" s="194"/>
      <c r="L37" s="194"/>
      <c r="M37" s="188"/>
      <c r="N37" s="235"/>
      <c r="O37" s="188"/>
      <c r="P37" s="235"/>
      <c r="Q37" s="236"/>
      <c r="AM37" s="376" t="e">
        <f t="array" aca="1" ref="AM37" ca="1">MIN(IF(LEN(OFFSET(B34,0,0,AM35-1,1))=0,ROW(OFFSET(B34,0,0,AM35-1,1))))</f>
        <v>#N/A</v>
      </c>
      <c r="AN37" s="55" t="s">
        <v>3729</v>
      </c>
      <c r="AV37" s="376" t="e">
        <f t="array" aca="1" ref="AV37" ca="1">MIN(IF(LEN(OFFSET(B47,0,0,AV35-1,1))=0,ROW(OFFSET(B47,0,0,AV35-1,1))))</f>
        <v>#N/A</v>
      </c>
      <c r="AX37" s="376" t="e">
        <f t="array" aca="1" ref="AX37" ca="1">MIN(IF(LEN(OFFSET(B63,0,0,AX35-1,1))=0,ROW(OFFSET(B63,0,0,AX35-1,1))))</f>
        <v>#N/A</v>
      </c>
    </row>
    <row r="38" spans="2:50" x14ac:dyDescent="0.35">
      <c r="B38" s="195"/>
      <c r="C38" s="195"/>
      <c r="D38" s="106"/>
      <c r="E38" s="109"/>
      <c r="F38" s="109"/>
      <c r="G38" s="218"/>
      <c r="H38" s="194"/>
      <c r="I38" s="194"/>
      <c r="J38" s="194"/>
      <c r="K38" s="194"/>
      <c r="L38" s="194"/>
      <c r="M38" s="188"/>
      <c r="N38" s="235"/>
      <c r="O38" s="188"/>
      <c r="P38" s="235"/>
      <c r="Q38" s="236"/>
      <c r="AJ38" s="450" t="s">
        <v>16</v>
      </c>
      <c r="AM38" s="55"/>
    </row>
    <row r="39" spans="2:50" x14ac:dyDescent="0.35">
      <c r="B39" s="195"/>
      <c r="C39" s="195"/>
      <c r="D39" s="106"/>
      <c r="E39" s="109"/>
      <c r="F39" s="109"/>
      <c r="G39" s="218"/>
      <c r="H39" s="194"/>
      <c r="I39" s="194"/>
      <c r="J39" s="194"/>
      <c r="K39" s="194"/>
      <c r="L39" s="194"/>
      <c r="M39" s="188"/>
      <c r="N39" s="235"/>
      <c r="O39" s="188"/>
      <c r="P39" s="235"/>
      <c r="Q39" s="236"/>
      <c r="AJ39" s="450" t="s">
        <v>29</v>
      </c>
      <c r="AM39" s="55" t="s">
        <v>3604</v>
      </c>
    </row>
    <row r="40" spans="2:50" x14ac:dyDescent="0.35">
      <c r="B40" s="195"/>
      <c r="C40" s="195"/>
      <c r="D40" s="106"/>
      <c r="E40" s="109"/>
      <c r="F40" s="109"/>
      <c r="G40" s="218"/>
      <c r="H40" s="194"/>
      <c r="I40" s="194"/>
      <c r="J40" s="194"/>
      <c r="K40" s="194"/>
      <c r="L40" s="194"/>
      <c r="M40" s="188"/>
      <c r="N40" s="235"/>
      <c r="O40" s="188"/>
      <c r="P40" s="235"/>
      <c r="Q40" s="236"/>
      <c r="AJ40" s="450"/>
      <c r="AM40" s="55"/>
    </row>
    <row r="41" spans="2:50" s="335" customFormat="1" ht="14.5" x14ac:dyDescent="0.35">
      <c r="B41" s="195"/>
      <c r="C41" s="195"/>
      <c r="D41" s="106"/>
      <c r="E41" s="109"/>
      <c r="F41" s="109"/>
      <c r="G41" s="218"/>
      <c r="H41" s="194"/>
      <c r="I41" s="194"/>
      <c r="J41" s="194"/>
      <c r="K41" s="194"/>
      <c r="L41" s="194"/>
      <c r="M41" s="188"/>
      <c r="N41" s="235"/>
      <c r="O41" s="188"/>
      <c r="P41" s="235"/>
      <c r="Q41" s="236"/>
    </row>
    <row r="42" spans="2:50" s="335" customFormat="1" ht="14.5" x14ac:dyDescent="0.35">
      <c r="B42" s="56"/>
      <c r="C42" s="56"/>
      <c r="D42" s="56"/>
      <c r="E42" s="56"/>
      <c r="F42" s="56"/>
      <c r="G42" s="56"/>
      <c r="H42" s="56"/>
      <c r="I42" s="56"/>
      <c r="J42" s="56"/>
    </row>
    <row r="43" spans="2:50" s="335" customFormat="1" ht="14.5" x14ac:dyDescent="0.35">
      <c r="B43" s="56"/>
      <c r="C43" s="56"/>
      <c r="D43" s="56"/>
      <c r="E43" s="56"/>
      <c r="F43" s="56"/>
      <c r="G43" s="56"/>
      <c r="H43" s="56"/>
      <c r="I43" s="56"/>
      <c r="J43" s="56"/>
    </row>
    <row r="44" spans="2:50" s="335" customFormat="1" ht="14.5" x14ac:dyDescent="0.35">
      <c r="B44" s="29" t="s">
        <v>4205</v>
      </c>
      <c r="J44" s="122" t="s">
        <v>4306</v>
      </c>
    </row>
    <row r="45" spans="2:50" s="335" customFormat="1" ht="14.5" x14ac:dyDescent="0.35">
      <c r="B45" s="56"/>
      <c r="C45" s="56"/>
      <c r="D45" s="56"/>
      <c r="E45" s="570" t="str">
        <f ca="1">IF(ISERROR(AV37),"",IF(AV37&gt;0,$AM$39,""))</f>
        <v/>
      </c>
      <c r="F45" s="56"/>
      <c r="G45" s="56"/>
      <c r="H45" s="56"/>
      <c r="I45" s="56"/>
      <c r="J45" s="56"/>
    </row>
    <row r="46" spans="2:50" s="335" customFormat="1" ht="121" customHeight="1" x14ac:dyDescent="0.35">
      <c r="B46" s="441" t="s">
        <v>4380</v>
      </c>
      <c r="C46" s="423" t="s">
        <v>8830</v>
      </c>
      <c r="D46" s="423" t="s">
        <v>8978</v>
      </c>
      <c r="E46" s="441" t="s">
        <v>3920</v>
      </c>
      <c r="F46" s="441" t="s">
        <v>4381</v>
      </c>
      <c r="G46" s="441" t="s">
        <v>8972</v>
      </c>
      <c r="H46" s="826" t="s">
        <v>8794</v>
      </c>
      <c r="I46" s="827"/>
      <c r="J46" s="828"/>
    </row>
    <row r="47" spans="2:50" s="335" customFormat="1" ht="14.5" x14ac:dyDescent="0.35">
      <c r="B47" s="443"/>
      <c r="C47" s="194"/>
      <c r="D47" s="194"/>
      <c r="E47" s="311"/>
      <c r="F47" s="194"/>
      <c r="G47" s="194"/>
      <c r="H47" s="847"/>
      <c r="I47" s="845"/>
      <c r="J47" s="846"/>
    </row>
    <row r="48" spans="2:50" s="335" customFormat="1" ht="14.5" x14ac:dyDescent="0.35">
      <c r="B48" s="443"/>
      <c r="C48" s="194"/>
      <c r="D48" s="194"/>
      <c r="E48" s="311"/>
      <c r="F48" s="194"/>
      <c r="G48" s="194"/>
      <c r="H48" s="847"/>
      <c r="I48" s="845"/>
      <c r="J48" s="846"/>
    </row>
    <row r="49" spans="2:10" s="335" customFormat="1" ht="14.5" x14ac:dyDescent="0.35">
      <c r="B49" s="443"/>
      <c r="C49" s="194"/>
      <c r="D49" s="194"/>
      <c r="E49" s="311"/>
      <c r="F49" s="194"/>
      <c r="G49" s="194"/>
      <c r="H49" s="847"/>
      <c r="I49" s="845"/>
      <c r="J49" s="846"/>
    </row>
    <row r="50" spans="2:10" s="335" customFormat="1" ht="14.5" x14ac:dyDescent="0.35">
      <c r="B50" s="443"/>
      <c r="C50" s="194"/>
      <c r="D50" s="194"/>
      <c r="E50" s="311"/>
      <c r="F50" s="194"/>
      <c r="G50" s="194"/>
      <c r="H50" s="847"/>
      <c r="I50" s="845"/>
      <c r="J50" s="846"/>
    </row>
    <row r="51" spans="2:10" s="335" customFormat="1" ht="14.5" x14ac:dyDescent="0.35">
      <c r="B51" s="443"/>
      <c r="C51" s="194"/>
      <c r="D51" s="194"/>
      <c r="E51" s="311"/>
      <c r="F51" s="194"/>
      <c r="G51" s="194"/>
      <c r="H51" s="847"/>
      <c r="I51" s="845"/>
      <c r="J51" s="846"/>
    </row>
    <row r="52" spans="2:10" s="335" customFormat="1" ht="14.5" x14ac:dyDescent="0.35">
      <c r="B52" s="443"/>
      <c r="C52" s="194"/>
      <c r="D52" s="194"/>
      <c r="E52" s="311"/>
      <c r="F52" s="194"/>
      <c r="G52" s="194"/>
      <c r="H52" s="847"/>
      <c r="I52" s="845"/>
      <c r="J52" s="846"/>
    </row>
    <row r="53" spans="2:10" s="335" customFormat="1" ht="14.5" x14ac:dyDescent="0.35">
      <c r="B53" s="443"/>
      <c r="C53" s="194"/>
      <c r="D53" s="194"/>
      <c r="E53" s="311"/>
      <c r="F53" s="194"/>
      <c r="G53" s="194"/>
      <c r="H53" s="847"/>
      <c r="I53" s="845"/>
      <c r="J53" s="846"/>
    </row>
    <row r="54" spans="2:10" s="335" customFormat="1" ht="14.5" x14ac:dyDescent="0.35">
      <c r="B54" s="443"/>
      <c r="C54" s="194"/>
      <c r="D54" s="194"/>
      <c r="E54" s="311"/>
      <c r="F54" s="194"/>
      <c r="G54" s="194"/>
      <c r="H54" s="847"/>
      <c r="I54" s="845"/>
      <c r="J54" s="846"/>
    </row>
    <row r="55" spans="2:10" s="335" customFormat="1" ht="14.5" x14ac:dyDescent="0.35">
      <c r="B55" s="443"/>
      <c r="C55" s="194"/>
      <c r="D55" s="194"/>
      <c r="E55" s="311"/>
      <c r="F55" s="194"/>
      <c r="G55" s="194"/>
      <c r="H55" s="847"/>
      <c r="I55" s="845"/>
      <c r="J55" s="846"/>
    </row>
    <row r="56" spans="2:10" s="335" customFormat="1" ht="14.5" x14ac:dyDescent="0.35">
      <c r="B56" s="443"/>
      <c r="C56" s="194"/>
      <c r="D56" s="194"/>
      <c r="E56" s="311"/>
      <c r="F56" s="194"/>
      <c r="G56" s="194"/>
      <c r="H56" s="847"/>
      <c r="I56" s="845"/>
      <c r="J56" s="846"/>
    </row>
    <row r="57" spans="2:10" s="335" customFormat="1" ht="14.5" x14ac:dyDescent="0.35"/>
    <row r="58" spans="2:10" s="335" customFormat="1" ht="14.5" x14ac:dyDescent="0.35"/>
    <row r="59" spans="2:10" s="335" customFormat="1" ht="14.5" x14ac:dyDescent="0.35">
      <c r="B59" s="29" t="str">
        <f>IF(ISBLANK(Introduction!$E23),"Table L.3 Delayed Well Testing data (for delays claimed two years prior)", "Table L.3 Delayed Well Testing data (for delays claimed in RY"&amp;Introduction!$E$23-2&amp;")")</f>
        <v>Table L.3 Delayed Well Testing data (for delays claimed two years prior)</v>
      </c>
      <c r="C59" s="56"/>
      <c r="D59" s="56"/>
      <c r="E59" s="56"/>
      <c r="J59" s="122" t="s">
        <v>4306</v>
      </c>
    </row>
    <row r="60" spans="2:10" s="335" customFormat="1" ht="23.4" customHeight="1" x14ac:dyDescent="0.35">
      <c r="B60" s="498" t="str">
        <f ca="1">IF(ISERROR(AX37),"",IF(AX37&gt;0,$AM$39,""))</f>
        <v/>
      </c>
      <c r="C60" s="121"/>
    </row>
    <row r="61" spans="2:10" s="335" customFormat="1" ht="14.5" x14ac:dyDescent="0.35">
      <c r="C61" s="430" t="str">
        <f>IF(ISBLANK(Introduction!E23),"",Introduction!$E$23-2)</f>
        <v/>
      </c>
      <c r="D61" s="430" t="str">
        <f>IF(ISBLANK(Introduction!E23),"",Introduction!$E$23-2)</f>
        <v/>
      </c>
      <c r="E61" s="430" t="str">
        <f>IF(ISBLANK(Introduction!E23),"",Introduction!$E$23-2)</f>
        <v/>
      </c>
      <c r="F61" s="441" t="str">
        <f>IF(ISBLANK(Introduction!E23),"",Introduction!$E$23-2)</f>
        <v/>
      </c>
    </row>
    <row r="62" spans="2:10" s="335" customFormat="1" ht="140.4" customHeight="1" x14ac:dyDescent="0.35">
      <c r="B62" s="423" t="s">
        <v>8830</v>
      </c>
      <c r="C62" s="423" t="s">
        <v>8632</v>
      </c>
      <c r="D62" s="423" t="s">
        <v>8633</v>
      </c>
      <c r="E62" s="423" t="s">
        <v>8634</v>
      </c>
      <c r="F62" s="423" t="s">
        <v>8635</v>
      </c>
      <c r="G62" s="423" t="s">
        <v>8362</v>
      </c>
      <c r="H62" s="423" t="s">
        <v>8363</v>
      </c>
      <c r="I62" s="423" t="s">
        <v>8364</v>
      </c>
      <c r="J62" s="317" t="s">
        <v>8351</v>
      </c>
    </row>
    <row r="63" spans="2:10" s="335" customFormat="1" ht="14.5" x14ac:dyDescent="0.35">
      <c r="B63" s="194"/>
      <c r="C63" s="194"/>
      <c r="D63" s="194"/>
      <c r="E63" s="194"/>
      <c r="F63" s="194"/>
      <c r="G63" s="194"/>
      <c r="H63" s="194"/>
      <c r="I63" s="194"/>
      <c r="J63" s="539"/>
    </row>
    <row r="64" spans="2:10" s="335" customFormat="1" ht="14.5" x14ac:dyDescent="0.35">
      <c r="B64" s="194"/>
      <c r="C64" s="194"/>
      <c r="D64" s="194"/>
      <c r="E64" s="194"/>
      <c r="F64" s="194"/>
      <c r="G64" s="194"/>
      <c r="H64" s="194"/>
      <c r="I64" s="194"/>
      <c r="J64" s="539"/>
    </row>
    <row r="65" spans="2:10" s="335" customFormat="1" ht="14.5" x14ac:dyDescent="0.35">
      <c r="B65" s="194"/>
      <c r="C65" s="194"/>
      <c r="D65" s="194"/>
      <c r="E65" s="194"/>
      <c r="F65" s="194"/>
      <c r="G65" s="194"/>
      <c r="H65" s="194"/>
      <c r="I65" s="194"/>
      <c r="J65" s="539"/>
    </row>
    <row r="66" spans="2:10" s="335" customFormat="1" ht="14.5" x14ac:dyDescent="0.35">
      <c r="B66" s="194"/>
      <c r="C66" s="194"/>
      <c r="D66" s="194"/>
      <c r="E66" s="194"/>
      <c r="F66" s="194"/>
      <c r="G66" s="194"/>
      <c r="H66" s="194"/>
      <c r="I66" s="194"/>
      <c r="J66" s="539"/>
    </row>
    <row r="67" spans="2:10" s="335" customFormat="1" ht="14.5" x14ac:dyDescent="0.35"/>
    <row r="68" spans="2:10" s="335" customFormat="1" ht="14.5" x14ac:dyDescent="0.35"/>
    <row r="69" spans="2:10" s="335" customFormat="1" ht="14.5" x14ac:dyDescent="0.35"/>
    <row r="70" spans="2:10" s="335" customFormat="1" ht="14.5" x14ac:dyDescent="0.35"/>
    <row r="71" spans="2:10" s="335" customFormat="1" ht="14.5" x14ac:dyDescent="0.35"/>
    <row r="72" spans="2:10" s="335" customFormat="1" ht="30" customHeight="1" x14ac:dyDescent="0.35">
      <c r="B72" s="56"/>
      <c r="C72" s="56"/>
      <c r="D72" s="56"/>
      <c r="E72" s="56"/>
      <c r="F72" s="56"/>
      <c r="G72" s="56"/>
      <c r="H72" s="56"/>
      <c r="I72" s="56"/>
      <c r="J72" s="56"/>
    </row>
  </sheetData>
  <sheetProtection algorithmName="SHA-512" hashValue="FelJMc3VZyTZyYD/cI7TjD3sRQTDZaLAy32KxyB3G457XnZJhb0sn6wj/q+OXWnSf2TeTls3c38R9wKKYMfhWQ==" saltValue="A3etSGx1WWbpWOaB1HPV2g==" spinCount="100000" sheet="1" objects="1" scenarios="1"/>
  <mergeCells count="21">
    <mergeCell ref="H56:J56"/>
    <mergeCell ref="H47:J47"/>
    <mergeCell ref="O32:Q32"/>
    <mergeCell ref="H46:J46"/>
    <mergeCell ref="G32:H32"/>
    <mergeCell ref="H54:J54"/>
    <mergeCell ref="H55:J55"/>
    <mergeCell ref="H52:J52"/>
    <mergeCell ref="H53:J53"/>
    <mergeCell ref="C22:E22"/>
    <mergeCell ref="C24:D24"/>
    <mergeCell ref="H51:J51"/>
    <mergeCell ref="M32:N32"/>
    <mergeCell ref="H48:J48"/>
    <mergeCell ref="H49:J49"/>
    <mergeCell ref="H50:J50"/>
    <mergeCell ref="C20:D20"/>
    <mergeCell ref="C19:E19"/>
    <mergeCell ref="B6:F6"/>
    <mergeCell ref="B8:F8"/>
    <mergeCell ref="C15:E15"/>
  </mergeCells>
  <conditionalFormatting sqref="B47:J56 B34:Q41">
    <cfRule type="expression" dxfId="398" priority="115" stopIfTrue="1">
      <formula>$AJ$15="no"</formula>
    </cfRule>
  </conditionalFormatting>
  <conditionalFormatting sqref="F34:F41">
    <cfRule type="expression" dxfId="397" priority="113" stopIfTrue="1">
      <formula>$AP$5="No"</formula>
    </cfRule>
  </conditionalFormatting>
  <conditionalFormatting sqref="Q34:Q37">
    <cfRule type="expression" dxfId="396" priority="112" stopIfTrue="1">
      <formula>$C$34="No"</formula>
    </cfRule>
  </conditionalFormatting>
  <conditionalFormatting sqref="B47:B56 E47:G56">
    <cfRule type="expression" dxfId="395" priority="111" stopIfTrue="1">
      <formula>$Y$5="no"</formula>
    </cfRule>
  </conditionalFormatting>
  <conditionalFormatting sqref="H47">
    <cfRule type="expression" dxfId="394" priority="106" stopIfTrue="1">
      <formula>$E$31="Yes"</formula>
    </cfRule>
  </conditionalFormatting>
  <conditionalFormatting sqref="H47">
    <cfRule type="expression" dxfId="393" priority="102" stopIfTrue="1">
      <formula>$E$30="Yes"</formula>
    </cfRule>
  </conditionalFormatting>
  <conditionalFormatting sqref="H47">
    <cfRule type="expression" dxfId="392" priority="100" stopIfTrue="1">
      <formula>$X$11="no"</formula>
    </cfRule>
  </conditionalFormatting>
  <conditionalFormatting sqref="H47">
    <cfRule type="expression" dxfId="391" priority="397" stopIfTrue="1">
      <formula>$D$34="Yes"</formula>
    </cfRule>
  </conditionalFormatting>
  <conditionalFormatting sqref="H47">
    <cfRule type="expression" dxfId="390" priority="398" stopIfTrue="1">
      <formula>$D$32="Yes"</formula>
    </cfRule>
  </conditionalFormatting>
  <conditionalFormatting sqref="M34:N37">
    <cfRule type="expression" dxfId="389" priority="401" stopIfTrue="1">
      <formula>$C34="Vented"</formula>
    </cfRule>
  </conditionalFormatting>
  <conditionalFormatting sqref="O34:Q37">
    <cfRule type="expression" dxfId="388" priority="402" stopIfTrue="1">
      <formula>$C34="Flared"</formula>
    </cfRule>
  </conditionalFormatting>
  <conditionalFormatting sqref="E24">
    <cfRule type="expression" dxfId="387" priority="2" stopIfTrue="1">
      <formula>$AJ$15="No"</formula>
    </cfRule>
    <cfRule type="expression" dxfId="386" priority="968" stopIfTrue="1">
      <formula>$E$20="No"</formula>
    </cfRule>
  </conditionalFormatting>
  <conditionalFormatting sqref="H34:H37">
    <cfRule type="expression" dxfId="385" priority="62" stopIfTrue="1">
      <formula>AND($B34="W-17A",$F34="Yes")</formula>
    </cfRule>
    <cfRule type="expression" dxfId="384" priority="818" stopIfTrue="1">
      <formula>$B34="W-17A"</formula>
    </cfRule>
  </conditionalFormatting>
  <conditionalFormatting sqref="H47">
    <cfRule type="expression" dxfId="383" priority="1142" stopIfTrue="1">
      <formula>$E$29="Yes"</formula>
    </cfRule>
  </conditionalFormatting>
  <conditionalFormatting sqref="G34:G37">
    <cfRule type="expression" dxfId="382" priority="61" stopIfTrue="1">
      <formula>$B34&lt;&gt;"W-17A"</formula>
    </cfRule>
  </conditionalFormatting>
  <conditionalFormatting sqref="F47:F56">
    <cfRule type="expression" dxfId="381" priority="1272" stopIfTrue="1">
      <formula>$E47="Quarterly"</formula>
    </cfRule>
  </conditionalFormatting>
  <conditionalFormatting sqref="B47:E56 H47">
    <cfRule type="expression" dxfId="380" priority="477" stopIfTrue="1">
      <formula>$E$24="Yes"</formula>
    </cfRule>
  </conditionalFormatting>
  <conditionalFormatting sqref="H47">
    <cfRule type="expression" dxfId="379" priority="1303" stopIfTrue="1">
      <formula>$D$27="Yes"</formula>
    </cfRule>
  </conditionalFormatting>
  <conditionalFormatting sqref="J34:L41">
    <cfRule type="expression" dxfId="378" priority="50" stopIfTrue="1">
      <formula>$B34="W-17A"</formula>
    </cfRule>
  </conditionalFormatting>
  <conditionalFormatting sqref="C38:E38 G38:Q38">
    <cfRule type="expression" dxfId="377" priority="43" stopIfTrue="1">
      <formula>$AJ$15="no"</formula>
    </cfRule>
    <cfRule type="expression" dxfId="376" priority="47" stopIfTrue="1">
      <formula>$E$20="No"</formula>
    </cfRule>
  </conditionalFormatting>
  <conditionalFormatting sqref="Q38">
    <cfRule type="expression" dxfId="375" priority="41" stopIfTrue="1">
      <formula>$C$34="No"</formula>
    </cfRule>
  </conditionalFormatting>
  <conditionalFormatting sqref="M38:N38">
    <cfRule type="expression" dxfId="374" priority="44" stopIfTrue="1">
      <formula>$C38="Vented"</formula>
    </cfRule>
  </conditionalFormatting>
  <conditionalFormatting sqref="O38:Q38">
    <cfRule type="expression" dxfId="373" priority="45" stopIfTrue="1">
      <formula>$C38="Flared"</formula>
    </cfRule>
  </conditionalFormatting>
  <conditionalFormatting sqref="H38">
    <cfRule type="expression" dxfId="372" priority="40" stopIfTrue="1">
      <formula>AND($B38="W-17A",$F38="Yes")</formula>
    </cfRule>
    <cfRule type="expression" dxfId="371" priority="46" stopIfTrue="1">
      <formula>$B38="W-17A"</formula>
    </cfRule>
  </conditionalFormatting>
  <conditionalFormatting sqref="I38:L38">
    <cfRule type="expression" dxfId="370" priority="48" stopIfTrue="1">
      <formula>AND($B38="W-17B",$F38="Yes")</formula>
    </cfRule>
    <cfRule type="expression" dxfId="369" priority="49" stopIfTrue="1">
      <formula>$B38="W-17B"</formula>
    </cfRule>
  </conditionalFormatting>
  <conditionalFormatting sqref="G38">
    <cfRule type="expression" dxfId="368" priority="39" stopIfTrue="1">
      <formula>$B38&lt;&gt;"W-17A"</formula>
    </cfRule>
  </conditionalFormatting>
  <conditionalFormatting sqref="C39:E40 G39:Q40">
    <cfRule type="expression" dxfId="367" priority="31" stopIfTrue="1">
      <formula>$AJ$15="no"</formula>
    </cfRule>
  </conditionalFormatting>
  <conditionalFormatting sqref="Q39:Q40">
    <cfRule type="expression" dxfId="366" priority="29" stopIfTrue="1">
      <formula>$C$34="No"</formula>
    </cfRule>
  </conditionalFormatting>
  <conditionalFormatting sqref="M39:N40">
    <cfRule type="expression" dxfId="365" priority="32" stopIfTrue="1">
      <formula>$C39="Vented"</formula>
    </cfRule>
  </conditionalFormatting>
  <conditionalFormatting sqref="O39:Q40">
    <cfRule type="expression" dxfId="364" priority="33" stopIfTrue="1">
      <formula>$C39="Flared"</formula>
    </cfRule>
  </conditionalFormatting>
  <conditionalFormatting sqref="C39:E40 G39:Q40">
    <cfRule type="expression" dxfId="363" priority="35" stopIfTrue="1">
      <formula>$E$20="No"</formula>
    </cfRule>
  </conditionalFormatting>
  <conditionalFormatting sqref="H39:H40">
    <cfRule type="expression" dxfId="362" priority="28" stopIfTrue="1">
      <formula>AND($B39="W-17A",$F39="Yes")</formula>
    </cfRule>
    <cfRule type="expression" dxfId="361" priority="34" stopIfTrue="1">
      <formula>$B39="W-17A"</formula>
    </cfRule>
  </conditionalFormatting>
  <conditionalFormatting sqref="I39:L40">
    <cfRule type="expression" dxfId="360" priority="36" stopIfTrue="1">
      <formula>AND($B39="W-17B",$F39="Yes")</formula>
    </cfRule>
    <cfRule type="expression" dxfId="359" priority="37" stopIfTrue="1">
      <formula>$B39="W-17B"</formula>
    </cfRule>
  </conditionalFormatting>
  <conditionalFormatting sqref="G39:G40">
    <cfRule type="expression" dxfId="358" priority="27" stopIfTrue="1">
      <formula>$B39&lt;&gt;"W-17A"</formula>
    </cfRule>
  </conditionalFormatting>
  <conditionalFormatting sqref="C41:E41 G41:Q41">
    <cfRule type="expression" dxfId="357" priority="19" stopIfTrue="1">
      <formula>$AJ$15="no"</formula>
    </cfRule>
  </conditionalFormatting>
  <conditionalFormatting sqref="Q41">
    <cfRule type="expression" dxfId="356" priority="17" stopIfTrue="1">
      <formula>$C$34="No"</formula>
    </cfRule>
  </conditionalFormatting>
  <conditionalFormatting sqref="M41:N41">
    <cfRule type="expression" dxfId="355" priority="20" stopIfTrue="1">
      <formula>$C41="Vented"</formula>
    </cfRule>
  </conditionalFormatting>
  <conditionalFormatting sqref="O41:Q41">
    <cfRule type="expression" dxfId="354" priority="21" stopIfTrue="1">
      <formula>$C41="Flared"</formula>
    </cfRule>
  </conditionalFormatting>
  <conditionalFormatting sqref="C41:E41 G41:Q41">
    <cfRule type="expression" dxfId="353" priority="23" stopIfTrue="1">
      <formula>$E$20="No"</formula>
    </cfRule>
  </conditionalFormatting>
  <conditionalFormatting sqref="H41">
    <cfRule type="expression" dxfId="352" priority="16" stopIfTrue="1">
      <formula>AND($B41="W-17A",$F41="Yes")</formula>
    </cfRule>
    <cfRule type="expression" dxfId="351" priority="22" stopIfTrue="1">
      <formula>$B41="W-17A"</formula>
    </cfRule>
  </conditionalFormatting>
  <conditionalFormatting sqref="I41:L41">
    <cfRule type="expression" dxfId="350" priority="24" stopIfTrue="1">
      <formula>AND($B41="W-17B",$F41="Yes")</formula>
    </cfRule>
    <cfRule type="expression" dxfId="349" priority="25" stopIfTrue="1">
      <formula>$B41="W-17B"</formula>
    </cfRule>
  </conditionalFormatting>
  <conditionalFormatting sqref="G41">
    <cfRule type="expression" dxfId="348" priority="15" stopIfTrue="1">
      <formula>$B41&lt;&gt;"W-17A"</formula>
    </cfRule>
  </conditionalFormatting>
  <conditionalFormatting sqref="H48:H56">
    <cfRule type="expression" dxfId="347" priority="8" stopIfTrue="1">
      <formula>$AJ$15="no"</formula>
    </cfRule>
  </conditionalFormatting>
  <conditionalFormatting sqref="H48:H56">
    <cfRule type="expression" dxfId="346" priority="7" stopIfTrue="1">
      <formula>$E$31="Yes"</formula>
    </cfRule>
  </conditionalFormatting>
  <conditionalFormatting sqref="H48:H56">
    <cfRule type="expression" dxfId="345" priority="6" stopIfTrue="1">
      <formula>$E$30="Yes"</formula>
    </cfRule>
  </conditionalFormatting>
  <conditionalFormatting sqref="H48:H56">
    <cfRule type="expression" dxfId="344" priority="5" stopIfTrue="1">
      <formula>$X$11="no"</formula>
    </cfRule>
  </conditionalFormatting>
  <conditionalFormatting sqref="H48:H56">
    <cfRule type="expression" dxfId="343" priority="9" stopIfTrue="1">
      <formula>$D$34="Yes"</formula>
    </cfRule>
  </conditionalFormatting>
  <conditionalFormatting sqref="H48:H56">
    <cfRule type="expression" dxfId="342" priority="10" stopIfTrue="1">
      <formula>$D$32="Yes"</formula>
    </cfRule>
  </conditionalFormatting>
  <conditionalFormatting sqref="H48:H56">
    <cfRule type="expression" dxfId="341" priority="12" stopIfTrue="1">
      <formula>$E$29="Yes"</formula>
    </cfRule>
  </conditionalFormatting>
  <conditionalFormatting sqref="H48:H56">
    <cfRule type="expression" dxfId="340" priority="11" stopIfTrue="1">
      <formula>$E$24="Yes"</formula>
    </cfRule>
  </conditionalFormatting>
  <conditionalFormatting sqref="H48:H56">
    <cfRule type="expression" dxfId="339" priority="13" stopIfTrue="1">
      <formula>$D$27="Yes"</formula>
    </cfRule>
  </conditionalFormatting>
  <conditionalFormatting sqref="I34:L41">
    <cfRule type="expression" dxfId="338" priority="1140" stopIfTrue="1">
      <formula>AND($B34="W-17B",$F34="Yes")</formula>
    </cfRule>
    <cfRule type="expression" dxfId="337" priority="1141" stopIfTrue="1">
      <formula>$B34="W-17B"</formula>
    </cfRule>
  </conditionalFormatting>
  <conditionalFormatting sqref="B47:J56 B34:Q41">
    <cfRule type="expression" dxfId="336" priority="966" stopIfTrue="1">
      <formula>$E$20="No"</formula>
    </cfRule>
  </conditionalFormatting>
  <conditionalFormatting sqref="B63:J66">
    <cfRule type="expression" dxfId="335" priority="3" stopIfTrue="1">
      <formula>$AJ$15="Yes"</formula>
    </cfRule>
  </conditionalFormatting>
  <dataValidations count="35">
    <dataValidation type="list" allowBlank="1" showInputMessage="1" showErrorMessage="1" promptTitle="Missing Data" prompt="Report whether missing data procedures were used for any parameters to calculate GHG emissions (Yes or No)" sqref="E24" xr:uid="{00000000-0002-0000-0E00-000000000000}">
      <formula1>"Yes, No"</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4 B9 C10:C11 D26:D27" xr:uid="{00000000-0002-0000-0E00-000001000000}"/>
    <dataValidation type="list" allowBlank="1" showInputMessage="1" showErrorMessage="1" promptTitle="Equation used" prompt="Specify the equation used to calculate the annual volumetric natural gas emissions" sqref="B34:B41" xr:uid="{00000000-0002-0000-0E00-000002000000}">
      <formula1>"W-17A,W-17B"</formula1>
    </dataValidation>
    <dataValidation type="list" allowBlank="1" showInputMessage="1" showErrorMessage="1" promptTitle="Emissions vented or flared" prompt="Indicate whether emissions were vented or flared" sqref="C34:C41 D47:D56" xr:uid="{00000000-0002-0000-0E00-000003000000}">
      <formula1>"Vented, Flared"</formula1>
    </dataValidation>
    <dataValidation type="decimal" operator="greaterThanOrEqual" allowBlank="1" showInputMessage="1" showErrorMessage="1" promptTitle="Average flow rate" prompt="Enter the average flow rate for well(s) tested, in barrels of oil per day" sqref="H34:H41" xr:uid="{00000000-0002-0000-0E00-000004000000}">
      <formula1>0</formula1>
    </dataValidation>
    <dataValidation allowBlank="1" showInputMessage="1" showErrorMessage="1" promptTitle="Wildcat or Delineation Well Data" prompt="If the only wells in the sub-basin are wildcat or delineation wells some reporting of certain data may be delayed for 2 years" sqref="F33" xr:uid="{00000000-0002-0000-0E00-000005000000}"/>
    <dataValidation type="list" allowBlank="1" showInputMessage="1" showErrorMessage="1" promptTitle="Wildcat or Delineation Well" prompt="Indicate whether the only wells used to calculate &quot;flow rates&quot; or &quot;production rates&quot; were wildcat or delineation wells subjects to a 2-year reporting delay" sqref="F34:F41" xr:uid="{00000000-0002-0000-0E00-000006000000}">
      <formula1>"Yes, No"</formula1>
    </dataValidation>
    <dataValidation type="decimal" operator="greaterThanOrEqual" allowBlank="1" showInputMessage="1" showErrorMessage="1" promptTitle="Average annual production rate" prompt="Enter the average annual production rate for well(s) tested for Eq. W-17B" sqref="I34:I41" xr:uid="{00000000-0002-0000-0E00-000007000000}">
      <formula1>0</formula1>
    </dataValidation>
    <dataValidation type="list" allowBlank="1" showInputMessage="1" showErrorMessage="1" promptTitle="Production rate reported" prompt="Specify whether GOR or the production rate for the well(s) is reported on an actual or standard basis" sqref="J34:J41" xr:uid="{00000000-0002-0000-0E00-000008000000}">
      <formula1>"Actual, Standard"</formula1>
    </dataValidation>
    <dataValidation type="list" allowBlank="1" showInputMessage="1" showErrorMessage="1" promptTitle="Measurement Frequency" prompt="Select the measurement frequency stated in your monitoring plan for the data element_x000a__x000a_If “Other”, specify frequency under “Procedures Used”" sqref="E47:E56" xr:uid="{00000000-0002-0000-0E00-000009000000}">
      <formula1>Measurement_Frequency</formula1>
    </dataValidation>
    <dataValidation type="whole" allowBlank="1" showInputMessage="1" showErrorMessage="1" promptTitle="Number of Quarters" prompt="Enter the number of quarters missing data procedures were used" sqref="F47:F56" xr:uid="{00000000-0002-0000-0E00-00000A000000}">
      <formula1>1</formula1>
      <formula2>4</formula2>
    </dataValidation>
    <dataValidation type="decimal" allowBlank="1" showInputMessage="1" showErrorMessage="1" promptTitle="Hours of missing data procedure" prompt="Enter the total number of hours the missing data procedure was used" sqref="G47:G56" xr:uid="{00000000-0002-0000-0E00-00000B000000}">
      <formula1>0</formula1>
      <formula2>8784</formula2>
    </dataValidation>
    <dataValidation allowBlank="1" showInputMessage="1" showErrorMessage="1" promptTitle="Wildcat or Delineation Well Data" prompt="If the only wells in the sub-basin are wildcat or delineation wells some reporting of certain data may be delayed for 2 years_x000a_" sqref="F32" xr:uid="{00000000-0002-0000-0E00-00000C000000}"/>
    <dataValidation type="whole" operator="greaterThanOrEqual" allowBlank="1" showInputMessage="1" showErrorMessage="1" promptTitle="Number of Wells Tested" prompt="Enter the number of wells tested in calendar year" sqref="D34:D41" xr:uid="{00000000-0002-0000-0E00-00000D000000}">
      <formula1>0</formula1>
    </dataValidation>
    <dataValidation type="decimal" operator="greaterThanOrEqual" allowBlank="1" showInputMessage="1" showErrorMessage="1" promptTitle="Number of Days Wells Tested" prompt="Enter the average number of days wells were tested" sqref="E34:E41" xr:uid="{00000000-0002-0000-0E00-00000E000000}">
      <formula1>0</formula1>
    </dataValidation>
    <dataValidation type="decimal" operator="greaterThanOrEqual" allowBlank="1" showInputMessage="1" showErrorMessage="1" promptTitle="Average Gas to Oil Ratio " prompt="Enter the average gas to oil ratio, in cubic feet of gas per barrel of oil" sqref="G34:G41" xr:uid="{00000000-0002-0000-0E00-00000F000000}">
      <formula1>0</formula1>
    </dataValidation>
    <dataValidation type="decimal" operator="greaterThanOrEqual" allowBlank="1" showInputMessage="1" showErrorMessage="1" promptTitle="CO2 from Venting " prompt="Enter the total CO2 emissions, in metric tons CO2" sqref="M34:M41" xr:uid="{00000000-0002-0000-0E00-000010000000}">
      <formula1>0</formula1>
    </dataValidation>
    <dataValidation type="decimal" operator="greaterThanOrEqual" allowBlank="1" showInputMessage="1" showErrorMessage="1" promptTitle="CH4 from Venting" prompt="Enter the total CH4 emissions, in metric tons CH4" sqref="N34:N41" xr:uid="{00000000-0002-0000-0E00-000011000000}">
      <formula1>0</formula1>
    </dataValidation>
    <dataValidation type="decimal" operator="greaterThanOrEqual" allowBlank="1" showInputMessage="1" showErrorMessage="1" promptTitle="CO2 from Flaring" prompt="Enter the total CO2 emissions, in metric tons CO2, from flaring" sqref="O34:O41" xr:uid="{00000000-0002-0000-0E00-000012000000}">
      <formula1>0</formula1>
    </dataValidation>
    <dataValidation type="decimal" operator="greaterThanOrEqual" allowBlank="1" showInputMessage="1" showErrorMessage="1" promptTitle="CH4 from Flaring" prompt="Enter the total CH4 emissions, in metric tons CH4, from flaring" sqref="P34:P41" xr:uid="{00000000-0002-0000-0E00-000013000000}">
      <formula1>0</formula1>
    </dataValidation>
    <dataValidation type="decimal" operator="greaterThanOrEqual" allowBlank="1" showInputMessage="1" showErrorMessage="1" promptTitle="N2O from Flaring" prompt="Enter the total N2O emissions, in metric tons N2O, from flaring" sqref="Q34:Q41" xr:uid="{00000000-0002-0000-0E00-000014000000}">
      <formula1>0</formula1>
    </dataValidation>
    <dataValidation type="custom" operator="greaterThanOrEqual" allowBlank="1" showInputMessage="1" showErrorMessage="1" promptTitle="Pressure [Eq. W-17B]" prompt="Enter the pressure used to calculate GOR or production rate, in psi" sqref="L34:L41" xr:uid="{00000000-0002-0000-0E00-000015000000}">
      <formula1>ISNUMBER(L34)</formula1>
    </dataValidation>
    <dataValidation type="custom" allowBlank="1" showInputMessage="1" showErrorMessage="1" promptTitle="Temperature [Eq. W-17B]" prompt="Enter the temperature used to calculate GOR or production rate, in degrees Fahrenheit" sqref="K34:K41" xr:uid="{00000000-0002-0000-0E00-000016000000}">
      <formula1>ISNUMBER(K34)</formula1>
    </dataValidation>
    <dataValidation allowBlank="1" showInputMessage="1" showErrorMessage="1" promptTitle="Procedures used" prompt="Enter the procedures used to determine the missing data" sqref="H47:H56" xr:uid="{00000000-0002-0000-0E00-000017000000}"/>
    <dataValidation type="list" allowBlank="1" showInputMessage="1" showErrorMessage="1" promptTitle="Parameters" prompt="Select the parameters for which missing data procedures were used to calculate emissions" sqref="B47:B56" xr:uid="{00000000-0002-0000-0E00-000018000000}">
      <formula1>PMTRS_L</formula1>
    </dataValidation>
    <dataValidation type="list" allowBlank="1" showInputMessage="1" showErrorMessage="1" promptTitle="Equation Used" prompt="Specify the equation used to calculate the annual volumetric natural gas emissions" sqref="C47:C56 B63:B66" xr:uid="{00000000-0002-0000-0E00-000019000000}">
      <formula1>"W-17A,W-17B"</formula1>
    </dataValidation>
    <dataValidation allowBlank="1" showInputMessage="1" showErrorMessage="1" promptTitle="Well ID Number(s)" prompt="Enter the Well ID Number(s) for the Wildcat or Delineations Well(s) assessed for these inputs.  NOTE: Separate well numbers with semicolons" sqref="J63:J66" xr:uid="{00000000-0002-0000-0E00-00001A000000}"/>
    <dataValidation type="decimal" operator="greaterThanOrEqual" allowBlank="1" showInputMessage="1" showErrorMessage="1" promptTitle="Avg Flow Rate Not Vented" prompt="Enter the average flow rate for oil well(s) tested and emissions are not vented to a flare, in barrels per day" sqref="C63:C66" xr:uid="{00000000-0002-0000-0E00-00001B000000}">
      <formula1>0</formula1>
    </dataValidation>
    <dataValidation type="decimal" operator="greaterThanOrEqual" allowBlank="1" showInputMessage="1" showErrorMessage="1" promptTitle="Average Flow Rate Vented" prompt="Enter the average flow rate for oil well(s) tested and emissions are vented to a flare, in barrels per day_x000a_" sqref="D63:D66" xr:uid="{00000000-0002-0000-0E00-00001C000000}">
      <formula1>0</formula1>
    </dataValidation>
    <dataValidation type="decimal" operator="greaterThanOrEqual" allowBlank="1" showInputMessage="1" showErrorMessage="1" promptTitle="Avg Annual Prod Rate Not Vented" prompt="Enter the average annual production rate for gas well(s) tested and emissions are not vented to a flare, in cubic feet per day" sqref="E63:E66" xr:uid="{00000000-0002-0000-0E00-00001D000000}">
      <formula1>0</formula1>
    </dataValidation>
    <dataValidation type="decimal" operator="greaterThanOrEqual" allowBlank="1" showInputMessage="1" showErrorMessage="1" promptTitle="Avg Annual Prod Rate Vented" prompt="Enter the average annual production rate for gas well(s) tested and emissions are vented to a flare, in cubic feet per day" sqref="F63:F66" xr:uid="{00000000-0002-0000-0E00-00001E000000}">
      <formula1>0</formula1>
    </dataValidation>
    <dataValidation type="list" allowBlank="1" showInputMessage="1" showErrorMessage="1" promptTitle="Actual or Standard Prod Rate" prompt="Specify whether the production rate was based on actual or standard conditions" sqref="G63:G66" xr:uid="{00000000-0002-0000-0E00-00001F000000}">
      <formula1>"Actual, Standard"</formula1>
    </dataValidation>
    <dataValidation type="custom" allowBlank="1" showInputMessage="1" showErrorMessage="1" promptTitle="Temperature Prod Rate" prompt="Enter the temperature used to calculate the annual production rate, in degrees Farenheit " sqref="H63:H66" xr:uid="{00000000-0002-0000-0E00-000020000000}">
      <formula1>ISNUMBER(H63)</formula1>
    </dataValidation>
    <dataValidation type="custom" allowBlank="1" showInputMessage="1" showErrorMessage="1" promptTitle="Pressure Prod Rate" prompt="Enter the pressure used to calculate the annual production rate, in psi" sqref="I63:I66" xr:uid="{00000000-0002-0000-0E00-000021000000}">
      <formula1>ISNUMBER(I63)</formula1>
    </dataValidation>
    <dataValidation type="list" allowBlank="1" showInputMessage="1" showErrorMessage="1" sqref="E20" xr:uid="{5C77F8C1-5B0C-468A-B94F-E600D927F7DA}">
      <formula1>"Yes,No"</formula1>
    </dataValidation>
  </dataValidations>
  <hyperlinks>
    <hyperlink ref="D3" location="Introduction!A1" display="Back to Summary Tab" xr:uid="{00000000-0004-0000-0E00-000000000000}"/>
    <hyperlink ref="C11" r:id="rId1" display="http://www.ccdsupport.com/confluence/display/help/RY2011+Optional+Calculation+Spreadsheets+for+Target+Testing" xr:uid="{00000000-0004-0000-0E00-000001000000}"/>
    <hyperlink ref="C12" r:id="rId2" display="http://www.ccdsupport.com/confluence/display/help/Subpart+W+-+Petroleum+and+Natural+Gas+Systems" xr:uid="{00000000-0004-0000-0E00-000002000000}"/>
    <hyperlink ref="C11:F11" r:id="rId3" display="https://www.ccdsupport.com/confluence/display/help/Optional+Calculation+Spreadsheet+Instructions" xr:uid="{00000000-0004-0000-0E00-000003000000}"/>
    <hyperlink ref="E26" location="'(l) Well Testing'!B33" display="CLICK HERE" xr:uid="{00000000-0004-0000-0E00-000004000000}"/>
    <hyperlink ref="Q30" location="'(l) Well Testing'!A1" display="RETURN TO TOP" xr:uid="{00000000-0004-0000-0E00-000005000000}"/>
    <hyperlink ref="C13" r:id="rId4" display="http://www.ccdsupport.com/confluence/pages/viewpage.action?pageId=267583519" xr:uid="{00000000-0004-0000-0E00-000006000000}"/>
    <hyperlink ref="C10" r:id="rId5" xr:uid="{00000000-0004-0000-0E00-000007000000}"/>
    <hyperlink ref="E27" location="'(l) Well Testing'!B46" display="CLICK HERE" xr:uid="{00000000-0004-0000-0E00-000008000000}"/>
    <hyperlink ref="J44" location="'(l) Well Testing'!A1" display="RETURN TO TOP" xr:uid="{00000000-0004-0000-0E00-000009000000}"/>
    <hyperlink ref="E29" location="'(aa)(1) Onshore Production'!AI273" display="CLICK HERE" xr:uid="{00000000-0004-0000-0E00-00000A000000}"/>
    <hyperlink ref="J59" location="'(l) Well Testing'!A1" display="RETURN TO TOP" xr:uid="{00000000-0004-0000-0E00-00000B000000}"/>
    <hyperlink ref="E28" location="'(l) Well Testing'!B62" display="CLICK HERE" xr:uid="{00000000-0004-0000-0E00-00000C000000}"/>
    <hyperlink ref="C12:F12" r:id="rId6" display="https://www.ccdsupport.com/confluence/display/help/Subpart+W+-+Petroleum+and+Natural+Gas+Systems" xr:uid="{00000000-0004-0000-0E00-00000D000000}"/>
    <hyperlink ref="C13:F13" r:id="rId7" display="https://www.ccdsupport.com/confluence/pages/viewpage.action?pageId=267583519" xr:uid="{00000000-0004-0000-0E00-00000E000000}"/>
  </hyperlinks>
  <pageMargins left="0.7" right="0.7" top="0.75" bottom="0.75" header="0.3" footer="0.3"/>
  <pageSetup orientation="portrait" r:id="rId8"/>
  <extLst>
    <ext xmlns:x14="http://schemas.microsoft.com/office/spreadsheetml/2009/9/main" uri="{78C0D931-6437-407d-A8EE-F0AAD7539E65}">
      <x14:conditionalFormattings>
        <x14:conditionalFormatting xmlns:xm="http://schemas.microsoft.com/office/excel/2006/main">
          <x14:cfRule type="expression" priority="1273" stopIfTrue="1" id="{00000000-000E-0000-0E00-0000F8040000}">
            <xm:f>NOT(ISNA(MATCH($E47,'missing data parameters'!$A$2:$A$8,0)))</xm:f>
            <x14:dxf>
              <font>
                <color theme="1"/>
              </font>
              <fill>
                <patternFill>
                  <bgColor rgb="FF99CCFF"/>
                </patternFill>
              </fill>
            </x14:dxf>
          </x14:cfRule>
          <xm:sqref>G47:G56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4"/>
  <dimension ref="B1:AK119"/>
  <sheetViews>
    <sheetView showGridLines="0" zoomScale="85" zoomScaleNormal="85" workbookViewId="0"/>
  </sheetViews>
  <sheetFormatPr defaultColWidth="8.90625" defaultRowHeight="14" x14ac:dyDescent="0.35"/>
  <cols>
    <col min="1" max="1" width="3.6328125" style="56" customWidth="1"/>
    <col min="2" max="2" width="45.6328125" style="56" customWidth="1"/>
    <col min="3" max="3" width="25.6328125" style="56" customWidth="1"/>
    <col min="4" max="4" width="28.453125" style="56" customWidth="1"/>
    <col min="5" max="5" width="25.54296875" style="56" customWidth="1"/>
    <col min="6" max="6" width="35.1796875" style="56" customWidth="1"/>
    <col min="7" max="8" width="20.6328125" style="56" customWidth="1"/>
    <col min="9" max="9" width="23.08984375" style="56" customWidth="1"/>
    <col min="10" max="10" width="25" style="56" customWidth="1"/>
    <col min="11" max="12" width="20.6328125" style="56" customWidth="1"/>
    <col min="13" max="13" width="22.54296875" style="56" customWidth="1"/>
    <col min="14" max="18" width="20.6328125" style="56" customWidth="1"/>
    <col min="19" max="20" width="14" style="56" customWidth="1"/>
    <col min="21" max="21" width="14" style="56" hidden="1" customWidth="1"/>
    <col min="22" max="22" width="24.54296875" style="56" hidden="1" customWidth="1"/>
    <col min="23" max="23" width="14.26953125" style="56" hidden="1" customWidth="1"/>
    <col min="24" max="28" width="14" style="56" hidden="1" customWidth="1"/>
    <col min="29" max="68" width="14" style="56" customWidth="1"/>
    <col min="69" max="16384" width="8.90625" style="56"/>
  </cols>
  <sheetData>
    <row r="1" spans="2:26" ht="20" x14ac:dyDescent="0.35">
      <c r="B1" s="340"/>
    </row>
    <row r="2" spans="2:26" ht="19.5" thickBot="1" x14ac:dyDescent="0.35">
      <c r="B2" s="19" t="s">
        <v>3960</v>
      </c>
      <c r="C2" s="127"/>
      <c r="D2" s="127"/>
      <c r="F2" s="300" t="e">
        <f>IF(Introduction!E42="Yes","","This source is not required to be reported for the industry segment selected")</f>
        <v>#N/A</v>
      </c>
      <c r="U2" s="117" t="s">
        <v>3887</v>
      </c>
      <c r="W2" s="55" t="s">
        <v>56</v>
      </c>
      <c r="Y2" s="330" t="s">
        <v>3603</v>
      </c>
      <c r="Z2" s="55"/>
    </row>
    <row r="3" spans="2:26" ht="18.5" thickBot="1" x14ac:dyDescent="0.35">
      <c r="B3" s="481" t="s">
        <v>43</v>
      </c>
      <c r="C3" s="343" t="str">
        <f>Introduction!D4</f>
        <v>R.10</v>
      </c>
      <c r="D3" s="110" t="s">
        <v>63</v>
      </c>
      <c r="E3" s="344"/>
      <c r="F3" s="127"/>
      <c r="H3" s="345">
        <f>Introduction!H4</f>
        <v>45618</v>
      </c>
      <c r="J3" s="127"/>
      <c r="U3" s="117">
        <f>Introduction!$V$8</f>
        <v>0</v>
      </c>
      <c r="W3" s="468" t="e">
        <f>Introduction!E42</f>
        <v>#N/A</v>
      </c>
      <c r="Y3" s="239" t="s">
        <v>4279</v>
      </c>
      <c r="Z3" s="55"/>
    </row>
    <row r="4" spans="2:26" ht="18.899999999999999" customHeight="1" x14ac:dyDescent="0.35">
      <c r="B4" s="657" t="s">
        <v>19</v>
      </c>
      <c r="C4" s="658"/>
      <c r="D4" s="658"/>
      <c r="E4" s="658"/>
      <c r="F4" s="659"/>
      <c r="J4" s="127"/>
      <c r="Y4" s="66" t="e">
        <f>MATCH("*",B35:B94,-1)</f>
        <v>#N/A</v>
      </c>
      <c r="Z4" s="55" t="s">
        <v>3599</v>
      </c>
    </row>
    <row r="5" spans="2:26" ht="15.75" customHeight="1" x14ac:dyDescent="0.35">
      <c r="B5" s="346" t="s">
        <v>3625</v>
      </c>
      <c r="C5" s="347"/>
      <c r="D5" s="347"/>
      <c r="E5" s="347"/>
      <c r="F5" s="348"/>
      <c r="J5" s="127"/>
      <c r="Y5" s="66" t="e">
        <f ca="1">OFFSET(B35,Y4-1,0,1,1)</f>
        <v>#N/A</v>
      </c>
      <c r="Z5" s="55" t="s">
        <v>3598</v>
      </c>
    </row>
    <row r="6" spans="2:26" ht="15.75" customHeight="1" x14ac:dyDescent="0.35">
      <c r="B6" s="823" t="s">
        <v>8960</v>
      </c>
      <c r="C6" s="856"/>
      <c r="D6" s="856"/>
      <c r="E6" s="856"/>
      <c r="F6" s="857"/>
      <c r="J6" s="127"/>
      <c r="U6" s="55" t="str">
        <f>IF('(aa)(1) Onshore Production'!B28&lt;&gt;"",'(aa)(1) Onshore Production'!B28,"")</f>
        <v/>
      </c>
      <c r="V6" s="55"/>
      <c r="W6" s="55"/>
      <c r="Y6" s="66" t="e">
        <f t="array" aca="1" ref="Y6" ca="1">MIN(IF(LEN(OFFSET(B35,0,0,Y4-1,1))=0,ROW(OFFSET(B35,0,0,Y4-1,1))))</f>
        <v>#N/A</v>
      </c>
      <c r="Z6" s="55" t="s">
        <v>3729</v>
      </c>
    </row>
    <row r="7" spans="2:26" ht="15.75" customHeight="1" x14ac:dyDescent="0.35">
      <c r="B7" s="634"/>
      <c r="C7" s="635"/>
      <c r="D7" s="635"/>
      <c r="E7" s="635"/>
      <c r="F7" s="636"/>
      <c r="J7" s="127"/>
      <c r="U7" s="55"/>
      <c r="V7" s="55"/>
      <c r="W7" s="55"/>
      <c r="Y7" s="55"/>
      <c r="Z7" s="55"/>
    </row>
    <row r="8" spans="2:26" ht="105" customHeight="1" x14ac:dyDescent="0.35">
      <c r="B8" s="872" t="s">
        <v>8629</v>
      </c>
      <c r="C8" s="914"/>
      <c r="D8" s="914"/>
      <c r="E8" s="914"/>
      <c r="F8" s="915"/>
      <c r="J8" s="127"/>
      <c r="U8" s="66" t="s">
        <v>24</v>
      </c>
      <c r="V8" s="66" t="s">
        <v>25</v>
      </c>
      <c r="W8" s="67" t="s">
        <v>26</v>
      </c>
      <c r="Y8" s="55" t="s">
        <v>3604</v>
      </c>
      <c r="Z8" s="55"/>
    </row>
    <row r="9" spans="2:26" ht="15.75" customHeight="1" x14ac:dyDescent="0.35">
      <c r="B9" s="660" t="s">
        <v>20</v>
      </c>
      <c r="C9" s="661"/>
      <c r="D9" s="662"/>
      <c r="E9" s="662"/>
      <c r="F9" s="663"/>
      <c r="J9" s="127"/>
      <c r="U9" s="67" t="s">
        <v>16</v>
      </c>
      <c r="V9" s="66" t="s">
        <v>28</v>
      </c>
      <c r="W9" s="66" t="s">
        <v>16</v>
      </c>
    </row>
    <row r="10" spans="2:26" ht="15.75" customHeight="1" x14ac:dyDescent="0.35">
      <c r="B10" s="95" t="s">
        <v>61</v>
      </c>
      <c r="C10" s="267" t="s">
        <v>4779</v>
      </c>
      <c r="D10" s="268"/>
      <c r="E10" s="268"/>
      <c r="F10" s="275"/>
      <c r="J10" s="127"/>
      <c r="U10" s="67" t="s">
        <v>29</v>
      </c>
      <c r="V10" s="66" t="s">
        <v>30</v>
      </c>
      <c r="W10" s="66" t="s">
        <v>29</v>
      </c>
    </row>
    <row r="11" spans="2:26" ht="13.75" customHeight="1" x14ac:dyDescent="0.35">
      <c r="B11" s="86" t="s">
        <v>62</v>
      </c>
      <c r="C11" s="267" t="s">
        <v>8623</v>
      </c>
      <c r="D11" s="267"/>
      <c r="E11" s="267"/>
      <c r="F11" s="287"/>
      <c r="J11" s="127"/>
      <c r="U11" s="163"/>
      <c r="V11" s="67" t="s">
        <v>31</v>
      </c>
      <c r="W11" s="163"/>
    </row>
    <row r="12" spans="2:26" ht="13.75" customHeight="1" x14ac:dyDescent="0.35">
      <c r="B12" s="86" t="s">
        <v>3653</v>
      </c>
      <c r="C12" s="267" t="s">
        <v>8625</v>
      </c>
      <c r="D12" s="267"/>
      <c r="E12" s="267"/>
      <c r="F12" s="287"/>
      <c r="J12" s="127"/>
    </row>
    <row r="13" spans="2:26" ht="28.5" customHeight="1" x14ac:dyDescent="0.35">
      <c r="B13" s="172" t="s">
        <v>4285</v>
      </c>
      <c r="C13" s="270" t="s">
        <v>8626</v>
      </c>
      <c r="D13" s="270"/>
      <c r="E13" s="270"/>
      <c r="F13" s="288"/>
      <c r="J13" s="127"/>
    </row>
    <row r="14" spans="2:26" ht="15.75" customHeight="1" thickBot="1" x14ac:dyDescent="0.4">
      <c r="B14" s="80"/>
      <c r="C14" s="80"/>
      <c r="D14" s="80"/>
      <c r="E14" s="80"/>
      <c r="F14" s="80"/>
      <c r="G14" s="127"/>
      <c r="H14" s="127"/>
      <c r="J14" s="127"/>
      <c r="V14" s="66" t="s">
        <v>190</v>
      </c>
      <c r="W14" s="72"/>
    </row>
    <row r="15" spans="2:26" ht="30.75" customHeight="1" x14ac:dyDescent="0.35">
      <c r="B15" s="80"/>
      <c r="C15" s="810" t="s">
        <v>3961</v>
      </c>
      <c r="D15" s="811"/>
      <c r="E15" s="812"/>
      <c r="F15" s="121"/>
      <c r="G15" s="127"/>
      <c r="H15" s="127"/>
      <c r="J15" s="127"/>
      <c r="U15" s="56" t="s">
        <v>4741</v>
      </c>
      <c r="V15" s="66">
        <v>0</v>
      </c>
      <c r="W15" s="66">
        <f>E20</f>
        <v>0</v>
      </c>
    </row>
    <row r="16" spans="2:26" ht="17" x14ac:dyDescent="0.35">
      <c r="B16" s="80"/>
      <c r="C16" s="57" t="s">
        <v>59</v>
      </c>
      <c r="D16" s="58" t="s">
        <v>3807</v>
      </c>
      <c r="E16" s="167" t="s">
        <v>3808</v>
      </c>
      <c r="F16" s="121"/>
      <c r="G16" s="127"/>
      <c r="H16" s="127"/>
      <c r="V16" s="66" t="s">
        <v>3573</v>
      </c>
      <c r="W16" s="55"/>
    </row>
    <row r="17" spans="2:37" ht="15.75" customHeight="1" thickBot="1" x14ac:dyDescent="0.4">
      <c r="B17" s="80"/>
      <c r="C17" s="214">
        <f>SUM(K35:K94,N35:N94)</f>
        <v>0</v>
      </c>
      <c r="D17" s="213">
        <f>SUM(L35:L94,O35:O94)</f>
        <v>0</v>
      </c>
      <c r="E17" s="510">
        <f>SUM(P35:P94)</f>
        <v>0</v>
      </c>
      <c r="F17" s="121"/>
      <c r="G17" s="127"/>
      <c r="H17" s="127"/>
      <c r="V17" s="55" t="s">
        <v>3656</v>
      </c>
      <c r="W17" s="55"/>
    </row>
    <row r="18" spans="2:37" ht="15.75" customHeight="1" x14ac:dyDescent="0.35">
      <c r="B18" s="80"/>
      <c r="C18" s="415"/>
      <c r="D18" s="367"/>
      <c r="E18" s="367"/>
      <c r="F18" s="367"/>
      <c r="G18" s="127"/>
      <c r="H18" s="127"/>
      <c r="J18" s="127"/>
    </row>
    <row r="19" spans="2:37" x14ac:dyDescent="0.35">
      <c r="C19" s="919" t="s">
        <v>4720</v>
      </c>
      <c r="D19" s="919"/>
      <c r="E19" s="919"/>
      <c r="F19" s="297" t="str">
        <f>IF(E20="No",V16,"")</f>
        <v/>
      </c>
      <c r="H19" s="127"/>
      <c r="J19" s="127"/>
    </row>
    <row r="20" spans="2:37" ht="48" customHeight="1" x14ac:dyDescent="0.35">
      <c r="B20" s="149"/>
      <c r="C20" s="884" t="s">
        <v>3838</v>
      </c>
      <c r="D20" s="884"/>
      <c r="E20" s="255"/>
      <c r="F20" s="469" t="str">
        <f>IF(AND(SUM(K35:L94,N35:P94)&gt;0,E20&lt;&gt;"Yes"),$V$17,"")</f>
        <v/>
      </c>
      <c r="G20" s="364"/>
      <c r="H20" s="127"/>
      <c r="J20" s="127"/>
      <c r="U20" s="239" t="s">
        <v>4612</v>
      </c>
      <c r="V20" s="29" t="s">
        <v>8361</v>
      </c>
      <c r="AB20" s="151"/>
      <c r="AF20" s="151"/>
    </row>
    <row r="21" spans="2:37" x14ac:dyDescent="0.35">
      <c r="B21" s="149"/>
      <c r="C21" s="121"/>
      <c r="D21" s="121"/>
      <c r="E21" s="121"/>
      <c r="F21" s="364"/>
      <c r="G21" s="364"/>
      <c r="H21" s="127"/>
      <c r="J21" s="127"/>
      <c r="U21" s="66" t="e">
        <f>MATCH("*",C100:C109,-1)</f>
        <v>#N/A</v>
      </c>
      <c r="V21" s="66" t="e">
        <f>MATCH("*",B116:B119,-1)</f>
        <v>#N/A</v>
      </c>
      <c r="AB21" s="151"/>
      <c r="AC21" s="151"/>
      <c r="AD21" s="71"/>
      <c r="AE21" s="151"/>
      <c r="AF21" s="151"/>
    </row>
    <row r="22" spans="2:37" ht="14.4" customHeight="1" x14ac:dyDescent="0.35">
      <c r="B22" s="149"/>
      <c r="C22" s="835" t="s">
        <v>4759</v>
      </c>
      <c r="D22" s="835"/>
      <c r="E22" s="835"/>
      <c r="F22" s="364"/>
      <c r="G22" s="364"/>
      <c r="H22" s="127"/>
      <c r="J22" s="127"/>
      <c r="U22" s="66" t="e">
        <f ca="1">OFFSET(C100,U21-1,0,1,1)</f>
        <v>#N/A</v>
      </c>
      <c r="V22" s="66" t="e">
        <f ca="1">OFFSET(B116,V21-1,0,1,1)</f>
        <v>#N/A</v>
      </c>
      <c r="AB22" s="151"/>
      <c r="AC22" s="151"/>
      <c r="AD22" s="71"/>
      <c r="AE22" s="151"/>
      <c r="AF22" s="151"/>
    </row>
    <row r="23" spans="2:37" ht="105.5" customHeight="1" x14ac:dyDescent="0.35">
      <c r="C23" s="638" t="s">
        <v>8850</v>
      </c>
      <c r="D23" s="638" t="s">
        <v>8851</v>
      </c>
      <c r="E23" s="638" t="s">
        <v>3617</v>
      </c>
      <c r="F23" s="367"/>
      <c r="G23" s="127"/>
      <c r="H23" s="127"/>
      <c r="J23" s="127"/>
      <c r="U23" s="66" t="e">
        <f t="array" aca="1" ref="U23" ca="1">MIN(IF(LEN(OFFSET(C100,0,0,U21-1,1))=0,ROW(OFFSET(C100,0,0,U21-1,1))))</f>
        <v>#N/A</v>
      </c>
      <c r="V23" s="66" t="e">
        <f t="array" aca="1" ref="V23" ca="1">MIN(IF(LEN(OFFSET(B116,0,0,V21-1,1))=0,ROW(OFFSET(B116,0,0,V21-1,1))))</f>
        <v>#N/A</v>
      </c>
      <c r="AD23" s="70"/>
      <c r="AK23" s="29"/>
    </row>
    <row r="24" spans="2:37" ht="15.75" customHeight="1" x14ac:dyDescent="0.35">
      <c r="B24" s="61"/>
      <c r="C24" s="747" t="s">
        <v>8352</v>
      </c>
      <c r="D24" s="749"/>
      <c r="E24" s="90"/>
      <c r="H24" s="127"/>
      <c r="J24" s="127"/>
      <c r="AD24" s="70"/>
    </row>
    <row r="25" spans="2:37" x14ac:dyDescent="0.35">
      <c r="B25" s="61"/>
      <c r="C25" s="121"/>
      <c r="D25" s="121"/>
      <c r="E25" s="367"/>
      <c r="H25" s="127"/>
      <c r="I25" s="127"/>
      <c r="J25" s="127"/>
    </row>
    <row r="26" spans="2:37" ht="15" customHeight="1" x14ac:dyDescent="0.35">
      <c r="D26" s="135" t="s">
        <v>4206</v>
      </c>
      <c r="E26" s="719" t="s">
        <v>79</v>
      </c>
      <c r="H26" s="127"/>
      <c r="I26" s="121"/>
      <c r="J26" s="121"/>
      <c r="K26" s="121"/>
    </row>
    <row r="27" spans="2:37" x14ac:dyDescent="0.35">
      <c r="B27" s="61"/>
      <c r="C27" s="121"/>
      <c r="D27" s="135" t="s">
        <v>4207</v>
      </c>
      <c r="E27" s="122" t="s">
        <v>79</v>
      </c>
      <c r="H27" s="127"/>
      <c r="I27" s="127"/>
      <c r="J27" s="127"/>
    </row>
    <row r="28" spans="2:37" x14ac:dyDescent="0.35">
      <c r="B28" s="61"/>
      <c r="C28" s="121"/>
      <c r="D28" s="135" t="str">
        <f>IF(ISBLANK(Introduction!$E23),"Delayed Associated NG data (for delays claimed two years prior) [Table M.3]:","Delayed Associated NG data (for delays claimed in RY"&amp;Introduction!$E$23-2&amp;") [Table M.3]:")</f>
        <v>Delayed Associated NG data (for delays claimed two years prior) [Table M.3]:</v>
      </c>
      <c r="E28" s="122" t="s">
        <v>79</v>
      </c>
      <c r="H28" s="127"/>
      <c r="I28" s="127"/>
      <c r="J28" s="127"/>
    </row>
    <row r="29" spans="2:37" x14ac:dyDescent="0.35">
      <c r="B29" s="61"/>
      <c r="C29" s="121"/>
      <c r="D29" s="135" t="s">
        <v>4886</v>
      </c>
      <c r="E29" s="122" t="s">
        <v>79</v>
      </c>
      <c r="H29" s="127"/>
      <c r="I29" s="127"/>
      <c r="J29" s="127"/>
    </row>
    <row r="30" spans="2:37" x14ac:dyDescent="0.35">
      <c r="B30" s="61"/>
      <c r="C30" s="121"/>
      <c r="D30" s="121"/>
      <c r="F30" s="135"/>
      <c r="G30" s="121"/>
      <c r="H30" s="127"/>
      <c r="I30" s="127"/>
      <c r="J30" s="127"/>
    </row>
    <row r="31" spans="2:37" x14ac:dyDescent="0.35">
      <c r="B31" s="61" t="s">
        <v>4208</v>
      </c>
      <c r="C31" s="127"/>
      <c r="D31" s="127"/>
      <c r="E31" s="127"/>
      <c r="F31" s="127"/>
      <c r="G31" s="127"/>
      <c r="P31" s="122" t="s">
        <v>4306</v>
      </c>
    </row>
    <row r="32" spans="2:37" x14ac:dyDescent="0.35">
      <c r="B32" s="61"/>
      <c r="C32" s="127"/>
      <c r="D32" s="127"/>
      <c r="E32" s="127"/>
      <c r="F32" s="127"/>
      <c r="G32" s="127"/>
      <c r="H32" s="127"/>
      <c r="I32" s="127"/>
    </row>
    <row r="33" spans="2:16" x14ac:dyDescent="0.35">
      <c r="B33" s="295" t="str">
        <f ca="1">IF(ISERROR(Y6),"",IF(Y6&gt;0,$Y$8,""))</f>
        <v/>
      </c>
      <c r="C33" s="127"/>
      <c r="D33" s="127"/>
      <c r="E33" s="127"/>
      <c r="F33" s="121"/>
      <c r="G33" s="127"/>
      <c r="I33" s="766" t="s">
        <v>3965</v>
      </c>
      <c r="J33" s="766"/>
      <c r="K33" s="766"/>
      <c r="L33" s="766"/>
      <c r="M33" s="781" t="s">
        <v>3966</v>
      </c>
      <c r="N33" s="783"/>
      <c r="O33" s="783"/>
      <c r="P33" s="782"/>
    </row>
    <row r="34" spans="2:16" ht="160.5" customHeight="1" x14ac:dyDescent="0.35">
      <c r="B34" s="628" t="s">
        <v>3962</v>
      </c>
      <c r="C34" s="628" t="s">
        <v>3963</v>
      </c>
      <c r="D34" s="632" t="s">
        <v>8729</v>
      </c>
      <c r="E34" s="633" t="s">
        <v>4628</v>
      </c>
      <c r="F34" s="633" t="s">
        <v>4234</v>
      </c>
      <c r="G34" s="633" t="s">
        <v>4153</v>
      </c>
      <c r="H34" s="633" t="s">
        <v>4154</v>
      </c>
      <c r="I34" s="633" t="s">
        <v>3839</v>
      </c>
      <c r="J34" s="632" t="s">
        <v>8745</v>
      </c>
      <c r="K34" s="632" t="s">
        <v>8985</v>
      </c>
      <c r="L34" s="632" t="s">
        <v>8986</v>
      </c>
      <c r="M34" s="633" t="s">
        <v>3964</v>
      </c>
      <c r="N34" s="633" t="s">
        <v>4235</v>
      </c>
      <c r="O34" s="633" t="s">
        <v>4236</v>
      </c>
      <c r="P34" s="633" t="s">
        <v>9105</v>
      </c>
    </row>
    <row r="35" spans="2:16" x14ac:dyDescent="0.35">
      <c r="B35" s="258"/>
      <c r="C35" s="629"/>
      <c r="D35" s="629"/>
      <c r="E35" s="333"/>
      <c r="F35" s="333"/>
      <c r="G35" s="642"/>
      <c r="H35" s="642"/>
      <c r="I35" s="331"/>
      <c r="J35" s="642"/>
      <c r="K35" s="258"/>
      <c r="L35" s="332"/>
      <c r="M35" s="656"/>
      <c r="N35" s="258"/>
      <c r="O35" s="332"/>
      <c r="P35" s="323"/>
    </row>
    <row r="36" spans="2:16" x14ac:dyDescent="0.35">
      <c r="B36" s="258"/>
      <c r="C36" s="629"/>
      <c r="D36" s="629"/>
      <c r="E36" s="333"/>
      <c r="F36" s="333"/>
      <c r="G36" s="642"/>
      <c r="H36" s="642"/>
      <c r="I36" s="331"/>
      <c r="J36" s="642"/>
      <c r="K36" s="258"/>
      <c r="L36" s="332"/>
      <c r="M36" s="656"/>
      <c r="N36" s="258"/>
      <c r="O36" s="332"/>
      <c r="P36" s="323"/>
    </row>
    <row r="37" spans="2:16" x14ac:dyDescent="0.35">
      <c r="B37" s="258"/>
      <c r="C37" s="629"/>
      <c r="D37" s="629"/>
      <c r="E37" s="333"/>
      <c r="F37" s="333"/>
      <c r="G37" s="642"/>
      <c r="H37" s="642"/>
      <c r="I37" s="331"/>
      <c r="J37" s="642"/>
      <c r="K37" s="258"/>
      <c r="L37" s="332"/>
      <c r="M37" s="656"/>
      <c r="N37" s="258"/>
      <c r="O37" s="332"/>
      <c r="P37" s="323"/>
    </row>
    <row r="38" spans="2:16" x14ac:dyDescent="0.35">
      <c r="B38" s="258"/>
      <c r="C38" s="629"/>
      <c r="D38" s="629"/>
      <c r="E38" s="333"/>
      <c r="F38" s="333"/>
      <c r="G38" s="642"/>
      <c r="H38" s="642"/>
      <c r="I38" s="331"/>
      <c r="J38" s="642"/>
      <c r="K38" s="258"/>
      <c r="L38" s="332"/>
      <c r="M38" s="656"/>
      <c r="N38" s="258"/>
      <c r="O38" s="332"/>
      <c r="P38" s="323"/>
    </row>
    <row r="39" spans="2:16" x14ac:dyDescent="0.35">
      <c r="B39" s="258"/>
      <c r="C39" s="629"/>
      <c r="D39" s="629"/>
      <c r="E39" s="333"/>
      <c r="F39" s="333"/>
      <c r="G39" s="642"/>
      <c r="H39" s="642"/>
      <c r="I39" s="331"/>
      <c r="J39" s="642"/>
      <c r="K39" s="258"/>
      <c r="L39" s="332"/>
      <c r="M39" s="656"/>
      <c r="N39" s="258"/>
      <c r="O39" s="332"/>
      <c r="P39" s="323"/>
    </row>
    <row r="40" spans="2:16" x14ac:dyDescent="0.35">
      <c r="B40" s="258"/>
      <c r="C40" s="629"/>
      <c r="D40" s="629"/>
      <c r="E40" s="333"/>
      <c r="F40" s="333"/>
      <c r="G40" s="642"/>
      <c r="H40" s="642"/>
      <c r="I40" s="331"/>
      <c r="J40" s="642"/>
      <c r="K40" s="258"/>
      <c r="L40" s="332"/>
      <c r="M40" s="656"/>
      <c r="N40" s="258"/>
      <c r="O40" s="332"/>
      <c r="P40" s="323"/>
    </row>
    <row r="41" spans="2:16" x14ac:dyDescent="0.35">
      <c r="B41" s="258"/>
      <c r="C41" s="629"/>
      <c r="D41" s="629"/>
      <c r="E41" s="333"/>
      <c r="F41" s="333"/>
      <c r="G41" s="642"/>
      <c r="H41" s="642"/>
      <c r="I41" s="331"/>
      <c r="J41" s="642"/>
      <c r="K41" s="258"/>
      <c r="L41" s="332"/>
      <c r="M41" s="656"/>
      <c r="N41" s="258"/>
      <c r="O41" s="332"/>
      <c r="P41" s="323"/>
    </row>
    <row r="42" spans="2:16" x14ac:dyDescent="0.35">
      <c r="B42" s="258"/>
      <c r="C42" s="629"/>
      <c r="D42" s="629"/>
      <c r="E42" s="333"/>
      <c r="F42" s="333"/>
      <c r="G42" s="642"/>
      <c r="H42" s="642"/>
      <c r="I42" s="331"/>
      <c r="J42" s="642"/>
      <c r="K42" s="258"/>
      <c r="L42" s="332"/>
      <c r="M42" s="656"/>
      <c r="N42" s="258"/>
      <c r="O42" s="332"/>
      <c r="P42" s="323"/>
    </row>
    <row r="43" spans="2:16" x14ac:dyDescent="0.35">
      <c r="B43" s="258"/>
      <c r="C43" s="629"/>
      <c r="D43" s="629"/>
      <c r="E43" s="333"/>
      <c r="F43" s="333"/>
      <c r="G43" s="642"/>
      <c r="H43" s="642"/>
      <c r="I43" s="331"/>
      <c r="J43" s="642"/>
      <c r="K43" s="258"/>
      <c r="L43" s="332"/>
      <c r="M43" s="656"/>
      <c r="N43" s="258"/>
      <c r="O43" s="332"/>
      <c r="P43" s="323"/>
    </row>
    <row r="44" spans="2:16" x14ac:dyDescent="0.35">
      <c r="B44" s="258"/>
      <c r="C44" s="629"/>
      <c r="D44" s="629"/>
      <c r="E44" s="333"/>
      <c r="F44" s="333"/>
      <c r="G44" s="642"/>
      <c r="H44" s="642"/>
      <c r="I44" s="331"/>
      <c r="J44" s="642"/>
      <c r="K44" s="258"/>
      <c r="L44" s="332"/>
      <c r="M44" s="656"/>
      <c r="N44" s="258"/>
      <c r="O44" s="332"/>
      <c r="P44" s="323"/>
    </row>
    <row r="45" spans="2:16" x14ac:dyDescent="0.35">
      <c r="B45" s="258"/>
      <c r="C45" s="629"/>
      <c r="D45" s="629"/>
      <c r="E45" s="333"/>
      <c r="F45" s="333"/>
      <c r="G45" s="642"/>
      <c r="H45" s="642"/>
      <c r="I45" s="331"/>
      <c r="J45" s="642"/>
      <c r="K45" s="258"/>
      <c r="L45" s="332"/>
      <c r="M45" s="656"/>
      <c r="N45" s="258"/>
      <c r="O45" s="332"/>
      <c r="P45" s="323"/>
    </row>
    <row r="46" spans="2:16" x14ac:dyDescent="0.35">
      <c r="B46" s="258"/>
      <c r="C46" s="629"/>
      <c r="D46" s="629"/>
      <c r="E46" s="333"/>
      <c r="F46" s="333"/>
      <c r="G46" s="642"/>
      <c r="H46" s="642"/>
      <c r="I46" s="331"/>
      <c r="J46" s="642"/>
      <c r="K46" s="258"/>
      <c r="L46" s="332"/>
      <c r="M46" s="656"/>
      <c r="N46" s="258"/>
      <c r="O46" s="332"/>
      <c r="P46" s="323"/>
    </row>
    <row r="47" spans="2:16" x14ac:dyDescent="0.35">
      <c r="B47" s="258"/>
      <c r="C47" s="629"/>
      <c r="D47" s="629"/>
      <c r="E47" s="333"/>
      <c r="F47" s="333"/>
      <c r="G47" s="642"/>
      <c r="H47" s="642"/>
      <c r="I47" s="331"/>
      <c r="J47" s="642"/>
      <c r="K47" s="258"/>
      <c r="L47" s="332"/>
      <c r="M47" s="656"/>
      <c r="N47" s="258"/>
      <c r="O47" s="332"/>
      <c r="P47" s="323"/>
    </row>
    <row r="48" spans="2:16" x14ac:dyDescent="0.35">
      <c r="B48" s="258"/>
      <c r="C48" s="629"/>
      <c r="D48" s="629"/>
      <c r="E48" s="333"/>
      <c r="F48" s="333"/>
      <c r="G48" s="642"/>
      <c r="H48" s="642"/>
      <c r="I48" s="331"/>
      <c r="J48" s="642"/>
      <c r="K48" s="258"/>
      <c r="L48" s="332"/>
      <c r="M48" s="656"/>
      <c r="N48" s="258"/>
      <c r="O48" s="332"/>
      <c r="P48" s="323"/>
    </row>
    <row r="49" spans="2:16" x14ac:dyDescent="0.35">
      <c r="B49" s="258"/>
      <c r="C49" s="629"/>
      <c r="D49" s="629"/>
      <c r="E49" s="333"/>
      <c r="F49" s="333"/>
      <c r="G49" s="642"/>
      <c r="H49" s="642"/>
      <c r="I49" s="331"/>
      <c r="J49" s="642"/>
      <c r="K49" s="258"/>
      <c r="L49" s="332"/>
      <c r="M49" s="656"/>
      <c r="N49" s="258"/>
      <c r="O49" s="332"/>
      <c r="P49" s="323"/>
    </row>
    <row r="50" spans="2:16" x14ac:dyDescent="0.35">
      <c r="B50" s="258"/>
      <c r="C50" s="629"/>
      <c r="D50" s="629"/>
      <c r="E50" s="333"/>
      <c r="F50" s="333"/>
      <c r="G50" s="642"/>
      <c r="H50" s="642"/>
      <c r="I50" s="331"/>
      <c r="J50" s="642"/>
      <c r="K50" s="258"/>
      <c r="L50" s="332"/>
      <c r="M50" s="656"/>
      <c r="N50" s="258"/>
      <c r="O50" s="332"/>
      <c r="P50" s="323"/>
    </row>
    <row r="51" spans="2:16" x14ac:dyDescent="0.35">
      <c r="B51" s="258"/>
      <c r="C51" s="629"/>
      <c r="D51" s="629"/>
      <c r="E51" s="333"/>
      <c r="F51" s="333"/>
      <c r="G51" s="642"/>
      <c r="H51" s="642"/>
      <c r="I51" s="331"/>
      <c r="J51" s="642"/>
      <c r="K51" s="258"/>
      <c r="L51" s="332"/>
      <c r="M51" s="656"/>
      <c r="N51" s="258"/>
      <c r="O51" s="332"/>
      <c r="P51" s="323"/>
    </row>
    <row r="52" spans="2:16" x14ac:dyDescent="0.35">
      <c r="B52" s="258"/>
      <c r="C52" s="629"/>
      <c r="D52" s="629"/>
      <c r="E52" s="333"/>
      <c r="F52" s="333"/>
      <c r="G52" s="642"/>
      <c r="H52" s="642"/>
      <c r="I52" s="331"/>
      <c r="J52" s="642"/>
      <c r="K52" s="258"/>
      <c r="L52" s="332"/>
      <c r="M52" s="656"/>
      <c r="N52" s="258"/>
      <c r="O52" s="332"/>
      <c r="P52" s="323"/>
    </row>
    <row r="53" spans="2:16" x14ac:dyDescent="0.35">
      <c r="B53" s="258"/>
      <c r="C53" s="629"/>
      <c r="D53" s="629"/>
      <c r="E53" s="333"/>
      <c r="F53" s="333"/>
      <c r="G53" s="642"/>
      <c r="H53" s="642"/>
      <c r="I53" s="331"/>
      <c r="J53" s="642"/>
      <c r="K53" s="258"/>
      <c r="L53" s="332"/>
      <c r="M53" s="656"/>
      <c r="N53" s="258"/>
      <c r="O53" s="332"/>
      <c r="P53" s="323"/>
    </row>
    <row r="54" spans="2:16" x14ac:dyDescent="0.35">
      <c r="B54" s="258"/>
      <c r="C54" s="629"/>
      <c r="D54" s="629"/>
      <c r="E54" s="333"/>
      <c r="F54" s="333"/>
      <c r="G54" s="642"/>
      <c r="H54" s="642"/>
      <c r="I54" s="331"/>
      <c r="J54" s="642"/>
      <c r="K54" s="258"/>
      <c r="L54" s="332"/>
      <c r="M54" s="656"/>
      <c r="N54" s="258"/>
      <c r="O54" s="332"/>
      <c r="P54" s="323"/>
    </row>
    <row r="55" spans="2:16" x14ac:dyDescent="0.35">
      <c r="B55" s="258"/>
      <c r="C55" s="629"/>
      <c r="D55" s="629"/>
      <c r="E55" s="333"/>
      <c r="F55" s="333"/>
      <c r="G55" s="642"/>
      <c r="H55" s="642"/>
      <c r="I55" s="331"/>
      <c r="J55" s="642"/>
      <c r="K55" s="258"/>
      <c r="L55" s="332"/>
      <c r="M55" s="656"/>
      <c r="N55" s="258"/>
      <c r="O55" s="332"/>
      <c r="P55" s="323"/>
    </row>
    <row r="56" spans="2:16" x14ac:dyDescent="0.35">
      <c r="B56" s="258"/>
      <c r="C56" s="629"/>
      <c r="D56" s="629"/>
      <c r="E56" s="333"/>
      <c r="F56" s="333"/>
      <c r="G56" s="642"/>
      <c r="H56" s="642"/>
      <c r="I56" s="331"/>
      <c r="J56" s="642"/>
      <c r="K56" s="258"/>
      <c r="L56" s="332"/>
      <c r="M56" s="656"/>
      <c r="N56" s="258"/>
      <c r="O56" s="332"/>
      <c r="P56" s="323"/>
    </row>
    <row r="57" spans="2:16" x14ac:dyDescent="0.35">
      <c r="B57" s="258"/>
      <c r="C57" s="629"/>
      <c r="D57" s="629"/>
      <c r="E57" s="333"/>
      <c r="F57" s="333"/>
      <c r="G57" s="642"/>
      <c r="H57" s="642"/>
      <c r="I57" s="331"/>
      <c r="J57" s="642"/>
      <c r="K57" s="258"/>
      <c r="L57" s="332"/>
      <c r="M57" s="656"/>
      <c r="N57" s="258"/>
      <c r="O57" s="332"/>
      <c r="P57" s="323"/>
    </row>
    <row r="58" spans="2:16" x14ac:dyDescent="0.35">
      <c r="B58" s="258"/>
      <c r="C58" s="629"/>
      <c r="D58" s="629"/>
      <c r="E58" s="333"/>
      <c r="F58" s="333"/>
      <c r="G58" s="642"/>
      <c r="H58" s="642"/>
      <c r="I58" s="331"/>
      <c r="J58" s="642"/>
      <c r="K58" s="258"/>
      <c r="L58" s="332"/>
      <c r="M58" s="656"/>
      <c r="N58" s="258"/>
      <c r="O58" s="332"/>
      <c r="P58" s="323"/>
    </row>
    <row r="59" spans="2:16" x14ac:dyDescent="0.35">
      <c r="B59" s="258"/>
      <c r="C59" s="629"/>
      <c r="D59" s="629"/>
      <c r="E59" s="333"/>
      <c r="F59" s="333"/>
      <c r="G59" s="642"/>
      <c r="H59" s="642"/>
      <c r="I59" s="331"/>
      <c r="J59" s="642"/>
      <c r="K59" s="258"/>
      <c r="L59" s="332"/>
      <c r="M59" s="656"/>
      <c r="N59" s="258"/>
      <c r="O59" s="332"/>
      <c r="P59" s="323"/>
    </row>
    <row r="60" spans="2:16" x14ac:dyDescent="0.35">
      <c r="B60" s="258"/>
      <c r="C60" s="629"/>
      <c r="D60" s="629"/>
      <c r="E60" s="333"/>
      <c r="F60" s="333"/>
      <c r="G60" s="642"/>
      <c r="H60" s="642"/>
      <c r="I60" s="331"/>
      <c r="J60" s="642"/>
      <c r="K60" s="258"/>
      <c r="L60" s="332"/>
      <c r="M60" s="656"/>
      <c r="N60" s="258"/>
      <c r="O60" s="332"/>
      <c r="P60" s="323"/>
    </row>
    <row r="61" spans="2:16" x14ac:dyDescent="0.35">
      <c r="B61" s="258"/>
      <c r="C61" s="629"/>
      <c r="D61" s="629"/>
      <c r="E61" s="333"/>
      <c r="F61" s="333"/>
      <c r="G61" s="642"/>
      <c r="H61" s="642"/>
      <c r="I61" s="331"/>
      <c r="J61" s="642"/>
      <c r="K61" s="258"/>
      <c r="L61" s="332"/>
      <c r="M61" s="656"/>
      <c r="N61" s="258"/>
      <c r="O61" s="332"/>
      <c r="P61" s="323"/>
    </row>
    <row r="62" spans="2:16" x14ac:dyDescent="0.35">
      <c r="B62" s="258"/>
      <c r="C62" s="629"/>
      <c r="D62" s="629"/>
      <c r="E62" s="333"/>
      <c r="F62" s="333"/>
      <c r="G62" s="642"/>
      <c r="H62" s="642"/>
      <c r="I62" s="331"/>
      <c r="J62" s="642"/>
      <c r="K62" s="258"/>
      <c r="L62" s="332"/>
      <c r="M62" s="656"/>
      <c r="N62" s="258"/>
      <c r="O62" s="332"/>
      <c r="P62" s="323"/>
    </row>
    <row r="63" spans="2:16" x14ac:dyDescent="0.35">
      <c r="B63" s="258"/>
      <c r="C63" s="629"/>
      <c r="D63" s="629"/>
      <c r="E63" s="333"/>
      <c r="F63" s="333"/>
      <c r="G63" s="642"/>
      <c r="H63" s="642"/>
      <c r="I63" s="331"/>
      <c r="J63" s="642"/>
      <c r="K63" s="258"/>
      <c r="L63" s="332"/>
      <c r="M63" s="656"/>
      <c r="N63" s="258"/>
      <c r="O63" s="332"/>
      <c r="P63" s="323"/>
    </row>
    <row r="64" spans="2:16" x14ac:dyDescent="0.35">
      <c r="B64" s="258"/>
      <c r="C64" s="629"/>
      <c r="D64" s="629"/>
      <c r="E64" s="333"/>
      <c r="F64" s="333"/>
      <c r="G64" s="642"/>
      <c r="H64" s="642"/>
      <c r="I64" s="331"/>
      <c r="J64" s="642"/>
      <c r="K64" s="258"/>
      <c r="L64" s="332"/>
      <c r="M64" s="656"/>
      <c r="N64" s="258"/>
      <c r="O64" s="332"/>
      <c r="P64" s="323"/>
    </row>
    <row r="65" spans="2:16" x14ac:dyDescent="0.35">
      <c r="B65" s="258"/>
      <c r="C65" s="629"/>
      <c r="D65" s="629"/>
      <c r="E65" s="333"/>
      <c r="F65" s="333"/>
      <c r="G65" s="642"/>
      <c r="H65" s="642"/>
      <c r="I65" s="331"/>
      <c r="J65" s="642"/>
      <c r="K65" s="258"/>
      <c r="L65" s="332"/>
      <c r="M65" s="656"/>
      <c r="N65" s="258"/>
      <c r="O65" s="332"/>
      <c r="P65" s="323"/>
    </row>
    <row r="66" spans="2:16" x14ac:dyDescent="0.35">
      <c r="B66" s="258"/>
      <c r="C66" s="629"/>
      <c r="D66" s="629"/>
      <c r="E66" s="333"/>
      <c r="F66" s="333"/>
      <c r="G66" s="642"/>
      <c r="H66" s="642"/>
      <c r="I66" s="331"/>
      <c r="J66" s="642"/>
      <c r="K66" s="258"/>
      <c r="L66" s="332"/>
      <c r="M66" s="656"/>
      <c r="N66" s="258"/>
      <c r="O66" s="332"/>
      <c r="P66" s="323"/>
    </row>
    <row r="67" spans="2:16" x14ac:dyDescent="0.35">
      <c r="B67" s="258"/>
      <c r="C67" s="629"/>
      <c r="D67" s="629"/>
      <c r="E67" s="333"/>
      <c r="F67" s="333"/>
      <c r="G67" s="642"/>
      <c r="H67" s="642"/>
      <c r="I67" s="331"/>
      <c r="J67" s="642"/>
      <c r="K67" s="258"/>
      <c r="L67" s="332"/>
      <c r="M67" s="656"/>
      <c r="N67" s="258"/>
      <c r="O67" s="332"/>
      <c r="P67" s="323"/>
    </row>
    <row r="68" spans="2:16" x14ac:dyDescent="0.35">
      <c r="B68" s="258"/>
      <c r="C68" s="629"/>
      <c r="D68" s="629"/>
      <c r="E68" s="333"/>
      <c r="F68" s="333"/>
      <c r="G68" s="642"/>
      <c r="H68" s="642"/>
      <c r="I68" s="331"/>
      <c r="J68" s="642"/>
      <c r="K68" s="258"/>
      <c r="L68" s="332"/>
      <c r="M68" s="656"/>
      <c r="N68" s="258"/>
      <c r="O68" s="332"/>
      <c r="P68" s="323"/>
    </row>
    <row r="69" spans="2:16" x14ac:dyDescent="0.35">
      <c r="B69" s="258"/>
      <c r="C69" s="629"/>
      <c r="D69" s="629"/>
      <c r="E69" s="333"/>
      <c r="F69" s="333"/>
      <c r="G69" s="642"/>
      <c r="H69" s="642"/>
      <c r="I69" s="331"/>
      <c r="J69" s="642"/>
      <c r="K69" s="258"/>
      <c r="L69" s="332"/>
      <c r="M69" s="656"/>
      <c r="N69" s="258"/>
      <c r="O69" s="332"/>
      <c r="P69" s="323"/>
    </row>
    <row r="70" spans="2:16" x14ac:dyDescent="0.35">
      <c r="B70" s="258"/>
      <c r="C70" s="629"/>
      <c r="D70" s="629"/>
      <c r="E70" s="333"/>
      <c r="F70" s="333"/>
      <c r="G70" s="642"/>
      <c r="H70" s="642"/>
      <c r="I70" s="331"/>
      <c r="J70" s="642"/>
      <c r="K70" s="258"/>
      <c r="L70" s="332"/>
      <c r="M70" s="656"/>
      <c r="N70" s="258"/>
      <c r="O70" s="332"/>
      <c r="P70" s="323"/>
    </row>
    <row r="71" spans="2:16" x14ac:dyDescent="0.35">
      <c r="B71" s="258"/>
      <c r="C71" s="629"/>
      <c r="D71" s="629"/>
      <c r="E71" s="333"/>
      <c r="F71" s="333"/>
      <c r="G71" s="642"/>
      <c r="H71" s="642"/>
      <c r="I71" s="331"/>
      <c r="J71" s="642"/>
      <c r="K71" s="258"/>
      <c r="L71" s="332"/>
      <c r="M71" s="656"/>
      <c r="N71" s="258"/>
      <c r="O71" s="332"/>
      <c r="P71" s="323"/>
    </row>
    <row r="72" spans="2:16" x14ac:dyDescent="0.35">
      <c r="B72" s="258"/>
      <c r="C72" s="629"/>
      <c r="D72" s="629"/>
      <c r="E72" s="333"/>
      <c r="F72" s="333"/>
      <c r="G72" s="642"/>
      <c r="H72" s="642"/>
      <c r="I72" s="331"/>
      <c r="J72" s="642"/>
      <c r="K72" s="258"/>
      <c r="L72" s="332"/>
      <c r="M72" s="656"/>
      <c r="N72" s="258"/>
      <c r="O72" s="332"/>
      <c r="P72" s="323"/>
    </row>
    <row r="73" spans="2:16" x14ac:dyDescent="0.35">
      <c r="B73" s="258"/>
      <c r="C73" s="629"/>
      <c r="D73" s="629"/>
      <c r="E73" s="333"/>
      <c r="F73" s="333"/>
      <c r="G73" s="642"/>
      <c r="H73" s="642"/>
      <c r="I73" s="331"/>
      <c r="J73" s="642"/>
      <c r="K73" s="258"/>
      <c r="L73" s="332"/>
      <c r="M73" s="656"/>
      <c r="N73" s="258"/>
      <c r="O73" s="332"/>
      <c r="P73" s="323"/>
    </row>
    <row r="74" spans="2:16" x14ac:dyDescent="0.35">
      <c r="B74" s="258"/>
      <c r="C74" s="629"/>
      <c r="D74" s="629"/>
      <c r="E74" s="333"/>
      <c r="F74" s="333"/>
      <c r="G74" s="642"/>
      <c r="H74" s="642"/>
      <c r="I74" s="331"/>
      <c r="J74" s="642"/>
      <c r="K74" s="258"/>
      <c r="L74" s="332"/>
      <c r="M74" s="656"/>
      <c r="N74" s="258"/>
      <c r="O74" s="332"/>
      <c r="P74" s="323"/>
    </row>
    <row r="75" spans="2:16" x14ac:dyDescent="0.35">
      <c r="B75" s="258"/>
      <c r="C75" s="629"/>
      <c r="D75" s="629"/>
      <c r="E75" s="333"/>
      <c r="F75" s="333"/>
      <c r="G75" s="642"/>
      <c r="H75" s="642"/>
      <c r="I75" s="331"/>
      <c r="J75" s="642"/>
      <c r="K75" s="258"/>
      <c r="L75" s="332"/>
      <c r="M75" s="656"/>
      <c r="N75" s="258"/>
      <c r="O75" s="332"/>
      <c r="P75" s="323"/>
    </row>
    <row r="76" spans="2:16" x14ac:dyDescent="0.35">
      <c r="B76" s="258"/>
      <c r="C76" s="629"/>
      <c r="D76" s="629"/>
      <c r="E76" s="333"/>
      <c r="F76" s="333"/>
      <c r="G76" s="642"/>
      <c r="H76" s="642"/>
      <c r="I76" s="331"/>
      <c r="J76" s="642"/>
      <c r="K76" s="258"/>
      <c r="L76" s="332"/>
      <c r="M76" s="656"/>
      <c r="N76" s="258"/>
      <c r="O76" s="332"/>
      <c r="P76" s="323"/>
    </row>
    <row r="77" spans="2:16" x14ac:dyDescent="0.35">
      <c r="B77" s="258"/>
      <c r="C77" s="629"/>
      <c r="D77" s="629"/>
      <c r="E77" s="333"/>
      <c r="F77" s="333"/>
      <c r="G77" s="642"/>
      <c r="H77" s="642"/>
      <c r="I77" s="331"/>
      <c r="J77" s="642"/>
      <c r="K77" s="258"/>
      <c r="L77" s="332"/>
      <c r="M77" s="656"/>
      <c r="N77" s="258"/>
      <c r="O77" s="332"/>
      <c r="P77" s="323"/>
    </row>
    <row r="78" spans="2:16" x14ac:dyDescent="0.35">
      <c r="B78" s="258"/>
      <c r="C78" s="629"/>
      <c r="D78" s="629"/>
      <c r="E78" s="333"/>
      <c r="F78" s="333"/>
      <c r="G78" s="642"/>
      <c r="H78" s="642"/>
      <c r="I78" s="331"/>
      <c r="J78" s="642"/>
      <c r="K78" s="258"/>
      <c r="L78" s="332"/>
      <c r="M78" s="656"/>
      <c r="N78" s="258"/>
      <c r="O78" s="332"/>
      <c r="P78" s="323"/>
    </row>
    <row r="79" spans="2:16" x14ac:dyDescent="0.35">
      <c r="B79" s="258"/>
      <c r="C79" s="629"/>
      <c r="D79" s="629"/>
      <c r="E79" s="333"/>
      <c r="F79" s="333"/>
      <c r="G79" s="642"/>
      <c r="H79" s="642"/>
      <c r="I79" s="331"/>
      <c r="J79" s="642"/>
      <c r="K79" s="258"/>
      <c r="L79" s="332"/>
      <c r="M79" s="656"/>
      <c r="N79" s="258"/>
      <c r="O79" s="332"/>
      <c r="P79" s="323"/>
    </row>
    <row r="80" spans="2:16" x14ac:dyDescent="0.35">
      <c r="B80" s="258"/>
      <c r="C80" s="629"/>
      <c r="D80" s="629"/>
      <c r="E80" s="333"/>
      <c r="F80" s="333"/>
      <c r="G80" s="642"/>
      <c r="H80" s="642"/>
      <c r="I80" s="331"/>
      <c r="J80" s="642"/>
      <c r="K80" s="258"/>
      <c r="L80" s="332"/>
      <c r="M80" s="656"/>
      <c r="N80" s="258"/>
      <c r="O80" s="332"/>
      <c r="P80" s="323"/>
    </row>
    <row r="81" spans="2:16" x14ac:dyDescent="0.35">
      <c r="B81" s="258"/>
      <c r="C81" s="629"/>
      <c r="D81" s="629"/>
      <c r="E81" s="333"/>
      <c r="F81" s="333"/>
      <c r="G81" s="642"/>
      <c r="H81" s="642"/>
      <c r="I81" s="331"/>
      <c r="J81" s="642"/>
      <c r="K81" s="258"/>
      <c r="L81" s="332"/>
      <c r="M81" s="656"/>
      <c r="N81" s="258"/>
      <c r="O81" s="332"/>
      <c r="P81" s="323"/>
    </row>
    <row r="82" spans="2:16" x14ac:dyDescent="0.35">
      <c r="B82" s="258"/>
      <c r="C82" s="629"/>
      <c r="D82" s="629"/>
      <c r="E82" s="333"/>
      <c r="F82" s="333"/>
      <c r="G82" s="642"/>
      <c r="H82" s="642"/>
      <c r="I82" s="331"/>
      <c r="J82" s="642"/>
      <c r="K82" s="258"/>
      <c r="L82" s="332"/>
      <c r="M82" s="656"/>
      <c r="N82" s="258"/>
      <c r="O82" s="332"/>
      <c r="P82" s="323"/>
    </row>
    <row r="83" spans="2:16" x14ac:dyDescent="0.35">
      <c r="B83" s="258"/>
      <c r="C83" s="629"/>
      <c r="D83" s="629"/>
      <c r="E83" s="333"/>
      <c r="F83" s="333"/>
      <c r="G83" s="642"/>
      <c r="H83" s="642"/>
      <c r="I83" s="331"/>
      <c r="J83" s="642"/>
      <c r="K83" s="258"/>
      <c r="L83" s="332"/>
      <c r="M83" s="656"/>
      <c r="N83" s="258"/>
      <c r="O83" s="332"/>
      <c r="P83" s="323"/>
    </row>
    <row r="84" spans="2:16" x14ac:dyDescent="0.35">
      <c r="B84" s="258"/>
      <c r="C84" s="629"/>
      <c r="D84" s="629"/>
      <c r="E84" s="333"/>
      <c r="F84" s="333"/>
      <c r="G84" s="642"/>
      <c r="H84" s="642"/>
      <c r="I84" s="331"/>
      <c r="J84" s="642"/>
      <c r="K84" s="258"/>
      <c r="L84" s="332"/>
      <c r="M84" s="656"/>
      <c r="N84" s="258"/>
      <c r="O84" s="332"/>
      <c r="P84" s="323"/>
    </row>
    <row r="85" spans="2:16" x14ac:dyDescent="0.35">
      <c r="B85" s="258"/>
      <c r="C85" s="629"/>
      <c r="D85" s="629"/>
      <c r="E85" s="333"/>
      <c r="F85" s="333"/>
      <c r="G85" s="642"/>
      <c r="H85" s="642"/>
      <c r="I85" s="331"/>
      <c r="J85" s="642"/>
      <c r="K85" s="258"/>
      <c r="L85" s="332"/>
      <c r="M85" s="656"/>
      <c r="N85" s="258"/>
      <c r="O85" s="332"/>
      <c r="P85" s="323"/>
    </row>
    <row r="86" spans="2:16" x14ac:dyDescent="0.35">
      <c r="B86" s="258"/>
      <c r="C86" s="629"/>
      <c r="D86" s="629"/>
      <c r="E86" s="333"/>
      <c r="F86" s="333"/>
      <c r="G86" s="642"/>
      <c r="H86" s="642"/>
      <c r="I86" s="331"/>
      <c r="J86" s="642"/>
      <c r="K86" s="258"/>
      <c r="L86" s="332"/>
      <c r="M86" s="656"/>
      <c r="N86" s="258"/>
      <c r="O86" s="332"/>
      <c r="P86" s="323"/>
    </row>
    <row r="87" spans="2:16" x14ac:dyDescent="0.35">
      <c r="B87" s="258"/>
      <c r="C87" s="629"/>
      <c r="D87" s="629"/>
      <c r="E87" s="333"/>
      <c r="F87" s="333"/>
      <c r="G87" s="642"/>
      <c r="H87" s="642"/>
      <c r="I87" s="331"/>
      <c r="J87" s="642"/>
      <c r="K87" s="258"/>
      <c r="L87" s="332"/>
      <c r="M87" s="656"/>
      <c r="N87" s="258"/>
      <c r="O87" s="332"/>
      <c r="P87" s="323"/>
    </row>
    <row r="88" spans="2:16" x14ac:dyDescent="0.35">
      <c r="B88" s="258"/>
      <c r="C88" s="629"/>
      <c r="D88" s="629"/>
      <c r="E88" s="333"/>
      <c r="F88" s="333"/>
      <c r="G88" s="642"/>
      <c r="H88" s="642"/>
      <c r="I88" s="331"/>
      <c r="J88" s="642"/>
      <c r="K88" s="258"/>
      <c r="L88" s="332"/>
      <c r="M88" s="656"/>
      <c r="N88" s="258"/>
      <c r="O88" s="332"/>
      <c r="P88" s="323"/>
    </row>
    <row r="89" spans="2:16" x14ac:dyDescent="0.35">
      <c r="B89" s="258"/>
      <c r="C89" s="629"/>
      <c r="D89" s="629"/>
      <c r="E89" s="333"/>
      <c r="F89" s="333"/>
      <c r="G89" s="642"/>
      <c r="H89" s="642"/>
      <c r="I89" s="331"/>
      <c r="J89" s="642"/>
      <c r="K89" s="258"/>
      <c r="L89" s="332"/>
      <c r="M89" s="656"/>
      <c r="N89" s="258"/>
      <c r="O89" s="332"/>
      <c r="P89" s="323"/>
    </row>
    <row r="90" spans="2:16" x14ac:dyDescent="0.35">
      <c r="B90" s="258"/>
      <c r="C90" s="629"/>
      <c r="D90" s="629"/>
      <c r="E90" s="333"/>
      <c r="F90" s="333"/>
      <c r="G90" s="642"/>
      <c r="H90" s="642"/>
      <c r="I90" s="331"/>
      <c r="J90" s="642"/>
      <c r="K90" s="258"/>
      <c r="L90" s="332"/>
      <c r="M90" s="656"/>
      <c r="N90" s="258"/>
      <c r="O90" s="332"/>
      <c r="P90" s="323"/>
    </row>
    <row r="91" spans="2:16" x14ac:dyDescent="0.35">
      <c r="B91" s="258"/>
      <c r="C91" s="629"/>
      <c r="D91" s="629"/>
      <c r="E91" s="333"/>
      <c r="F91" s="333"/>
      <c r="G91" s="642"/>
      <c r="H91" s="642"/>
      <c r="I91" s="331"/>
      <c r="J91" s="642"/>
      <c r="K91" s="258"/>
      <c r="L91" s="332"/>
      <c r="M91" s="656"/>
      <c r="N91" s="258"/>
      <c r="O91" s="332"/>
      <c r="P91" s="323"/>
    </row>
    <row r="92" spans="2:16" x14ac:dyDescent="0.35">
      <c r="B92" s="258"/>
      <c r="C92" s="629"/>
      <c r="D92" s="629"/>
      <c r="E92" s="333"/>
      <c r="F92" s="333"/>
      <c r="G92" s="642"/>
      <c r="H92" s="642"/>
      <c r="I92" s="331"/>
      <c r="J92" s="642"/>
      <c r="K92" s="258"/>
      <c r="L92" s="332"/>
      <c r="M92" s="656"/>
      <c r="N92" s="258"/>
      <c r="O92" s="332"/>
      <c r="P92" s="323"/>
    </row>
    <row r="93" spans="2:16" x14ac:dyDescent="0.35">
      <c r="B93" s="258"/>
      <c r="C93" s="629"/>
      <c r="D93" s="629"/>
      <c r="E93" s="333"/>
      <c r="F93" s="333"/>
      <c r="G93" s="642"/>
      <c r="H93" s="642"/>
      <c r="I93" s="331"/>
      <c r="J93" s="642"/>
      <c r="K93" s="258"/>
      <c r="L93" s="332"/>
      <c r="M93" s="656"/>
      <c r="N93" s="258"/>
      <c r="O93" s="332"/>
      <c r="P93" s="323"/>
    </row>
    <row r="94" spans="2:16" x14ac:dyDescent="0.35">
      <c r="B94" s="258"/>
      <c r="C94" s="629"/>
      <c r="D94" s="629"/>
      <c r="E94" s="333"/>
      <c r="F94" s="333"/>
      <c r="G94" s="642"/>
      <c r="H94" s="642"/>
      <c r="I94" s="331"/>
      <c r="J94" s="642"/>
      <c r="K94" s="258"/>
      <c r="L94" s="332"/>
      <c r="M94" s="656"/>
      <c r="N94" s="258"/>
      <c r="O94" s="332"/>
      <c r="P94" s="323"/>
    </row>
    <row r="98" spans="2:9" x14ac:dyDescent="0.35">
      <c r="B98" s="29" t="s">
        <v>4209</v>
      </c>
      <c r="F98" s="570" t="str">
        <f ca="1">IF(ISERROR(U23),"",IF(U23&gt;0,$Y$8,""))</f>
        <v/>
      </c>
      <c r="I98" s="122" t="s">
        <v>4306</v>
      </c>
    </row>
    <row r="99" spans="2:9" ht="77.5" customHeight="1" x14ac:dyDescent="0.35">
      <c r="B99" s="628" t="s">
        <v>4019</v>
      </c>
      <c r="C99" s="628" t="s">
        <v>4380</v>
      </c>
      <c r="D99" s="628" t="s">
        <v>3920</v>
      </c>
      <c r="E99" s="628" t="s">
        <v>4381</v>
      </c>
      <c r="F99" s="628" t="s">
        <v>8972</v>
      </c>
      <c r="G99" s="747" t="s">
        <v>8794</v>
      </c>
      <c r="H99" s="748"/>
      <c r="I99" s="749"/>
    </row>
    <row r="100" spans="2:9" x14ac:dyDescent="0.35">
      <c r="B100" s="311"/>
      <c r="C100" s="443"/>
      <c r="D100" s="311"/>
      <c r="E100" s="194"/>
      <c r="F100" s="194"/>
      <c r="G100" s="847"/>
      <c r="H100" s="845"/>
      <c r="I100" s="846"/>
    </row>
    <row r="101" spans="2:9" x14ac:dyDescent="0.35">
      <c r="B101" s="311"/>
      <c r="C101" s="443"/>
      <c r="D101" s="311"/>
      <c r="E101" s="194"/>
      <c r="F101" s="194"/>
      <c r="G101" s="847"/>
      <c r="H101" s="845"/>
      <c r="I101" s="846"/>
    </row>
    <row r="102" spans="2:9" x14ac:dyDescent="0.35">
      <c r="B102" s="311"/>
      <c r="C102" s="443"/>
      <c r="D102" s="311"/>
      <c r="E102" s="194"/>
      <c r="F102" s="194"/>
      <c r="G102" s="847"/>
      <c r="H102" s="845"/>
      <c r="I102" s="846"/>
    </row>
    <row r="103" spans="2:9" x14ac:dyDescent="0.35">
      <c r="B103" s="311"/>
      <c r="C103" s="443"/>
      <c r="D103" s="311"/>
      <c r="E103" s="194"/>
      <c r="F103" s="194"/>
      <c r="G103" s="847"/>
      <c r="H103" s="845"/>
      <c r="I103" s="846"/>
    </row>
    <row r="104" spans="2:9" x14ac:dyDescent="0.35">
      <c r="B104" s="311"/>
      <c r="C104" s="443"/>
      <c r="D104" s="311"/>
      <c r="E104" s="194"/>
      <c r="F104" s="194"/>
      <c r="G104" s="847"/>
      <c r="H104" s="845"/>
      <c r="I104" s="846"/>
    </row>
    <row r="105" spans="2:9" x14ac:dyDescent="0.35">
      <c r="B105" s="311"/>
      <c r="C105" s="443"/>
      <c r="D105" s="311"/>
      <c r="E105" s="194"/>
      <c r="F105" s="194"/>
      <c r="G105" s="847"/>
      <c r="H105" s="845"/>
      <c r="I105" s="846"/>
    </row>
    <row r="106" spans="2:9" x14ac:dyDescent="0.35">
      <c r="B106" s="311"/>
      <c r="C106" s="443"/>
      <c r="D106" s="311"/>
      <c r="E106" s="194"/>
      <c r="F106" s="194"/>
      <c r="G106" s="847"/>
      <c r="H106" s="845"/>
      <c r="I106" s="846"/>
    </row>
    <row r="107" spans="2:9" x14ac:dyDescent="0.35">
      <c r="B107" s="311"/>
      <c r="C107" s="443"/>
      <c r="D107" s="311"/>
      <c r="E107" s="194"/>
      <c r="F107" s="194"/>
      <c r="G107" s="847"/>
      <c r="H107" s="845"/>
      <c r="I107" s="846"/>
    </row>
    <row r="108" spans="2:9" x14ac:dyDescent="0.35">
      <c r="B108" s="311"/>
      <c r="C108" s="443"/>
      <c r="D108" s="311"/>
      <c r="E108" s="194"/>
      <c r="F108" s="194"/>
      <c r="G108" s="847"/>
      <c r="H108" s="845"/>
      <c r="I108" s="846"/>
    </row>
    <row r="109" spans="2:9" x14ac:dyDescent="0.35">
      <c r="B109" s="311"/>
      <c r="C109" s="443"/>
      <c r="D109" s="311"/>
      <c r="E109" s="194"/>
      <c r="F109" s="194"/>
      <c r="G109" s="847"/>
      <c r="H109" s="845"/>
      <c r="I109" s="846"/>
    </row>
    <row r="113" spans="2:7" x14ac:dyDescent="0.35">
      <c r="B113" s="29" t="str">
        <f>IF(ISBLANK(Introduction!$E23),"Table M.3 Delayed Associated NG data (for delays claimed two years prior)","Table M.3 Delayed Associated NG data (for delays claimed in RY"&amp;Introduction!$E$23-2&amp;")")</f>
        <v>Table M.3 Delayed Associated NG data (for delays claimed two years prior)</v>
      </c>
      <c r="E113" s="122" t="s">
        <v>4306</v>
      </c>
      <c r="F113" s="121"/>
      <c r="G113" s="121"/>
    </row>
    <row r="114" spans="2:7" ht="44.4" customHeight="1" x14ac:dyDescent="0.35">
      <c r="B114" s="546" t="str">
        <f ca="1">IF(ISERROR(V23),"",IF(V23&gt;0,$Y$8,""))</f>
        <v/>
      </c>
      <c r="C114" s="631" t="str">
        <f>IF(ISBLANK(Introduction!E23),"",Introduction!$E$23-2)</f>
        <v/>
      </c>
      <c r="D114" s="631" t="str">
        <f>IF(ISBLANK(Introduction!E23),"",Introduction!$E$23-2)</f>
        <v/>
      </c>
    </row>
    <row r="115" spans="2:7" ht="76.25" customHeight="1" x14ac:dyDescent="0.35">
      <c r="B115" s="628" t="s">
        <v>8790</v>
      </c>
      <c r="C115" s="317" t="s">
        <v>8354</v>
      </c>
      <c r="D115" s="317" t="s">
        <v>8355</v>
      </c>
      <c r="E115" s="317" t="s">
        <v>8353</v>
      </c>
    </row>
    <row r="116" spans="2:7" x14ac:dyDescent="0.35">
      <c r="B116" s="194"/>
      <c r="C116" s="194"/>
      <c r="D116" s="194"/>
      <c r="E116" s="539"/>
    </row>
    <row r="117" spans="2:7" x14ac:dyDescent="0.35">
      <c r="B117" s="194"/>
      <c r="C117" s="194"/>
      <c r="D117" s="194"/>
      <c r="E117" s="539"/>
    </row>
    <row r="118" spans="2:7" x14ac:dyDescent="0.35">
      <c r="B118" s="194"/>
      <c r="C118" s="194"/>
      <c r="D118" s="194"/>
      <c r="E118" s="539"/>
    </row>
    <row r="119" spans="2:7" x14ac:dyDescent="0.35">
      <c r="B119" s="194"/>
      <c r="C119" s="194"/>
      <c r="D119" s="194"/>
      <c r="E119" s="539"/>
    </row>
  </sheetData>
  <sheetProtection algorithmName="SHA-512" hashValue="3Cx/hET/Kvo8jqDxng+id1nUKPczTQ3zYHMXT822EzE8NOOb2yrquDERF1MI7IEzvibjip9guG1YksxSCh1UWQ==" saltValue="ufBVc3B3JAQyGcfimvoNKQ==" spinCount="100000" sheet="1" objects="1" scenarios="1"/>
  <mergeCells count="20">
    <mergeCell ref="G106:I106"/>
    <mergeCell ref="G107:I107"/>
    <mergeCell ref="G108:I108"/>
    <mergeCell ref="C19:E19"/>
    <mergeCell ref="G109:I109"/>
    <mergeCell ref="G99:I99"/>
    <mergeCell ref="G100:I100"/>
    <mergeCell ref="G101:I101"/>
    <mergeCell ref="G102:I102"/>
    <mergeCell ref="G103:I103"/>
    <mergeCell ref="G105:I105"/>
    <mergeCell ref="G104:I104"/>
    <mergeCell ref="M33:P33"/>
    <mergeCell ref="I33:L33"/>
    <mergeCell ref="C15:E15"/>
    <mergeCell ref="B6:F6"/>
    <mergeCell ref="B8:F8"/>
    <mergeCell ref="C20:D20"/>
    <mergeCell ref="C22:E22"/>
    <mergeCell ref="C24:D24"/>
  </mergeCells>
  <conditionalFormatting sqref="C100:F109">
    <cfRule type="expression" dxfId="333" priority="82" stopIfTrue="1">
      <formula>$V$5="no"</formula>
    </cfRule>
  </conditionalFormatting>
  <conditionalFormatting sqref="G100:I109 B100:D109">
    <cfRule type="expression" dxfId="332" priority="396" stopIfTrue="1">
      <formula>$E$24="Yes"</formula>
    </cfRule>
  </conditionalFormatting>
  <conditionalFormatting sqref="G100">
    <cfRule type="expression" dxfId="331" priority="912" stopIfTrue="1">
      <formula>$D$32="Yes"</formula>
    </cfRule>
  </conditionalFormatting>
  <conditionalFormatting sqref="G100">
    <cfRule type="expression" dxfId="330" priority="913" stopIfTrue="1">
      <formula>$D$31="Yes"</formula>
    </cfRule>
  </conditionalFormatting>
  <conditionalFormatting sqref="M35:P94">
    <cfRule type="expression" dxfId="329" priority="916" stopIfTrue="1">
      <formula>$C35="Vented"</formula>
    </cfRule>
  </conditionalFormatting>
  <conditionalFormatting sqref="I35:L94">
    <cfRule type="expression" dxfId="328" priority="919" stopIfTrue="1">
      <formula>$C35="Flared"</formula>
    </cfRule>
  </conditionalFormatting>
  <conditionalFormatting sqref="G100">
    <cfRule type="expression" dxfId="327" priority="921" stopIfTrue="1">
      <formula>$E$33="Yes"</formula>
    </cfRule>
  </conditionalFormatting>
  <conditionalFormatting sqref="G100">
    <cfRule type="expression" dxfId="326" priority="923" stopIfTrue="1">
      <formula>$G$35="Yes"</formula>
    </cfRule>
  </conditionalFormatting>
  <conditionalFormatting sqref="B100:I109">
    <cfRule type="expression" dxfId="325" priority="39" stopIfTrue="1">
      <formula>$E$20="No"</formula>
    </cfRule>
  </conditionalFormatting>
  <conditionalFormatting sqref="E100:E109">
    <cfRule type="expression" dxfId="324" priority="1237" stopIfTrue="1">
      <formula>$D100="Quarterly"</formula>
    </cfRule>
  </conditionalFormatting>
  <conditionalFormatting sqref="G101:G109">
    <cfRule type="expression" dxfId="323" priority="9" stopIfTrue="1">
      <formula>$E$24="Yes"</formula>
    </cfRule>
  </conditionalFormatting>
  <conditionalFormatting sqref="G101:G109">
    <cfRule type="expression" dxfId="322" priority="10" stopIfTrue="1">
      <formula>$D$32="Yes"</formula>
    </cfRule>
  </conditionalFormatting>
  <conditionalFormatting sqref="G101:G109">
    <cfRule type="expression" dxfId="321" priority="11" stopIfTrue="1">
      <formula>$D$31="Yes"</formula>
    </cfRule>
  </conditionalFormatting>
  <conditionalFormatting sqref="G101:G109">
    <cfRule type="expression" dxfId="320" priority="12" stopIfTrue="1">
      <formula>$E$33="Yes"</formula>
    </cfRule>
  </conditionalFormatting>
  <conditionalFormatting sqref="G101:G109">
    <cfRule type="expression" dxfId="319" priority="13" stopIfTrue="1">
      <formula>$G$35="Yes"</formula>
    </cfRule>
  </conditionalFormatting>
  <conditionalFormatting sqref="E35:E94 G35:H94">
    <cfRule type="expression" dxfId="318" priority="6" stopIfTrue="1">
      <formula>AND($D35&lt;&gt;"Continuous Measurement Device", $D35&lt;&gt;"")</formula>
    </cfRule>
  </conditionalFormatting>
  <conditionalFormatting sqref="F35:F94">
    <cfRule type="expression" dxfId="317" priority="5" stopIfTrue="1">
      <formula>$D35="GOR"</formula>
    </cfRule>
  </conditionalFormatting>
  <conditionalFormatting sqref="J35:J94">
    <cfRule type="expression" dxfId="316" priority="4" stopIfTrue="1">
      <formula>AND($D35&lt;&gt;"GOR",$D35&lt;&gt;"")</formula>
    </cfRule>
  </conditionalFormatting>
  <conditionalFormatting sqref="B35:P94 B100:I109 E24">
    <cfRule type="expression" dxfId="315" priority="3" stopIfTrue="1">
      <formula>$E$20="No"</formula>
    </cfRule>
  </conditionalFormatting>
  <conditionalFormatting sqref="B35:P94">
    <cfRule type="expression" dxfId="314" priority="2" stopIfTrue="1">
      <formula>AND($U$3&lt;&gt;2)</formula>
    </cfRule>
  </conditionalFormatting>
  <conditionalFormatting sqref="B116:E119">
    <cfRule type="expression" dxfId="313" priority="1692" stopIfTrue="1">
      <formula>$W$3="Yes"</formula>
    </cfRule>
  </conditionalFormatting>
  <dataValidations xWindow="416" yWindow="679" count="31">
    <dataValidation type="list" allowBlank="1" showInputMessage="1" showErrorMessage="1" promptTitle="Missing Data" prompt="Report whether missing data procedures were used for any parameters to calculate GHG emissions (Yes or No)" sqref="E24" xr:uid="{00000000-0002-0000-0F00-000000000000}">
      <formula1>"Yes, No"</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4 B2 B9 B14:B18 F19 B20:B22 C20:C21 F30 D26:D27 C10:C11" xr:uid="{00000000-0002-0000-0F00-000001000000}"/>
    <dataValidation type="list" allowBlank="1" showInputMessage="1" showErrorMessage="1" promptTitle="Sub-Basin ID" prompt="Select an identifier for the sub-basin" sqref="B35:B94" xr:uid="{00000000-0002-0000-0F00-000002000000}">
      <formula1>OFFSET(SubBasinID,0,0,SubBasinLength,1)</formula1>
    </dataValidation>
    <dataValidation allowBlank="1" showInputMessage="1" showErrorMessage="1" promptTitle="Wildcat or Delineation Well Data" prompt="If the only wells in the sub-basin are wildcat or delineation wells some reporting of certain data may be delayed for 2 years" sqref="F34" xr:uid="{00000000-0002-0000-0F00-000003000000}"/>
    <dataValidation type="list" allowBlank="1" showInputMessage="1" showErrorMessage="1" promptTitle="Parameters" prompt="Select the parameters for which missing data procedures were used to calculate emissions" sqref="C100:C109" xr:uid="{00000000-0002-0000-0F00-000004000000}">
      <formula1>PMTRS_M</formula1>
    </dataValidation>
    <dataValidation type="decimal" allowBlank="1" showInputMessage="1" showErrorMessage="1" promptTitle="Hours of missing data procedure" prompt="Enter the total number of hours the missing data procedure was used" sqref="F100:F109" xr:uid="{00000000-0002-0000-0F00-000005000000}">
      <formula1>0</formula1>
      <formula2>8784</formula2>
    </dataValidation>
    <dataValidation type="whole" allowBlank="1" showInputMessage="1" showErrorMessage="1" promptTitle="Number of Quarters" prompt="Enter the number of quarters missing data procedures were used" sqref="E100:E109" xr:uid="{00000000-0002-0000-0F00-000006000000}">
      <formula1>1</formula1>
      <formula2>4</formula2>
    </dataValidation>
    <dataValidation type="list" allowBlank="1" showInputMessage="1" showErrorMessage="1" promptTitle="Measurement Frequency" prompt="Select the measurement frequency stated in your monitoring plan for the data element_x000a__x000a_If “Other”, specify frequency under “Procedures Used”" sqref="D100:D109" xr:uid="{00000000-0002-0000-0F00-000007000000}">
      <formula1>Measurement_Frequency</formula1>
    </dataValidation>
    <dataValidation type="list" allowBlank="1" showInputMessage="1" showErrorMessage="1" promptTitle="Vented or Flared" prompt="Specify whether the associated natural gas was vented directly to the atmosphere or flared" sqref="C35:C94" xr:uid="{00000000-0002-0000-0F00-000008000000}">
      <formula1>"Vented,Flared"</formula1>
    </dataValidation>
    <dataValidation type="decimal" operator="greaterThanOrEqual" allowBlank="1" showInputMessage="1" showErrorMessage="1" promptTitle="CO2 from Venting" prompt="Enter the total CO2 emissions, in metric tons CO2, from venting" sqref="K35:K94" xr:uid="{00000000-0002-0000-0F00-000009000000}">
      <formula1>0</formula1>
    </dataValidation>
    <dataValidation type="decimal" operator="greaterThanOrEqual" allowBlank="1" showInputMessage="1" showErrorMessage="1" promptTitle="CH4 from Venting" prompt="Enter the total CH4 emissions, in metric tons CH4, from venting" sqref="L35:L94" xr:uid="{00000000-0002-0000-0F00-00000A000000}">
      <formula1>0</formula1>
    </dataValidation>
    <dataValidation type="decimal" operator="greaterThanOrEqual" allowBlank="1" showInputMessage="1" showErrorMessage="1" promptTitle="CO2 from Flaring" prompt="Enter the total CO2 emissions, in metric tons CO2, from flaring" sqref="N35:N94" xr:uid="{00000000-0002-0000-0F00-00000B000000}">
      <formula1>0</formula1>
    </dataValidation>
    <dataValidation type="decimal" operator="greaterThanOrEqual" allowBlank="1" showInputMessage="1" showErrorMessage="1" promptTitle="CH4 from Flaring" prompt="Enter the total CH4 emissions, in metric tons CH4, from flaring" sqref="O35:O94" xr:uid="{00000000-0002-0000-0F00-00000C000000}">
      <formula1>0</formula1>
    </dataValidation>
    <dataValidation type="decimal" operator="greaterThanOrEqual" allowBlank="1" showInputMessage="1" showErrorMessage="1" promptTitle="N2O from Flaring" prompt="Enter the total N2O emissions, in metric tons N2O, from flaring" sqref="P35:P94" xr:uid="{00000000-0002-0000-0F00-00000D000000}">
      <formula1>0</formula1>
    </dataValidation>
    <dataValidation type="decimal" operator="greaterThanOrEqual" allowBlank="1" showInputMessage="1" showErrorMessage="1" promptTitle="Average Gas to Oil Ratio" prompt="Enter the average gas to oil ratio, in standard cubic feet of gas per barrel of oil (average of the “GOR” values used in Eq. W-18)" sqref="E35:E94" xr:uid="{00000000-0002-0000-0F00-00000E000000}">
      <formula1>0</formula1>
    </dataValidation>
    <dataValidation type="decimal" operator="greaterThanOrEqual" allowBlank="1" showInputMessage="1" showErrorMessage="1" promptTitle="Barrels of oil produced" prompt="Enter the volume of oil produced during venting/flaring in barrels of oil (sum of “Vp,q” used in Eq. W-18)" sqref="G35:G94" xr:uid="{00000000-0002-0000-0F00-00000F000000}">
      <formula1>0</formula1>
    </dataValidation>
    <dataValidation type="decimal" operator="greaterThanOrEqual" allowBlank="1" showInputMessage="1" showErrorMessage="1" promptTitle="Volume of gas sent to sales" prompt="Enter the volume of associated gas sent to sales, in standard cubic feet" sqref="H35:H94" xr:uid="{00000000-0002-0000-0F00-000010000000}">
      <formula1>0</formula1>
    </dataValidation>
    <dataValidation type="whole" operator="greaterThanOrEqual" allowBlank="1" showInputMessage="1" showErrorMessage="1" promptTitle="Number of Wells Flaring" prompt="Enter the number of wells flaring associated natural gas" sqref="M35:M94" xr:uid="{00000000-0002-0000-0F00-000011000000}">
      <formula1>0</formula1>
    </dataValidation>
    <dataValidation type="whole" operator="greaterThanOrEqual" allowBlank="1" showInputMessage="1" showErrorMessage="1" promptTitle="Number of Wells Venting" prompt="Enter the number of wells venting associated natural gas" sqref="I35:I94" xr:uid="{00000000-0002-0000-0F00-000012000000}">
      <formula1>0</formula1>
    </dataValidation>
    <dataValidation type="list" allowBlank="1" showInputMessage="1" showErrorMessage="1" promptTitle="Wildcat or Delineation Well" prompt="Wildcat or Delineation Well Subject to a 2-year Delay in Reporting (Yes or No)" sqref="F35:F94" xr:uid="{00000000-0002-0000-0F00-000013000000}">
      <formula1>"Yes,No"</formula1>
    </dataValidation>
    <dataValidation allowBlank="1" showInputMessage="1" showErrorMessage="1" promptTitle="Procedures used" prompt="Enter the procedures used to determine the missing data.  Include the relevant Sub-basin ID" sqref="G101:I109" xr:uid="{00000000-0002-0000-0F00-000014000000}"/>
    <dataValidation allowBlank="1" showInputMessage="1" showErrorMessage="1" promptTitle="Procedures used" prompt="Enter the procedures used to determine the missing data." sqref="G100" xr:uid="{00000000-0002-0000-0F00-000015000000}"/>
    <dataValidation type="list" allowBlank="1" showInputMessage="1" showErrorMessage="1" promptTitle="Sub-basin ID" prompt="Select a sub-basin identifier" sqref="B100:B109" xr:uid="{00000000-0002-0000-0F00-000016000000}">
      <formula1>OFFSET(SubBasinID,0,0,SubBasinLength,1)</formula1>
    </dataValidation>
    <dataValidation allowBlank="1" showInputMessage="1" showErrorMessage="1" promptTitle="Sub-Basin ID" prompt="Enter an identifier for the sub-basin" sqref="B116:B119" xr:uid="{00000000-0002-0000-0F00-000017000000}"/>
    <dataValidation allowBlank="1" showInputMessage="1" showErrorMessage="1" promptTitle="Well ID Number(s)" prompt="Enter the Well ID Number(s) for the Wildcat or Delineations Well(s) assessed for these inputs.  NOTE: Separate well numbers with semicolons" sqref="E116:E119" xr:uid="{00000000-0002-0000-0F00-000018000000}"/>
    <dataValidation type="decimal" operator="greaterThanOrEqual" allowBlank="1" showInputMessage="1" showErrorMessage="1" promptTitle="Volume of Oil Produced" prompt="Enter the volume of oil produced during venting/flaring, in barrels" sqref="C116:C119" xr:uid="{00000000-0002-0000-0F00-000019000000}">
      <formula1>0</formula1>
    </dataValidation>
    <dataValidation type="decimal" operator="greaterThanOrEqual" allowBlank="1" showInputMessage="1" showErrorMessage="1" promptTitle="Volume of Gas Sent to Sales" prompt="Enter the volume of associated gas sent to sales, in standard cubic feet" sqref="D116:D119" xr:uid="{00000000-0002-0000-0F00-00001A000000}">
      <formula1>0</formula1>
    </dataValidation>
    <dataValidation type="list" allowBlank="1" showInputMessage="1" showErrorMessage="1" sqref="E20" xr:uid="{E6221A2C-BC36-4F9D-8A95-AD13E8B0C451}">
      <formula1>"Yes,No"</formula1>
    </dataValidation>
    <dataValidation type="decimal" operator="greaterThanOrEqual" allowBlank="1" showInputMessage="1" showErrorMessage="1" promptTitle="Volume of Associated Gas Vented" prompt="Specific the volume of associated gas that was vented." sqref="J35:J94" xr:uid="{C1C8A0D2-1F3F-4263-A285-12005742E65F}">
      <formula1>0</formula1>
    </dataValidation>
    <dataValidation type="decimal" operator="greaterThanOrEqual" allowBlank="1" showInputMessage="1" showErrorMessage="1" promptTitle="Number of Wells Venting" prompt="Enter the number of wells venting associated natural gas" sqref="J35:J94" xr:uid="{357F9DD7-7167-484B-8C64-B10B8759B338}">
      <formula1>0</formula1>
    </dataValidation>
    <dataValidation type="list" allowBlank="1" showInputMessage="1" showErrorMessage="1" promptTitle="Continuous Flow Device or GOR" prompt="Specify the method used to calculate the volumeof gas of the associated NG sub-basin unit sets." sqref="D35:D94" xr:uid="{954A79F4-0CC8-4D49-9706-823396135377}">
      <formula1>"Continuous Measurement Device, GOR, Continuous Measurement Device and GOR"</formula1>
    </dataValidation>
  </dataValidations>
  <hyperlinks>
    <hyperlink ref="D3" location="Introduction!A1" display="Back to Summary Tab" xr:uid="{00000000-0004-0000-0F00-000000000000}"/>
    <hyperlink ref="C11" r:id="rId1" display="http://www.ccdsupport.com/confluence/display/help/RY2011+Optional+Calculation+Spreadsheets+for+Target+Testing" xr:uid="{00000000-0004-0000-0F00-000001000000}"/>
    <hyperlink ref="C12" r:id="rId2" display="http://www.ccdsupport.com/confluence/display/help/Subpart+W+-+Petroleum+and+Natural+Gas+Systems" xr:uid="{00000000-0004-0000-0F00-000002000000}"/>
    <hyperlink ref="C11:F11" r:id="rId3" display="https://www.ccdsupport.com/confluence/display/help/Optional+Calculation+Spreadsheet+Instructions" xr:uid="{00000000-0004-0000-0F00-000003000000}"/>
    <hyperlink ref="E26" location="'(m) Associated NG'!B34" display="CLICK HERE" xr:uid="{00000000-0004-0000-0F00-000004000000}"/>
    <hyperlink ref="P31" location="'(m) Associated NG'!A1" display="GO BACK" xr:uid="{00000000-0004-0000-0F00-000005000000}"/>
    <hyperlink ref="C13" r:id="rId4" display="http://www.ccdsupport.com/confluence/pages/viewpage.action?pageId=267583519" xr:uid="{00000000-0004-0000-0F00-000006000000}"/>
    <hyperlink ref="I98" location="'(m) Associated NG'!A1" display="GO BACK" xr:uid="{00000000-0004-0000-0F00-000007000000}"/>
    <hyperlink ref="E27" location="'(m) Associated NG'!B99" display="CLICK HERE" xr:uid="{00000000-0004-0000-0F00-000008000000}"/>
    <hyperlink ref="C10" r:id="rId5" xr:uid="{00000000-0004-0000-0F00-000009000000}"/>
    <hyperlink ref="E29" location="'(aa)(1) Onshore Production'!AL273" display="CLICK HERE" xr:uid="{00000000-0004-0000-0F00-00000A000000}"/>
    <hyperlink ref="E113" location="'(m) Associated NG'!A1" display="GO BACK" xr:uid="{00000000-0004-0000-0F00-00000B000000}"/>
    <hyperlink ref="E28" location="'(m) Associated NG'!B115" display="CLICK HERE" xr:uid="{00000000-0004-0000-0F00-00000C000000}"/>
    <hyperlink ref="C12:F12" r:id="rId6" display="https://www.ccdsupport.com/confluence/display/help/Subpart+W+-+Petroleum+and+Natural+Gas+Systems" xr:uid="{00000000-0004-0000-0F00-00000D000000}"/>
    <hyperlink ref="C13:F13" r:id="rId7" display="https://www.ccdsupport.com/confluence/pages/viewpage.action?pageId=267583519" xr:uid="{00000000-0004-0000-0F00-00000E000000}"/>
  </hyperlinks>
  <pageMargins left="0.7" right="0.7" top="0.75" bottom="0.75" header="0.3" footer="0.3"/>
  <pageSetup orientation="portrait" r:id="rId8"/>
  <extLst>
    <ext xmlns:x14="http://schemas.microsoft.com/office/spreadsheetml/2009/9/main" uri="{78C0D931-6437-407d-A8EE-F0AAD7539E65}">
      <x14:conditionalFormattings>
        <x14:conditionalFormatting xmlns:xm="http://schemas.microsoft.com/office/excel/2006/main">
          <x14:cfRule type="expression" priority="1238" stopIfTrue="1" id="{00000000-000E-0000-0F00-0000D5040000}">
            <xm:f>NOT(ISNA(MATCH($D100,'missing data parameters'!$A$2:$A$8,0)))</xm:f>
            <x14:dxf>
              <font>
                <color theme="1"/>
              </font>
              <fill>
                <patternFill>
                  <bgColor rgb="FF99CCFF"/>
                </patternFill>
              </fill>
            </x14:dxf>
          </x14:cfRule>
          <xm:sqref>F100:F109</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6"/>
  <dimension ref="A1:AP542"/>
  <sheetViews>
    <sheetView showGridLines="0" zoomScale="85" zoomScaleNormal="85" workbookViewId="0"/>
  </sheetViews>
  <sheetFormatPr defaultColWidth="8.90625" defaultRowHeight="14" x14ac:dyDescent="0.35"/>
  <cols>
    <col min="1" max="1" width="3.6328125" style="197" customWidth="1"/>
    <col min="2" max="2" width="45.6328125" style="56" customWidth="1"/>
    <col min="3" max="3" width="25.6328125" style="56" customWidth="1"/>
    <col min="4" max="4" width="23.6328125" style="56" customWidth="1"/>
    <col min="5" max="5" width="24.08984375" style="56" customWidth="1"/>
    <col min="6" max="6" width="28.90625" style="56" customWidth="1"/>
    <col min="7" max="12" width="20.6328125" style="56" customWidth="1"/>
    <col min="13" max="13" width="21" style="56" customWidth="1"/>
    <col min="14" max="20" width="20.6328125" style="56" customWidth="1"/>
    <col min="21" max="21" width="14" style="56" customWidth="1"/>
    <col min="22" max="22" width="10.6328125" style="56" customWidth="1"/>
    <col min="23" max="23" width="14" style="56" customWidth="1"/>
    <col min="24" max="29" width="14" style="56" hidden="1" customWidth="1"/>
    <col min="30" max="32" width="14" style="55" hidden="1" customWidth="1"/>
    <col min="33" max="42" width="14" style="56" hidden="1" customWidth="1"/>
    <col min="43" max="68" width="14" style="56" customWidth="1"/>
    <col min="69" max="16384" width="8.90625" style="56"/>
  </cols>
  <sheetData>
    <row r="1" spans="2:8" ht="20" x14ac:dyDescent="0.35">
      <c r="B1" s="340"/>
    </row>
    <row r="2" spans="2:8" ht="19" x14ac:dyDescent="0.35">
      <c r="B2" s="19" t="s">
        <v>3949</v>
      </c>
      <c r="C2" s="127"/>
      <c r="D2" s="127"/>
      <c r="E2" s="300" t="e">
        <f>IF(Introduction!E43="Yes","","This source is not required to be reported for the industry segment selected")</f>
        <v>#N/A</v>
      </c>
      <c r="F2" s="127"/>
    </row>
    <row r="3" spans="2:8" ht="18" x14ac:dyDescent="0.35">
      <c r="B3" s="342" t="s">
        <v>43</v>
      </c>
      <c r="C3" s="343" t="str">
        <f>Introduction!D4</f>
        <v>R.10</v>
      </c>
      <c r="D3" s="110" t="s">
        <v>63</v>
      </c>
      <c r="E3" s="344"/>
      <c r="F3" s="127"/>
      <c r="H3" s="345">
        <f>Introduction!H4</f>
        <v>45618</v>
      </c>
    </row>
    <row r="4" spans="2:8" ht="18.899999999999999" customHeight="1" x14ac:dyDescent="0.35">
      <c r="B4" s="2" t="s">
        <v>19</v>
      </c>
      <c r="C4" s="3"/>
      <c r="D4" s="3"/>
      <c r="E4" s="3"/>
      <c r="F4" s="4"/>
    </row>
    <row r="5" spans="2:8" ht="15.75" customHeight="1" x14ac:dyDescent="0.35">
      <c r="B5" s="346" t="s">
        <v>3626</v>
      </c>
      <c r="C5" s="347"/>
      <c r="D5" s="347"/>
      <c r="E5" s="347"/>
      <c r="F5" s="348"/>
    </row>
    <row r="6" spans="2:8" x14ac:dyDescent="0.35">
      <c r="B6" s="823" t="s">
        <v>8960</v>
      </c>
      <c r="C6" s="856"/>
      <c r="D6" s="856"/>
      <c r="E6" s="856"/>
      <c r="F6" s="857"/>
    </row>
    <row r="7" spans="2:8" x14ac:dyDescent="0.35">
      <c r="B7" s="823" t="s">
        <v>8951</v>
      </c>
      <c r="C7" s="856"/>
      <c r="D7" s="856"/>
      <c r="E7" s="856"/>
      <c r="F7" s="857"/>
    </row>
    <row r="8" spans="2:8" x14ac:dyDescent="0.35">
      <c r="B8" s="823" t="s">
        <v>8952</v>
      </c>
      <c r="C8" s="856"/>
      <c r="D8" s="856"/>
      <c r="E8" s="856"/>
      <c r="F8" s="857"/>
    </row>
    <row r="9" spans="2:8" x14ac:dyDescent="0.35">
      <c r="B9" s="823" t="s">
        <v>8987</v>
      </c>
      <c r="C9" s="856"/>
      <c r="D9" s="856"/>
      <c r="E9" s="856"/>
      <c r="F9" s="857"/>
    </row>
    <row r="10" spans="2:8" x14ac:dyDescent="0.35">
      <c r="B10" s="823" t="s">
        <v>8988</v>
      </c>
      <c r="C10" s="856"/>
      <c r="D10" s="856"/>
      <c r="E10" s="856"/>
      <c r="F10" s="857"/>
    </row>
    <row r="11" spans="2:8" x14ac:dyDescent="0.35">
      <c r="B11" s="823" t="s">
        <v>8953</v>
      </c>
      <c r="C11" s="856"/>
      <c r="D11" s="856"/>
      <c r="E11" s="856"/>
      <c r="F11" s="857"/>
    </row>
    <row r="12" spans="2:8" x14ac:dyDescent="0.35">
      <c r="B12" s="920" t="s">
        <v>8954</v>
      </c>
      <c r="C12" s="921"/>
      <c r="D12" s="921"/>
      <c r="E12" s="921"/>
      <c r="F12" s="922"/>
    </row>
    <row r="13" spans="2:8" ht="60" customHeight="1" x14ac:dyDescent="0.35">
      <c r="B13" s="923" t="s">
        <v>8631</v>
      </c>
      <c r="C13" s="924"/>
      <c r="D13" s="924"/>
      <c r="E13" s="924"/>
      <c r="F13" s="925"/>
    </row>
    <row r="14" spans="2:8" x14ac:dyDescent="0.35">
      <c r="B14" s="556"/>
      <c r="C14" s="557"/>
      <c r="D14" s="557"/>
      <c r="E14" s="557"/>
      <c r="F14" s="558"/>
    </row>
    <row r="15" spans="2:8" ht="42" customHeight="1" x14ac:dyDescent="0.35">
      <c r="B15" s="872" t="s">
        <v>4111</v>
      </c>
      <c r="C15" s="914"/>
      <c r="D15" s="914"/>
      <c r="E15" s="914"/>
      <c r="F15" s="915"/>
    </row>
    <row r="16" spans="2:8" ht="31.5" customHeight="1" x14ac:dyDescent="0.35">
      <c r="B16" s="146" t="s">
        <v>20</v>
      </c>
      <c r="C16" s="186"/>
      <c r="D16" s="147"/>
      <c r="E16" s="147"/>
      <c r="F16" s="148"/>
    </row>
    <row r="17" spans="2:34" ht="15.75" customHeight="1" x14ac:dyDescent="0.35">
      <c r="B17" s="95" t="s">
        <v>61</v>
      </c>
      <c r="C17" s="267" t="s">
        <v>4779</v>
      </c>
      <c r="D17" s="268"/>
      <c r="E17" s="268"/>
      <c r="F17" s="275"/>
      <c r="AD17" s="55" t="s">
        <v>56</v>
      </c>
      <c r="AG17" s="66" t="s">
        <v>190</v>
      </c>
      <c r="AH17" s="55"/>
    </row>
    <row r="18" spans="2:34" ht="14.4" customHeight="1" x14ac:dyDescent="0.35">
      <c r="B18" s="86" t="s">
        <v>62</v>
      </c>
      <c r="C18" s="267" t="s">
        <v>8623</v>
      </c>
      <c r="D18" s="267"/>
      <c r="E18" s="267"/>
      <c r="F18" s="287"/>
      <c r="AD18" s="66" t="e">
        <f>Introduction!E43</f>
        <v>#N/A</v>
      </c>
      <c r="AE18" s="335"/>
      <c r="AF18" s="518" t="s">
        <v>4011</v>
      </c>
      <c r="AG18" s="66">
        <v>0</v>
      </c>
      <c r="AH18" s="265">
        <f>E26</f>
        <v>0</v>
      </c>
    </row>
    <row r="19" spans="2:34" ht="14.4" customHeight="1" x14ac:dyDescent="0.35">
      <c r="B19" s="669" t="s">
        <v>3653</v>
      </c>
      <c r="C19" s="356" t="s">
        <v>8625</v>
      </c>
      <c r="D19" s="356"/>
      <c r="E19" s="356"/>
      <c r="F19" s="357"/>
      <c r="AD19" s="66" t="s">
        <v>57</v>
      </c>
      <c r="AE19" s="335" t="s">
        <v>196</v>
      </c>
    </row>
    <row r="20" spans="2:34" ht="15.75" customHeight="1" thickBot="1" x14ac:dyDescent="0.4">
      <c r="B20" s="9"/>
      <c r="C20" s="9"/>
      <c r="D20" s="9"/>
      <c r="E20" s="9"/>
      <c r="F20" s="9"/>
      <c r="G20" s="127"/>
      <c r="H20" s="127"/>
      <c r="AD20" s="66">
        <f>Introduction!W8</f>
        <v>0</v>
      </c>
      <c r="AE20" s="335" t="s">
        <v>3656</v>
      </c>
    </row>
    <row r="21" spans="2:34" ht="30.75" customHeight="1" x14ac:dyDescent="0.35">
      <c r="B21" s="9"/>
      <c r="C21" s="810" t="s">
        <v>3967</v>
      </c>
      <c r="D21" s="811"/>
      <c r="E21" s="812"/>
      <c r="F21" s="335"/>
      <c r="G21" s="127"/>
      <c r="H21" s="127"/>
      <c r="AD21" s="66">
        <f>Introduction!V8</f>
        <v>0</v>
      </c>
    </row>
    <row r="22" spans="2:34" ht="17" x14ac:dyDescent="0.35">
      <c r="B22" s="9"/>
      <c r="C22" s="57" t="s">
        <v>59</v>
      </c>
      <c r="D22" s="58" t="s">
        <v>3807</v>
      </c>
      <c r="E22" s="167" t="s">
        <v>3808</v>
      </c>
      <c r="F22" s="335"/>
      <c r="G22" s="127"/>
      <c r="H22" s="127"/>
    </row>
    <row r="23" spans="2:34" ht="15.75" customHeight="1" thickBot="1" x14ac:dyDescent="0.4">
      <c r="B23" s="9"/>
      <c r="C23" s="214">
        <f>SUM(K38:K287)</f>
        <v>0</v>
      </c>
      <c r="D23" s="213">
        <f>SUM(L38:L287)</f>
        <v>0</v>
      </c>
      <c r="E23" s="510">
        <f>SUM(M38:M287)</f>
        <v>0</v>
      </c>
      <c r="F23" s="335"/>
      <c r="G23" s="127"/>
      <c r="H23" s="127"/>
    </row>
    <row r="24" spans="2:34" ht="15.75" customHeight="1" x14ac:dyDescent="0.35">
      <c r="B24" s="9"/>
      <c r="C24" s="335"/>
      <c r="D24" s="335"/>
      <c r="E24" s="335"/>
      <c r="F24" s="335"/>
      <c r="G24" s="127"/>
      <c r="H24" s="127"/>
    </row>
    <row r="25" spans="2:34" x14ac:dyDescent="0.35">
      <c r="B25" s="9"/>
      <c r="C25" s="834" t="s">
        <v>4720</v>
      </c>
      <c r="D25" s="834"/>
      <c r="E25" s="834"/>
      <c r="F25" s="297" t="str">
        <f>IF(E26="No",AE19,"")</f>
        <v/>
      </c>
      <c r="G25" s="127"/>
      <c r="H25" s="127"/>
    </row>
    <row r="26" spans="2:34" ht="36.65" customHeight="1" x14ac:dyDescent="0.35">
      <c r="B26" s="9"/>
      <c r="C26" s="884" t="s">
        <v>8616</v>
      </c>
      <c r="D26" s="884"/>
      <c r="E26" s="266"/>
      <c r="F26" s="571" t="str">
        <f>IF(AND(SUM(K38:M287)&gt;0,E26&lt;&gt;"Yes"),$AE$20,"")</f>
        <v/>
      </c>
      <c r="G26" s="127"/>
      <c r="H26" s="127"/>
    </row>
    <row r="27" spans="2:34" ht="14.5" x14ac:dyDescent="0.35">
      <c r="B27" s="9"/>
      <c r="C27" s="335"/>
      <c r="D27" s="335"/>
      <c r="E27" s="335"/>
      <c r="F27" s="367"/>
      <c r="G27" s="127"/>
      <c r="H27" s="127"/>
    </row>
    <row r="28" spans="2:34" x14ac:dyDescent="0.35">
      <c r="C28" s="835" t="s">
        <v>4759</v>
      </c>
      <c r="D28" s="835"/>
      <c r="E28" s="835"/>
      <c r="F28" s="364"/>
      <c r="G28" s="127"/>
      <c r="H28" s="127"/>
    </row>
    <row r="29" spans="2:34" ht="106.5" customHeight="1" x14ac:dyDescent="0.35">
      <c r="C29" s="431" t="s">
        <v>8850</v>
      </c>
      <c r="D29" s="431" t="s">
        <v>8851</v>
      </c>
      <c r="E29" s="438" t="s">
        <v>3617</v>
      </c>
      <c r="F29" s="367"/>
      <c r="G29" s="127"/>
      <c r="H29" s="127"/>
    </row>
    <row r="30" spans="2:34" ht="15.75" customHeight="1" x14ac:dyDescent="0.35">
      <c r="B30" s="113"/>
      <c r="C30" s="772" t="s">
        <v>8356</v>
      </c>
      <c r="D30" s="772"/>
      <c r="E30" s="262"/>
      <c r="F30" s="367"/>
      <c r="G30" s="127"/>
      <c r="H30" s="127"/>
    </row>
    <row r="31" spans="2:34" ht="14.5" x14ac:dyDescent="0.35">
      <c r="B31" s="9"/>
      <c r="C31" s="335"/>
      <c r="D31" s="335"/>
      <c r="E31" s="367"/>
      <c r="F31" s="367"/>
      <c r="G31" s="127"/>
      <c r="H31" s="127"/>
      <c r="AF31" s="55">
        <v>0</v>
      </c>
    </row>
    <row r="32" spans="2:34" ht="15" customHeight="1" x14ac:dyDescent="0.35">
      <c r="D32" s="135" t="s">
        <v>4210</v>
      </c>
      <c r="E32" s="122" t="s">
        <v>79</v>
      </c>
      <c r="H32" s="127"/>
    </row>
    <row r="33" spans="1:37" x14ac:dyDescent="0.35">
      <c r="B33" s="9"/>
      <c r="D33" s="135" t="s">
        <v>4211</v>
      </c>
      <c r="E33" s="122" t="s">
        <v>79</v>
      </c>
      <c r="H33" s="127"/>
    </row>
    <row r="34" spans="1:37" ht="15.75" customHeight="1" x14ac:dyDescent="0.35">
      <c r="B34" s="9"/>
      <c r="C34" s="415"/>
      <c r="D34" s="367"/>
      <c r="E34" s="367"/>
      <c r="F34" s="367"/>
      <c r="G34" s="127"/>
      <c r="H34" s="127"/>
    </row>
    <row r="35" spans="1:37" x14ac:dyDescent="0.35">
      <c r="B35" s="61" t="s">
        <v>8310</v>
      </c>
      <c r="C35" s="127"/>
      <c r="D35" s="127"/>
      <c r="E35" s="127"/>
      <c r="F35" s="127"/>
      <c r="G35" s="127"/>
      <c r="H35" s="127"/>
      <c r="J35" s="127"/>
      <c r="K35" s="127"/>
      <c r="M35" s="122" t="s">
        <v>4306</v>
      </c>
    </row>
    <row r="36" spans="1:37" x14ac:dyDescent="0.35">
      <c r="B36" s="295" t="str">
        <f ca="1">IF(ISERROR(AB55),"",IF(AB55&gt;0,$AB$47,""))</f>
        <v/>
      </c>
      <c r="C36" s="131"/>
      <c r="D36" s="127"/>
      <c r="E36" s="127"/>
      <c r="F36" s="127"/>
      <c r="G36" s="127"/>
      <c r="H36" s="127"/>
      <c r="I36" s="127"/>
      <c r="J36" s="127"/>
      <c r="K36" s="127"/>
    </row>
    <row r="37" spans="1:37" ht="113.25" customHeight="1" x14ac:dyDescent="0.35">
      <c r="B37" s="441" t="s">
        <v>3844</v>
      </c>
      <c r="C37" s="438" t="s">
        <v>4254</v>
      </c>
      <c r="D37" s="438" t="s">
        <v>4238</v>
      </c>
      <c r="E37" s="438" t="s">
        <v>4239</v>
      </c>
      <c r="F37" s="438" t="s">
        <v>9143</v>
      </c>
      <c r="G37" s="438" t="s">
        <v>9172</v>
      </c>
      <c r="H37" s="438" t="s">
        <v>9171</v>
      </c>
      <c r="I37" s="438" t="s">
        <v>9144</v>
      </c>
      <c r="J37" s="438" t="s">
        <v>4237</v>
      </c>
      <c r="K37" s="438" t="s">
        <v>8989</v>
      </c>
      <c r="L37" s="438" t="s">
        <v>8990</v>
      </c>
      <c r="M37" s="438" t="s">
        <v>8991</v>
      </c>
      <c r="O37" s="335"/>
      <c r="P37" s="335"/>
      <c r="Q37" s="335"/>
      <c r="R37" s="335"/>
      <c r="S37" s="335"/>
      <c r="AA37" s="55"/>
      <c r="AB37" s="55">
        <f>Introduction!V8</f>
        <v>0</v>
      </c>
      <c r="AC37" s="55"/>
      <c r="AD37" s="56"/>
      <c r="AE37" s="56"/>
      <c r="AF37" s="56"/>
      <c r="AI37" s="55"/>
      <c r="AK37" s="29"/>
    </row>
    <row r="38" spans="1:37" ht="14.5" x14ac:dyDescent="0.35">
      <c r="A38" s="197">
        <v>1</v>
      </c>
      <c r="B38" s="513"/>
      <c r="C38" s="109"/>
      <c r="D38" s="109"/>
      <c r="E38" s="109"/>
      <c r="F38" s="109"/>
      <c r="G38" s="234"/>
      <c r="H38" s="386"/>
      <c r="I38" s="387"/>
      <c r="J38" s="195"/>
      <c r="K38" s="218"/>
      <c r="L38" s="387"/>
      <c r="M38" s="600"/>
      <c r="O38" s="335"/>
      <c r="P38" s="335"/>
      <c r="Q38" s="335"/>
      <c r="R38" s="335"/>
      <c r="S38" s="335"/>
      <c r="AA38" s="55"/>
      <c r="AB38" s="66"/>
      <c r="AC38" s="66" t="s">
        <v>25</v>
      </c>
      <c r="AD38" s="56"/>
      <c r="AE38" s="56"/>
      <c r="AF38" s="56"/>
      <c r="AI38" s="55"/>
    </row>
    <row r="39" spans="1:37" ht="14.5" x14ac:dyDescent="0.35">
      <c r="A39" s="197">
        <v>2</v>
      </c>
      <c r="B39" s="513"/>
      <c r="C39" s="109"/>
      <c r="D39" s="109"/>
      <c r="E39" s="109"/>
      <c r="F39" s="109"/>
      <c r="G39" s="234"/>
      <c r="H39" s="386"/>
      <c r="I39" s="387"/>
      <c r="J39" s="195"/>
      <c r="K39" s="218"/>
      <c r="L39" s="387"/>
      <c r="M39" s="600"/>
      <c r="O39" s="335"/>
      <c r="P39" s="335"/>
      <c r="Q39" s="335"/>
      <c r="R39" s="335"/>
      <c r="S39" s="335"/>
      <c r="AA39" s="55"/>
      <c r="AB39" s="67" t="s">
        <v>16</v>
      </c>
      <c r="AC39" s="66" t="s">
        <v>28</v>
      </c>
      <c r="AD39" s="56"/>
      <c r="AE39" s="56"/>
      <c r="AF39" s="56"/>
    </row>
    <row r="40" spans="1:37" ht="14.5" x14ac:dyDescent="0.35">
      <c r="A40" s="197">
        <v>3</v>
      </c>
      <c r="B40" s="513"/>
      <c r="C40" s="109"/>
      <c r="D40" s="109"/>
      <c r="E40" s="109"/>
      <c r="F40" s="109"/>
      <c r="G40" s="234"/>
      <c r="H40" s="386"/>
      <c r="I40" s="387"/>
      <c r="J40" s="195"/>
      <c r="K40" s="218"/>
      <c r="L40" s="387"/>
      <c r="M40" s="600"/>
      <c r="O40" s="335"/>
      <c r="P40" s="335"/>
      <c r="Q40" s="335"/>
      <c r="R40" s="335"/>
      <c r="S40" s="335"/>
      <c r="AA40" s="55"/>
      <c r="AB40" s="67" t="s">
        <v>29</v>
      </c>
      <c r="AC40" s="66" t="s">
        <v>30</v>
      </c>
      <c r="AD40" s="56"/>
      <c r="AE40" s="56"/>
      <c r="AF40" s="56"/>
      <c r="AI40" s="55"/>
    </row>
    <row r="41" spans="1:37" ht="14.5" x14ac:dyDescent="0.35">
      <c r="A41" s="197">
        <v>4</v>
      </c>
      <c r="B41" s="513"/>
      <c r="C41" s="109"/>
      <c r="D41" s="109"/>
      <c r="E41" s="109"/>
      <c r="F41" s="109"/>
      <c r="G41" s="234"/>
      <c r="H41" s="386"/>
      <c r="I41" s="387"/>
      <c r="J41" s="195"/>
      <c r="K41" s="218"/>
      <c r="L41" s="387"/>
      <c r="M41" s="600"/>
      <c r="O41" s="335"/>
      <c r="P41" s="335"/>
      <c r="Q41" s="335"/>
      <c r="R41" s="335"/>
      <c r="S41" s="335"/>
      <c r="AA41" s="55"/>
      <c r="AB41" s="55"/>
      <c r="AC41" s="66" t="s">
        <v>31</v>
      </c>
      <c r="AD41" s="56"/>
      <c r="AE41" s="56"/>
      <c r="AF41" s="56"/>
    </row>
    <row r="42" spans="1:37" ht="14.5" x14ac:dyDescent="0.35">
      <c r="A42" s="197">
        <v>5</v>
      </c>
      <c r="B42" s="513"/>
      <c r="C42" s="109"/>
      <c r="D42" s="109"/>
      <c r="E42" s="109"/>
      <c r="F42" s="109"/>
      <c r="G42" s="234"/>
      <c r="H42" s="386"/>
      <c r="I42" s="387"/>
      <c r="J42" s="195"/>
      <c r="K42" s="218"/>
      <c r="L42" s="387"/>
      <c r="M42" s="600"/>
      <c r="O42" s="335"/>
      <c r="P42" s="335"/>
      <c r="Q42" s="335"/>
      <c r="R42" s="335"/>
      <c r="S42" s="335"/>
      <c r="AA42" s="55"/>
      <c r="AB42" s="55"/>
      <c r="AC42" s="55"/>
      <c r="AD42" s="56"/>
      <c r="AE42" s="56"/>
      <c r="AF42" s="56"/>
    </row>
    <row r="43" spans="1:37" ht="14.5" x14ac:dyDescent="0.35">
      <c r="A43" s="197">
        <v>6</v>
      </c>
      <c r="B43" s="513"/>
      <c r="C43" s="109"/>
      <c r="D43" s="109"/>
      <c r="E43" s="109"/>
      <c r="F43" s="109"/>
      <c r="G43" s="234"/>
      <c r="H43" s="386"/>
      <c r="I43" s="387"/>
      <c r="J43" s="195"/>
      <c r="K43" s="218"/>
      <c r="L43" s="387"/>
      <c r="M43" s="600"/>
      <c r="O43" s="335"/>
      <c r="P43" s="335"/>
      <c r="Q43" s="335"/>
      <c r="R43" s="335"/>
      <c r="S43" s="335"/>
      <c r="AA43" s="55"/>
      <c r="AB43" s="55"/>
      <c r="AC43" s="55"/>
      <c r="AD43" s="56"/>
      <c r="AE43" s="56"/>
      <c r="AF43" s="56"/>
    </row>
    <row r="44" spans="1:37" ht="14.5" x14ac:dyDescent="0.35">
      <c r="A44" s="197">
        <v>7</v>
      </c>
      <c r="B44" s="513"/>
      <c r="C44" s="109"/>
      <c r="D44" s="109"/>
      <c r="E44" s="109"/>
      <c r="F44" s="109"/>
      <c r="G44" s="234"/>
      <c r="H44" s="386"/>
      <c r="I44" s="387"/>
      <c r="J44" s="195"/>
      <c r="K44" s="218"/>
      <c r="L44" s="387"/>
      <c r="M44" s="600"/>
      <c r="O44" s="335"/>
      <c r="P44" s="335"/>
      <c r="Q44" s="335"/>
      <c r="R44" s="335"/>
      <c r="S44" s="335"/>
      <c r="AA44" s="55"/>
      <c r="AB44" s="55" t="s">
        <v>3578</v>
      </c>
      <c r="AC44" s="55"/>
      <c r="AD44" s="56"/>
      <c r="AE44" s="56"/>
      <c r="AF44" s="56"/>
    </row>
    <row r="45" spans="1:37" ht="14.5" x14ac:dyDescent="0.35">
      <c r="A45" s="197">
        <v>8</v>
      </c>
      <c r="B45" s="513"/>
      <c r="C45" s="109"/>
      <c r="D45" s="109"/>
      <c r="E45" s="109"/>
      <c r="F45" s="109"/>
      <c r="G45" s="234"/>
      <c r="H45" s="386"/>
      <c r="I45" s="387"/>
      <c r="J45" s="195"/>
      <c r="K45" s="218"/>
      <c r="L45" s="387"/>
      <c r="M45" s="600"/>
      <c r="O45" s="335"/>
      <c r="P45" s="335"/>
      <c r="Q45" s="335"/>
      <c r="R45" s="335"/>
      <c r="S45" s="335"/>
      <c r="AA45" s="55"/>
      <c r="AB45" s="55"/>
      <c r="AC45" s="55"/>
      <c r="AD45" s="56"/>
      <c r="AE45" s="56"/>
      <c r="AF45" s="56"/>
    </row>
    <row r="46" spans="1:37" ht="14.5" x14ac:dyDescent="0.35">
      <c r="A46" s="197">
        <v>9</v>
      </c>
      <c r="B46" s="513"/>
      <c r="C46" s="109"/>
      <c r="D46" s="109"/>
      <c r="E46" s="109"/>
      <c r="F46" s="109"/>
      <c r="G46" s="234"/>
      <c r="H46" s="386"/>
      <c r="I46" s="387"/>
      <c r="J46" s="195"/>
      <c r="K46" s="218"/>
      <c r="L46" s="387"/>
      <c r="M46" s="600"/>
      <c r="O46" s="335"/>
      <c r="P46" s="335"/>
      <c r="Q46" s="335"/>
      <c r="R46" s="335"/>
      <c r="S46" s="335"/>
      <c r="AA46" s="55"/>
      <c r="AB46" s="239" t="s">
        <v>3600</v>
      </c>
      <c r="AC46" s="55"/>
      <c r="AD46" s="56"/>
      <c r="AE46" s="56"/>
      <c r="AF46" s="56"/>
    </row>
    <row r="47" spans="1:37" ht="14.5" x14ac:dyDescent="0.35">
      <c r="A47" s="197">
        <v>10</v>
      </c>
      <c r="B47" s="513"/>
      <c r="C47" s="109"/>
      <c r="D47" s="109"/>
      <c r="E47" s="109"/>
      <c r="F47" s="109"/>
      <c r="G47" s="234"/>
      <c r="H47" s="386"/>
      <c r="I47" s="387"/>
      <c r="J47" s="195"/>
      <c r="K47" s="218"/>
      <c r="L47" s="387"/>
      <c r="M47" s="600"/>
      <c r="O47" s="335"/>
      <c r="P47" s="335"/>
      <c r="Q47" s="335"/>
      <c r="R47" s="335"/>
      <c r="S47" s="335"/>
      <c r="AA47" s="55"/>
      <c r="AB47" s="55" t="s">
        <v>3604</v>
      </c>
      <c r="AC47" s="55"/>
      <c r="AD47" s="56"/>
      <c r="AE47" s="56"/>
      <c r="AF47" s="56"/>
    </row>
    <row r="48" spans="1:37" ht="14.5" x14ac:dyDescent="0.35">
      <c r="A48" s="197">
        <v>11</v>
      </c>
      <c r="B48" s="513"/>
      <c r="C48" s="109"/>
      <c r="D48" s="109"/>
      <c r="E48" s="109"/>
      <c r="F48" s="109"/>
      <c r="G48" s="234"/>
      <c r="H48" s="386"/>
      <c r="I48" s="387"/>
      <c r="J48" s="195"/>
      <c r="K48" s="218"/>
      <c r="L48" s="387"/>
      <c r="M48" s="600"/>
      <c r="O48" s="335"/>
      <c r="P48" s="335"/>
      <c r="Q48" s="335"/>
      <c r="R48" s="335"/>
      <c r="S48" s="335"/>
      <c r="AA48" s="55"/>
      <c r="AB48" s="55"/>
      <c r="AC48" s="55"/>
      <c r="AD48" s="56"/>
      <c r="AE48" s="56"/>
      <c r="AF48" s="56"/>
    </row>
    <row r="49" spans="1:32" ht="14.5" x14ac:dyDescent="0.35">
      <c r="A49" s="197">
        <v>12</v>
      </c>
      <c r="B49" s="513"/>
      <c r="C49" s="109"/>
      <c r="D49" s="109"/>
      <c r="E49" s="109"/>
      <c r="F49" s="109"/>
      <c r="G49" s="234"/>
      <c r="H49" s="386"/>
      <c r="I49" s="387"/>
      <c r="J49" s="195"/>
      <c r="K49" s="218"/>
      <c r="L49" s="387"/>
      <c r="M49" s="600"/>
      <c r="O49" s="335"/>
      <c r="P49" s="335"/>
      <c r="Q49" s="335"/>
      <c r="R49" s="335"/>
      <c r="S49" s="335"/>
      <c r="AA49" s="55"/>
      <c r="AB49" s="55"/>
      <c r="AC49" s="55"/>
      <c r="AD49" s="56"/>
      <c r="AE49" s="56"/>
      <c r="AF49" s="56"/>
    </row>
    <row r="50" spans="1:32" ht="14.5" x14ac:dyDescent="0.35">
      <c r="A50" s="197">
        <v>13</v>
      </c>
      <c r="B50" s="513"/>
      <c r="C50" s="109"/>
      <c r="D50" s="109"/>
      <c r="E50" s="109"/>
      <c r="F50" s="109"/>
      <c r="G50" s="234"/>
      <c r="H50" s="386"/>
      <c r="I50" s="387"/>
      <c r="J50" s="195"/>
      <c r="K50" s="218"/>
      <c r="L50" s="387"/>
      <c r="M50" s="600"/>
      <c r="O50" s="335"/>
      <c r="P50" s="335"/>
      <c r="Q50" s="335"/>
      <c r="R50" s="335"/>
      <c r="S50" s="335"/>
      <c r="AA50" s="55"/>
      <c r="AB50" s="55"/>
      <c r="AC50" s="55"/>
      <c r="AD50" s="56"/>
      <c r="AE50" s="56"/>
      <c r="AF50" s="56"/>
    </row>
    <row r="51" spans="1:32" ht="14.5" x14ac:dyDescent="0.35">
      <c r="A51" s="197">
        <v>14</v>
      </c>
      <c r="B51" s="513"/>
      <c r="C51" s="109"/>
      <c r="D51" s="109"/>
      <c r="E51" s="109"/>
      <c r="F51" s="109"/>
      <c r="G51" s="234"/>
      <c r="H51" s="386"/>
      <c r="I51" s="387"/>
      <c r="J51" s="195"/>
      <c r="K51" s="218"/>
      <c r="L51" s="387"/>
      <c r="M51" s="600"/>
      <c r="O51" s="335"/>
      <c r="P51" s="335"/>
      <c r="Q51" s="335"/>
      <c r="R51" s="335"/>
      <c r="S51" s="335"/>
      <c r="AA51" s="55"/>
      <c r="AB51" s="330" t="s">
        <v>3603</v>
      </c>
      <c r="AC51" s="55"/>
      <c r="AD51" s="56"/>
      <c r="AE51" s="56"/>
      <c r="AF51" s="56"/>
    </row>
    <row r="52" spans="1:32" ht="14.5" x14ac:dyDescent="0.35">
      <c r="A52" s="197">
        <v>15</v>
      </c>
      <c r="B52" s="513"/>
      <c r="C52" s="109"/>
      <c r="D52" s="109"/>
      <c r="E52" s="109"/>
      <c r="F52" s="109"/>
      <c r="G52" s="234"/>
      <c r="H52" s="386"/>
      <c r="I52" s="387"/>
      <c r="J52" s="195"/>
      <c r="K52" s="218"/>
      <c r="L52" s="387"/>
      <c r="M52" s="600"/>
      <c r="O52" s="335"/>
      <c r="P52" s="335"/>
      <c r="Q52" s="335"/>
      <c r="R52" s="335"/>
      <c r="S52" s="335"/>
      <c r="AA52" s="55"/>
      <c r="AB52" s="239" t="s">
        <v>4280</v>
      </c>
      <c r="AC52" s="55"/>
      <c r="AD52" s="56"/>
      <c r="AE52" s="56"/>
      <c r="AF52" s="56"/>
    </row>
    <row r="53" spans="1:32" ht="14.5" x14ac:dyDescent="0.35">
      <c r="A53" s="197">
        <v>16</v>
      </c>
      <c r="B53" s="513"/>
      <c r="C53" s="109"/>
      <c r="D53" s="109"/>
      <c r="E53" s="109"/>
      <c r="F53" s="109"/>
      <c r="G53" s="234"/>
      <c r="H53" s="386"/>
      <c r="I53" s="387"/>
      <c r="J53" s="195"/>
      <c r="K53" s="218"/>
      <c r="L53" s="387"/>
      <c r="M53" s="600"/>
      <c r="O53" s="335"/>
      <c r="P53" s="335"/>
      <c r="Q53" s="335"/>
      <c r="R53" s="335"/>
      <c r="S53" s="335"/>
      <c r="AA53" s="55"/>
      <c r="AB53" s="376" t="e">
        <f>MATCH("*",B38:B287,-1)</f>
        <v>#N/A</v>
      </c>
      <c r="AC53" s="55" t="s">
        <v>3599</v>
      </c>
      <c r="AD53" s="56"/>
      <c r="AE53" s="56"/>
      <c r="AF53" s="56"/>
    </row>
    <row r="54" spans="1:32" ht="14.5" x14ac:dyDescent="0.35">
      <c r="A54" s="197">
        <v>17</v>
      </c>
      <c r="B54" s="513"/>
      <c r="C54" s="109"/>
      <c r="D54" s="109"/>
      <c r="E54" s="109"/>
      <c r="F54" s="109"/>
      <c r="G54" s="234"/>
      <c r="H54" s="386"/>
      <c r="I54" s="387"/>
      <c r="J54" s="195"/>
      <c r="K54" s="218"/>
      <c r="L54" s="387"/>
      <c r="M54" s="600"/>
      <c r="O54" s="335"/>
      <c r="P54" s="335"/>
      <c r="Q54" s="335"/>
      <c r="R54" s="335"/>
      <c r="S54" s="335"/>
      <c r="AA54" s="55"/>
      <c r="AB54" s="376" t="e">
        <f ca="1">OFFSET(B38,AB53-1,0,1,1)</f>
        <v>#N/A</v>
      </c>
      <c r="AC54" s="55" t="s">
        <v>3598</v>
      </c>
      <c r="AD54" s="56"/>
      <c r="AE54" s="56"/>
      <c r="AF54" s="56"/>
    </row>
    <row r="55" spans="1:32" ht="14.5" x14ac:dyDescent="0.35">
      <c r="A55" s="197">
        <v>18</v>
      </c>
      <c r="B55" s="513"/>
      <c r="C55" s="109"/>
      <c r="D55" s="109"/>
      <c r="E55" s="109"/>
      <c r="F55" s="109"/>
      <c r="G55" s="234"/>
      <c r="H55" s="386"/>
      <c r="I55" s="387"/>
      <c r="J55" s="195"/>
      <c r="K55" s="218"/>
      <c r="L55" s="387"/>
      <c r="M55" s="600"/>
      <c r="O55" s="335"/>
      <c r="P55" s="335"/>
      <c r="Q55" s="335"/>
      <c r="R55" s="335"/>
      <c r="S55" s="335"/>
      <c r="AA55" s="55"/>
      <c r="AB55" s="376" t="e">
        <f t="array" aca="1" ref="AB55" ca="1">MIN(IF(LEN(OFFSET(B38,0,0,AB53-1,1))=0,ROW(OFFSET(B38,0,0,AB53-1,1))))</f>
        <v>#N/A</v>
      </c>
      <c r="AC55" s="55" t="s">
        <v>3729</v>
      </c>
      <c r="AD55" s="56"/>
      <c r="AE55" s="56"/>
      <c r="AF55" s="56"/>
    </row>
    <row r="56" spans="1:32" ht="14.5" x14ac:dyDescent="0.35">
      <c r="A56" s="197">
        <v>19</v>
      </c>
      <c r="B56" s="513"/>
      <c r="C56" s="109"/>
      <c r="D56" s="109"/>
      <c r="E56" s="109"/>
      <c r="F56" s="109"/>
      <c r="G56" s="234"/>
      <c r="H56" s="386"/>
      <c r="I56" s="387"/>
      <c r="J56" s="195"/>
      <c r="K56" s="218"/>
      <c r="L56" s="387"/>
      <c r="M56" s="600"/>
      <c r="O56" s="335"/>
      <c r="P56" s="335"/>
      <c r="Q56" s="335"/>
      <c r="R56" s="335"/>
      <c r="S56" s="335"/>
      <c r="AA56" s="55"/>
      <c r="AB56" s="55"/>
      <c r="AC56" s="55"/>
      <c r="AD56" s="56"/>
      <c r="AE56" s="56"/>
      <c r="AF56" s="56"/>
    </row>
    <row r="57" spans="1:32" ht="14.5" x14ac:dyDescent="0.35">
      <c r="A57" s="197">
        <v>20</v>
      </c>
      <c r="B57" s="513"/>
      <c r="C57" s="109"/>
      <c r="D57" s="109"/>
      <c r="E57" s="109"/>
      <c r="F57" s="109"/>
      <c r="G57" s="234"/>
      <c r="H57" s="386"/>
      <c r="I57" s="387"/>
      <c r="J57" s="195"/>
      <c r="K57" s="218"/>
      <c r="L57" s="387"/>
      <c r="M57" s="600"/>
      <c r="O57" s="335"/>
      <c r="P57" s="335"/>
      <c r="Q57" s="335"/>
      <c r="R57" s="335"/>
      <c r="S57" s="335"/>
      <c r="AA57" s="55"/>
      <c r="AB57" s="239" t="s">
        <v>4585</v>
      </c>
      <c r="AC57" s="55"/>
      <c r="AD57" s="56"/>
      <c r="AE57" s="56"/>
      <c r="AF57" s="56"/>
    </row>
    <row r="58" spans="1:32" ht="14.5" x14ac:dyDescent="0.35">
      <c r="A58" s="197">
        <v>21</v>
      </c>
      <c r="B58" s="513"/>
      <c r="C58" s="109"/>
      <c r="D58" s="109"/>
      <c r="E58" s="109"/>
      <c r="F58" s="109"/>
      <c r="G58" s="234"/>
      <c r="H58" s="386"/>
      <c r="I58" s="387"/>
      <c r="J58" s="195"/>
      <c r="K58" s="218"/>
      <c r="L58" s="387"/>
      <c r="M58" s="600"/>
      <c r="O58" s="335"/>
      <c r="P58" s="335"/>
      <c r="Q58" s="335"/>
      <c r="R58" s="335"/>
      <c r="S58" s="335"/>
      <c r="AA58" s="55"/>
      <c r="AB58" s="376" t="e">
        <f>MATCH("*",B293:B542,-1)</f>
        <v>#N/A</v>
      </c>
      <c r="AC58" s="55"/>
      <c r="AD58" s="56"/>
      <c r="AE58" s="56"/>
      <c r="AF58" s="56"/>
    </row>
    <row r="59" spans="1:32" ht="14.5" x14ac:dyDescent="0.35">
      <c r="A59" s="197">
        <v>22</v>
      </c>
      <c r="B59" s="513"/>
      <c r="C59" s="109"/>
      <c r="D59" s="109"/>
      <c r="E59" s="109"/>
      <c r="F59" s="109"/>
      <c r="G59" s="234"/>
      <c r="H59" s="386"/>
      <c r="I59" s="387"/>
      <c r="J59" s="195"/>
      <c r="K59" s="218"/>
      <c r="L59" s="387"/>
      <c r="M59" s="600"/>
      <c r="O59" s="335"/>
      <c r="P59" s="335"/>
      <c r="Q59" s="335"/>
      <c r="R59" s="335"/>
      <c r="S59" s="335"/>
      <c r="AA59" s="55"/>
      <c r="AB59" s="376" t="e">
        <f ca="1">OFFSET(B293,AB58-1,0,1,1)</f>
        <v>#N/A</v>
      </c>
      <c r="AC59" s="55"/>
      <c r="AD59" s="56"/>
      <c r="AE59" s="56"/>
      <c r="AF59" s="56"/>
    </row>
    <row r="60" spans="1:32" ht="14.5" x14ac:dyDescent="0.35">
      <c r="A60" s="197">
        <v>23</v>
      </c>
      <c r="B60" s="513"/>
      <c r="C60" s="109"/>
      <c r="D60" s="109"/>
      <c r="E60" s="109"/>
      <c r="F60" s="109"/>
      <c r="G60" s="234"/>
      <c r="H60" s="386"/>
      <c r="I60" s="387"/>
      <c r="J60" s="195"/>
      <c r="K60" s="218"/>
      <c r="L60" s="387"/>
      <c r="M60" s="600"/>
      <c r="O60" s="335"/>
      <c r="P60" s="335"/>
      <c r="Q60" s="335"/>
      <c r="R60" s="335"/>
      <c r="S60" s="335"/>
      <c r="AA60" s="55"/>
      <c r="AB60" s="376" t="e">
        <f t="array" aca="1" ref="AB60" ca="1">MIN(IF(LEN(OFFSET(B293,0,0,AB58-1,1))=0,ROW(OFFSET(B293,0,0,AB58-1,1))))</f>
        <v>#N/A</v>
      </c>
      <c r="AC60" s="55"/>
      <c r="AD60" s="56"/>
      <c r="AE60" s="56"/>
      <c r="AF60" s="56"/>
    </row>
    <row r="61" spans="1:32" ht="14.5" x14ac:dyDescent="0.35">
      <c r="A61" s="197">
        <v>24</v>
      </c>
      <c r="B61" s="513"/>
      <c r="C61" s="109"/>
      <c r="D61" s="109"/>
      <c r="E61" s="109"/>
      <c r="F61" s="109"/>
      <c r="G61" s="234"/>
      <c r="H61" s="386"/>
      <c r="I61" s="387"/>
      <c r="J61" s="195"/>
      <c r="K61" s="218"/>
      <c r="L61" s="387"/>
      <c r="M61" s="600"/>
      <c r="O61" s="335"/>
      <c r="P61" s="335"/>
      <c r="Q61" s="335"/>
      <c r="R61" s="335"/>
      <c r="S61" s="335"/>
      <c r="AA61" s="55"/>
      <c r="AB61" s="55"/>
      <c r="AC61" s="55"/>
      <c r="AD61" s="56"/>
      <c r="AE61" s="56"/>
      <c r="AF61" s="56"/>
    </row>
    <row r="62" spans="1:32" ht="14.5" x14ac:dyDescent="0.35">
      <c r="A62" s="197">
        <v>25</v>
      </c>
      <c r="B62" s="513"/>
      <c r="C62" s="109"/>
      <c r="D62" s="109"/>
      <c r="E62" s="109"/>
      <c r="F62" s="109"/>
      <c r="G62" s="234"/>
      <c r="H62" s="386"/>
      <c r="I62" s="387"/>
      <c r="J62" s="195"/>
      <c r="K62" s="218"/>
      <c r="L62" s="387"/>
      <c r="M62" s="600"/>
      <c r="O62" s="335"/>
      <c r="P62" s="335"/>
      <c r="Q62" s="335"/>
      <c r="R62" s="335"/>
      <c r="S62" s="335"/>
      <c r="AA62" s="55"/>
      <c r="AB62" s="55"/>
      <c r="AC62" s="55"/>
      <c r="AD62" s="56"/>
      <c r="AE62" s="56"/>
      <c r="AF62" s="56"/>
    </row>
    <row r="63" spans="1:32" ht="14.5" x14ac:dyDescent="0.35">
      <c r="A63" s="197">
        <v>26</v>
      </c>
      <c r="B63" s="513"/>
      <c r="C63" s="109"/>
      <c r="D63" s="109"/>
      <c r="E63" s="109"/>
      <c r="F63" s="109"/>
      <c r="G63" s="234"/>
      <c r="H63" s="386"/>
      <c r="I63" s="387"/>
      <c r="J63" s="195"/>
      <c r="K63" s="218"/>
      <c r="L63" s="387"/>
      <c r="M63" s="600"/>
      <c r="O63" s="335"/>
      <c r="P63" s="335"/>
      <c r="Q63" s="335"/>
      <c r="R63" s="335"/>
      <c r="S63" s="335"/>
      <c r="AA63" s="55"/>
      <c r="AB63" s="55"/>
      <c r="AC63" s="55"/>
      <c r="AD63" s="56"/>
      <c r="AE63" s="56"/>
      <c r="AF63" s="56"/>
    </row>
    <row r="64" spans="1:32" ht="14.5" x14ac:dyDescent="0.35">
      <c r="A64" s="197">
        <v>27</v>
      </c>
      <c r="B64" s="513"/>
      <c r="C64" s="109"/>
      <c r="D64" s="109"/>
      <c r="E64" s="109"/>
      <c r="F64" s="109"/>
      <c r="G64" s="234"/>
      <c r="H64" s="386"/>
      <c r="I64" s="387"/>
      <c r="J64" s="195"/>
      <c r="K64" s="218"/>
      <c r="L64" s="387"/>
      <c r="M64" s="600"/>
      <c r="O64" s="335"/>
      <c r="P64" s="335"/>
      <c r="Q64" s="335"/>
      <c r="R64" s="335"/>
      <c r="S64" s="335"/>
      <c r="AA64" s="55"/>
      <c r="AB64" s="55"/>
      <c r="AC64" s="55"/>
      <c r="AD64" s="56"/>
      <c r="AE64" s="56"/>
      <c r="AF64" s="56"/>
    </row>
    <row r="65" spans="1:32" ht="14.5" x14ac:dyDescent="0.35">
      <c r="A65" s="197">
        <v>28</v>
      </c>
      <c r="B65" s="513"/>
      <c r="C65" s="109"/>
      <c r="D65" s="109"/>
      <c r="E65" s="109"/>
      <c r="F65" s="109"/>
      <c r="G65" s="234"/>
      <c r="H65" s="386"/>
      <c r="I65" s="387"/>
      <c r="J65" s="195"/>
      <c r="K65" s="218"/>
      <c r="L65" s="387"/>
      <c r="M65" s="600"/>
      <c r="O65" s="335"/>
      <c r="P65" s="335"/>
      <c r="Q65" s="335"/>
      <c r="R65" s="335"/>
      <c r="S65" s="335"/>
      <c r="AA65" s="55"/>
      <c r="AB65" s="55"/>
      <c r="AC65" s="55"/>
      <c r="AD65" s="56"/>
      <c r="AE65" s="56"/>
      <c r="AF65" s="56"/>
    </row>
    <row r="66" spans="1:32" ht="14.5" x14ac:dyDescent="0.35">
      <c r="A66" s="197">
        <v>29</v>
      </c>
      <c r="B66" s="513"/>
      <c r="C66" s="109"/>
      <c r="D66" s="109"/>
      <c r="E66" s="109"/>
      <c r="F66" s="109"/>
      <c r="G66" s="234"/>
      <c r="H66" s="386"/>
      <c r="I66" s="387"/>
      <c r="J66" s="195"/>
      <c r="K66" s="218"/>
      <c r="L66" s="387"/>
      <c r="M66" s="600"/>
      <c r="O66" s="335"/>
      <c r="P66" s="335"/>
      <c r="Q66" s="335"/>
      <c r="R66" s="335"/>
      <c r="S66" s="335"/>
      <c r="AA66" s="55"/>
      <c r="AB66" s="55"/>
      <c r="AC66" s="55"/>
      <c r="AD66" s="56"/>
      <c r="AE66" s="56"/>
      <c r="AF66" s="56"/>
    </row>
    <row r="67" spans="1:32" ht="14.5" x14ac:dyDescent="0.35">
      <c r="A67" s="197">
        <v>30</v>
      </c>
      <c r="B67" s="513"/>
      <c r="C67" s="109"/>
      <c r="D67" s="109"/>
      <c r="E67" s="109"/>
      <c r="F67" s="109"/>
      <c r="G67" s="234"/>
      <c r="H67" s="386"/>
      <c r="I67" s="387"/>
      <c r="J67" s="195"/>
      <c r="K67" s="218"/>
      <c r="L67" s="387"/>
      <c r="M67" s="600"/>
      <c r="O67" s="335"/>
      <c r="P67" s="335"/>
      <c r="Q67" s="335"/>
      <c r="R67" s="335"/>
      <c r="S67" s="335"/>
      <c r="AA67" s="55"/>
      <c r="AB67" s="55"/>
      <c r="AC67" s="55"/>
      <c r="AD67" s="56"/>
      <c r="AE67" s="56"/>
      <c r="AF67" s="56"/>
    </row>
    <row r="68" spans="1:32" ht="14.5" x14ac:dyDescent="0.35">
      <c r="A68" s="197">
        <v>31</v>
      </c>
      <c r="B68" s="513"/>
      <c r="C68" s="109"/>
      <c r="D68" s="109"/>
      <c r="E68" s="109"/>
      <c r="F68" s="109"/>
      <c r="G68" s="234"/>
      <c r="H68" s="386"/>
      <c r="I68" s="387"/>
      <c r="J68" s="195"/>
      <c r="K68" s="218"/>
      <c r="L68" s="387"/>
      <c r="M68" s="600"/>
      <c r="O68" s="335"/>
      <c r="P68" s="335"/>
      <c r="Q68" s="335"/>
      <c r="R68" s="335"/>
      <c r="S68" s="335"/>
      <c r="AA68" s="55"/>
      <c r="AB68" s="55"/>
      <c r="AC68" s="55"/>
      <c r="AD68" s="56"/>
      <c r="AE68" s="56"/>
      <c r="AF68" s="56"/>
    </row>
    <row r="69" spans="1:32" ht="14.5" x14ac:dyDescent="0.35">
      <c r="A69" s="197">
        <v>32</v>
      </c>
      <c r="B69" s="513"/>
      <c r="C69" s="109"/>
      <c r="D69" s="109"/>
      <c r="E69" s="109"/>
      <c r="F69" s="109"/>
      <c r="G69" s="234"/>
      <c r="H69" s="386"/>
      <c r="I69" s="387"/>
      <c r="J69" s="195"/>
      <c r="K69" s="218"/>
      <c r="L69" s="387"/>
      <c r="M69" s="600"/>
      <c r="O69" s="335"/>
      <c r="P69" s="335"/>
      <c r="Q69" s="335"/>
      <c r="R69" s="335"/>
      <c r="S69" s="335"/>
      <c r="AA69" s="55"/>
      <c r="AB69" s="55"/>
      <c r="AC69" s="55"/>
      <c r="AD69" s="56"/>
      <c r="AE69" s="56"/>
      <c r="AF69" s="56"/>
    </row>
    <row r="70" spans="1:32" ht="14.5" x14ac:dyDescent="0.35">
      <c r="A70" s="197">
        <v>33</v>
      </c>
      <c r="B70" s="513"/>
      <c r="C70" s="109"/>
      <c r="D70" s="109"/>
      <c r="E70" s="109"/>
      <c r="F70" s="109"/>
      <c r="G70" s="234"/>
      <c r="H70" s="386"/>
      <c r="I70" s="387"/>
      <c r="J70" s="195"/>
      <c r="K70" s="218"/>
      <c r="L70" s="387"/>
      <c r="M70" s="600"/>
      <c r="O70" s="335"/>
      <c r="P70" s="335"/>
      <c r="Q70" s="335"/>
      <c r="R70" s="335"/>
      <c r="S70" s="335"/>
      <c r="AA70" s="55"/>
      <c r="AB70" s="55"/>
      <c r="AC70" s="55"/>
      <c r="AD70" s="56"/>
      <c r="AE70" s="56"/>
      <c r="AF70" s="56"/>
    </row>
    <row r="71" spans="1:32" ht="14.5" x14ac:dyDescent="0.35">
      <c r="A71" s="197">
        <v>34</v>
      </c>
      <c r="B71" s="513"/>
      <c r="C71" s="109"/>
      <c r="D71" s="109"/>
      <c r="E71" s="109"/>
      <c r="F71" s="109"/>
      <c r="G71" s="234"/>
      <c r="H71" s="386"/>
      <c r="I71" s="387"/>
      <c r="J71" s="195"/>
      <c r="K71" s="218"/>
      <c r="L71" s="387"/>
      <c r="M71" s="600"/>
      <c r="O71" s="335"/>
      <c r="P71" s="335"/>
      <c r="Q71" s="335"/>
      <c r="R71" s="335"/>
      <c r="S71" s="335"/>
      <c r="AA71" s="55"/>
      <c r="AB71" s="55"/>
      <c r="AC71" s="55"/>
      <c r="AD71" s="56"/>
      <c r="AE71" s="56"/>
      <c r="AF71" s="56"/>
    </row>
    <row r="72" spans="1:32" ht="14.5" x14ac:dyDescent="0.35">
      <c r="A72" s="197">
        <v>35</v>
      </c>
      <c r="B72" s="513"/>
      <c r="C72" s="109"/>
      <c r="D72" s="109"/>
      <c r="E72" s="109"/>
      <c r="F72" s="109"/>
      <c r="G72" s="234"/>
      <c r="H72" s="386"/>
      <c r="I72" s="387"/>
      <c r="J72" s="195"/>
      <c r="K72" s="218"/>
      <c r="L72" s="387"/>
      <c r="M72" s="600"/>
      <c r="O72" s="335"/>
      <c r="P72" s="335"/>
      <c r="Q72" s="335"/>
      <c r="R72" s="335"/>
      <c r="S72" s="335"/>
      <c r="AA72" s="55"/>
      <c r="AB72" s="55"/>
      <c r="AC72" s="55"/>
      <c r="AD72" s="56"/>
      <c r="AE72" s="56"/>
      <c r="AF72" s="56"/>
    </row>
    <row r="73" spans="1:32" ht="14.5" x14ac:dyDescent="0.35">
      <c r="A73" s="197">
        <v>36</v>
      </c>
      <c r="B73" s="513"/>
      <c r="C73" s="109"/>
      <c r="D73" s="109"/>
      <c r="E73" s="109"/>
      <c r="F73" s="109"/>
      <c r="G73" s="234"/>
      <c r="H73" s="386"/>
      <c r="I73" s="387"/>
      <c r="J73" s="195"/>
      <c r="K73" s="218"/>
      <c r="L73" s="387"/>
      <c r="M73" s="600"/>
      <c r="O73" s="335"/>
      <c r="P73" s="335"/>
      <c r="Q73" s="335"/>
      <c r="R73" s="335"/>
      <c r="S73" s="335"/>
      <c r="AA73" s="55"/>
      <c r="AB73" s="55"/>
      <c r="AC73" s="55"/>
      <c r="AD73" s="56"/>
      <c r="AE73" s="56"/>
      <c r="AF73" s="56"/>
    </row>
    <row r="74" spans="1:32" ht="14.5" x14ac:dyDescent="0.35">
      <c r="A74" s="197">
        <v>37</v>
      </c>
      <c r="B74" s="513"/>
      <c r="C74" s="109"/>
      <c r="D74" s="109"/>
      <c r="E74" s="109"/>
      <c r="F74" s="109"/>
      <c r="G74" s="234"/>
      <c r="H74" s="386"/>
      <c r="I74" s="387"/>
      <c r="J74" s="195"/>
      <c r="K74" s="218"/>
      <c r="L74" s="387"/>
      <c r="M74" s="600"/>
      <c r="O74" s="335"/>
      <c r="P74" s="335"/>
      <c r="Q74" s="335"/>
      <c r="R74" s="335"/>
      <c r="S74" s="335"/>
      <c r="AA74" s="55"/>
      <c r="AB74" s="55"/>
      <c r="AC74" s="55"/>
      <c r="AD74" s="56"/>
      <c r="AE74" s="56"/>
      <c r="AF74" s="56"/>
    </row>
    <row r="75" spans="1:32" ht="14.5" x14ac:dyDescent="0.35">
      <c r="A75" s="197">
        <v>38</v>
      </c>
      <c r="B75" s="513"/>
      <c r="C75" s="109"/>
      <c r="D75" s="109"/>
      <c r="E75" s="109"/>
      <c r="F75" s="109"/>
      <c r="G75" s="234"/>
      <c r="H75" s="386"/>
      <c r="I75" s="387"/>
      <c r="J75" s="195"/>
      <c r="K75" s="218"/>
      <c r="L75" s="387"/>
      <c r="M75" s="600"/>
      <c r="O75" s="335"/>
      <c r="P75" s="335"/>
      <c r="Q75" s="335"/>
      <c r="R75" s="335"/>
      <c r="S75" s="335"/>
      <c r="AA75" s="55"/>
      <c r="AB75" s="55"/>
      <c r="AC75" s="55"/>
      <c r="AD75" s="56"/>
      <c r="AE75" s="56"/>
      <c r="AF75" s="56"/>
    </row>
    <row r="76" spans="1:32" ht="14.5" x14ac:dyDescent="0.35">
      <c r="A76" s="197">
        <v>39</v>
      </c>
      <c r="B76" s="513"/>
      <c r="C76" s="109"/>
      <c r="D76" s="109"/>
      <c r="E76" s="109"/>
      <c r="F76" s="109"/>
      <c r="G76" s="234"/>
      <c r="H76" s="386"/>
      <c r="I76" s="387"/>
      <c r="J76" s="195"/>
      <c r="K76" s="218"/>
      <c r="L76" s="387"/>
      <c r="M76" s="600"/>
      <c r="O76" s="335"/>
      <c r="P76" s="335"/>
      <c r="Q76" s="335"/>
      <c r="R76" s="335"/>
      <c r="S76" s="335"/>
      <c r="AA76" s="55"/>
      <c r="AB76" s="55"/>
      <c r="AC76" s="55"/>
      <c r="AD76" s="56"/>
      <c r="AE76" s="56"/>
      <c r="AF76" s="56"/>
    </row>
    <row r="77" spans="1:32" ht="14.5" x14ac:dyDescent="0.35">
      <c r="A77" s="197">
        <v>40</v>
      </c>
      <c r="B77" s="513"/>
      <c r="C77" s="109"/>
      <c r="D77" s="109"/>
      <c r="E77" s="109"/>
      <c r="F77" s="109"/>
      <c r="G77" s="234"/>
      <c r="H77" s="386"/>
      <c r="I77" s="387"/>
      <c r="J77" s="195"/>
      <c r="K77" s="218"/>
      <c r="L77" s="387"/>
      <c r="M77" s="600"/>
      <c r="O77" s="335"/>
      <c r="P77" s="335"/>
      <c r="Q77" s="335"/>
      <c r="R77" s="335"/>
      <c r="S77" s="335"/>
      <c r="AA77" s="55"/>
      <c r="AB77" s="55"/>
      <c r="AC77" s="55"/>
      <c r="AD77" s="56"/>
      <c r="AE77" s="56"/>
      <c r="AF77" s="56"/>
    </row>
    <row r="78" spans="1:32" ht="14.5" x14ac:dyDescent="0.35">
      <c r="A78" s="197">
        <v>41</v>
      </c>
      <c r="B78" s="513"/>
      <c r="C78" s="109"/>
      <c r="D78" s="109"/>
      <c r="E78" s="109"/>
      <c r="F78" s="109"/>
      <c r="G78" s="234"/>
      <c r="H78" s="386"/>
      <c r="I78" s="387"/>
      <c r="J78" s="195"/>
      <c r="K78" s="218"/>
      <c r="L78" s="387"/>
      <c r="M78" s="600"/>
      <c r="O78" s="335"/>
      <c r="P78" s="335"/>
      <c r="Q78" s="335"/>
      <c r="R78" s="335"/>
      <c r="S78" s="335"/>
      <c r="AA78" s="55"/>
      <c r="AB78" s="55"/>
      <c r="AC78" s="55"/>
      <c r="AD78" s="56"/>
      <c r="AE78" s="56"/>
      <c r="AF78" s="56"/>
    </row>
    <row r="79" spans="1:32" ht="14.5" x14ac:dyDescent="0.35">
      <c r="A79" s="197">
        <v>42</v>
      </c>
      <c r="B79" s="513"/>
      <c r="C79" s="109"/>
      <c r="D79" s="109"/>
      <c r="E79" s="109"/>
      <c r="F79" s="109"/>
      <c r="G79" s="234"/>
      <c r="H79" s="386"/>
      <c r="I79" s="387"/>
      <c r="J79" s="195"/>
      <c r="K79" s="218"/>
      <c r="L79" s="387"/>
      <c r="M79" s="600"/>
      <c r="O79" s="335"/>
      <c r="P79" s="335"/>
      <c r="Q79" s="335"/>
      <c r="R79" s="335"/>
      <c r="S79" s="335"/>
      <c r="AA79" s="55"/>
      <c r="AB79" s="55"/>
      <c r="AC79" s="55"/>
      <c r="AD79" s="56"/>
      <c r="AE79" s="56"/>
      <c r="AF79" s="56"/>
    </row>
    <row r="80" spans="1:32" ht="14.5" x14ac:dyDescent="0.35">
      <c r="A80" s="197">
        <v>43</v>
      </c>
      <c r="B80" s="513"/>
      <c r="C80" s="109"/>
      <c r="D80" s="109"/>
      <c r="E80" s="109"/>
      <c r="F80" s="109"/>
      <c r="G80" s="234"/>
      <c r="H80" s="386"/>
      <c r="I80" s="387"/>
      <c r="J80" s="195"/>
      <c r="K80" s="218"/>
      <c r="L80" s="387"/>
      <c r="M80" s="600"/>
      <c r="O80" s="335"/>
      <c r="P80" s="335"/>
      <c r="Q80" s="335"/>
      <c r="R80" s="335"/>
      <c r="S80" s="335"/>
      <c r="AA80" s="55"/>
      <c r="AB80" s="55"/>
      <c r="AC80" s="55"/>
      <c r="AD80" s="56"/>
      <c r="AE80" s="56"/>
      <c r="AF80" s="56"/>
    </row>
    <row r="81" spans="1:32" ht="14.5" x14ac:dyDescent="0.35">
      <c r="A81" s="197">
        <v>44</v>
      </c>
      <c r="B81" s="513"/>
      <c r="C81" s="109"/>
      <c r="D81" s="109"/>
      <c r="E81" s="109"/>
      <c r="F81" s="109"/>
      <c r="G81" s="234"/>
      <c r="H81" s="386"/>
      <c r="I81" s="387"/>
      <c r="J81" s="195"/>
      <c r="K81" s="218"/>
      <c r="L81" s="387"/>
      <c r="M81" s="600"/>
      <c r="O81" s="335"/>
      <c r="P81" s="335"/>
      <c r="Q81" s="335"/>
      <c r="R81" s="335"/>
      <c r="S81" s="335"/>
      <c r="AA81" s="55"/>
      <c r="AB81" s="55"/>
      <c r="AC81" s="55"/>
      <c r="AD81" s="56"/>
      <c r="AE81" s="56"/>
      <c r="AF81" s="56"/>
    </row>
    <row r="82" spans="1:32" ht="14.5" x14ac:dyDescent="0.35">
      <c r="A82" s="197">
        <v>45</v>
      </c>
      <c r="B82" s="513"/>
      <c r="C82" s="109"/>
      <c r="D82" s="109"/>
      <c r="E82" s="109"/>
      <c r="F82" s="109"/>
      <c r="G82" s="234"/>
      <c r="H82" s="386"/>
      <c r="I82" s="387"/>
      <c r="J82" s="195"/>
      <c r="K82" s="218"/>
      <c r="L82" s="387"/>
      <c r="M82" s="600"/>
      <c r="O82" s="335"/>
      <c r="P82" s="335"/>
      <c r="Q82" s="335"/>
      <c r="R82" s="335"/>
      <c r="S82" s="335"/>
      <c r="AA82" s="55"/>
      <c r="AB82" s="55"/>
      <c r="AC82" s="55"/>
      <c r="AD82" s="56"/>
      <c r="AE82" s="56"/>
      <c r="AF82" s="56"/>
    </row>
    <row r="83" spans="1:32" ht="14.5" x14ac:dyDescent="0.35">
      <c r="A83" s="197">
        <v>46</v>
      </c>
      <c r="B83" s="513"/>
      <c r="C83" s="109"/>
      <c r="D83" s="109"/>
      <c r="E83" s="109"/>
      <c r="F83" s="109"/>
      <c r="G83" s="234"/>
      <c r="H83" s="386"/>
      <c r="I83" s="387"/>
      <c r="J83" s="195"/>
      <c r="K83" s="218"/>
      <c r="L83" s="387"/>
      <c r="M83" s="600"/>
      <c r="O83" s="335"/>
      <c r="P83" s="335"/>
      <c r="Q83" s="335"/>
      <c r="R83" s="335"/>
      <c r="S83" s="335"/>
      <c r="AA83" s="55"/>
      <c r="AB83" s="55"/>
      <c r="AC83" s="55"/>
      <c r="AD83" s="56"/>
      <c r="AE83" s="56"/>
      <c r="AF83" s="56"/>
    </row>
    <row r="84" spans="1:32" ht="14.5" x14ac:dyDescent="0.35">
      <c r="A84" s="197">
        <v>47</v>
      </c>
      <c r="B84" s="513"/>
      <c r="C84" s="109"/>
      <c r="D84" s="109"/>
      <c r="E84" s="109"/>
      <c r="F84" s="109"/>
      <c r="G84" s="234"/>
      <c r="H84" s="386"/>
      <c r="I84" s="387"/>
      <c r="J84" s="195"/>
      <c r="K84" s="218"/>
      <c r="L84" s="387"/>
      <c r="M84" s="600"/>
      <c r="O84" s="335"/>
      <c r="P84" s="335"/>
      <c r="Q84" s="335"/>
      <c r="R84" s="335"/>
      <c r="S84" s="335"/>
      <c r="AA84" s="55"/>
      <c r="AB84" s="55"/>
      <c r="AC84" s="55"/>
      <c r="AD84" s="56"/>
      <c r="AE84" s="56"/>
      <c r="AF84" s="56"/>
    </row>
    <row r="85" spans="1:32" ht="14.5" x14ac:dyDescent="0.35">
      <c r="A85" s="197">
        <v>48</v>
      </c>
      <c r="B85" s="513"/>
      <c r="C85" s="109"/>
      <c r="D85" s="109"/>
      <c r="E85" s="109"/>
      <c r="F85" s="109"/>
      <c r="G85" s="234"/>
      <c r="H85" s="386"/>
      <c r="I85" s="387"/>
      <c r="J85" s="195"/>
      <c r="K85" s="218"/>
      <c r="L85" s="387"/>
      <c r="M85" s="600"/>
      <c r="O85" s="335"/>
      <c r="P85" s="335"/>
      <c r="Q85" s="335"/>
      <c r="R85" s="335"/>
      <c r="S85" s="335"/>
      <c r="AA85" s="55"/>
      <c r="AB85" s="55"/>
      <c r="AC85" s="55"/>
      <c r="AD85" s="56"/>
      <c r="AE85" s="56"/>
      <c r="AF85" s="56"/>
    </row>
    <row r="86" spans="1:32" ht="14.5" x14ac:dyDescent="0.35">
      <c r="A86" s="197">
        <v>49</v>
      </c>
      <c r="B86" s="513"/>
      <c r="C86" s="109"/>
      <c r="D86" s="109"/>
      <c r="E86" s="109"/>
      <c r="F86" s="109"/>
      <c r="G86" s="234"/>
      <c r="H86" s="386"/>
      <c r="I86" s="387"/>
      <c r="J86" s="195"/>
      <c r="K86" s="218"/>
      <c r="L86" s="387"/>
      <c r="M86" s="600"/>
      <c r="O86" s="335"/>
      <c r="P86" s="335"/>
      <c r="Q86" s="335"/>
      <c r="R86" s="335"/>
      <c r="S86" s="335"/>
      <c r="AA86" s="55"/>
      <c r="AB86" s="55"/>
      <c r="AC86" s="55"/>
      <c r="AD86" s="56"/>
      <c r="AE86" s="56"/>
      <c r="AF86" s="56"/>
    </row>
    <row r="87" spans="1:32" ht="14.5" x14ac:dyDescent="0.35">
      <c r="A87" s="197">
        <v>50</v>
      </c>
      <c r="B87" s="513"/>
      <c r="C87" s="109"/>
      <c r="D87" s="109"/>
      <c r="E87" s="109"/>
      <c r="F87" s="109"/>
      <c r="G87" s="234"/>
      <c r="H87" s="386"/>
      <c r="I87" s="387"/>
      <c r="J87" s="195"/>
      <c r="K87" s="218"/>
      <c r="L87" s="387"/>
      <c r="M87" s="600"/>
      <c r="O87" s="335"/>
      <c r="P87" s="335"/>
      <c r="Q87" s="335"/>
      <c r="R87" s="335"/>
      <c r="S87" s="335"/>
      <c r="AA87" s="55"/>
      <c r="AB87" s="55"/>
      <c r="AC87" s="55"/>
      <c r="AD87" s="56"/>
      <c r="AE87" s="56"/>
      <c r="AF87" s="56"/>
    </row>
    <row r="88" spans="1:32" ht="14.5" x14ac:dyDescent="0.35">
      <c r="A88" s="197">
        <v>51</v>
      </c>
      <c r="B88" s="513"/>
      <c r="C88" s="109"/>
      <c r="D88" s="109"/>
      <c r="E88" s="109"/>
      <c r="F88" s="109"/>
      <c r="G88" s="234"/>
      <c r="H88" s="386"/>
      <c r="I88" s="387"/>
      <c r="J88" s="195"/>
      <c r="K88" s="218"/>
      <c r="L88" s="387"/>
      <c r="M88" s="600"/>
      <c r="O88" s="335"/>
      <c r="P88" s="335"/>
      <c r="Q88" s="335"/>
      <c r="R88" s="335"/>
      <c r="S88" s="335"/>
      <c r="AA88" s="55"/>
      <c r="AB88" s="55"/>
      <c r="AC88" s="55"/>
      <c r="AD88" s="56"/>
      <c r="AE88" s="56"/>
      <c r="AF88" s="56"/>
    </row>
    <row r="89" spans="1:32" ht="14.5" x14ac:dyDescent="0.35">
      <c r="A89" s="197">
        <v>52</v>
      </c>
      <c r="B89" s="513"/>
      <c r="C89" s="109"/>
      <c r="D89" s="109"/>
      <c r="E89" s="109"/>
      <c r="F89" s="109"/>
      <c r="G89" s="234"/>
      <c r="H89" s="386"/>
      <c r="I89" s="387"/>
      <c r="J89" s="195"/>
      <c r="K89" s="218"/>
      <c r="L89" s="387"/>
      <c r="M89" s="600"/>
      <c r="O89" s="335"/>
      <c r="P89" s="335"/>
      <c r="Q89" s="335"/>
      <c r="R89" s="335"/>
      <c r="S89" s="335"/>
      <c r="AA89" s="55"/>
      <c r="AB89" s="55"/>
      <c r="AC89" s="55"/>
      <c r="AD89" s="56"/>
      <c r="AE89" s="56"/>
      <c r="AF89" s="56"/>
    </row>
    <row r="90" spans="1:32" ht="14.5" x14ac:dyDescent="0.35">
      <c r="A90" s="197">
        <v>53</v>
      </c>
      <c r="B90" s="513"/>
      <c r="C90" s="109"/>
      <c r="D90" s="109"/>
      <c r="E90" s="109"/>
      <c r="F90" s="109"/>
      <c r="G90" s="234"/>
      <c r="H90" s="386"/>
      <c r="I90" s="387"/>
      <c r="J90" s="195"/>
      <c r="K90" s="218"/>
      <c r="L90" s="387"/>
      <c r="M90" s="600"/>
      <c r="O90" s="335"/>
      <c r="P90" s="335"/>
      <c r="Q90" s="335"/>
      <c r="R90" s="335"/>
      <c r="S90" s="335"/>
      <c r="AA90" s="55"/>
      <c r="AB90" s="55"/>
      <c r="AC90" s="55"/>
      <c r="AD90" s="56"/>
      <c r="AE90" s="56"/>
      <c r="AF90" s="56"/>
    </row>
    <row r="91" spans="1:32" ht="14.5" x14ac:dyDescent="0.35">
      <c r="A91" s="197">
        <v>54</v>
      </c>
      <c r="B91" s="513"/>
      <c r="C91" s="109"/>
      <c r="D91" s="109"/>
      <c r="E91" s="109"/>
      <c r="F91" s="109"/>
      <c r="G91" s="234"/>
      <c r="H91" s="386"/>
      <c r="I91" s="387"/>
      <c r="J91" s="195"/>
      <c r="K91" s="218"/>
      <c r="L91" s="387"/>
      <c r="M91" s="600"/>
      <c r="O91" s="335"/>
      <c r="P91" s="335"/>
      <c r="Q91" s="335"/>
      <c r="R91" s="335"/>
      <c r="S91" s="335"/>
      <c r="AA91" s="55"/>
      <c r="AB91" s="55"/>
      <c r="AC91" s="55"/>
      <c r="AD91" s="56"/>
      <c r="AE91" s="56"/>
      <c r="AF91" s="56"/>
    </row>
    <row r="92" spans="1:32" ht="14.5" x14ac:dyDescent="0.35">
      <c r="A92" s="197">
        <v>55</v>
      </c>
      <c r="B92" s="513"/>
      <c r="C92" s="109"/>
      <c r="D92" s="109"/>
      <c r="E92" s="109"/>
      <c r="F92" s="109"/>
      <c r="G92" s="234"/>
      <c r="H92" s="386"/>
      <c r="I92" s="387"/>
      <c r="J92" s="195"/>
      <c r="K92" s="218"/>
      <c r="L92" s="387"/>
      <c r="M92" s="600"/>
      <c r="O92" s="335"/>
      <c r="P92" s="335"/>
      <c r="Q92" s="335"/>
      <c r="R92" s="335"/>
      <c r="S92" s="335"/>
      <c r="AA92" s="55"/>
      <c r="AB92" s="55"/>
      <c r="AC92" s="55"/>
      <c r="AD92" s="56"/>
      <c r="AE92" s="56"/>
      <c r="AF92" s="56"/>
    </row>
    <row r="93" spans="1:32" ht="14.5" x14ac:dyDescent="0.35">
      <c r="A93" s="197">
        <v>56</v>
      </c>
      <c r="B93" s="513"/>
      <c r="C93" s="109"/>
      <c r="D93" s="109"/>
      <c r="E93" s="109"/>
      <c r="F93" s="109"/>
      <c r="G93" s="234"/>
      <c r="H93" s="386"/>
      <c r="I93" s="387"/>
      <c r="J93" s="195"/>
      <c r="K93" s="218"/>
      <c r="L93" s="387"/>
      <c r="M93" s="600"/>
      <c r="O93" s="335"/>
      <c r="P93" s="335"/>
      <c r="Q93" s="335"/>
      <c r="R93" s="335"/>
      <c r="S93" s="335"/>
      <c r="AA93" s="55"/>
      <c r="AB93" s="55"/>
      <c r="AC93" s="55"/>
      <c r="AD93" s="56"/>
      <c r="AE93" s="56"/>
      <c r="AF93" s="56"/>
    </row>
    <row r="94" spans="1:32" ht="14.5" x14ac:dyDescent="0.35">
      <c r="A94" s="197">
        <v>57</v>
      </c>
      <c r="B94" s="513"/>
      <c r="C94" s="109"/>
      <c r="D94" s="109"/>
      <c r="E94" s="109"/>
      <c r="F94" s="109"/>
      <c r="G94" s="234"/>
      <c r="H94" s="386"/>
      <c r="I94" s="387"/>
      <c r="J94" s="195"/>
      <c r="K94" s="218"/>
      <c r="L94" s="387"/>
      <c r="M94" s="600"/>
      <c r="O94" s="335"/>
      <c r="P94" s="335"/>
      <c r="Q94" s="335"/>
      <c r="R94" s="335"/>
      <c r="S94" s="335"/>
      <c r="AA94" s="55"/>
      <c r="AB94" s="55"/>
      <c r="AC94" s="55"/>
      <c r="AD94" s="56"/>
      <c r="AE94" s="56"/>
      <c r="AF94" s="56"/>
    </row>
    <row r="95" spans="1:32" ht="14.5" x14ac:dyDescent="0.35">
      <c r="A95" s="197">
        <v>58</v>
      </c>
      <c r="B95" s="513"/>
      <c r="C95" s="109"/>
      <c r="D95" s="109"/>
      <c r="E95" s="109"/>
      <c r="F95" s="109"/>
      <c r="G95" s="234"/>
      <c r="H95" s="386"/>
      <c r="I95" s="387"/>
      <c r="J95" s="195"/>
      <c r="K95" s="218"/>
      <c r="L95" s="387"/>
      <c r="M95" s="600"/>
      <c r="O95" s="335"/>
      <c r="P95" s="335"/>
      <c r="Q95" s="335"/>
      <c r="R95" s="335"/>
      <c r="S95" s="335"/>
      <c r="AA95" s="55"/>
      <c r="AB95" s="55"/>
      <c r="AC95" s="55"/>
      <c r="AD95" s="56"/>
      <c r="AE95" s="56"/>
      <c r="AF95" s="56"/>
    </row>
    <row r="96" spans="1:32" ht="14.5" x14ac:dyDescent="0.35">
      <c r="A96" s="197">
        <v>59</v>
      </c>
      <c r="B96" s="513"/>
      <c r="C96" s="109"/>
      <c r="D96" s="109"/>
      <c r="E96" s="109"/>
      <c r="F96" s="109"/>
      <c r="G96" s="234"/>
      <c r="H96" s="386"/>
      <c r="I96" s="387"/>
      <c r="J96" s="195"/>
      <c r="K96" s="218"/>
      <c r="L96" s="387"/>
      <c r="M96" s="600"/>
      <c r="O96" s="335"/>
      <c r="P96" s="335"/>
      <c r="Q96" s="335"/>
      <c r="R96" s="335"/>
      <c r="S96" s="335"/>
      <c r="AA96" s="55"/>
      <c r="AB96" s="55"/>
      <c r="AC96" s="55"/>
      <c r="AD96" s="56"/>
      <c r="AE96" s="56"/>
      <c r="AF96" s="56"/>
    </row>
    <row r="97" spans="1:32" ht="14.5" x14ac:dyDescent="0.35">
      <c r="A97" s="197">
        <v>60</v>
      </c>
      <c r="B97" s="513"/>
      <c r="C97" s="109"/>
      <c r="D97" s="109"/>
      <c r="E97" s="109"/>
      <c r="F97" s="109"/>
      <c r="G97" s="234"/>
      <c r="H97" s="386"/>
      <c r="I97" s="387"/>
      <c r="J97" s="195"/>
      <c r="K97" s="218"/>
      <c r="L97" s="387"/>
      <c r="M97" s="600"/>
      <c r="O97" s="335"/>
      <c r="P97" s="335"/>
      <c r="Q97" s="335"/>
      <c r="R97" s="335"/>
      <c r="S97" s="335"/>
      <c r="AA97" s="55"/>
      <c r="AB97" s="55"/>
      <c r="AC97" s="55"/>
      <c r="AD97" s="56"/>
      <c r="AE97" s="56"/>
      <c r="AF97" s="56"/>
    </row>
    <row r="98" spans="1:32" ht="14.5" x14ac:dyDescent="0.35">
      <c r="A98" s="197">
        <v>61</v>
      </c>
      <c r="B98" s="513"/>
      <c r="C98" s="109"/>
      <c r="D98" s="109"/>
      <c r="E98" s="109"/>
      <c r="F98" s="109"/>
      <c r="G98" s="234"/>
      <c r="H98" s="386"/>
      <c r="I98" s="387"/>
      <c r="J98" s="195"/>
      <c r="K98" s="218"/>
      <c r="L98" s="387"/>
      <c r="M98" s="600"/>
      <c r="O98" s="335"/>
      <c r="P98" s="335"/>
      <c r="Q98" s="335"/>
      <c r="R98" s="335"/>
      <c r="S98" s="335"/>
      <c r="AA98" s="55"/>
      <c r="AB98" s="55"/>
      <c r="AC98" s="55"/>
      <c r="AD98" s="56"/>
      <c r="AE98" s="56"/>
      <c r="AF98" s="56"/>
    </row>
    <row r="99" spans="1:32" ht="14.5" x14ac:dyDescent="0.35">
      <c r="A99" s="197">
        <v>62</v>
      </c>
      <c r="B99" s="513"/>
      <c r="C99" s="109"/>
      <c r="D99" s="109"/>
      <c r="E99" s="109"/>
      <c r="F99" s="109"/>
      <c r="G99" s="234"/>
      <c r="H99" s="386"/>
      <c r="I99" s="387"/>
      <c r="J99" s="195"/>
      <c r="K99" s="218"/>
      <c r="L99" s="387"/>
      <c r="M99" s="600"/>
      <c r="O99" s="335"/>
      <c r="P99" s="335"/>
      <c r="Q99" s="335"/>
      <c r="R99" s="335"/>
      <c r="S99" s="335"/>
      <c r="AA99" s="55"/>
      <c r="AB99" s="55"/>
      <c r="AC99" s="55"/>
      <c r="AD99" s="56"/>
      <c r="AE99" s="56"/>
      <c r="AF99" s="56"/>
    </row>
    <row r="100" spans="1:32" ht="14.5" x14ac:dyDescent="0.35">
      <c r="A100" s="197">
        <v>63</v>
      </c>
      <c r="B100" s="513"/>
      <c r="C100" s="109"/>
      <c r="D100" s="109"/>
      <c r="E100" s="109"/>
      <c r="F100" s="109"/>
      <c r="G100" s="234"/>
      <c r="H100" s="386"/>
      <c r="I100" s="387"/>
      <c r="J100" s="195"/>
      <c r="K100" s="218"/>
      <c r="L100" s="387"/>
      <c r="M100" s="600"/>
      <c r="O100" s="335"/>
      <c r="P100" s="335"/>
      <c r="Q100" s="335"/>
      <c r="R100" s="335"/>
      <c r="S100" s="335"/>
      <c r="AA100" s="55"/>
      <c r="AB100" s="55"/>
      <c r="AC100" s="55"/>
      <c r="AD100" s="56"/>
      <c r="AE100" s="56"/>
      <c r="AF100" s="56"/>
    </row>
    <row r="101" spans="1:32" ht="14.5" x14ac:dyDescent="0.35">
      <c r="A101" s="197">
        <v>64</v>
      </c>
      <c r="B101" s="513"/>
      <c r="C101" s="109"/>
      <c r="D101" s="109"/>
      <c r="E101" s="109"/>
      <c r="F101" s="109"/>
      <c r="G101" s="234"/>
      <c r="H101" s="386"/>
      <c r="I101" s="387"/>
      <c r="J101" s="195"/>
      <c r="K101" s="218"/>
      <c r="L101" s="387"/>
      <c r="M101" s="600"/>
      <c r="O101" s="335"/>
      <c r="P101" s="335"/>
      <c r="Q101" s="335"/>
      <c r="R101" s="335"/>
      <c r="S101" s="335"/>
      <c r="AA101" s="55"/>
      <c r="AB101" s="55"/>
      <c r="AC101" s="55"/>
      <c r="AD101" s="56"/>
      <c r="AE101" s="56"/>
      <c r="AF101" s="56"/>
    </row>
    <row r="102" spans="1:32" ht="14.5" x14ac:dyDescent="0.35">
      <c r="A102" s="197">
        <v>65</v>
      </c>
      <c r="B102" s="513"/>
      <c r="C102" s="109"/>
      <c r="D102" s="109"/>
      <c r="E102" s="109"/>
      <c r="F102" s="109"/>
      <c r="G102" s="234"/>
      <c r="H102" s="386"/>
      <c r="I102" s="387"/>
      <c r="J102" s="195"/>
      <c r="K102" s="218"/>
      <c r="L102" s="387"/>
      <c r="M102" s="600"/>
      <c r="O102" s="335"/>
      <c r="P102" s="335"/>
      <c r="Q102" s="335"/>
      <c r="R102" s="335"/>
      <c r="S102" s="335"/>
      <c r="AA102" s="55"/>
      <c r="AB102" s="55"/>
      <c r="AC102" s="55"/>
      <c r="AD102" s="56"/>
      <c r="AE102" s="56"/>
      <c r="AF102" s="56"/>
    </row>
    <row r="103" spans="1:32" ht="14.5" x14ac:dyDescent="0.35">
      <c r="A103" s="197">
        <v>66</v>
      </c>
      <c r="B103" s="513"/>
      <c r="C103" s="109"/>
      <c r="D103" s="109"/>
      <c r="E103" s="109"/>
      <c r="F103" s="109"/>
      <c r="G103" s="234"/>
      <c r="H103" s="386"/>
      <c r="I103" s="387"/>
      <c r="J103" s="195"/>
      <c r="K103" s="218"/>
      <c r="L103" s="387"/>
      <c r="M103" s="600"/>
      <c r="O103" s="335"/>
      <c r="P103" s="335"/>
      <c r="Q103" s="335"/>
      <c r="R103" s="335"/>
      <c r="S103" s="335"/>
      <c r="AA103" s="55"/>
      <c r="AB103" s="55"/>
      <c r="AC103" s="55"/>
      <c r="AD103" s="56"/>
      <c r="AE103" s="56"/>
      <c r="AF103" s="56"/>
    </row>
    <row r="104" spans="1:32" ht="14.5" x14ac:dyDescent="0.35">
      <c r="A104" s="197">
        <v>67</v>
      </c>
      <c r="B104" s="513"/>
      <c r="C104" s="109"/>
      <c r="D104" s="109"/>
      <c r="E104" s="109"/>
      <c r="F104" s="109"/>
      <c r="G104" s="234"/>
      <c r="H104" s="386"/>
      <c r="I104" s="387"/>
      <c r="J104" s="195"/>
      <c r="K104" s="218"/>
      <c r="L104" s="387"/>
      <c r="M104" s="600"/>
      <c r="O104" s="335"/>
      <c r="P104" s="335"/>
      <c r="Q104" s="335"/>
      <c r="R104" s="335"/>
      <c r="S104" s="335"/>
      <c r="AA104" s="55"/>
      <c r="AB104" s="55"/>
      <c r="AC104" s="55"/>
      <c r="AD104" s="56"/>
      <c r="AE104" s="56"/>
      <c r="AF104" s="56"/>
    </row>
    <row r="105" spans="1:32" ht="14.5" x14ac:dyDescent="0.35">
      <c r="A105" s="197">
        <v>68</v>
      </c>
      <c r="B105" s="513"/>
      <c r="C105" s="109"/>
      <c r="D105" s="109"/>
      <c r="E105" s="109"/>
      <c r="F105" s="109"/>
      <c r="G105" s="234"/>
      <c r="H105" s="386"/>
      <c r="I105" s="387"/>
      <c r="J105" s="195"/>
      <c r="K105" s="218"/>
      <c r="L105" s="387"/>
      <c r="M105" s="600"/>
      <c r="O105" s="335"/>
      <c r="P105" s="335"/>
      <c r="Q105" s="335"/>
      <c r="R105" s="335"/>
      <c r="S105" s="335"/>
      <c r="AA105" s="55"/>
      <c r="AB105" s="55"/>
      <c r="AC105" s="55"/>
      <c r="AD105" s="56"/>
      <c r="AE105" s="56"/>
      <c r="AF105" s="56"/>
    </row>
    <row r="106" spans="1:32" ht="14.5" x14ac:dyDescent="0.35">
      <c r="A106" s="197">
        <v>69</v>
      </c>
      <c r="B106" s="513"/>
      <c r="C106" s="109"/>
      <c r="D106" s="109"/>
      <c r="E106" s="109"/>
      <c r="F106" s="109"/>
      <c r="G106" s="234"/>
      <c r="H106" s="386"/>
      <c r="I106" s="387"/>
      <c r="J106" s="195"/>
      <c r="K106" s="218"/>
      <c r="L106" s="387"/>
      <c r="M106" s="600"/>
      <c r="O106" s="335"/>
      <c r="P106" s="335"/>
      <c r="Q106" s="335"/>
      <c r="R106" s="335"/>
      <c r="S106" s="335"/>
      <c r="AA106" s="55"/>
      <c r="AB106" s="55"/>
      <c r="AC106" s="55"/>
      <c r="AD106" s="56"/>
      <c r="AE106" s="56"/>
      <c r="AF106" s="56"/>
    </row>
    <row r="107" spans="1:32" ht="14.5" x14ac:dyDescent="0.35">
      <c r="A107" s="197">
        <v>70</v>
      </c>
      <c r="B107" s="513"/>
      <c r="C107" s="109"/>
      <c r="D107" s="109"/>
      <c r="E107" s="109"/>
      <c r="F107" s="109"/>
      <c r="G107" s="234"/>
      <c r="H107" s="386"/>
      <c r="I107" s="387"/>
      <c r="J107" s="195"/>
      <c r="K107" s="218"/>
      <c r="L107" s="387"/>
      <c r="M107" s="600"/>
      <c r="O107" s="335"/>
      <c r="P107" s="335"/>
      <c r="Q107" s="335"/>
      <c r="R107" s="335"/>
      <c r="S107" s="335"/>
      <c r="AA107" s="55"/>
      <c r="AB107" s="55"/>
      <c r="AC107" s="55"/>
      <c r="AD107" s="56"/>
      <c r="AE107" s="56"/>
      <c r="AF107" s="56"/>
    </row>
    <row r="108" spans="1:32" ht="14.5" x14ac:dyDescent="0.35">
      <c r="A108" s="197">
        <v>71</v>
      </c>
      <c r="B108" s="513"/>
      <c r="C108" s="109"/>
      <c r="D108" s="109"/>
      <c r="E108" s="109"/>
      <c r="F108" s="109"/>
      <c r="G108" s="234"/>
      <c r="H108" s="386"/>
      <c r="I108" s="387"/>
      <c r="J108" s="195"/>
      <c r="K108" s="218"/>
      <c r="L108" s="387"/>
      <c r="M108" s="600"/>
      <c r="O108" s="335"/>
      <c r="P108" s="335"/>
      <c r="Q108" s="335"/>
      <c r="R108" s="335"/>
      <c r="S108" s="335"/>
      <c r="AA108" s="55"/>
      <c r="AB108" s="55"/>
      <c r="AC108" s="55"/>
      <c r="AD108" s="56"/>
      <c r="AE108" s="56"/>
      <c r="AF108" s="56"/>
    </row>
    <row r="109" spans="1:32" ht="14.5" x14ac:dyDescent="0.35">
      <c r="A109" s="197">
        <v>72</v>
      </c>
      <c r="B109" s="513"/>
      <c r="C109" s="109"/>
      <c r="D109" s="109"/>
      <c r="E109" s="109"/>
      <c r="F109" s="109"/>
      <c r="G109" s="234"/>
      <c r="H109" s="386"/>
      <c r="I109" s="387"/>
      <c r="J109" s="195"/>
      <c r="K109" s="218"/>
      <c r="L109" s="387"/>
      <c r="M109" s="600"/>
      <c r="O109" s="335"/>
      <c r="P109" s="335"/>
      <c r="Q109" s="335"/>
      <c r="R109" s="335"/>
      <c r="S109" s="335"/>
      <c r="AA109" s="55"/>
      <c r="AB109" s="55"/>
      <c r="AC109" s="55"/>
      <c r="AD109" s="56"/>
      <c r="AE109" s="56"/>
      <c r="AF109" s="56"/>
    </row>
    <row r="110" spans="1:32" ht="14.5" x14ac:dyDescent="0.35">
      <c r="A110" s="197">
        <v>73</v>
      </c>
      <c r="B110" s="513"/>
      <c r="C110" s="109"/>
      <c r="D110" s="109"/>
      <c r="E110" s="109"/>
      <c r="F110" s="109"/>
      <c r="G110" s="234"/>
      <c r="H110" s="386"/>
      <c r="I110" s="387"/>
      <c r="J110" s="195"/>
      <c r="K110" s="218"/>
      <c r="L110" s="387"/>
      <c r="M110" s="600"/>
      <c r="O110" s="335"/>
      <c r="P110" s="335"/>
      <c r="Q110" s="335"/>
      <c r="R110" s="335"/>
      <c r="S110" s="335"/>
      <c r="AA110" s="55"/>
      <c r="AB110" s="55"/>
      <c r="AC110" s="55"/>
      <c r="AD110" s="56"/>
      <c r="AE110" s="56"/>
      <c r="AF110" s="56"/>
    </row>
    <row r="111" spans="1:32" ht="14.5" x14ac:dyDescent="0.35">
      <c r="A111" s="197">
        <v>74</v>
      </c>
      <c r="B111" s="513"/>
      <c r="C111" s="109"/>
      <c r="D111" s="109"/>
      <c r="E111" s="109"/>
      <c r="F111" s="109"/>
      <c r="G111" s="234"/>
      <c r="H111" s="386"/>
      <c r="I111" s="387"/>
      <c r="J111" s="195"/>
      <c r="K111" s="218"/>
      <c r="L111" s="387"/>
      <c r="M111" s="600"/>
      <c r="O111" s="335"/>
      <c r="P111" s="335"/>
      <c r="Q111" s="335"/>
      <c r="R111" s="335"/>
      <c r="S111" s="335"/>
      <c r="AA111" s="55"/>
      <c r="AB111" s="55"/>
      <c r="AC111" s="55"/>
      <c r="AD111" s="56"/>
      <c r="AE111" s="56"/>
      <c r="AF111" s="56"/>
    </row>
    <row r="112" spans="1:32" ht="14.5" x14ac:dyDescent="0.35">
      <c r="A112" s="197">
        <v>75</v>
      </c>
      <c r="B112" s="513"/>
      <c r="C112" s="109"/>
      <c r="D112" s="109"/>
      <c r="E112" s="109"/>
      <c r="F112" s="109"/>
      <c r="G112" s="234"/>
      <c r="H112" s="386"/>
      <c r="I112" s="387"/>
      <c r="J112" s="195"/>
      <c r="K112" s="218"/>
      <c r="L112" s="387"/>
      <c r="M112" s="600"/>
      <c r="O112" s="335"/>
      <c r="P112" s="335"/>
      <c r="Q112" s="335"/>
      <c r="R112" s="335"/>
      <c r="S112" s="335"/>
      <c r="AA112" s="55"/>
      <c r="AB112" s="55"/>
      <c r="AC112" s="55"/>
      <c r="AD112" s="56"/>
      <c r="AE112" s="56"/>
      <c r="AF112" s="56"/>
    </row>
    <row r="113" spans="1:32" ht="14.5" x14ac:dyDescent="0.35">
      <c r="A113" s="197">
        <v>76</v>
      </c>
      <c r="B113" s="513"/>
      <c r="C113" s="109"/>
      <c r="D113" s="109"/>
      <c r="E113" s="109"/>
      <c r="F113" s="109"/>
      <c r="G113" s="234"/>
      <c r="H113" s="386"/>
      <c r="I113" s="387"/>
      <c r="J113" s="195"/>
      <c r="K113" s="218"/>
      <c r="L113" s="387"/>
      <c r="M113" s="600"/>
      <c r="O113" s="335"/>
      <c r="P113" s="335"/>
      <c r="Q113" s="335"/>
      <c r="R113" s="335"/>
      <c r="S113" s="335"/>
      <c r="AA113" s="55"/>
      <c r="AB113" s="55"/>
      <c r="AC113" s="55"/>
      <c r="AD113" s="56"/>
      <c r="AE113" s="56"/>
      <c r="AF113" s="56"/>
    </row>
    <row r="114" spans="1:32" ht="14.5" x14ac:dyDescent="0.35">
      <c r="A114" s="197">
        <v>77</v>
      </c>
      <c r="B114" s="513"/>
      <c r="C114" s="109"/>
      <c r="D114" s="109"/>
      <c r="E114" s="109"/>
      <c r="F114" s="109"/>
      <c r="G114" s="234"/>
      <c r="H114" s="386"/>
      <c r="I114" s="387"/>
      <c r="J114" s="195"/>
      <c r="K114" s="218"/>
      <c r="L114" s="387"/>
      <c r="M114" s="600"/>
      <c r="O114" s="335"/>
      <c r="P114" s="335"/>
      <c r="Q114" s="335"/>
      <c r="R114" s="335"/>
      <c r="S114" s="335"/>
      <c r="AA114" s="55"/>
      <c r="AB114" s="55"/>
      <c r="AC114" s="55"/>
      <c r="AD114" s="56"/>
      <c r="AE114" s="56"/>
      <c r="AF114" s="56"/>
    </row>
    <row r="115" spans="1:32" ht="14.5" x14ac:dyDescent="0.35">
      <c r="A115" s="197">
        <v>78</v>
      </c>
      <c r="B115" s="513"/>
      <c r="C115" s="109"/>
      <c r="D115" s="109"/>
      <c r="E115" s="109"/>
      <c r="F115" s="109"/>
      <c r="G115" s="234"/>
      <c r="H115" s="386"/>
      <c r="I115" s="387"/>
      <c r="J115" s="195"/>
      <c r="K115" s="218"/>
      <c r="L115" s="387"/>
      <c r="M115" s="600"/>
      <c r="O115" s="335"/>
      <c r="P115" s="335"/>
      <c r="Q115" s="335"/>
      <c r="R115" s="335"/>
      <c r="S115" s="335"/>
      <c r="AA115" s="55"/>
      <c r="AB115" s="55"/>
      <c r="AC115" s="55"/>
      <c r="AD115" s="56"/>
      <c r="AE115" s="56"/>
      <c r="AF115" s="56"/>
    </row>
    <row r="116" spans="1:32" ht="14.5" x14ac:dyDescent="0.35">
      <c r="A116" s="197">
        <v>79</v>
      </c>
      <c r="B116" s="513"/>
      <c r="C116" s="109"/>
      <c r="D116" s="109"/>
      <c r="E116" s="109"/>
      <c r="F116" s="109"/>
      <c r="G116" s="234"/>
      <c r="H116" s="386"/>
      <c r="I116" s="387"/>
      <c r="J116" s="195"/>
      <c r="K116" s="218"/>
      <c r="L116" s="387"/>
      <c r="M116" s="600"/>
      <c r="O116" s="335"/>
      <c r="P116" s="335"/>
      <c r="Q116" s="335"/>
      <c r="R116" s="335"/>
      <c r="S116" s="335"/>
      <c r="AA116" s="55"/>
      <c r="AB116" s="55"/>
      <c r="AC116" s="55"/>
      <c r="AD116" s="56"/>
      <c r="AE116" s="56"/>
      <c r="AF116" s="56"/>
    </row>
    <row r="117" spans="1:32" ht="14.5" x14ac:dyDescent="0.35">
      <c r="A117" s="197">
        <v>80</v>
      </c>
      <c r="B117" s="513"/>
      <c r="C117" s="109"/>
      <c r="D117" s="109"/>
      <c r="E117" s="109"/>
      <c r="F117" s="109"/>
      <c r="G117" s="234"/>
      <c r="H117" s="386"/>
      <c r="I117" s="387"/>
      <c r="J117" s="195"/>
      <c r="K117" s="218"/>
      <c r="L117" s="387"/>
      <c r="M117" s="600"/>
      <c r="O117" s="335"/>
      <c r="P117" s="335"/>
      <c r="Q117" s="335"/>
      <c r="R117" s="335"/>
      <c r="S117" s="335"/>
      <c r="AA117" s="55"/>
      <c r="AB117" s="55"/>
      <c r="AC117" s="55"/>
      <c r="AD117" s="56"/>
      <c r="AE117" s="56"/>
      <c r="AF117" s="56"/>
    </row>
    <row r="118" spans="1:32" ht="14.5" x14ac:dyDescent="0.35">
      <c r="A118" s="197">
        <v>81</v>
      </c>
      <c r="B118" s="513"/>
      <c r="C118" s="109"/>
      <c r="D118" s="109"/>
      <c r="E118" s="109"/>
      <c r="F118" s="109"/>
      <c r="G118" s="234"/>
      <c r="H118" s="386"/>
      <c r="I118" s="387"/>
      <c r="J118" s="195"/>
      <c r="K118" s="218"/>
      <c r="L118" s="387"/>
      <c r="M118" s="600"/>
      <c r="O118" s="335"/>
      <c r="P118" s="335"/>
      <c r="Q118" s="335"/>
      <c r="R118" s="335"/>
      <c r="S118" s="335"/>
      <c r="AA118" s="55"/>
      <c r="AB118" s="55"/>
      <c r="AC118" s="55"/>
      <c r="AD118" s="56"/>
      <c r="AE118" s="56"/>
      <c r="AF118" s="56"/>
    </row>
    <row r="119" spans="1:32" ht="14.5" x14ac:dyDescent="0.35">
      <c r="A119" s="197">
        <v>82</v>
      </c>
      <c r="B119" s="513"/>
      <c r="C119" s="109"/>
      <c r="D119" s="109"/>
      <c r="E119" s="109"/>
      <c r="F119" s="109"/>
      <c r="G119" s="234"/>
      <c r="H119" s="386"/>
      <c r="I119" s="387"/>
      <c r="J119" s="195"/>
      <c r="K119" s="218"/>
      <c r="L119" s="387"/>
      <c r="M119" s="600"/>
      <c r="O119" s="335"/>
      <c r="P119" s="335"/>
      <c r="Q119" s="335"/>
      <c r="R119" s="335"/>
      <c r="S119" s="335"/>
      <c r="AA119" s="55"/>
      <c r="AB119" s="55"/>
      <c r="AC119" s="55"/>
      <c r="AD119" s="56"/>
      <c r="AE119" s="56"/>
      <c r="AF119" s="56"/>
    </row>
    <row r="120" spans="1:32" ht="14.5" x14ac:dyDescent="0.35">
      <c r="A120" s="197">
        <v>83</v>
      </c>
      <c r="B120" s="513"/>
      <c r="C120" s="109"/>
      <c r="D120" s="109"/>
      <c r="E120" s="109"/>
      <c r="F120" s="109"/>
      <c r="G120" s="234"/>
      <c r="H120" s="386"/>
      <c r="I120" s="387"/>
      <c r="J120" s="195"/>
      <c r="K120" s="218"/>
      <c r="L120" s="387"/>
      <c r="M120" s="600"/>
      <c r="O120" s="335"/>
      <c r="P120" s="335"/>
      <c r="Q120" s="335"/>
      <c r="R120" s="335"/>
      <c r="S120" s="335"/>
      <c r="AA120" s="55"/>
      <c r="AB120" s="55"/>
      <c r="AC120" s="55"/>
      <c r="AD120" s="56"/>
      <c r="AE120" s="56"/>
      <c r="AF120" s="56"/>
    </row>
    <row r="121" spans="1:32" ht="14.5" x14ac:dyDescent="0.35">
      <c r="A121" s="197">
        <v>84</v>
      </c>
      <c r="B121" s="513"/>
      <c r="C121" s="109"/>
      <c r="D121" s="109"/>
      <c r="E121" s="109"/>
      <c r="F121" s="109"/>
      <c r="G121" s="234"/>
      <c r="H121" s="386"/>
      <c r="I121" s="387"/>
      <c r="J121" s="195"/>
      <c r="K121" s="218"/>
      <c r="L121" s="387"/>
      <c r="M121" s="600"/>
      <c r="O121" s="335"/>
      <c r="P121" s="335"/>
      <c r="Q121" s="335"/>
      <c r="R121" s="335"/>
      <c r="S121" s="335"/>
      <c r="AA121" s="55"/>
      <c r="AB121" s="55"/>
      <c r="AC121" s="55"/>
      <c r="AD121" s="56"/>
      <c r="AE121" s="56"/>
      <c r="AF121" s="56"/>
    </row>
    <row r="122" spans="1:32" ht="14.5" x14ac:dyDescent="0.35">
      <c r="A122" s="197">
        <v>85</v>
      </c>
      <c r="B122" s="513"/>
      <c r="C122" s="109"/>
      <c r="D122" s="109"/>
      <c r="E122" s="109"/>
      <c r="F122" s="109"/>
      <c r="G122" s="234"/>
      <c r="H122" s="386"/>
      <c r="I122" s="387"/>
      <c r="J122" s="195"/>
      <c r="K122" s="218"/>
      <c r="L122" s="387"/>
      <c r="M122" s="600"/>
      <c r="O122" s="335"/>
      <c r="P122" s="335"/>
      <c r="Q122" s="335"/>
      <c r="R122" s="335"/>
      <c r="S122" s="335"/>
      <c r="AA122" s="55"/>
      <c r="AB122" s="55"/>
      <c r="AC122" s="55"/>
      <c r="AD122" s="56"/>
      <c r="AE122" s="56"/>
      <c r="AF122" s="56"/>
    </row>
    <row r="123" spans="1:32" ht="14.5" x14ac:dyDescent="0.35">
      <c r="A123" s="197">
        <v>86</v>
      </c>
      <c r="B123" s="513"/>
      <c r="C123" s="109"/>
      <c r="D123" s="109"/>
      <c r="E123" s="109"/>
      <c r="F123" s="109"/>
      <c r="G123" s="234"/>
      <c r="H123" s="386"/>
      <c r="I123" s="387"/>
      <c r="J123" s="195"/>
      <c r="K123" s="218"/>
      <c r="L123" s="387"/>
      <c r="M123" s="600"/>
      <c r="O123" s="335"/>
      <c r="P123" s="335"/>
      <c r="Q123" s="335"/>
      <c r="R123" s="335"/>
      <c r="S123" s="335"/>
      <c r="AA123" s="55"/>
      <c r="AB123" s="55"/>
      <c r="AC123" s="55"/>
      <c r="AD123" s="56"/>
      <c r="AE123" s="56"/>
      <c r="AF123" s="56"/>
    </row>
    <row r="124" spans="1:32" ht="14.5" x14ac:dyDescent="0.35">
      <c r="A124" s="197">
        <v>87</v>
      </c>
      <c r="B124" s="513"/>
      <c r="C124" s="109"/>
      <c r="D124" s="109"/>
      <c r="E124" s="109"/>
      <c r="F124" s="109"/>
      <c r="G124" s="234"/>
      <c r="H124" s="386"/>
      <c r="I124" s="387"/>
      <c r="J124" s="195"/>
      <c r="K124" s="218"/>
      <c r="L124" s="387"/>
      <c r="M124" s="600"/>
      <c r="O124" s="335"/>
      <c r="P124" s="335"/>
      <c r="Q124" s="335"/>
      <c r="R124" s="335"/>
      <c r="S124" s="335"/>
      <c r="AA124" s="55"/>
      <c r="AB124" s="55"/>
      <c r="AC124" s="55"/>
      <c r="AD124" s="56"/>
      <c r="AE124" s="56"/>
      <c r="AF124" s="56"/>
    </row>
    <row r="125" spans="1:32" ht="14.5" x14ac:dyDescent="0.35">
      <c r="A125" s="197">
        <v>88</v>
      </c>
      <c r="B125" s="513"/>
      <c r="C125" s="109"/>
      <c r="D125" s="109"/>
      <c r="E125" s="109"/>
      <c r="F125" s="109"/>
      <c r="G125" s="234"/>
      <c r="H125" s="386"/>
      <c r="I125" s="387"/>
      <c r="J125" s="195"/>
      <c r="K125" s="218"/>
      <c r="L125" s="387"/>
      <c r="M125" s="600"/>
      <c r="O125" s="335"/>
      <c r="P125" s="335"/>
      <c r="Q125" s="335"/>
      <c r="R125" s="335"/>
      <c r="S125" s="335"/>
      <c r="AA125" s="55"/>
      <c r="AB125" s="55"/>
      <c r="AC125" s="55"/>
      <c r="AD125" s="56"/>
      <c r="AE125" s="56"/>
      <c r="AF125" s="56"/>
    </row>
    <row r="126" spans="1:32" ht="14.5" x14ac:dyDescent="0.35">
      <c r="A126" s="197">
        <v>89</v>
      </c>
      <c r="B126" s="513"/>
      <c r="C126" s="109"/>
      <c r="D126" s="109"/>
      <c r="E126" s="109"/>
      <c r="F126" s="109"/>
      <c r="G126" s="234"/>
      <c r="H126" s="386"/>
      <c r="I126" s="387"/>
      <c r="J126" s="195"/>
      <c r="K126" s="218"/>
      <c r="L126" s="387"/>
      <c r="M126" s="600"/>
      <c r="O126" s="335"/>
      <c r="P126" s="335"/>
      <c r="Q126" s="335"/>
      <c r="R126" s="335"/>
      <c r="S126" s="335"/>
      <c r="AA126" s="55"/>
      <c r="AB126" s="55"/>
      <c r="AC126" s="55"/>
      <c r="AD126" s="56"/>
      <c r="AE126" s="56"/>
      <c r="AF126" s="56"/>
    </row>
    <row r="127" spans="1:32" ht="14.5" x14ac:dyDescent="0.35">
      <c r="A127" s="197">
        <v>90</v>
      </c>
      <c r="B127" s="513"/>
      <c r="C127" s="109"/>
      <c r="D127" s="109"/>
      <c r="E127" s="109"/>
      <c r="F127" s="109"/>
      <c r="G127" s="234"/>
      <c r="H127" s="386"/>
      <c r="I127" s="387"/>
      <c r="J127" s="195"/>
      <c r="K127" s="218"/>
      <c r="L127" s="387"/>
      <c r="M127" s="600"/>
      <c r="O127" s="335"/>
      <c r="P127" s="335"/>
      <c r="Q127" s="335"/>
      <c r="R127" s="335"/>
      <c r="S127" s="335"/>
      <c r="AA127" s="55"/>
      <c r="AB127" s="55"/>
      <c r="AC127" s="55"/>
      <c r="AD127" s="56"/>
      <c r="AE127" s="56"/>
      <c r="AF127" s="56"/>
    </row>
    <row r="128" spans="1:32" ht="14.5" x14ac:dyDescent="0.35">
      <c r="A128" s="197">
        <v>91</v>
      </c>
      <c r="B128" s="513"/>
      <c r="C128" s="109"/>
      <c r="D128" s="109"/>
      <c r="E128" s="109"/>
      <c r="F128" s="109"/>
      <c r="G128" s="234"/>
      <c r="H128" s="386"/>
      <c r="I128" s="387"/>
      <c r="J128" s="195"/>
      <c r="K128" s="218"/>
      <c r="L128" s="387"/>
      <c r="M128" s="600"/>
      <c r="O128" s="335"/>
      <c r="P128" s="335"/>
      <c r="Q128" s="335"/>
      <c r="R128" s="335"/>
      <c r="S128" s="335"/>
      <c r="AA128" s="55"/>
      <c r="AB128" s="55"/>
      <c r="AC128" s="55"/>
      <c r="AD128" s="56"/>
      <c r="AE128" s="56"/>
      <c r="AF128" s="56"/>
    </row>
    <row r="129" spans="1:32" ht="14.5" x14ac:dyDescent="0.35">
      <c r="A129" s="197">
        <v>92</v>
      </c>
      <c r="B129" s="513"/>
      <c r="C129" s="109"/>
      <c r="D129" s="109"/>
      <c r="E129" s="109"/>
      <c r="F129" s="109"/>
      <c r="G129" s="234"/>
      <c r="H129" s="386"/>
      <c r="I129" s="387"/>
      <c r="J129" s="195"/>
      <c r="K129" s="218"/>
      <c r="L129" s="387"/>
      <c r="M129" s="600"/>
      <c r="O129" s="335"/>
      <c r="P129" s="335"/>
      <c r="Q129" s="335"/>
      <c r="R129" s="335"/>
      <c r="S129" s="335"/>
      <c r="AA129" s="55"/>
      <c r="AB129" s="55"/>
      <c r="AC129" s="55"/>
      <c r="AD129" s="56"/>
      <c r="AE129" s="56"/>
      <c r="AF129" s="56"/>
    </row>
    <row r="130" spans="1:32" ht="14.5" x14ac:dyDescent="0.35">
      <c r="A130" s="197">
        <v>93</v>
      </c>
      <c r="B130" s="513"/>
      <c r="C130" s="109"/>
      <c r="D130" s="109"/>
      <c r="E130" s="109"/>
      <c r="F130" s="109"/>
      <c r="G130" s="234"/>
      <c r="H130" s="386"/>
      <c r="I130" s="387"/>
      <c r="J130" s="195"/>
      <c r="K130" s="218"/>
      <c r="L130" s="387"/>
      <c r="M130" s="600"/>
      <c r="O130" s="335"/>
      <c r="P130" s="335"/>
      <c r="Q130" s="335"/>
      <c r="R130" s="335"/>
      <c r="S130" s="335"/>
      <c r="AA130" s="55"/>
      <c r="AB130" s="55"/>
      <c r="AC130" s="55"/>
      <c r="AD130" s="56"/>
      <c r="AE130" s="56"/>
      <c r="AF130" s="56"/>
    </row>
    <row r="131" spans="1:32" ht="14.5" x14ac:dyDescent="0.35">
      <c r="A131" s="197">
        <v>94</v>
      </c>
      <c r="B131" s="513"/>
      <c r="C131" s="109"/>
      <c r="D131" s="109"/>
      <c r="E131" s="109"/>
      <c r="F131" s="109"/>
      <c r="G131" s="234"/>
      <c r="H131" s="386"/>
      <c r="I131" s="387"/>
      <c r="J131" s="195"/>
      <c r="K131" s="218"/>
      <c r="L131" s="387"/>
      <c r="M131" s="600"/>
      <c r="O131" s="335"/>
      <c r="P131" s="335"/>
      <c r="Q131" s="335"/>
      <c r="R131" s="335"/>
      <c r="S131" s="335"/>
      <c r="AA131" s="55"/>
      <c r="AB131" s="55"/>
      <c r="AC131" s="55"/>
      <c r="AD131" s="56"/>
      <c r="AE131" s="56"/>
      <c r="AF131" s="56"/>
    </row>
    <row r="132" spans="1:32" ht="14.5" x14ac:dyDescent="0.35">
      <c r="A132" s="197">
        <v>95</v>
      </c>
      <c r="B132" s="513"/>
      <c r="C132" s="109"/>
      <c r="D132" s="109"/>
      <c r="E132" s="109"/>
      <c r="F132" s="109"/>
      <c r="G132" s="234"/>
      <c r="H132" s="386"/>
      <c r="I132" s="387"/>
      <c r="J132" s="195"/>
      <c r="K132" s="218"/>
      <c r="L132" s="387"/>
      <c r="M132" s="600"/>
      <c r="O132" s="335"/>
      <c r="P132" s="335"/>
      <c r="Q132" s="335"/>
      <c r="R132" s="335"/>
      <c r="S132" s="335"/>
      <c r="AA132" s="55"/>
      <c r="AB132" s="55"/>
      <c r="AC132" s="55"/>
      <c r="AD132" s="56"/>
      <c r="AE132" s="56"/>
      <c r="AF132" s="56"/>
    </row>
    <row r="133" spans="1:32" ht="14.5" x14ac:dyDescent="0.35">
      <c r="A133" s="197">
        <v>96</v>
      </c>
      <c r="B133" s="513"/>
      <c r="C133" s="109"/>
      <c r="D133" s="109"/>
      <c r="E133" s="109"/>
      <c r="F133" s="109"/>
      <c r="G133" s="234"/>
      <c r="H133" s="386"/>
      <c r="I133" s="387"/>
      <c r="J133" s="195"/>
      <c r="K133" s="218"/>
      <c r="L133" s="387"/>
      <c r="M133" s="600"/>
      <c r="O133" s="335"/>
      <c r="P133" s="335"/>
      <c r="Q133" s="335"/>
      <c r="R133" s="335"/>
      <c r="S133" s="335"/>
      <c r="AA133" s="55"/>
      <c r="AB133" s="55"/>
      <c r="AC133" s="55"/>
      <c r="AD133" s="56"/>
      <c r="AE133" s="56"/>
      <c r="AF133" s="56"/>
    </row>
    <row r="134" spans="1:32" ht="14.5" x14ac:dyDescent="0.35">
      <c r="A134" s="197">
        <v>97</v>
      </c>
      <c r="B134" s="513"/>
      <c r="C134" s="109"/>
      <c r="D134" s="109"/>
      <c r="E134" s="109"/>
      <c r="F134" s="109"/>
      <c r="G134" s="234"/>
      <c r="H134" s="386"/>
      <c r="I134" s="387"/>
      <c r="J134" s="195"/>
      <c r="K134" s="218"/>
      <c r="L134" s="387"/>
      <c r="M134" s="600"/>
      <c r="O134" s="335"/>
      <c r="P134" s="335"/>
      <c r="Q134" s="335"/>
      <c r="R134" s="335"/>
      <c r="S134" s="335"/>
      <c r="AA134" s="55"/>
      <c r="AB134" s="55"/>
      <c r="AC134" s="55"/>
      <c r="AD134" s="56"/>
      <c r="AE134" s="56"/>
      <c r="AF134" s="56"/>
    </row>
    <row r="135" spans="1:32" ht="14.5" x14ac:dyDescent="0.35">
      <c r="A135" s="197">
        <v>98</v>
      </c>
      <c r="B135" s="513"/>
      <c r="C135" s="109"/>
      <c r="D135" s="109"/>
      <c r="E135" s="109"/>
      <c r="F135" s="109"/>
      <c r="G135" s="234"/>
      <c r="H135" s="386"/>
      <c r="I135" s="387"/>
      <c r="J135" s="195"/>
      <c r="K135" s="218"/>
      <c r="L135" s="387"/>
      <c r="M135" s="600"/>
      <c r="O135" s="335"/>
      <c r="P135" s="335"/>
      <c r="Q135" s="335"/>
      <c r="R135" s="335"/>
      <c r="S135" s="335"/>
      <c r="AA135" s="55"/>
      <c r="AB135" s="55"/>
      <c r="AC135" s="55"/>
      <c r="AD135" s="56"/>
      <c r="AE135" s="56"/>
      <c r="AF135" s="56"/>
    </row>
    <row r="136" spans="1:32" ht="14.5" x14ac:dyDescent="0.35">
      <c r="A136" s="197">
        <v>99</v>
      </c>
      <c r="B136" s="513"/>
      <c r="C136" s="109"/>
      <c r="D136" s="109"/>
      <c r="E136" s="109"/>
      <c r="F136" s="109"/>
      <c r="G136" s="234"/>
      <c r="H136" s="386"/>
      <c r="I136" s="387"/>
      <c r="J136" s="195"/>
      <c r="K136" s="218"/>
      <c r="L136" s="387"/>
      <c r="M136" s="600"/>
      <c r="O136" s="335"/>
      <c r="P136" s="335"/>
      <c r="Q136" s="335"/>
      <c r="R136" s="335"/>
      <c r="S136" s="335"/>
      <c r="AA136" s="55"/>
      <c r="AB136" s="55"/>
      <c r="AC136" s="55"/>
      <c r="AD136" s="56"/>
      <c r="AE136" s="56"/>
      <c r="AF136" s="56"/>
    </row>
    <row r="137" spans="1:32" ht="14.5" x14ac:dyDescent="0.35">
      <c r="A137" s="197">
        <v>100</v>
      </c>
      <c r="B137" s="513"/>
      <c r="C137" s="109"/>
      <c r="D137" s="109"/>
      <c r="E137" s="109"/>
      <c r="F137" s="109"/>
      <c r="G137" s="234"/>
      <c r="H137" s="386"/>
      <c r="I137" s="387"/>
      <c r="J137" s="195"/>
      <c r="K137" s="218"/>
      <c r="L137" s="387"/>
      <c r="M137" s="600"/>
      <c r="O137" s="335"/>
      <c r="P137" s="335"/>
      <c r="Q137" s="335"/>
      <c r="R137" s="335"/>
      <c r="S137" s="335"/>
      <c r="AA137" s="55"/>
      <c r="AB137" s="55"/>
      <c r="AC137" s="55"/>
      <c r="AD137" s="56"/>
      <c r="AE137" s="56"/>
      <c r="AF137" s="56"/>
    </row>
    <row r="138" spans="1:32" ht="14.5" x14ac:dyDescent="0.35">
      <c r="A138" s="197">
        <v>101</v>
      </c>
      <c r="B138" s="513"/>
      <c r="C138" s="109"/>
      <c r="D138" s="109"/>
      <c r="E138" s="109"/>
      <c r="F138" s="109"/>
      <c r="G138" s="234"/>
      <c r="H138" s="386"/>
      <c r="I138" s="387"/>
      <c r="J138" s="195"/>
      <c r="K138" s="218"/>
      <c r="L138" s="387"/>
      <c r="M138" s="600"/>
      <c r="O138" s="335"/>
      <c r="P138" s="335"/>
      <c r="Q138" s="335"/>
      <c r="R138" s="335"/>
      <c r="S138" s="335"/>
      <c r="AA138" s="55"/>
      <c r="AB138" s="55"/>
      <c r="AC138" s="55"/>
      <c r="AD138" s="56"/>
      <c r="AE138" s="56"/>
      <c r="AF138" s="56"/>
    </row>
    <row r="139" spans="1:32" ht="14.5" x14ac:dyDescent="0.35">
      <c r="A139" s="197">
        <v>102</v>
      </c>
      <c r="B139" s="513"/>
      <c r="C139" s="109"/>
      <c r="D139" s="109"/>
      <c r="E139" s="109"/>
      <c r="F139" s="109"/>
      <c r="G139" s="234"/>
      <c r="H139" s="386"/>
      <c r="I139" s="387"/>
      <c r="J139" s="195"/>
      <c r="K139" s="218"/>
      <c r="L139" s="387"/>
      <c r="M139" s="600"/>
      <c r="O139" s="335"/>
      <c r="P139" s="335"/>
      <c r="Q139" s="335"/>
      <c r="R139" s="335"/>
      <c r="S139" s="335"/>
      <c r="AA139" s="55"/>
      <c r="AB139" s="55"/>
      <c r="AC139" s="55"/>
      <c r="AD139" s="56"/>
      <c r="AE139" s="56"/>
      <c r="AF139" s="56"/>
    </row>
    <row r="140" spans="1:32" ht="14.5" x14ac:dyDescent="0.35">
      <c r="A140" s="197">
        <v>103</v>
      </c>
      <c r="B140" s="513"/>
      <c r="C140" s="109"/>
      <c r="D140" s="109"/>
      <c r="E140" s="109"/>
      <c r="F140" s="109"/>
      <c r="G140" s="234"/>
      <c r="H140" s="386"/>
      <c r="I140" s="387"/>
      <c r="J140" s="195"/>
      <c r="K140" s="218"/>
      <c r="L140" s="387"/>
      <c r="M140" s="600"/>
      <c r="O140" s="335"/>
      <c r="P140" s="335"/>
      <c r="Q140" s="335"/>
      <c r="R140" s="335"/>
      <c r="S140" s="335"/>
      <c r="AA140" s="55"/>
      <c r="AB140" s="55"/>
      <c r="AC140" s="55"/>
      <c r="AD140" s="56"/>
      <c r="AE140" s="56"/>
      <c r="AF140" s="56"/>
    </row>
    <row r="141" spans="1:32" ht="14.5" x14ac:dyDescent="0.35">
      <c r="A141" s="197">
        <v>104</v>
      </c>
      <c r="B141" s="513"/>
      <c r="C141" s="109"/>
      <c r="D141" s="109"/>
      <c r="E141" s="109"/>
      <c r="F141" s="109"/>
      <c r="G141" s="234"/>
      <c r="H141" s="386"/>
      <c r="I141" s="387"/>
      <c r="J141" s="195"/>
      <c r="K141" s="218"/>
      <c r="L141" s="387"/>
      <c r="M141" s="600"/>
      <c r="O141" s="335"/>
      <c r="P141" s="335"/>
      <c r="Q141" s="335"/>
      <c r="R141" s="335"/>
      <c r="S141" s="335"/>
      <c r="AA141" s="55"/>
      <c r="AB141" s="55"/>
      <c r="AC141" s="55"/>
      <c r="AD141" s="56"/>
      <c r="AE141" s="56"/>
      <c r="AF141" s="56"/>
    </row>
    <row r="142" spans="1:32" ht="14.5" x14ac:dyDescent="0.35">
      <c r="A142" s="197">
        <v>105</v>
      </c>
      <c r="B142" s="513"/>
      <c r="C142" s="109"/>
      <c r="D142" s="109"/>
      <c r="E142" s="109"/>
      <c r="F142" s="109"/>
      <c r="G142" s="234"/>
      <c r="H142" s="386"/>
      <c r="I142" s="387"/>
      <c r="J142" s="195"/>
      <c r="K142" s="218"/>
      <c r="L142" s="387"/>
      <c r="M142" s="600"/>
      <c r="O142" s="335"/>
      <c r="P142" s="335"/>
      <c r="Q142" s="335"/>
      <c r="R142" s="335"/>
      <c r="S142" s="335"/>
      <c r="AA142" s="55"/>
      <c r="AB142" s="55"/>
      <c r="AC142" s="55"/>
      <c r="AD142" s="56"/>
      <c r="AE142" s="56"/>
      <c r="AF142" s="56"/>
    </row>
    <row r="143" spans="1:32" ht="14.5" x14ac:dyDescent="0.35">
      <c r="A143" s="197">
        <v>106</v>
      </c>
      <c r="B143" s="513"/>
      <c r="C143" s="109"/>
      <c r="D143" s="109"/>
      <c r="E143" s="109"/>
      <c r="F143" s="109"/>
      <c r="G143" s="234"/>
      <c r="H143" s="386"/>
      <c r="I143" s="387"/>
      <c r="J143" s="195"/>
      <c r="K143" s="218"/>
      <c r="L143" s="387"/>
      <c r="M143" s="600"/>
      <c r="O143" s="335"/>
      <c r="P143" s="335"/>
      <c r="Q143" s="335"/>
      <c r="R143" s="335"/>
      <c r="S143" s="335"/>
      <c r="AA143" s="55"/>
      <c r="AB143" s="55"/>
      <c r="AC143" s="55"/>
      <c r="AD143" s="56"/>
      <c r="AE143" s="56"/>
      <c r="AF143" s="56"/>
    </row>
    <row r="144" spans="1:32" ht="14.5" x14ac:dyDescent="0.35">
      <c r="A144" s="197">
        <v>107</v>
      </c>
      <c r="B144" s="513"/>
      <c r="C144" s="109"/>
      <c r="D144" s="109"/>
      <c r="E144" s="109"/>
      <c r="F144" s="109"/>
      <c r="G144" s="234"/>
      <c r="H144" s="386"/>
      <c r="I144" s="387"/>
      <c r="J144" s="195"/>
      <c r="K144" s="218"/>
      <c r="L144" s="387"/>
      <c r="M144" s="600"/>
      <c r="O144" s="335"/>
      <c r="P144" s="335"/>
      <c r="Q144" s="335"/>
      <c r="R144" s="335"/>
      <c r="S144" s="335"/>
      <c r="AA144" s="55"/>
      <c r="AB144" s="55"/>
      <c r="AC144" s="55"/>
      <c r="AD144" s="56"/>
      <c r="AE144" s="56"/>
      <c r="AF144" s="56"/>
    </row>
    <row r="145" spans="1:32" ht="14.5" x14ac:dyDescent="0.35">
      <c r="A145" s="197">
        <v>108</v>
      </c>
      <c r="B145" s="513"/>
      <c r="C145" s="109"/>
      <c r="D145" s="109"/>
      <c r="E145" s="109"/>
      <c r="F145" s="109"/>
      <c r="G145" s="234"/>
      <c r="H145" s="386"/>
      <c r="I145" s="387"/>
      <c r="J145" s="195"/>
      <c r="K145" s="218"/>
      <c r="L145" s="387"/>
      <c r="M145" s="600"/>
      <c r="O145" s="335"/>
      <c r="P145" s="335"/>
      <c r="Q145" s="335"/>
      <c r="R145" s="335"/>
      <c r="S145" s="335"/>
      <c r="AA145" s="55"/>
      <c r="AB145" s="55"/>
      <c r="AC145" s="55"/>
      <c r="AD145" s="56"/>
      <c r="AE145" s="56"/>
      <c r="AF145" s="56"/>
    </row>
    <row r="146" spans="1:32" ht="14.5" x14ac:dyDescent="0.35">
      <c r="A146" s="197">
        <v>109</v>
      </c>
      <c r="B146" s="513"/>
      <c r="C146" s="109"/>
      <c r="D146" s="109"/>
      <c r="E146" s="109"/>
      <c r="F146" s="109"/>
      <c r="G146" s="234"/>
      <c r="H146" s="386"/>
      <c r="I146" s="387"/>
      <c r="J146" s="195"/>
      <c r="K146" s="218"/>
      <c r="L146" s="387"/>
      <c r="M146" s="600"/>
      <c r="O146" s="335"/>
      <c r="P146" s="335"/>
      <c r="Q146" s="335"/>
      <c r="R146" s="335"/>
      <c r="S146" s="335"/>
      <c r="AA146" s="55"/>
      <c r="AB146" s="55"/>
      <c r="AC146" s="55"/>
      <c r="AD146" s="56"/>
      <c r="AE146" s="56"/>
      <c r="AF146" s="56"/>
    </row>
    <row r="147" spans="1:32" ht="14.5" x14ac:dyDescent="0.35">
      <c r="A147" s="197">
        <v>110</v>
      </c>
      <c r="B147" s="513"/>
      <c r="C147" s="109"/>
      <c r="D147" s="109"/>
      <c r="E147" s="109"/>
      <c r="F147" s="109"/>
      <c r="G147" s="234"/>
      <c r="H147" s="386"/>
      <c r="I147" s="387"/>
      <c r="J147" s="195"/>
      <c r="K147" s="218"/>
      <c r="L147" s="387"/>
      <c r="M147" s="600"/>
      <c r="O147" s="335"/>
      <c r="P147" s="335"/>
      <c r="Q147" s="335"/>
      <c r="R147" s="335"/>
      <c r="S147" s="335"/>
      <c r="AA147" s="55"/>
      <c r="AB147" s="55"/>
      <c r="AC147" s="55"/>
      <c r="AD147" s="56"/>
      <c r="AE147" s="56"/>
      <c r="AF147" s="56"/>
    </row>
    <row r="148" spans="1:32" ht="14.5" x14ac:dyDescent="0.35">
      <c r="A148" s="197">
        <v>111</v>
      </c>
      <c r="B148" s="513"/>
      <c r="C148" s="109"/>
      <c r="D148" s="109"/>
      <c r="E148" s="109"/>
      <c r="F148" s="109"/>
      <c r="G148" s="234"/>
      <c r="H148" s="386"/>
      <c r="I148" s="387"/>
      <c r="J148" s="195"/>
      <c r="K148" s="218"/>
      <c r="L148" s="387"/>
      <c r="M148" s="600"/>
      <c r="O148" s="335"/>
      <c r="P148" s="335"/>
      <c r="Q148" s="335"/>
      <c r="R148" s="335"/>
      <c r="S148" s="335"/>
      <c r="AA148" s="55"/>
      <c r="AB148" s="55"/>
      <c r="AC148" s="55"/>
      <c r="AD148" s="56"/>
      <c r="AE148" s="56"/>
      <c r="AF148" s="56"/>
    </row>
    <row r="149" spans="1:32" ht="14.5" x14ac:dyDescent="0.35">
      <c r="A149" s="197">
        <v>112</v>
      </c>
      <c r="B149" s="513"/>
      <c r="C149" s="109"/>
      <c r="D149" s="109"/>
      <c r="E149" s="109"/>
      <c r="F149" s="109"/>
      <c r="G149" s="234"/>
      <c r="H149" s="386"/>
      <c r="I149" s="387"/>
      <c r="J149" s="195"/>
      <c r="K149" s="218"/>
      <c r="L149" s="387"/>
      <c r="M149" s="600"/>
      <c r="O149" s="335"/>
      <c r="P149" s="335"/>
      <c r="Q149" s="335"/>
      <c r="R149" s="335"/>
      <c r="S149" s="335"/>
      <c r="AA149" s="55"/>
      <c r="AB149" s="55"/>
      <c r="AC149" s="55"/>
      <c r="AD149" s="56"/>
      <c r="AE149" s="56"/>
      <c r="AF149" s="56"/>
    </row>
    <row r="150" spans="1:32" ht="14.5" x14ac:dyDescent="0.35">
      <c r="A150" s="197">
        <v>113</v>
      </c>
      <c r="B150" s="513"/>
      <c r="C150" s="109"/>
      <c r="D150" s="109"/>
      <c r="E150" s="109"/>
      <c r="F150" s="109"/>
      <c r="G150" s="234"/>
      <c r="H150" s="386"/>
      <c r="I150" s="387"/>
      <c r="J150" s="195"/>
      <c r="K150" s="218"/>
      <c r="L150" s="387"/>
      <c r="M150" s="600"/>
      <c r="O150" s="335"/>
      <c r="P150" s="335"/>
      <c r="Q150" s="335"/>
      <c r="R150" s="335"/>
      <c r="S150" s="335"/>
      <c r="AA150" s="55"/>
      <c r="AB150" s="55"/>
      <c r="AC150" s="55"/>
      <c r="AD150" s="56"/>
      <c r="AE150" s="56"/>
      <c r="AF150" s="56"/>
    </row>
    <row r="151" spans="1:32" ht="14.5" x14ac:dyDescent="0.35">
      <c r="A151" s="197">
        <v>114</v>
      </c>
      <c r="B151" s="513"/>
      <c r="C151" s="109"/>
      <c r="D151" s="109"/>
      <c r="E151" s="109"/>
      <c r="F151" s="109"/>
      <c r="G151" s="234"/>
      <c r="H151" s="386"/>
      <c r="I151" s="387"/>
      <c r="J151" s="195"/>
      <c r="K151" s="218"/>
      <c r="L151" s="387"/>
      <c r="M151" s="600"/>
      <c r="O151" s="335"/>
      <c r="P151" s="335"/>
      <c r="Q151" s="335"/>
      <c r="R151" s="335"/>
      <c r="S151" s="335"/>
      <c r="AA151" s="55"/>
      <c r="AB151" s="55"/>
      <c r="AC151" s="55"/>
      <c r="AD151" s="56"/>
      <c r="AE151" s="56"/>
      <c r="AF151" s="56"/>
    </row>
    <row r="152" spans="1:32" ht="14.5" x14ac:dyDescent="0.35">
      <c r="A152" s="197">
        <v>115</v>
      </c>
      <c r="B152" s="513"/>
      <c r="C152" s="109"/>
      <c r="D152" s="109"/>
      <c r="E152" s="109"/>
      <c r="F152" s="109"/>
      <c r="G152" s="234"/>
      <c r="H152" s="386"/>
      <c r="I152" s="387"/>
      <c r="J152" s="195"/>
      <c r="K152" s="218"/>
      <c r="L152" s="387"/>
      <c r="M152" s="600"/>
      <c r="O152" s="335"/>
      <c r="P152" s="335"/>
      <c r="Q152" s="335"/>
      <c r="R152" s="335"/>
      <c r="S152" s="335"/>
      <c r="AA152" s="55"/>
      <c r="AB152" s="55"/>
      <c r="AC152" s="55"/>
      <c r="AD152" s="56"/>
      <c r="AE152" s="56"/>
      <c r="AF152" s="56"/>
    </row>
    <row r="153" spans="1:32" ht="14.5" x14ac:dyDescent="0.35">
      <c r="A153" s="197">
        <v>116</v>
      </c>
      <c r="B153" s="513"/>
      <c r="C153" s="109"/>
      <c r="D153" s="109"/>
      <c r="E153" s="109"/>
      <c r="F153" s="109"/>
      <c r="G153" s="234"/>
      <c r="H153" s="386"/>
      <c r="I153" s="387"/>
      <c r="J153" s="195"/>
      <c r="K153" s="218"/>
      <c r="L153" s="387"/>
      <c r="M153" s="600"/>
      <c r="O153" s="335"/>
      <c r="P153" s="335"/>
      <c r="Q153" s="335"/>
      <c r="R153" s="335"/>
      <c r="S153" s="335"/>
      <c r="AA153" s="55"/>
      <c r="AB153" s="55"/>
      <c r="AC153" s="55"/>
      <c r="AD153" s="56"/>
      <c r="AE153" s="56"/>
      <c r="AF153" s="56"/>
    </row>
    <row r="154" spans="1:32" ht="14.5" x14ac:dyDescent="0.35">
      <c r="A154" s="197">
        <v>117</v>
      </c>
      <c r="B154" s="513"/>
      <c r="C154" s="109"/>
      <c r="D154" s="109"/>
      <c r="E154" s="109"/>
      <c r="F154" s="109"/>
      <c r="G154" s="234"/>
      <c r="H154" s="386"/>
      <c r="I154" s="387"/>
      <c r="J154" s="195"/>
      <c r="K154" s="218"/>
      <c r="L154" s="387"/>
      <c r="M154" s="600"/>
      <c r="O154" s="335"/>
      <c r="P154" s="335"/>
      <c r="Q154" s="335"/>
      <c r="R154" s="335"/>
      <c r="S154" s="335"/>
      <c r="AA154" s="55"/>
      <c r="AB154" s="55"/>
      <c r="AC154" s="55"/>
      <c r="AD154" s="56"/>
      <c r="AE154" s="56"/>
      <c r="AF154" s="56"/>
    </row>
    <row r="155" spans="1:32" ht="14.5" x14ac:dyDescent="0.35">
      <c r="A155" s="197">
        <v>118</v>
      </c>
      <c r="B155" s="513"/>
      <c r="C155" s="109"/>
      <c r="D155" s="109"/>
      <c r="E155" s="109"/>
      <c r="F155" s="109"/>
      <c r="G155" s="234"/>
      <c r="H155" s="386"/>
      <c r="I155" s="387"/>
      <c r="J155" s="195"/>
      <c r="K155" s="218"/>
      <c r="L155" s="387"/>
      <c r="M155" s="600"/>
      <c r="O155" s="335"/>
      <c r="P155" s="335"/>
      <c r="Q155" s="335"/>
      <c r="R155" s="335"/>
      <c r="S155" s="335"/>
      <c r="AA155" s="55"/>
      <c r="AB155" s="55"/>
      <c r="AC155" s="55"/>
      <c r="AD155" s="56"/>
      <c r="AE155" s="56"/>
      <c r="AF155" s="56"/>
    </row>
    <row r="156" spans="1:32" ht="14.5" x14ac:dyDescent="0.35">
      <c r="A156" s="197">
        <v>119</v>
      </c>
      <c r="B156" s="513"/>
      <c r="C156" s="109"/>
      <c r="D156" s="109"/>
      <c r="E156" s="109"/>
      <c r="F156" s="109"/>
      <c r="G156" s="234"/>
      <c r="H156" s="386"/>
      <c r="I156" s="387"/>
      <c r="J156" s="195"/>
      <c r="K156" s="218"/>
      <c r="L156" s="387"/>
      <c r="M156" s="600"/>
      <c r="O156" s="335"/>
      <c r="P156" s="335"/>
      <c r="Q156" s="335"/>
      <c r="R156" s="335"/>
      <c r="S156" s="335"/>
      <c r="AA156" s="55"/>
      <c r="AB156" s="55"/>
      <c r="AC156" s="55"/>
      <c r="AD156" s="56"/>
      <c r="AE156" s="56"/>
      <c r="AF156" s="56"/>
    </row>
    <row r="157" spans="1:32" ht="14.5" x14ac:dyDescent="0.35">
      <c r="A157" s="197">
        <v>120</v>
      </c>
      <c r="B157" s="513"/>
      <c r="C157" s="109"/>
      <c r="D157" s="109"/>
      <c r="E157" s="109"/>
      <c r="F157" s="109"/>
      <c r="G157" s="234"/>
      <c r="H157" s="386"/>
      <c r="I157" s="387"/>
      <c r="J157" s="195"/>
      <c r="K157" s="218"/>
      <c r="L157" s="387"/>
      <c r="M157" s="600"/>
      <c r="O157" s="335"/>
      <c r="P157" s="335"/>
      <c r="Q157" s="335"/>
      <c r="R157" s="335"/>
      <c r="S157" s="335"/>
      <c r="AA157" s="55"/>
      <c r="AB157" s="55"/>
      <c r="AC157" s="55"/>
      <c r="AD157" s="56"/>
      <c r="AE157" s="56"/>
      <c r="AF157" s="56"/>
    </row>
    <row r="158" spans="1:32" ht="14.5" x14ac:dyDescent="0.35">
      <c r="A158" s="197">
        <v>121</v>
      </c>
      <c r="B158" s="513"/>
      <c r="C158" s="109"/>
      <c r="D158" s="109"/>
      <c r="E158" s="109"/>
      <c r="F158" s="109"/>
      <c r="G158" s="234"/>
      <c r="H158" s="386"/>
      <c r="I158" s="387"/>
      <c r="J158" s="195"/>
      <c r="K158" s="218"/>
      <c r="L158" s="387"/>
      <c r="M158" s="600"/>
      <c r="O158" s="335"/>
      <c r="P158" s="335"/>
      <c r="Q158" s="335"/>
      <c r="R158" s="335"/>
      <c r="S158" s="335"/>
      <c r="AA158" s="55"/>
      <c r="AB158" s="55"/>
      <c r="AC158" s="55"/>
      <c r="AD158" s="56"/>
      <c r="AE158" s="56"/>
      <c r="AF158" s="56"/>
    </row>
    <row r="159" spans="1:32" ht="14.5" x14ac:dyDescent="0.35">
      <c r="A159" s="197">
        <v>122</v>
      </c>
      <c r="B159" s="513"/>
      <c r="C159" s="109"/>
      <c r="D159" s="109"/>
      <c r="E159" s="109"/>
      <c r="F159" s="109"/>
      <c r="G159" s="234"/>
      <c r="H159" s="386"/>
      <c r="I159" s="387"/>
      <c r="J159" s="195"/>
      <c r="K159" s="218"/>
      <c r="L159" s="387"/>
      <c r="M159" s="600"/>
      <c r="O159" s="335"/>
      <c r="P159" s="335"/>
      <c r="Q159" s="335"/>
      <c r="R159" s="335"/>
      <c r="S159" s="335"/>
      <c r="AA159" s="55"/>
      <c r="AB159" s="55"/>
      <c r="AC159" s="55"/>
      <c r="AD159" s="56"/>
      <c r="AE159" s="56"/>
      <c r="AF159" s="56"/>
    </row>
    <row r="160" spans="1:32" ht="14.5" x14ac:dyDescent="0.35">
      <c r="A160" s="197">
        <v>123</v>
      </c>
      <c r="B160" s="513"/>
      <c r="C160" s="109"/>
      <c r="D160" s="109"/>
      <c r="E160" s="109"/>
      <c r="F160" s="109"/>
      <c r="G160" s="234"/>
      <c r="H160" s="386"/>
      <c r="I160" s="387"/>
      <c r="J160" s="195"/>
      <c r="K160" s="218"/>
      <c r="L160" s="387"/>
      <c r="M160" s="600"/>
      <c r="O160" s="335"/>
      <c r="P160" s="335"/>
      <c r="Q160" s="335"/>
      <c r="R160" s="335"/>
      <c r="S160" s="335"/>
      <c r="AA160" s="55"/>
      <c r="AB160" s="55"/>
      <c r="AC160" s="55"/>
      <c r="AD160" s="56"/>
      <c r="AE160" s="56"/>
      <c r="AF160" s="56"/>
    </row>
    <row r="161" spans="1:32" ht="14.5" x14ac:dyDescent="0.35">
      <c r="A161" s="197">
        <v>124</v>
      </c>
      <c r="B161" s="513"/>
      <c r="C161" s="109"/>
      <c r="D161" s="109"/>
      <c r="E161" s="109"/>
      <c r="F161" s="109"/>
      <c r="G161" s="234"/>
      <c r="H161" s="386"/>
      <c r="I161" s="387"/>
      <c r="J161" s="195"/>
      <c r="K161" s="218"/>
      <c r="L161" s="387"/>
      <c r="M161" s="600"/>
      <c r="O161" s="335"/>
      <c r="P161" s="335"/>
      <c r="Q161" s="335"/>
      <c r="R161" s="335"/>
      <c r="S161" s="335"/>
      <c r="AA161" s="55"/>
      <c r="AB161" s="55"/>
      <c r="AC161" s="55"/>
      <c r="AD161" s="56"/>
      <c r="AE161" s="56"/>
      <c r="AF161" s="56"/>
    </row>
    <row r="162" spans="1:32" ht="14.5" x14ac:dyDescent="0.35">
      <c r="A162" s="197">
        <v>125</v>
      </c>
      <c r="B162" s="513"/>
      <c r="C162" s="109"/>
      <c r="D162" s="109"/>
      <c r="E162" s="109"/>
      <c r="F162" s="109"/>
      <c r="G162" s="234"/>
      <c r="H162" s="386"/>
      <c r="I162" s="387"/>
      <c r="J162" s="195"/>
      <c r="K162" s="218"/>
      <c r="L162" s="387"/>
      <c r="M162" s="600"/>
      <c r="O162" s="335"/>
      <c r="P162" s="335"/>
      <c r="Q162" s="335"/>
      <c r="R162" s="335"/>
      <c r="S162" s="335"/>
      <c r="AA162" s="55"/>
      <c r="AB162" s="55"/>
      <c r="AC162" s="55"/>
      <c r="AD162" s="56"/>
      <c r="AE162" s="56"/>
      <c r="AF162" s="56"/>
    </row>
    <row r="163" spans="1:32" ht="14.5" x14ac:dyDescent="0.35">
      <c r="A163" s="197">
        <v>126</v>
      </c>
      <c r="B163" s="513"/>
      <c r="C163" s="109"/>
      <c r="D163" s="109"/>
      <c r="E163" s="109"/>
      <c r="F163" s="109"/>
      <c r="G163" s="234"/>
      <c r="H163" s="386"/>
      <c r="I163" s="387"/>
      <c r="J163" s="195"/>
      <c r="K163" s="218"/>
      <c r="L163" s="387"/>
      <c r="M163" s="600"/>
      <c r="O163" s="335"/>
      <c r="P163" s="335"/>
      <c r="Q163" s="335"/>
      <c r="R163" s="335"/>
      <c r="S163" s="335"/>
      <c r="AA163" s="55"/>
      <c r="AB163" s="55"/>
      <c r="AC163" s="55"/>
      <c r="AD163" s="56"/>
      <c r="AE163" s="56"/>
      <c r="AF163" s="56"/>
    </row>
    <row r="164" spans="1:32" ht="14.5" x14ac:dyDescent="0.35">
      <c r="A164" s="197">
        <v>127</v>
      </c>
      <c r="B164" s="513"/>
      <c r="C164" s="109"/>
      <c r="D164" s="109"/>
      <c r="E164" s="109"/>
      <c r="F164" s="109"/>
      <c r="G164" s="234"/>
      <c r="H164" s="386"/>
      <c r="I164" s="387"/>
      <c r="J164" s="195"/>
      <c r="K164" s="218"/>
      <c r="L164" s="387"/>
      <c r="M164" s="600"/>
      <c r="O164" s="335"/>
      <c r="P164" s="335"/>
      <c r="Q164" s="335"/>
      <c r="R164" s="335"/>
      <c r="S164" s="335"/>
      <c r="AA164" s="55"/>
      <c r="AB164" s="55"/>
      <c r="AC164" s="55"/>
      <c r="AD164" s="56"/>
      <c r="AE164" s="56"/>
      <c r="AF164" s="56"/>
    </row>
    <row r="165" spans="1:32" ht="14.5" x14ac:dyDescent="0.35">
      <c r="A165" s="197">
        <v>128</v>
      </c>
      <c r="B165" s="513"/>
      <c r="C165" s="109"/>
      <c r="D165" s="109"/>
      <c r="E165" s="109"/>
      <c r="F165" s="109"/>
      <c r="G165" s="234"/>
      <c r="H165" s="386"/>
      <c r="I165" s="387"/>
      <c r="J165" s="195"/>
      <c r="K165" s="218"/>
      <c r="L165" s="387"/>
      <c r="M165" s="600"/>
      <c r="O165" s="335"/>
      <c r="P165" s="335"/>
      <c r="Q165" s="335"/>
      <c r="R165" s="335"/>
      <c r="S165" s="335"/>
      <c r="AA165" s="55"/>
      <c r="AB165" s="55"/>
      <c r="AC165" s="55"/>
      <c r="AD165" s="56"/>
      <c r="AE165" s="56"/>
      <c r="AF165" s="56"/>
    </row>
    <row r="166" spans="1:32" ht="14.5" x14ac:dyDescent="0.35">
      <c r="A166" s="197">
        <v>129</v>
      </c>
      <c r="B166" s="513"/>
      <c r="C166" s="109"/>
      <c r="D166" s="109"/>
      <c r="E166" s="109"/>
      <c r="F166" s="109"/>
      <c r="G166" s="234"/>
      <c r="H166" s="386"/>
      <c r="I166" s="387"/>
      <c r="J166" s="195"/>
      <c r="K166" s="218"/>
      <c r="L166" s="387"/>
      <c r="M166" s="600"/>
      <c r="O166" s="335"/>
      <c r="P166" s="335"/>
      <c r="Q166" s="335"/>
      <c r="R166" s="335"/>
      <c r="S166" s="335"/>
      <c r="AA166" s="55"/>
      <c r="AB166" s="55"/>
      <c r="AC166" s="55"/>
      <c r="AD166" s="56"/>
      <c r="AE166" s="56"/>
      <c r="AF166" s="56"/>
    </row>
    <row r="167" spans="1:32" ht="14.5" x14ac:dyDescent="0.35">
      <c r="A167" s="197">
        <v>130</v>
      </c>
      <c r="B167" s="513"/>
      <c r="C167" s="109"/>
      <c r="D167" s="109"/>
      <c r="E167" s="109"/>
      <c r="F167" s="109"/>
      <c r="G167" s="234"/>
      <c r="H167" s="386"/>
      <c r="I167" s="387"/>
      <c r="J167" s="195"/>
      <c r="K167" s="218"/>
      <c r="L167" s="387"/>
      <c r="M167" s="600"/>
      <c r="O167" s="335"/>
      <c r="P167" s="335"/>
      <c r="Q167" s="335"/>
      <c r="R167" s="335"/>
      <c r="S167" s="335"/>
      <c r="AA167" s="55"/>
      <c r="AB167" s="55"/>
      <c r="AC167" s="55"/>
      <c r="AD167" s="56"/>
      <c r="AE167" s="56"/>
      <c r="AF167" s="56"/>
    </row>
    <row r="168" spans="1:32" ht="14.5" x14ac:dyDescent="0.35">
      <c r="A168" s="197">
        <v>131</v>
      </c>
      <c r="B168" s="513"/>
      <c r="C168" s="109"/>
      <c r="D168" s="109"/>
      <c r="E168" s="109"/>
      <c r="F168" s="109"/>
      <c r="G168" s="234"/>
      <c r="H168" s="386"/>
      <c r="I168" s="387"/>
      <c r="J168" s="195"/>
      <c r="K168" s="218"/>
      <c r="L168" s="387"/>
      <c r="M168" s="600"/>
      <c r="O168" s="335"/>
      <c r="P168" s="335"/>
      <c r="Q168" s="335"/>
      <c r="R168" s="335"/>
      <c r="S168" s="335"/>
      <c r="AA168" s="55"/>
      <c r="AB168" s="55"/>
      <c r="AC168" s="55"/>
      <c r="AD168" s="56"/>
      <c r="AE168" s="56"/>
      <c r="AF168" s="56"/>
    </row>
    <row r="169" spans="1:32" ht="14.5" x14ac:dyDescent="0.35">
      <c r="A169" s="197">
        <v>132</v>
      </c>
      <c r="B169" s="513"/>
      <c r="C169" s="109"/>
      <c r="D169" s="109"/>
      <c r="E169" s="109"/>
      <c r="F169" s="109"/>
      <c r="G169" s="234"/>
      <c r="H169" s="386"/>
      <c r="I169" s="387"/>
      <c r="J169" s="195"/>
      <c r="K169" s="218"/>
      <c r="L169" s="387"/>
      <c r="M169" s="600"/>
      <c r="O169" s="335"/>
      <c r="P169" s="335"/>
      <c r="Q169" s="335"/>
      <c r="R169" s="335"/>
      <c r="S169" s="335"/>
      <c r="AA169" s="55"/>
      <c r="AB169" s="55"/>
      <c r="AC169" s="55"/>
      <c r="AD169" s="56"/>
      <c r="AE169" s="56"/>
      <c r="AF169" s="56"/>
    </row>
    <row r="170" spans="1:32" ht="14.5" x14ac:dyDescent="0.35">
      <c r="A170" s="197">
        <v>133</v>
      </c>
      <c r="B170" s="513"/>
      <c r="C170" s="109"/>
      <c r="D170" s="109"/>
      <c r="E170" s="109"/>
      <c r="F170" s="109"/>
      <c r="G170" s="234"/>
      <c r="H170" s="386"/>
      <c r="I170" s="387"/>
      <c r="J170" s="195"/>
      <c r="K170" s="218"/>
      <c r="L170" s="387"/>
      <c r="M170" s="600"/>
      <c r="O170" s="335"/>
      <c r="P170" s="335"/>
      <c r="Q170" s="335"/>
      <c r="R170" s="335"/>
      <c r="S170" s="335"/>
      <c r="AA170" s="55"/>
      <c r="AB170" s="55"/>
      <c r="AC170" s="55"/>
      <c r="AD170" s="56"/>
      <c r="AE170" s="56"/>
      <c r="AF170" s="56"/>
    </row>
    <row r="171" spans="1:32" ht="14.5" x14ac:dyDescent="0.35">
      <c r="A171" s="197">
        <v>134</v>
      </c>
      <c r="B171" s="513"/>
      <c r="C171" s="109"/>
      <c r="D171" s="109"/>
      <c r="E171" s="109"/>
      <c r="F171" s="109"/>
      <c r="G171" s="234"/>
      <c r="H171" s="386"/>
      <c r="I171" s="387"/>
      <c r="J171" s="195"/>
      <c r="K171" s="218"/>
      <c r="L171" s="387"/>
      <c r="M171" s="600"/>
      <c r="O171" s="335"/>
      <c r="P171" s="335"/>
      <c r="Q171" s="335"/>
      <c r="R171" s="335"/>
      <c r="S171" s="335"/>
      <c r="AA171" s="55"/>
      <c r="AB171" s="55"/>
      <c r="AC171" s="55"/>
      <c r="AD171" s="56"/>
      <c r="AE171" s="56"/>
      <c r="AF171" s="56"/>
    </row>
    <row r="172" spans="1:32" ht="14.5" x14ac:dyDescent="0.35">
      <c r="A172" s="197">
        <v>135</v>
      </c>
      <c r="B172" s="513"/>
      <c r="C172" s="109"/>
      <c r="D172" s="109"/>
      <c r="E172" s="109"/>
      <c r="F172" s="109"/>
      <c r="G172" s="234"/>
      <c r="H172" s="386"/>
      <c r="I172" s="387"/>
      <c r="J172" s="195"/>
      <c r="K172" s="218"/>
      <c r="L172" s="387"/>
      <c r="M172" s="600"/>
      <c r="O172" s="335"/>
      <c r="P172" s="335"/>
      <c r="Q172" s="335"/>
      <c r="R172" s="335"/>
      <c r="S172" s="335"/>
      <c r="AA172" s="55"/>
      <c r="AB172" s="55"/>
      <c r="AC172" s="55"/>
      <c r="AD172" s="56"/>
      <c r="AE172" s="56"/>
      <c r="AF172" s="56"/>
    </row>
    <row r="173" spans="1:32" ht="14.5" x14ac:dyDescent="0.35">
      <c r="A173" s="197">
        <v>136</v>
      </c>
      <c r="B173" s="513"/>
      <c r="C173" s="109"/>
      <c r="D173" s="109"/>
      <c r="E173" s="109"/>
      <c r="F173" s="109"/>
      <c r="G173" s="234"/>
      <c r="H173" s="386"/>
      <c r="I173" s="387"/>
      <c r="J173" s="195"/>
      <c r="K173" s="218"/>
      <c r="L173" s="387"/>
      <c r="M173" s="600"/>
      <c r="O173" s="335"/>
      <c r="P173" s="335"/>
      <c r="Q173" s="335"/>
      <c r="R173" s="335"/>
      <c r="S173" s="335"/>
      <c r="AA173" s="55"/>
      <c r="AB173" s="55"/>
      <c r="AC173" s="55"/>
      <c r="AD173" s="56"/>
      <c r="AE173" s="56"/>
      <c r="AF173" s="56"/>
    </row>
    <row r="174" spans="1:32" ht="14.5" x14ac:dyDescent="0.35">
      <c r="A174" s="197">
        <v>137</v>
      </c>
      <c r="B174" s="513"/>
      <c r="C174" s="109"/>
      <c r="D174" s="109"/>
      <c r="E174" s="109"/>
      <c r="F174" s="109"/>
      <c r="G174" s="234"/>
      <c r="H174" s="386"/>
      <c r="I174" s="387"/>
      <c r="J174" s="195"/>
      <c r="K174" s="218"/>
      <c r="L174" s="387"/>
      <c r="M174" s="600"/>
      <c r="O174" s="335"/>
      <c r="P174" s="335"/>
      <c r="Q174" s="335"/>
      <c r="R174" s="335"/>
      <c r="S174" s="335"/>
      <c r="AA174" s="55"/>
      <c r="AB174" s="55"/>
      <c r="AC174" s="55"/>
      <c r="AD174" s="56"/>
      <c r="AE174" s="56"/>
      <c r="AF174" s="56"/>
    </row>
    <row r="175" spans="1:32" ht="14.5" x14ac:dyDescent="0.35">
      <c r="A175" s="197">
        <v>138</v>
      </c>
      <c r="B175" s="513"/>
      <c r="C175" s="109"/>
      <c r="D175" s="109"/>
      <c r="E175" s="109"/>
      <c r="F175" s="109"/>
      <c r="G175" s="234"/>
      <c r="H175" s="386"/>
      <c r="I175" s="387"/>
      <c r="J175" s="195"/>
      <c r="K175" s="218"/>
      <c r="L175" s="387"/>
      <c r="M175" s="600"/>
      <c r="O175" s="335"/>
      <c r="P175" s="335"/>
      <c r="Q175" s="335"/>
      <c r="R175" s="335"/>
      <c r="S175" s="335"/>
      <c r="AA175" s="55"/>
      <c r="AB175" s="55"/>
      <c r="AC175" s="55"/>
      <c r="AD175" s="56"/>
      <c r="AE175" s="56"/>
      <c r="AF175" s="56"/>
    </row>
    <row r="176" spans="1:32" ht="14.5" x14ac:dyDescent="0.35">
      <c r="A176" s="197">
        <v>139</v>
      </c>
      <c r="B176" s="513"/>
      <c r="C176" s="109"/>
      <c r="D176" s="109"/>
      <c r="E176" s="109"/>
      <c r="F176" s="109"/>
      <c r="G176" s="234"/>
      <c r="H176" s="386"/>
      <c r="I176" s="387"/>
      <c r="J176" s="195"/>
      <c r="K176" s="218"/>
      <c r="L176" s="387"/>
      <c r="M176" s="600"/>
      <c r="O176" s="335"/>
      <c r="P176" s="335"/>
      <c r="Q176" s="335"/>
      <c r="R176" s="335"/>
      <c r="S176" s="335"/>
      <c r="AA176" s="55"/>
      <c r="AB176" s="55"/>
      <c r="AC176" s="55"/>
      <c r="AD176" s="56"/>
      <c r="AE176" s="56"/>
      <c r="AF176" s="56"/>
    </row>
    <row r="177" spans="1:32" ht="14.5" x14ac:dyDescent="0.35">
      <c r="A177" s="197">
        <v>140</v>
      </c>
      <c r="B177" s="513"/>
      <c r="C177" s="109"/>
      <c r="D177" s="109"/>
      <c r="E177" s="109"/>
      <c r="F177" s="109"/>
      <c r="G177" s="234"/>
      <c r="H177" s="386"/>
      <c r="I177" s="387"/>
      <c r="J177" s="195"/>
      <c r="K177" s="218"/>
      <c r="L177" s="387"/>
      <c r="M177" s="600"/>
      <c r="O177" s="335"/>
      <c r="P177" s="335"/>
      <c r="Q177" s="335"/>
      <c r="R177" s="335"/>
      <c r="S177" s="335"/>
      <c r="AA177" s="55"/>
      <c r="AB177" s="55"/>
      <c r="AC177" s="55"/>
      <c r="AD177" s="56"/>
      <c r="AE177" s="56"/>
      <c r="AF177" s="56"/>
    </row>
    <row r="178" spans="1:32" ht="14.5" x14ac:dyDescent="0.35">
      <c r="A178" s="197">
        <v>141</v>
      </c>
      <c r="B178" s="513"/>
      <c r="C178" s="109"/>
      <c r="D178" s="109"/>
      <c r="E178" s="109"/>
      <c r="F178" s="109"/>
      <c r="G178" s="234"/>
      <c r="H178" s="386"/>
      <c r="I178" s="387"/>
      <c r="J178" s="195"/>
      <c r="K178" s="218"/>
      <c r="L178" s="387"/>
      <c r="M178" s="600"/>
      <c r="O178" s="335"/>
      <c r="P178" s="335"/>
      <c r="Q178" s="335"/>
      <c r="R178" s="335"/>
      <c r="S178" s="335"/>
      <c r="AA178" s="55"/>
      <c r="AB178" s="55"/>
      <c r="AC178" s="55"/>
      <c r="AD178" s="56"/>
      <c r="AE178" s="56"/>
      <c r="AF178" s="56"/>
    </row>
    <row r="179" spans="1:32" ht="14.5" x14ac:dyDescent="0.35">
      <c r="A179" s="197">
        <v>142</v>
      </c>
      <c r="B179" s="513"/>
      <c r="C179" s="109"/>
      <c r="D179" s="109"/>
      <c r="E179" s="109"/>
      <c r="F179" s="109"/>
      <c r="G179" s="234"/>
      <c r="H179" s="386"/>
      <c r="I179" s="387"/>
      <c r="J179" s="195"/>
      <c r="K179" s="218"/>
      <c r="L179" s="387"/>
      <c r="M179" s="600"/>
      <c r="O179" s="335"/>
      <c r="P179" s="335"/>
      <c r="Q179" s="335"/>
      <c r="R179" s="335"/>
      <c r="S179" s="335"/>
      <c r="AA179" s="55"/>
      <c r="AB179" s="55"/>
      <c r="AC179" s="55"/>
      <c r="AD179" s="56"/>
      <c r="AE179" s="56"/>
      <c r="AF179" s="56"/>
    </row>
    <row r="180" spans="1:32" ht="14.5" x14ac:dyDescent="0.35">
      <c r="A180" s="197">
        <v>143</v>
      </c>
      <c r="B180" s="513"/>
      <c r="C180" s="109"/>
      <c r="D180" s="109"/>
      <c r="E180" s="109"/>
      <c r="F180" s="109"/>
      <c r="G180" s="234"/>
      <c r="H180" s="386"/>
      <c r="I180" s="387"/>
      <c r="J180" s="195"/>
      <c r="K180" s="218"/>
      <c r="L180" s="387"/>
      <c r="M180" s="600"/>
      <c r="O180" s="335"/>
      <c r="P180" s="335"/>
      <c r="Q180" s="335"/>
      <c r="R180" s="335"/>
      <c r="S180" s="335"/>
      <c r="AA180" s="55"/>
      <c r="AB180" s="55"/>
      <c r="AC180" s="55"/>
      <c r="AD180" s="56"/>
      <c r="AE180" s="56"/>
      <c r="AF180" s="56"/>
    </row>
    <row r="181" spans="1:32" ht="14.5" x14ac:dyDescent="0.35">
      <c r="A181" s="197">
        <v>144</v>
      </c>
      <c r="B181" s="513"/>
      <c r="C181" s="109"/>
      <c r="D181" s="109"/>
      <c r="E181" s="109"/>
      <c r="F181" s="109"/>
      <c r="G181" s="234"/>
      <c r="H181" s="386"/>
      <c r="I181" s="387"/>
      <c r="J181" s="195"/>
      <c r="K181" s="218"/>
      <c r="L181" s="387"/>
      <c r="M181" s="600"/>
      <c r="O181" s="335"/>
      <c r="P181" s="335"/>
      <c r="Q181" s="335"/>
      <c r="R181" s="335"/>
      <c r="S181" s="335"/>
      <c r="AA181" s="55"/>
      <c r="AB181" s="55"/>
      <c r="AC181" s="55"/>
      <c r="AD181" s="56"/>
      <c r="AE181" s="56"/>
      <c r="AF181" s="56"/>
    </row>
    <row r="182" spans="1:32" ht="14.5" x14ac:dyDescent="0.35">
      <c r="A182" s="197">
        <v>145</v>
      </c>
      <c r="B182" s="513"/>
      <c r="C182" s="109"/>
      <c r="D182" s="109"/>
      <c r="E182" s="109"/>
      <c r="F182" s="109"/>
      <c r="G182" s="234"/>
      <c r="H182" s="386"/>
      <c r="I182" s="387"/>
      <c r="J182" s="195"/>
      <c r="K182" s="218"/>
      <c r="L182" s="387"/>
      <c r="M182" s="600"/>
      <c r="O182" s="335"/>
      <c r="P182" s="335"/>
      <c r="Q182" s="335"/>
      <c r="R182" s="335"/>
      <c r="S182" s="335"/>
      <c r="AA182" s="55"/>
      <c r="AB182" s="55"/>
      <c r="AC182" s="55"/>
      <c r="AD182" s="56"/>
      <c r="AE182" s="56"/>
      <c r="AF182" s="56"/>
    </row>
    <row r="183" spans="1:32" ht="14.5" x14ac:dyDescent="0.35">
      <c r="A183" s="197">
        <v>146</v>
      </c>
      <c r="B183" s="513"/>
      <c r="C183" s="109"/>
      <c r="D183" s="109"/>
      <c r="E183" s="109"/>
      <c r="F183" s="109"/>
      <c r="G183" s="234"/>
      <c r="H183" s="386"/>
      <c r="I183" s="387"/>
      <c r="J183" s="195"/>
      <c r="K183" s="218"/>
      <c r="L183" s="387"/>
      <c r="M183" s="600"/>
      <c r="O183" s="335"/>
      <c r="P183" s="335"/>
      <c r="Q183" s="335"/>
      <c r="R183" s="335"/>
      <c r="S183" s="335"/>
      <c r="AA183" s="55"/>
      <c r="AB183" s="55"/>
      <c r="AC183" s="55"/>
      <c r="AD183" s="56"/>
      <c r="AE183" s="56"/>
      <c r="AF183" s="56"/>
    </row>
    <row r="184" spans="1:32" ht="14.5" x14ac:dyDescent="0.35">
      <c r="A184" s="197">
        <v>147</v>
      </c>
      <c r="B184" s="513"/>
      <c r="C184" s="109"/>
      <c r="D184" s="109"/>
      <c r="E184" s="109"/>
      <c r="F184" s="109"/>
      <c r="G184" s="234"/>
      <c r="H184" s="386"/>
      <c r="I184" s="387"/>
      <c r="J184" s="195"/>
      <c r="K184" s="218"/>
      <c r="L184" s="387"/>
      <c r="M184" s="600"/>
      <c r="O184" s="335"/>
      <c r="P184" s="335"/>
      <c r="Q184" s="335"/>
      <c r="R184" s="335"/>
      <c r="S184" s="335"/>
      <c r="AA184" s="55"/>
      <c r="AB184" s="55"/>
      <c r="AC184" s="55"/>
      <c r="AD184" s="56"/>
      <c r="AE184" s="56"/>
      <c r="AF184" s="56"/>
    </row>
    <row r="185" spans="1:32" ht="14.5" x14ac:dyDescent="0.35">
      <c r="A185" s="197">
        <v>148</v>
      </c>
      <c r="B185" s="513"/>
      <c r="C185" s="109"/>
      <c r="D185" s="109"/>
      <c r="E185" s="109"/>
      <c r="F185" s="109"/>
      <c r="G185" s="234"/>
      <c r="H185" s="386"/>
      <c r="I185" s="387"/>
      <c r="J185" s="195"/>
      <c r="K185" s="218"/>
      <c r="L185" s="387"/>
      <c r="M185" s="600"/>
      <c r="O185" s="335"/>
      <c r="P185" s="335"/>
      <c r="Q185" s="335"/>
      <c r="R185" s="335"/>
      <c r="S185" s="335"/>
      <c r="AA185" s="55"/>
      <c r="AB185" s="55"/>
      <c r="AC185" s="55"/>
      <c r="AD185" s="56"/>
      <c r="AE185" s="56"/>
      <c r="AF185" s="56"/>
    </row>
    <row r="186" spans="1:32" ht="14.5" x14ac:dyDescent="0.35">
      <c r="A186" s="197">
        <v>149</v>
      </c>
      <c r="B186" s="513"/>
      <c r="C186" s="109"/>
      <c r="D186" s="109"/>
      <c r="E186" s="109"/>
      <c r="F186" s="109"/>
      <c r="G186" s="234"/>
      <c r="H186" s="386"/>
      <c r="I186" s="387"/>
      <c r="J186" s="195"/>
      <c r="K186" s="218"/>
      <c r="L186" s="387"/>
      <c r="M186" s="600"/>
      <c r="O186" s="335"/>
      <c r="P186" s="335"/>
      <c r="Q186" s="335"/>
      <c r="R186" s="335"/>
      <c r="S186" s="335"/>
      <c r="AA186" s="55"/>
      <c r="AB186" s="55"/>
      <c r="AC186" s="55"/>
      <c r="AD186" s="56"/>
      <c r="AE186" s="56"/>
      <c r="AF186" s="56"/>
    </row>
    <row r="187" spans="1:32" ht="14.5" x14ac:dyDescent="0.35">
      <c r="A187" s="197">
        <v>150</v>
      </c>
      <c r="B187" s="513"/>
      <c r="C187" s="109"/>
      <c r="D187" s="109"/>
      <c r="E187" s="109"/>
      <c r="F187" s="109"/>
      <c r="G187" s="234"/>
      <c r="H187" s="386"/>
      <c r="I187" s="387"/>
      <c r="J187" s="195"/>
      <c r="K187" s="218"/>
      <c r="L187" s="387"/>
      <c r="M187" s="600"/>
      <c r="O187" s="335"/>
      <c r="P187" s="335"/>
      <c r="Q187" s="335"/>
      <c r="R187" s="335"/>
      <c r="S187" s="335"/>
      <c r="AA187" s="55"/>
      <c r="AB187" s="55"/>
      <c r="AC187" s="55"/>
      <c r="AD187" s="56"/>
      <c r="AE187" s="56"/>
      <c r="AF187" s="56"/>
    </row>
    <row r="188" spans="1:32" ht="14.5" x14ac:dyDescent="0.35">
      <c r="A188" s="197">
        <v>151</v>
      </c>
      <c r="B188" s="513"/>
      <c r="C188" s="109"/>
      <c r="D188" s="109"/>
      <c r="E188" s="109"/>
      <c r="F188" s="109"/>
      <c r="G188" s="234"/>
      <c r="H188" s="386"/>
      <c r="I188" s="387"/>
      <c r="J188" s="195"/>
      <c r="K188" s="218"/>
      <c r="L188" s="387"/>
      <c r="M188" s="600"/>
      <c r="O188" s="335"/>
      <c r="P188" s="335"/>
      <c r="Q188" s="335"/>
      <c r="R188" s="335"/>
      <c r="S188" s="335"/>
      <c r="AA188" s="55"/>
      <c r="AB188" s="55"/>
      <c r="AC188" s="55"/>
      <c r="AD188" s="56"/>
      <c r="AE188" s="56"/>
      <c r="AF188" s="56"/>
    </row>
    <row r="189" spans="1:32" ht="14.5" x14ac:dyDescent="0.35">
      <c r="A189" s="197">
        <v>152</v>
      </c>
      <c r="B189" s="513"/>
      <c r="C189" s="109"/>
      <c r="D189" s="109"/>
      <c r="E189" s="109"/>
      <c r="F189" s="109"/>
      <c r="G189" s="234"/>
      <c r="H189" s="386"/>
      <c r="I189" s="387"/>
      <c r="J189" s="195"/>
      <c r="K189" s="218"/>
      <c r="L189" s="387"/>
      <c r="M189" s="600"/>
      <c r="O189" s="335"/>
      <c r="P189" s="335"/>
      <c r="Q189" s="335"/>
      <c r="R189" s="335"/>
      <c r="S189" s="335"/>
      <c r="AA189" s="55"/>
      <c r="AB189" s="55"/>
      <c r="AC189" s="55"/>
      <c r="AD189" s="56"/>
      <c r="AE189" s="56"/>
      <c r="AF189" s="56"/>
    </row>
    <row r="190" spans="1:32" ht="14.5" x14ac:dyDescent="0.35">
      <c r="A190" s="197">
        <v>153</v>
      </c>
      <c r="B190" s="513"/>
      <c r="C190" s="109"/>
      <c r="D190" s="109"/>
      <c r="E190" s="109"/>
      <c r="F190" s="109"/>
      <c r="G190" s="234"/>
      <c r="H190" s="386"/>
      <c r="I190" s="387"/>
      <c r="J190" s="195"/>
      <c r="K190" s="218"/>
      <c r="L190" s="387"/>
      <c r="M190" s="600"/>
      <c r="O190" s="335"/>
      <c r="P190" s="335"/>
      <c r="Q190" s="335"/>
      <c r="R190" s="335"/>
      <c r="S190" s="335"/>
      <c r="AA190" s="55"/>
      <c r="AB190" s="55"/>
      <c r="AC190" s="55"/>
      <c r="AD190" s="56"/>
      <c r="AE190" s="56"/>
      <c r="AF190" s="56"/>
    </row>
    <row r="191" spans="1:32" ht="14.5" x14ac:dyDescent="0.35">
      <c r="A191" s="197">
        <v>154</v>
      </c>
      <c r="B191" s="513"/>
      <c r="C191" s="109"/>
      <c r="D191" s="109"/>
      <c r="E191" s="109"/>
      <c r="F191" s="109"/>
      <c r="G191" s="234"/>
      <c r="H191" s="386"/>
      <c r="I191" s="387"/>
      <c r="J191" s="195"/>
      <c r="K191" s="218"/>
      <c r="L191" s="387"/>
      <c r="M191" s="600"/>
      <c r="O191" s="335"/>
      <c r="P191" s="335"/>
      <c r="Q191" s="335"/>
      <c r="R191" s="335"/>
      <c r="S191" s="335"/>
      <c r="AA191" s="55"/>
      <c r="AB191" s="55"/>
      <c r="AC191" s="55"/>
      <c r="AD191" s="56"/>
      <c r="AE191" s="56"/>
      <c r="AF191" s="56"/>
    </row>
    <row r="192" spans="1:32" ht="14.5" x14ac:dyDescent="0.35">
      <c r="A192" s="197">
        <v>155</v>
      </c>
      <c r="B192" s="513"/>
      <c r="C192" s="109"/>
      <c r="D192" s="109"/>
      <c r="E192" s="109"/>
      <c r="F192" s="109"/>
      <c r="G192" s="234"/>
      <c r="H192" s="386"/>
      <c r="I192" s="387"/>
      <c r="J192" s="195"/>
      <c r="K192" s="218"/>
      <c r="L192" s="387"/>
      <c r="M192" s="600"/>
      <c r="O192" s="335"/>
      <c r="P192" s="335"/>
      <c r="Q192" s="335"/>
      <c r="R192" s="335"/>
      <c r="S192" s="335"/>
      <c r="AA192" s="55"/>
      <c r="AB192" s="55"/>
      <c r="AC192" s="55"/>
      <c r="AD192" s="56"/>
      <c r="AE192" s="56"/>
      <c r="AF192" s="56"/>
    </row>
    <row r="193" spans="1:32" ht="14.5" x14ac:dyDescent="0.35">
      <c r="A193" s="197">
        <v>156</v>
      </c>
      <c r="B193" s="513"/>
      <c r="C193" s="109"/>
      <c r="D193" s="109"/>
      <c r="E193" s="109"/>
      <c r="F193" s="109"/>
      <c r="G193" s="234"/>
      <c r="H193" s="386"/>
      <c r="I193" s="387"/>
      <c r="J193" s="195"/>
      <c r="K193" s="218"/>
      <c r="L193" s="387"/>
      <c r="M193" s="600"/>
      <c r="O193" s="335"/>
      <c r="P193" s="335"/>
      <c r="Q193" s="335"/>
      <c r="R193" s="335"/>
      <c r="S193" s="335"/>
      <c r="AA193" s="55"/>
      <c r="AB193" s="55"/>
      <c r="AC193" s="55"/>
      <c r="AD193" s="56"/>
      <c r="AE193" s="56"/>
      <c r="AF193" s="56"/>
    </row>
    <row r="194" spans="1:32" ht="14.5" x14ac:dyDescent="0.35">
      <c r="A194" s="197">
        <v>157</v>
      </c>
      <c r="B194" s="513"/>
      <c r="C194" s="109"/>
      <c r="D194" s="109"/>
      <c r="E194" s="109"/>
      <c r="F194" s="109"/>
      <c r="G194" s="234"/>
      <c r="H194" s="386"/>
      <c r="I194" s="387"/>
      <c r="J194" s="195"/>
      <c r="K194" s="218"/>
      <c r="L194" s="387"/>
      <c r="M194" s="600"/>
      <c r="O194" s="335"/>
      <c r="P194" s="335"/>
      <c r="Q194" s="335"/>
      <c r="R194" s="335"/>
      <c r="S194" s="335"/>
      <c r="AA194" s="55"/>
      <c r="AB194" s="55"/>
      <c r="AC194" s="55"/>
      <c r="AD194" s="56"/>
      <c r="AE194" s="56"/>
      <c r="AF194" s="56"/>
    </row>
    <row r="195" spans="1:32" ht="14.5" x14ac:dyDescent="0.35">
      <c r="A195" s="197">
        <v>158</v>
      </c>
      <c r="B195" s="513"/>
      <c r="C195" s="109"/>
      <c r="D195" s="109"/>
      <c r="E195" s="109"/>
      <c r="F195" s="109"/>
      <c r="G195" s="234"/>
      <c r="H195" s="386"/>
      <c r="I195" s="387"/>
      <c r="J195" s="195"/>
      <c r="K195" s="218"/>
      <c r="L195" s="387"/>
      <c r="M195" s="600"/>
      <c r="O195" s="335"/>
      <c r="P195" s="335"/>
      <c r="Q195" s="335"/>
      <c r="R195" s="335"/>
      <c r="S195" s="335"/>
      <c r="AA195" s="55"/>
      <c r="AB195" s="55"/>
      <c r="AC195" s="55"/>
      <c r="AD195" s="56"/>
      <c r="AE195" s="56"/>
      <c r="AF195" s="56"/>
    </row>
    <row r="196" spans="1:32" ht="14.5" x14ac:dyDescent="0.35">
      <c r="A196" s="197">
        <v>159</v>
      </c>
      <c r="B196" s="513"/>
      <c r="C196" s="109"/>
      <c r="D196" s="109"/>
      <c r="E196" s="109"/>
      <c r="F196" s="109"/>
      <c r="G196" s="234"/>
      <c r="H196" s="386"/>
      <c r="I196" s="387"/>
      <c r="J196" s="195"/>
      <c r="K196" s="218"/>
      <c r="L196" s="387"/>
      <c r="M196" s="600"/>
      <c r="O196" s="335"/>
      <c r="P196" s="335"/>
      <c r="Q196" s="335"/>
      <c r="R196" s="335"/>
      <c r="S196" s="335"/>
      <c r="AA196" s="55"/>
      <c r="AB196" s="55"/>
      <c r="AC196" s="55"/>
      <c r="AD196" s="56"/>
      <c r="AE196" s="56"/>
      <c r="AF196" s="56"/>
    </row>
    <row r="197" spans="1:32" ht="14.5" x14ac:dyDescent="0.35">
      <c r="A197" s="197">
        <v>160</v>
      </c>
      <c r="B197" s="513"/>
      <c r="C197" s="109"/>
      <c r="D197" s="109"/>
      <c r="E197" s="109"/>
      <c r="F197" s="109"/>
      <c r="G197" s="234"/>
      <c r="H197" s="386"/>
      <c r="I197" s="387"/>
      <c r="J197" s="195"/>
      <c r="K197" s="218"/>
      <c r="L197" s="387"/>
      <c r="M197" s="600"/>
      <c r="O197" s="335"/>
      <c r="P197" s="335"/>
      <c r="Q197" s="335"/>
      <c r="R197" s="335"/>
      <c r="S197" s="335"/>
      <c r="AA197" s="55"/>
      <c r="AB197" s="55"/>
      <c r="AC197" s="55"/>
      <c r="AD197" s="56"/>
      <c r="AE197" s="56"/>
      <c r="AF197" s="56"/>
    </row>
    <row r="198" spans="1:32" ht="14.5" x14ac:dyDescent="0.35">
      <c r="A198" s="197">
        <v>161</v>
      </c>
      <c r="B198" s="513"/>
      <c r="C198" s="109"/>
      <c r="D198" s="109"/>
      <c r="E198" s="109"/>
      <c r="F198" s="109"/>
      <c r="G198" s="234"/>
      <c r="H198" s="386"/>
      <c r="I198" s="387"/>
      <c r="J198" s="195"/>
      <c r="K198" s="218"/>
      <c r="L198" s="387"/>
      <c r="M198" s="600"/>
      <c r="O198" s="335"/>
      <c r="P198" s="335"/>
      <c r="Q198" s="335"/>
      <c r="R198" s="335"/>
      <c r="S198" s="335"/>
      <c r="AA198" s="55"/>
      <c r="AB198" s="55"/>
      <c r="AC198" s="55"/>
      <c r="AD198" s="56"/>
      <c r="AE198" s="56"/>
      <c r="AF198" s="56"/>
    </row>
    <row r="199" spans="1:32" ht="14.5" x14ac:dyDescent="0.35">
      <c r="A199" s="197">
        <v>162</v>
      </c>
      <c r="B199" s="513"/>
      <c r="C199" s="109"/>
      <c r="D199" s="109"/>
      <c r="E199" s="109"/>
      <c r="F199" s="109"/>
      <c r="G199" s="234"/>
      <c r="H199" s="386"/>
      <c r="I199" s="387"/>
      <c r="J199" s="195"/>
      <c r="K199" s="218"/>
      <c r="L199" s="387"/>
      <c r="M199" s="600"/>
      <c r="O199" s="335"/>
      <c r="P199" s="335"/>
      <c r="Q199" s="335"/>
      <c r="R199" s="335"/>
      <c r="S199" s="335"/>
      <c r="AA199" s="55"/>
      <c r="AB199" s="55"/>
      <c r="AC199" s="55"/>
      <c r="AD199" s="56"/>
      <c r="AE199" s="56"/>
      <c r="AF199" s="56"/>
    </row>
    <row r="200" spans="1:32" ht="14.5" x14ac:dyDescent="0.35">
      <c r="A200" s="197">
        <v>163</v>
      </c>
      <c r="B200" s="513"/>
      <c r="C200" s="109"/>
      <c r="D200" s="109"/>
      <c r="E200" s="109"/>
      <c r="F200" s="109"/>
      <c r="G200" s="234"/>
      <c r="H200" s="386"/>
      <c r="I200" s="387"/>
      <c r="J200" s="195"/>
      <c r="K200" s="218"/>
      <c r="L200" s="387"/>
      <c r="M200" s="600"/>
      <c r="O200" s="335"/>
      <c r="P200" s="335"/>
      <c r="Q200" s="335"/>
      <c r="R200" s="335"/>
      <c r="S200" s="335"/>
      <c r="AA200" s="55"/>
      <c r="AB200" s="55"/>
      <c r="AC200" s="55"/>
      <c r="AD200" s="56"/>
      <c r="AE200" s="56"/>
      <c r="AF200" s="56"/>
    </row>
    <row r="201" spans="1:32" ht="14.5" x14ac:dyDescent="0.35">
      <c r="A201" s="197">
        <v>164</v>
      </c>
      <c r="B201" s="513"/>
      <c r="C201" s="109"/>
      <c r="D201" s="109"/>
      <c r="E201" s="109"/>
      <c r="F201" s="109"/>
      <c r="G201" s="234"/>
      <c r="H201" s="386"/>
      <c r="I201" s="387"/>
      <c r="J201" s="195"/>
      <c r="K201" s="218"/>
      <c r="L201" s="387"/>
      <c r="M201" s="600"/>
      <c r="O201" s="335"/>
      <c r="P201" s="335"/>
      <c r="Q201" s="335"/>
      <c r="R201" s="335"/>
      <c r="S201" s="335"/>
      <c r="AA201" s="55"/>
      <c r="AB201" s="55"/>
      <c r="AC201" s="55"/>
      <c r="AD201" s="56"/>
      <c r="AE201" s="56"/>
      <c r="AF201" s="56"/>
    </row>
    <row r="202" spans="1:32" ht="14.5" x14ac:dyDescent="0.35">
      <c r="A202" s="197">
        <v>165</v>
      </c>
      <c r="B202" s="513"/>
      <c r="C202" s="109"/>
      <c r="D202" s="109"/>
      <c r="E202" s="109"/>
      <c r="F202" s="109"/>
      <c r="G202" s="234"/>
      <c r="H202" s="386"/>
      <c r="I202" s="387"/>
      <c r="J202" s="195"/>
      <c r="K202" s="218"/>
      <c r="L202" s="387"/>
      <c r="M202" s="600"/>
      <c r="O202" s="335"/>
      <c r="P202" s="335"/>
      <c r="Q202" s="335"/>
      <c r="R202" s="335"/>
      <c r="S202" s="335"/>
      <c r="AA202" s="55"/>
      <c r="AB202" s="55"/>
      <c r="AC202" s="55"/>
      <c r="AD202" s="56"/>
      <c r="AE202" s="56"/>
      <c r="AF202" s="56"/>
    </row>
    <row r="203" spans="1:32" ht="14.5" x14ac:dyDescent="0.35">
      <c r="A203" s="197">
        <v>166</v>
      </c>
      <c r="B203" s="513"/>
      <c r="C203" s="109"/>
      <c r="D203" s="109"/>
      <c r="E203" s="109"/>
      <c r="F203" s="109"/>
      <c r="G203" s="234"/>
      <c r="H203" s="386"/>
      <c r="I203" s="387"/>
      <c r="J203" s="195"/>
      <c r="K203" s="218"/>
      <c r="L203" s="387"/>
      <c r="M203" s="600"/>
      <c r="O203" s="335"/>
      <c r="P203" s="335"/>
      <c r="Q203" s="335"/>
      <c r="R203" s="335"/>
      <c r="S203" s="335"/>
      <c r="AA203" s="55"/>
      <c r="AB203" s="55"/>
      <c r="AC203" s="55"/>
      <c r="AD203" s="56"/>
      <c r="AE203" s="56"/>
      <c r="AF203" s="56"/>
    </row>
    <row r="204" spans="1:32" ht="14.5" x14ac:dyDescent="0.35">
      <c r="A204" s="197">
        <v>167</v>
      </c>
      <c r="B204" s="513"/>
      <c r="C204" s="109"/>
      <c r="D204" s="109"/>
      <c r="E204" s="109"/>
      <c r="F204" s="109"/>
      <c r="G204" s="234"/>
      <c r="H204" s="386"/>
      <c r="I204" s="387"/>
      <c r="J204" s="195"/>
      <c r="K204" s="218"/>
      <c r="L204" s="387"/>
      <c r="M204" s="600"/>
      <c r="O204" s="335"/>
      <c r="P204" s="335"/>
      <c r="Q204" s="335"/>
      <c r="R204" s="335"/>
      <c r="S204" s="335"/>
      <c r="AA204" s="55"/>
      <c r="AB204" s="55"/>
      <c r="AC204" s="55"/>
      <c r="AD204" s="56"/>
      <c r="AE204" s="56"/>
      <c r="AF204" s="56"/>
    </row>
    <row r="205" spans="1:32" ht="14.5" x14ac:dyDescent="0.35">
      <c r="A205" s="197">
        <v>168</v>
      </c>
      <c r="B205" s="513"/>
      <c r="C205" s="109"/>
      <c r="D205" s="109"/>
      <c r="E205" s="109"/>
      <c r="F205" s="109"/>
      <c r="G205" s="234"/>
      <c r="H205" s="386"/>
      <c r="I205" s="387"/>
      <c r="J205" s="195"/>
      <c r="K205" s="218"/>
      <c r="L205" s="387"/>
      <c r="M205" s="600"/>
      <c r="O205" s="335"/>
      <c r="P205" s="335"/>
      <c r="Q205" s="335"/>
      <c r="R205" s="335"/>
      <c r="S205" s="335"/>
      <c r="AA205" s="55"/>
      <c r="AB205" s="55"/>
      <c r="AC205" s="55"/>
      <c r="AD205" s="56"/>
      <c r="AE205" s="56"/>
      <c r="AF205" s="56"/>
    </row>
    <row r="206" spans="1:32" ht="14.5" x14ac:dyDescent="0.35">
      <c r="A206" s="197">
        <v>169</v>
      </c>
      <c r="B206" s="513"/>
      <c r="C206" s="109"/>
      <c r="D206" s="109"/>
      <c r="E206" s="109"/>
      <c r="F206" s="109"/>
      <c r="G206" s="234"/>
      <c r="H206" s="386"/>
      <c r="I206" s="387"/>
      <c r="J206" s="195"/>
      <c r="K206" s="218"/>
      <c r="L206" s="387"/>
      <c r="M206" s="600"/>
      <c r="O206" s="335"/>
      <c r="P206" s="335"/>
      <c r="Q206" s="335"/>
      <c r="R206" s="335"/>
      <c r="S206" s="335"/>
      <c r="AA206" s="55"/>
      <c r="AB206" s="55"/>
      <c r="AC206" s="55"/>
      <c r="AD206" s="56"/>
      <c r="AE206" s="56"/>
      <c r="AF206" s="56"/>
    </row>
    <row r="207" spans="1:32" ht="14.5" x14ac:dyDescent="0.35">
      <c r="A207" s="197">
        <v>170</v>
      </c>
      <c r="B207" s="513"/>
      <c r="C207" s="109"/>
      <c r="D207" s="109"/>
      <c r="E207" s="109"/>
      <c r="F207" s="109"/>
      <c r="G207" s="234"/>
      <c r="H207" s="386"/>
      <c r="I207" s="387"/>
      <c r="J207" s="195"/>
      <c r="K207" s="218"/>
      <c r="L207" s="387"/>
      <c r="M207" s="600"/>
      <c r="O207" s="335"/>
      <c r="P207" s="335"/>
      <c r="Q207" s="335"/>
      <c r="R207" s="335"/>
      <c r="S207" s="335"/>
      <c r="AA207" s="55"/>
      <c r="AB207" s="55"/>
      <c r="AC207" s="55"/>
      <c r="AD207" s="56"/>
      <c r="AE207" s="56"/>
      <c r="AF207" s="56"/>
    </row>
    <row r="208" spans="1:32" ht="14.5" x14ac:dyDescent="0.35">
      <c r="A208" s="197">
        <v>171</v>
      </c>
      <c r="B208" s="513"/>
      <c r="C208" s="109"/>
      <c r="D208" s="109"/>
      <c r="E208" s="109"/>
      <c r="F208" s="109"/>
      <c r="G208" s="234"/>
      <c r="H208" s="386"/>
      <c r="I208" s="387"/>
      <c r="J208" s="195"/>
      <c r="K208" s="218"/>
      <c r="L208" s="387"/>
      <c r="M208" s="600"/>
      <c r="O208" s="335"/>
      <c r="P208" s="335"/>
      <c r="Q208" s="335"/>
      <c r="R208" s="335"/>
      <c r="S208" s="335"/>
      <c r="AA208" s="55"/>
      <c r="AB208" s="55"/>
      <c r="AC208" s="55"/>
      <c r="AD208" s="56"/>
      <c r="AE208" s="56"/>
      <c r="AF208" s="56"/>
    </row>
    <row r="209" spans="1:32" ht="14.5" x14ac:dyDescent="0.35">
      <c r="A209" s="197">
        <v>172</v>
      </c>
      <c r="B209" s="513"/>
      <c r="C209" s="109"/>
      <c r="D209" s="109"/>
      <c r="E209" s="109"/>
      <c r="F209" s="109"/>
      <c r="G209" s="234"/>
      <c r="H209" s="386"/>
      <c r="I209" s="387"/>
      <c r="J209" s="195"/>
      <c r="K209" s="218"/>
      <c r="L209" s="387"/>
      <c r="M209" s="600"/>
      <c r="O209" s="335"/>
      <c r="P209" s="335"/>
      <c r="Q209" s="335"/>
      <c r="R209" s="335"/>
      <c r="S209" s="335"/>
      <c r="AA209" s="55"/>
      <c r="AB209" s="55"/>
      <c r="AC209" s="55"/>
      <c r="AD209" s="56"/>
      <c r="AE209" s="56"/>
      <c r="AF209" s="56"/>
    </row>
    <row r="210" spans="1:32" ht="14.5" x14ac:dyDescent="0.35">
      <c r="A210" s="197">
        <v>173</v>
      </c>
      <c r="B210" s="513"/>
      <c r="C210" s="109"/>
      <c r="D210" s="109"/>
      <c r="E210" s="109"/>
      <c r="F210" s="109"/>
      <c r="G210" s="234"/>
      <c r="H210" s="386"/>
      <c r="I210" s="387"/>
      <c r="J210" s="195"/>
      <c r="K210" s="218"/>
      <c r="L210" s="387"/>
      <c r="M210" s="600"/>
      <c r="O210" s="335"/>
      <c r="P210" s="335"/>
      <c r="Q210" s="335"/>
      <c r="R210" s="335"/>
      <c r="S210" s="335"/>
      <c r="AA210" s="55"/>
      <c r="AB210" s="55"/>
      <c r="AC210" s="55"/>
      <c r="AD210" s="56"/>
      <c r="AE210" s="56"/>
      <c r="AF210" s="56"/>
    </row>
    <row r="211" spans="1:32" ht="14.5" x14ac:dyDescent="0.35">
      <c r="A211" s="197">
        <v>174</v>
      </c>
      <c r="B211" s="513"/>
      <c r="C211" s="109"/>
      <c r="D211" s="109"/>
      <c r="E211" s="109"/>
      <c r="F211" s="109"/>
      <c r="G211" s="234"/>
      <c r="H211" s="386"/>
      <c r="I211" s="387"/>
      <c r="J211" s="195"/>
      <c r="K211" s="218"/>
      <c r="L211" s="387"/>
      <c r="M211" s="600"/>
      <c r="O211" s="335"/>
      <c r="P211" s="335"/>
      <c r="Q211" s="335"/>
      <c r="R211" s="335"/>
      <c r="S211" s="335"/>
      <c r="AA211" s="55"/>
      <c r="AB211" s="55"/>
      <c r="AC211" s="55"/>
      <c r="AD211" s="56"/>
      <c r="AE211" s="56"/>
      <c r="AF211" s="56"/>
    </row>
    <row r="212" spans="1:32" ht="14.5" x14ac:dyDescent="0.35">
      <c r="A212" s="197">
        <v>175</v>
      </c>
      <c r="B212" s="513"/>
      <c r="C212" s="109"/>
      <c r="D212" s="109"/>
      <c r="E212" s="109"/>
      <c r="F212" s="109"/>
      <c r="G212" s="234"/>
      <c r="H212" s="386"/>
      <c r="I212" s="387"/>
      <c r="J212" s="195"/>
      <c r="K212" s="218"/>
      <c r="L212" s="387"/>
      <c r="M212" s="600"/>
      <c r="O212" s="335"/>
      <c r="P212" s="335"/>
      <c r="Q212" s="335"/>
      <c r="R212" s="335"/>
      <c r="S212" s="335"/>
      <c r="AA212" s="55"/>
      <c r="AB212" s="55"/>
      <c r="AC212" s="55"/>
      <c r="AD212" s="56"/>
      <c r="AE212" s="56"/>
      <c r="AF212" s="56"/>
    </row>
    <row r="213" spans="1:32" ht="14.5" x14ac:dyDescent="0.35">
      <c r="A213" s="197">
        <v>176</v>
      </c>
      <c r="B213" s="513"/>
      <c r="C213" s="109"/>
      <c r="D213" s="109"/>
      <c r="E213" s="109"/>
      <c r="F213" s="109"/>
      <c r="G213" s="234"/>
      <c r="H213" s="386"/>
      <c r="I213" s="387"/>
      <c r="J213" s="195"/>
      <c r="K213" s="218"/>
      <c r="L213" s="387"/>
      <c r="M213" s="600"/>
      <c r="O213" s="335"/>
      <c r="P213" s="335"/>
      <c r="Q213" s="335"/>
      <c r="R213" s="335"/>
      <c r="S213" s="335"/>
      <c r="AA213" s="55"/>
      <c r="AB213" s="55"/>
      <c r="AC213" s="55"/>
      <c r="AD213" s="56"/>
      <c r="AE213" s="56"/>
      <c r="AF213" s="56"/>
    </row>
    <row r="214" spans="1:32" ht="14.5" x14ac:dyDescent="0.35">
      <c r="A214" s="197">
        <v>177</v>
      </c>
      <c r="B214" s="513"/>
      <c r="C214" s="109"/>
      <c r="D214" s="109"/>
      <c r="E214" s="109"/>
      <c r="F214" s="109"/>
      <c r="G214" s="234"/>
      <c r="H214" s="386"/>
      <c r="I214" s="387"/>
      <c r="J214" s="195"/>
      <c r="K214" s="218"/>
      <c r="L214" s="387"/>
      <c r="M214" s="600"/>
      <c r="O214" s="335"/>
      <c r="P214" s="335"/>
      <c r="Q214" s="335"/>
      <c r="R214" s="335"/>
      <c r="S214" s="335"/>
      <c r="AA214" s="55"/>
      <c r="AB214" s="55"/>
      <c r="AC214" s="55"/>
      <c r="AD214" s="56"/>
      <c r="AE214" s="56"/>
      <c r="AF214" s="56"/>
    </row>
    <row r="215" spans="1:32" ht="14.5" x14ac:dyDescent="0.35">
      <c r="A215" s="197">
        <v>178</v>
      </c>
      <c r="B215" s="513"/>
      <c r="C215" s="109"/>
      <c r="D215" s="109"/>
      <c r="E215" s="109"/>
      <c r="F215" s="109"/>
      <c r="G215" s="234"/>
      <c r="H215" s="386"/>
      <c r="I215" s="387"/>
      <c r="J215" s="195"/>
      <c r="K215" s="218"/>
      <c r="L215" s="387"/>
      <c r="M215" s="600"/>
      <c r="O215" s="335"/>
      <c r="P215" s="335"/>
      <c r="Q215" s="335"/>
      <c r="R215" s="335"/>
      <c r="S215" s="335"/>
      <c r="AA215" s="55"/>
      <c r="AB215" s="55"/>
      <c r="AC215" s="55"/>
      <c r="AD215" s="56"/>
      <c r="AE215" s="56"/>
      <c r="AF215" s="56"/>
    </row>
    <row r="216" spans="1:32" ht="14.5" x14ac:dyDescent="0.35">
      <c r="A216" s="197">
        <v>179</v>
      </c>
      <c r="B216" s="513"/>
      <c r="C216" s="109"/>
      <c r="D216" s="109"/>
      <c r="E216" s="109"/>
      <c r="F216" s="109"/>
      <c r="G216" s="234"/>
      <c r="H216" s="386"/>
      <c r="I216" s="387"/>
      <c r="J216" s="195"/>
      <c r="K216" s="218"/>
      <c r="L216" s="387"/>
      <c r="M216" s="600"/>
      <c r="O216" s="335"/>
      <c r="P216" s="335"/>
      <c r="Q216" s="335"/>
      <c r="R216" s="335"/>
      <c r="S216" s="335"/>
      <c r="AA216" s="55"/>
      <c r="AB216" s="55"/>
      <c r="AC216" s="55"/>
      <c r="AD216" s="56"/>
      <c r="AE216" s="56"/>
      <c r="AF216" s="56"/>
    </row>
    <row r="217" spans="1:32" ht="14.5" x14ac:dyDescent="0.35">
      <c r="A217" s="197">
        <v>180</v>
      </c>
      <c r="B217" s="513"/>
      <c r="C217" s="109"/>
      <c r="D217" s="109"/>
      <c r="E217" s="109"/>
      <c r="F217" s="109"/>
      <c r="G217" s="234"/>
      <c r="H217" s="386"/>
      <c r="I217" s="387"/>
      <c r="J217" s="195"/>
      <c r="K217" s="218"/>
      <c r="L217" s="387"/>
      <c r="M217" s="600"/>
      <c r="O217" s="335"/>
      <c r="P217" s="335"/>
      <c r="Q217" s="335"/>
      <c r="R217" s="335"/>
      <c r="S217" s="335"/>
      <c r="AA217" s="55"/>
      <c r="AB217" s="55"/>
      <c r="AC217" s="55"/>
      <c r="AD217" s="56"/>
      <c r="AE217" s="56"/>
      <c r="AF217" s="56"/>
    </row>
    <row r="218" spans="1:32" ht="14.5" x14ac:dyDescent="0.35">
      <c r="A218" s="197">
        <v>181</v>
      </c>
      <c r="B218" s="513"/>
      <c r="C218" s="109"/>
      <c r="D218" s="109"/>
      <c r="E218" s="109"/>
      <c r="F218" s="109"/>
      <c r="G218" s="234"/>
      <c r="H218" s="386"/>
      <c r="I218" s="387"/>
      <c r="J218" s="195"/>
      <c r="K218" s="218"/>
      <c r="L218" s="387"/>
      <c r="M218" s="600"/>
      <c r="O218" s="335"/>
      <c r="P218" s="335"/>
      <c r="Q218" s="335"/>
      <c r="R218" s="335"/>
      <c r="S218" s="335"/>
      <c r="AA218" s="55"/>
      <c r="AB218" s="55"/>
      <c r="AC218" s="55"/>
      <c r="AD218" s="56"/>
      <c r="AE218" s="56"/>
      <c r="AF218" s="56"/>
    </row>
    <row r="219" spans="1:32" ht="14.5" x14ac:dyDescent="0.35">
      <c r="A219" s="197">
        <v>182</v>
      </c>
      <c r="B219" s="513"/>
      <c r="C219" s="109"/>
      <c r="D219" s="109"/>
      <c r="E219" s="109"/>
      <c r="F219" s="109"/>
      <c r="G219" s="234"/>
      <c r="H219" s="386"/>
      <c r="I219" s="387"/>
      <c r="J219" s="195"/>
      <c r="K219" s="218"/>
      <c r="L219" s="387"/>
      <c r="M219" s="600"/>
      <c r="O219" s="335"/>
      <c r="P219" s="335"/>
      <c r="Q219" s="335"/>
      <c r="R219" s="335"/>
      <c r="S219" s="335"/>
      <c r="AA219" s="55"/>
      <c r="AB219" s="55"/>
      <c r="AC219" s="55"/>
      <c r="AD219" s="56"/>
      <c r="AE219" s="56"/>
      <c r="AF219" s="56"/>
    </row>
    <row r="220" spans="1:32" ht="14.5" x14ac:dyDescent="0.35">
      <c r="A220" s="197">
        <v>183</v>
      </c>
      <c r="B220" s="513"/>
      <c r="C220" s="109"/>
      <c r="D220" s="109"/>
      <c r="E220" s="109"/>
      <c r="F220" s="109"/>
      <c r="G220" s="234"/>
      <c r="H220" s="386"/>
      <c r="I220" s="387"/>
      <c r="J220" s="195"/>
      <c r="K220" s="218"/>
      <c r="L220" s="387"/>
      <c r="M220" s="600"/>
      <c r="O220" s="335"/>
      <c r="P220" s="335"/>
      <c r="Q220" s="335"/>
      <c r="R220" s="335"/>
      <c r="S220" s="335"/>
      <c r="AA220" s="55"/>
      <c r="AB220" s="55"/>
      <c r="AC220" s="55"/>
      <c r="AD220" s="56"/>
      <c r="AE220" s="56"/>
      <c r="AF220" s="56"/>
    </row>
    <row r="221" spans="1:32" ht="14.5" x14ac:dyDescent="0.35">
      <c r="A221" s="197">
        <v>184</v>
      </c>
      <c r="B221" s="513"/>
      <c r="C221" s="109"/>
      <c r="D221" s="109"/>
      <c r="E221" s="109"/>
      <c r="F221" s="109"/>
      <c r="G221" s="234"/>
      <c r="H221" s="386"/>
      <c r="I221" s="387"/>
      <c r="J221" s="195"/>
      <c r="K221" s="218"/>
      <c r="L221" s="387"/>
      <c r="M221" s="600"/>
      <c r="O221" s="335"/>
      <c r="P221" s="335"/>
      <c r="Q221" s="335"/>
      <c r="R221" s="335"/>
      <c r="S221" s="335"/>
      <c r="AA221" s="55"/>
      <c r="AB221" s="55"/>
      <c r="AC221" s="55"/>
      <c r="AD221" s="56"/>
      <c r="AE221" s="56"/>
      <c r="AF221" s="56"/>
    </row>
    <row r="222" spans="1:32" ht="14.5" x14ac:dyDescent="0.35">
      <c r="A222" s="197">
        <v>185</v>
      </c>
      <c r="B222" s="513"/>
      <c r="C222" s="109"/>
      <c r="D222" s="109"/>
      <c r="E222" s="109"/>
      <c r="F222" s="109"/>
      <c r="G222" s="234"/>
      <c r="H222" s="386"/>
      <c r="I222" s="387"/>
      <c r="J222" s="195"/>
      <c r="K222" s="218"/>
      <c r="L222" s="387"/>
      <c r="M222" s="600"/>
      <c r="O222" s="335"/>
      <c r="P222" s="335"/>
      <c r="Q222" s="335"/>
      <c r="R222" s="335"/>
      <c r="S222" s="335"/>
      <c r="AA222" s="55"/>
      <c r="AB222" s="55"/>
      <c r="AC222" s="55"/>
      <c r="AD222" s="56"/>
      <c r="AE222" s="56"/>
      <c r="AF222" s="56"/>
    </row>
    <row r="223" spans="1:32" ht="14.5" x14ac:dyDescent="0.35">
      <c r="A223" s="197">
        <v>186</v>
      </c>
      <c r="B223" s="513"/>
      <c r="C223" s="109"/>
      <c r="D223" s="109"/>
      <c r="E223" s="109"/>
      <c r="F223" s="109"/>
      <c r="G223" s="234"/>
      <c r="H223" s="386"/>
      <c r="I223" s="387"/>
      <c r="J223" s="195"/>
      <c r="K223" s="218"/>
      <c r="L223" s="387"/>
      <c r="M223" s="600"/>
      <c r="O223" s="335"/>
      <c r="P223" s="335"/>
      <c r="Q223" s="335"/>
      <c r="R223" s="335"/>
      <c r="S223" s="335"/>
      <c r="AA223" s="55"/>
      <c r="AB223" s="55"/>
      <c r="AC223" s="55"/>
      <c r="AD223" s="56"/>
      <c r="AE223" s="56"/>
      <c r="AF223" s="56"/>
    </row>
    <row r="224" spans="1:32" ht="14.5" x14ac:dyDescent="0.35">
      <c r="A224" s="197">
        <v>187</v>
      </c>
      <c r="B224" s="513"/>
      <c r="C224" s="109"/>
      <c r="D224" s="109"/>
      <c r="E224" s="109"/>
      <c r="F224" s="109"/>
      <c r="G224" s="234"/>
      <c r="H224" s="386"/>
      <c r="I224" s="387"/>
      <c r="J224" s="195"/>
      <c r="K224" s="218"/>
      <c r="L224" s="387"/>
      <c r="M224" s="600"/>
      <c r="O224" s="335"/>
      <c r="P224" s="335"/>
      <c r="Q224" s="335"/>
      <c r="R224" s="335"/>
      <c r="S224" s="335"/>
      <c r="AA224" s="55"/>
      <c r="AB224" s="55"/>
      <c r="AC224" s="55"/>
      <c r="AD224" s="56"/>
      <c r="AE224" s="56"/>
      <c r="AF224" s="56"/>
    </row>
    <row r="225" spans="1:32" ht="14.5" x14ac:dyDescent="0.35">
      <c r="A225" s="197">
        <v>188</v>
      </c>
      <c r="B225" s="513"/>
      <c r="C225" s="109"/>
      <c r="D225" s="109"/>
      <c r="E225" s="109"/>
      <c r="F225" s="109"/>
      <c r="G225" s="234"/>
      <c r="H225" s="386"/>
      <c r="I225" s="387"/>
      <c r="J225" s="195"/>
      <c r="K225" s="218"/>
      <c r="L225" s="387"/>
      <c r="M225" s="600"/>
      <c r="O225" s="335"/>
      <c r="P225" s="335"/>
      <c r="Q225" s="335"/>
      <c r="R225" s="335"/>
      <c r="S225" s="335"/>
      <c r="AA225" s="55"/>
      <c r="AB225" s="55"/>
      <c r="AC225" s="55"/>
      <c r="AD225" s="56"/>
      <c r="AE225" s="56"/>
      <c r="AF225" s="56"/>
    </row>
    <row r="226" spans="1:32" ht="14.5" x14ac:dyDescent="0.35">
      <c r="A226" s="197">
        <v>189</v>
      </c>
      <c r="B226" s="513"/>
      <c r="C226" s="109"/>
      <c r="D226" s="109"/>
      <c r="E226" s="109"/>
      <c r="F226" s="109"/>
      <c r="G226" s="234"/>
      <c r="H226" s="386"/>
      <c r="I226" s="387"/>
      <c r="J226" s="195"/>
      <c r="K226" s="218"/>
      <c r="L226" s="387"/>
      <c r="M226" s="600"/>
      <c r="O226" s="335"/>
      <c r="P226" s="335"/>
      <c r="Q226" s="335"/>
      <c r="R226" s="335"/>
      <c r="S226" s="335"/>
      <c r="AA226" s="55"/>
      <c r="AB226" s="55"/>
      <c r="AC226" s="55"/>
      <c r="AD226" s="56"/>
      <c r="AE226" s="56"/>
      <c r="AF226" s="56"/>
    </row>
    <row r="227" spans="1:32" ht="14.5" x14ac:dyDescent="0.35">
      <c r="A227" s="197">
        <v>190</v>
      </c>
      <c r="B227" s="513"/>
      <c r="C227" s="109"/>
      <c r="D227" s="109"/>
      <c r="E227" s="109"/>
      <c r="F227" s="109"/>
      <c r="G227" s="234"/>
      <c r="H227" s="386"/>
      <c r="I227" s="387"/>
      <c r="J227" s="195"/>
      <c r="K227" s="218"/>
      <c r="L227" s="387"/>
      <c r="M227" s="600"/>
      <c r="O227" s="335"/>
      <c r="P227" s="335"/>
      <c r="Q227" s="335"/>
      <c r="R227" s="335"/>
      <c r="S227" s="335"/>
      <c r="AA227" s="55"/>
      <c r="AB227" s="55"/>
      <c r="AC227" s="55"/>
      <c r="AD227" s="56"/>
      <c r="AE227" s="56"/>
      <c r="AF227" s="56"/>
    </row>
    <row r="228" spans="1:32" ht="14.5" x14ac:dyDescent="0.35">
      <c r="A228" s="197">
        <v>191</v>
      </c>
      <c r="B228" s="513"/>
      <c r="C228" s="109"/>
      <c r="D228" s="109"/>
      <c r="E228" s="109"/>
      <c r="F228" s="109"/>
      <c r="G228" s="234"/>
      <c r="H228" s="386"/>
      <c r="I228" s="387"/>
      <c r="J228" s="195"/>
      <c r="K228" s="218"/>
      <c r="L228" s="387"/>
      <c r="M228" s="600"/>
      <c r="O228" s="335"/>
      <c r="P228" s="335"/>
      <c r="Q228" s="335"/>
      <c r="R228" s="335"/>
      <c r="S228" s="335"/>
      <c r="AA228" s="55"/>
      <c r="AB228" s="55"/>
      <c r="AC228" s="55"/>
      <c r="AD228" s="56"/>
      <c r="AE228" s="56"/>
      <c r="AF228" s="56"/>
    </row>
    <row r="229" spans="1:32" ht="14.5" x14ac:dyDescent="0.35">
      <c r="A229" s="197">
        <v>192</v>
      </c>
      <c r="B229" s="513"/>
      <c r="C229" s="109"/>
      <c r="D229" s="109"/>
      <c r="E229" s="109"/>
      <c r="F229" s="109"/>
      <c r="G229" s="234"/>
      <c r="H229" s="386"/>
      <c r="I229" s="387"/>
      <c r="J229" s="195"/>
      <c r="K229" s="218"/>
      <c r="L229" s="387"/>
      <c r="M229" s="600"/>
      <c r="O229" s="335"/>
      <c r="P229" s="335"/>
      <c r="Q229" s="335"/>
      <c r="R229" s="335"/>
      <c r="S229" s="335"/>
      <c r="AA229" s="55"/>
      <c r="AB229" s="55"/>
      <c r="AC229" s="55"/>
      <c r="AD229" s="56"/>
      <c r="AE229" s="56"/>
      <c r="AF229" s="56"/>
    </row>
    <row r="230" spans="1:32" ht="14.5" x14ac:dyDescent="0.35">
      <c r="A230" s="197">
        <v>193</v>
      </c>
      <c r="B230" s="513"/>
      <c r="C230" s="109"/>
      <c r="D230" s="109"/>
      <c r="E230" s="109"/>
      <c r="F230" s="109"/>
      <c r="G230" s="234"/>
      <c r="H230" s="386"/>
      <c r="I230" s="387"/>
      <c r="J230" s="195"/>
      <c r="K230" s="218"/>
      <c r="L230" s="387"/>
      <c r="M230" s="600"/>
      <c r="O230" s="335"/>
      <c r="P230" s="335"/>
      <c r="Q230" s="335"/>
      <c r="R230" s="335"/>
      <c r="S230" s="335"/>
      <c r="AA230" s="55"/>
      <c r="AB230" s="55"/>
      <c r="AC230" s="55"/>
      <c r="AD230" s="56"/>
      <c r="AE230" s="56"/>
      <c r="AF230" s="56"/>
    </row>
    <row r="231" spans="1:32" ht="14.5" x14ac:dyDescent="0.35">
      <c r="A231" s="197">
        <v>194</v>
      </c>
      <c r="B231" s="513"/>
      <c r="C231" s="109"/>
      <c r="D231" s="109"/>
      <c r="E231" s="109"/>
      <c r="F231" s="109"/>
      <c r="G231" s="234"/>
      <c r="H231" s="386"/>
      <c r="I231" s="387"/>
      <c r="J231" s="195"/>
      <c r="K231" s="218"/>
      <c r="L231" s="387"/>
      <c r="M231" s="600"/>
      <c r="O231" s="335"/>
      <c r="P231" s="335"/>
      <c r="Q231" s="335"/>
      <c r="R231" s="335"/>
      <c r="S231" s="335"/>
      <c r="AA231" s="55"/>
      <c r="AB231" s="55"/>
      <c r="AC231" s="55"/>
      <c r="AD231" s="56"/>
      <c r="AE231" s="56"/>
      <c r="AF231" s="56"/>
    </row>
    <row r="232" spans="1:32" ht="14.5" x14ac:dyDescent="0.35">
      <c r="A232" s="197">
        <v>195</v>
      </c>
      <c r="B232" s="513"/>
      <c r="C232" s="109"/>
      <c r="D232" s="109"/>
      <c r="E232" s="109"/>
      <c r="F232" s="109"/>
      <c r="G232" s="234"/>
      <c r="H232" s="386"/>
      <c r="I232" s="387"/>
      <c r="J232" s="195"/>
      <c r="K232" s="218"/>
      <c r="L232" s="387"/>
      <c r="M232" s="600"/>
      <c r="O232" s="335"/>
      <c r="P232" s="335"/>
      <c r="Q232" s="335"/>
      <c r="R232" s="335"/>
      <c r="S232" s="335"/>
      <c r="AA232" s="55"/>
      <c r="AB232" s="55"/>
      <c r="AC232" s="55"/>
      <c r="AD232" s="56"/>
      <c r="AE232" s="56"/>
      <c r="AF232" s="56"/>
    </row>
    <row r="233" spans="1:32" ht="14.5" x14ac:dyDescent="0.35">
      <c r="A233" s="197">
        <v>196</v>
      </c>
      <c r="B233" s="513"/>
      <c r="C233" s="109"/>
      <c r="D233" s="109"/>
      <c r="E233" s="109"/>
      <c r="F233" s="109"/>
      <c r="G233" s="234"/>
      <c r="H233" s="386"/>
      <c r="I233" s="387"/>
      <c r="J233" s="195"/>
      <c r="K233" s="218"/>
      <c r="L233" s="387"/>
      <c r="M233" s="600"/>
      <c r="O233" s="335"/>
      <c r="P233" s="335"/>
      <c r="Q233" s="335"/>
      <c r="R233" s="335"/>
      <c r="S233" s="335"/>
      <c r="AA233" s="55"/>
      <c r="AB233" s="55"/>
      <c r="AC233" s="55"/>
      <c r="AD233" s="56"/>
      <c r="AE233" s="56"/>
      <c r="AF233" s="56"/>
    </row>
    <row r="234" spans="1:32" ht="14.5" x14ac:dyDescent="0.35">
      <c r="A234" s="197">
        <v>197</v>
      </c>
      <c r="B234" s="513"/>
      <c r="C234" s="109"/>
      <c r="D234" s="109"/>
      <c r="E234" s="109"/>
      <c r="F234" s="109"/>
      <c r="G234" s="234"/>
      <c r="H234" s="386"/>
      <c r="I234" s="387"/>
      <c r="J234" s="195"/>
      <c r="K234" s="218"/>
      <c r="L234" s="387"/>
      <c r="M234" s="600"/>
      <c r="O234" s="335"/>
      <c r="P234" s="335"/>
      <c r="Q234" s="335"/>
      <c r="R234" s="335"/>
      <c r="S234" s="335"/>
      <c r="AA234" s="55"/>
      <c r="AB234" s="55"/>
      <c r="AC234" s="55"/>
      <c r="AD234" s="56"/>
      <c r="AE234" s="56"/>
      <c r="AF234" s="56"/>
    </row>
    <row r="235" spans="1:32" ht="14.5" x14ac:dyDescent="0.35">
      <c r="A235" s="197">
        <v>198</v>
      </c>
      <c r="B235" s="513"/>
      <c r="C235" s="109"/>
      <c r="D235" s="109"/>
      <c r="E235" s="109"/>
      <c r="F235" s="109"/>
      <c r="G235" s="234"/>
      <c r="H235" s="386"/>
      <c r="I235" s="387"/>
      <c r="J235" s="195"/>
      <c r="K235" s="218"/>
      <c r="L235" s="387"/>
      <c r="M235" s="600"/>
      <c r="O235" s="335"/>
      <c r="P235" s="335"/>
      <c r="Q235" s="335"/>
      <c r="R235" s="335"/>
      <c r="S235" s="335"/>
      <c r="AA235" s="55"/>
      <c r="AB235" s="55"/>
      <c r="AC235" s="55"/>
      <c r="AD235" s="56"/>
      <c r="AE235" s="56"/>
      <c r="AF235" s="56"/>
    </row>
    <row r="236" spans="1:32" ht="14.5" x14ac:dyDescent="0.35">
      <c r="A236" s="197">
        <v>199</v>
      </c>
      <c r="B236" s="513"/>
      <c r="C236" s="109"/>
      <c r="D236" s="109"/>
      <c r="E236" s="109"/>
      <c r="F236" s="109"/>
      <c r="G236" s="234"/>
      <c r="H236" s="386"/>
      <c r="I236" s="387"/>
      <c r="J236" s="195"/>
      <c r="K236" s="218"/>
      <c r="L236" s="387"/>
      <c r="M236" s="600"/>
      <c r="O236" s="335"/>
      <c r="P236" s="335"/>
      <c r="Q236" s="335"/>
      <c r="R236" s="335"/>
      <c r="S236" s="335"/>
      <c r="AA236" s="55"/>
      <c r="AB236" s="55"/>
      <c r="AC236" s="55"/>
      <c r="AD236" s="56"/>
      <c r="AE236" s="56"/>
      <c r="AF236" s="56"/>
    </row>
    <row r="237" spans="1:32" ht="14.5" x14ac:dyDescent="0.35">
      <c r="A237" s="197">
        <v>200</v>
      </c>
      <c r="B237" s="513"/>
      <c r="C237" s="109"/>
      <c r="D237" s="109"/>
      <c r="E237" s="109"/>
      <c r="F237" s="109"/>
      <c r="G237" s="234"/>
      <c r="H237" s="386"/>
      <c r="I237" s="387"/>
      <c r="J237" s="195"/>
      <c r="K237" s="218"/>
      <c r="L237" s="387"/>
      <c r="M237" s="600"/>
      <c r="O237" s="335"/>
      <c r="P237" s="335"/>
      <c r="Q237" s="335"/>
      <c r="R237" s="335"/>
      <c r="S237" s="335"/>
      <c r="AA237" s="55"/>
      <c r="AB237" s="55"/>
      <c r="AC237" s="55"/>
      <c r="AD237" s="56"/>
      <c r="AE237" s="56"/>
      <c r="AF237" s="56"/>
    </row>
    <row r="238" spans="1:32" ht="14.5" x14ac:dyDescent="0.35">
      <c r="A238" s="197">
        <v>201</v>
      </c>
      <c r="B238" s="513"/>
      <c r="C238" s="109"/>
      <c r="D238" s="109"/>
      <c r="E238" s="109"/>
      <c r="F238" s="109"/>
      <c r="G238" s="234"/>
      <c r="H238" s="386"/>
      <c r="I238" s="387"/>
      <c r="J238" s="195"/>
      <c r="K238" s="218"/>
      <c r="L238" s="387"/>
      <c r="M238" s="600"/>
      <c r="O238" s="335"/>
      <c r="P238" s="335"/>
      <c r="Q238" s="335"/>
      <c r="R238" s="335"/>
      <c r="S238" s="335"/>
      <c r="AA238" s="55"/>
      <c r="AB238" s="55"/>
      <c r="AC238" s="55"/>
      <c r="AD238" s="56"/>
      <c r="AE238" s="56"/>
      <c r="AF238" s="56"/>
    </row>
    <row r="239" spans="1:32" ht="14.5" x14ac:dyDescent="0.35">
      <c r="A239" s="197">
        <v>202</v>
      </c>
      <c r="B239" s="513"/>
      <c r="C239" s="109"/>
      <c r="D239" s="109"/>
      <c r="E239" s="109"/>
      <c r="F239" s="109"/>
      <c r="G239" s="234"/>
      <c r="H239" s="386"/>
      <c r="I239" s="387"/>
      <c r="J239" s="195"/>
      <c r="K239" s="218"/>
      <c r="L239" s="387"/>
      <c r="M239" s="600"/>
      <c r="O239" s="335"/>
      <c r="P239" s="335"/>
      <c r="Q239" s="335"/>
      <c r="R239" s="335"/>
      <c r="S239" s="335"/>
      <c r="AA239" s="55"/>
      <c r="AB239" s="55"/>
      <c r="AC239" s="55"/>
      <c r="AD239" s="56"/>
      <c r="AE239" s="56"/>
      <c r="AF239" s="56"/>
    </row>
    <row r="240" spans="1:32" ht="14.5" x14ac:dyDescent="0.35">
      <c r="A240" s="197">
        <v>203</v>
      </c>
      <c r="B240" s="513"/>
      <c r="C240" s="109"/>
      <c r="D240" s="109"/>
      <c r="E240" s="109"/>
      <c r="F240" s="109"/>
      <c r="G240" s="234"/>
      <c r="H240" s="386"/>
      <c r="I240" s="387"/>
      <c r="J240" s="195"/>
      <c r="K240" s="218"/>
      <c r="L240" s="387"/>
      <c r="M240" s="600"/>
      <c r="O240" s="335"/>
      <c r="P240" s="335"/>
      <c r="Q240" s="335"/>
      <c r="R240" s="335"/>
      <c r="S240" s="335"/>
      <c r="AA240" s="55"/>
      <c r="AB240" s="55"/>
      <c r="AC240" s="55"/>
      <c r="AD240" s="56"/>
      <c r="AE240" s="56"/>
      <c r="AF240" s="56"/>
    </row>
    <row r="241" spans="1:32" ht="14.5" x14ac:dyDescent="0.35">
      <c r="A241" s="197">
        <v>204</v>
      </c>
      <c r="B241" s="513"/>
      <c r="C241" s="109"/>
      <c r="D241" s="109"/>
      <c r="E241" s="109"/>
      <c r="F241" s="109"/>
      <c r="G241" s="234"/>
      <c r="H241" s="386"/>
      <c r="I241" s="387"/>
      <c r="J241" s="195"/>
      <c r="K241" s="218"/>
      <c r="L241" s="387"/>
      <c r="M241" s="600"/>
      <c r="O241" s="335"/>
      <c r="P241" s="335"/>
      <c r="Q241" s="335"/>
      <c r="R241" s="335"/>
      <c r="S241" s="335"/>
      <c r="AA241" s="55"/>
      <c r="AB241" s="55"/>
      <c r="AC241" s="55"/>
      <c r="AD241" s="56"/>
      <c r="AE241" s="56"/>
      <c r="AF241" s="56"/>
    </row>
    <row r="242" spans="1:32" ht="14.5" x14ac:dyDescent="0.35">
      <c r="A242" s="197">
        <v>205</v>
      </c>
      <c r="B242" s="513"/>
      <c r="C242" s="109"/>
      <c r="D242" s="109"/>
      <c r="E242" s="109"/>
      <c r="F242" s="109"/>
      <c r="G242" s="234"/>
      <c r="H242" s="386"/>
      <c r="I242" s="387"/>
      <c r="J242" s="195"/>
      <c r="K242" s="218"/>
      <c r="L242" s="387"/>
      <c r="M242" s="600"/>
      <c r="O242" s="335"/>
      <c r="P242" s="335"/>
      <c r="Q242" s="335"/>
      <c r="R242" s="335"/>
      <c r="S242" s="335"/>
      <c r="AA242" s="55"/>
      <c r="AB242" s="55"/>
      <c r="AC242" s="55"/>
      <c r="AD242" s="56"/>
      <c r="AE242" s="56"/>
      <c r="AF242" s="56"/>
    </row>
    <row r="243" spans="1:32" ht="14.5" x14ac:dyDescent="0.35">
      <c r="A243" s="197">
        <v>206</v>
      </c>
      <c r="B243" s="513"/>
      <c r="C243" s="109"/>
      <c r="D243" s="109"/>
      <c r="E243" s="109"/>
      <c r="F243" s="109"/>
      <c r="G243" s="234"/>
      <c r="H243" s="386"/>
      <c r="I243" s="387"/>
      <c r="J243" s="195"/>
      <c r="K243" s="218"/>
      <c r="L243" s="387"/>
      <c r="M243" s="600"/>
      <c r="O243" s="335"/>
      <c r="P243" s="335"/>
      <c r="Q243" s="335"/>
      <c r="R243" s="335"/>
      <c r="S243" s="335"/>
      <c r="AA243" s="55"/>
      <c r="AB243" s="55"/>
      <c r="AC243" s="55"/>
      <c r="AD243" s="56"/>
      <c r="AE243" s="56"/>
      <c r="AF243" s="56"/>
    </row>
    <row r="244" spans="1:32" ht="14.5" x14ac:dyDescent="0.35">
      <c r="A244" s="197">
        <v>207</v>
      </c>
      <c r="B244" s="513"/>
      <c r="C244" s="109"/>
      <c r="D244" s="109"/>
      <c r="E244" s="109"/>
      <c r="F244" s="109"/>
      <c r="G244" s="234"/>
      <c r="H244" s="386"/>
      <c r="I244" s="387"/>
      <c r="J244" s="195"/>
      <c r="K244" s="218"/>
      <c r="L244" s="387"/>
      <c r="M244" s="600"/>
      <c r="O244" s="335"/>
      <c r="P244" s="335"/>
      <c r="Q244" s="335"/>
      <c r="R244" s="335"/>
      <c r="S244" s="335"/>
      <c r="AA244" s="55"/>
      <c r="AB244" s="55"/>
      <c r="AC244" s="55"/>
      <c r="AD244" s="56"/>
      <c r="AE244" s="56"/>
      <c r="AF244" s="56"/>
    </row>
    <row r="245" spans="1:32" ht="14.5" x14ac:dyDescent="0.35">
      <c r="A245" s="197">
        <v>208</v>
      </c>
      <c r="B245" s="513"/>
      <c r="C245" s="109"/>
      <c r="D245" s="109"/>
      <c r="E245" s="109"/>
      <c r="F245" s="109"/>
      <c r="G245" s="234"/>
      <c r="H245" s="386"/>
      <c r="I245" s="387"/>
      <c r="J245" s="195"/>
      <c r="K245" s="218"/>
      <c r="L245" s="387"/>
      <c r="M245" s="600"/>
      <c r="O245" s="335"/>
      <c r="P245" s="335"/>
      <c r="Q245" s="335"/>
      <c r="R245" s="335"/>
      <c r="S245" s="335"/>
      <c r="AA245" s="55"/>
      <c r="AB245" s="55"/>
      <c r="AC245" s="55"/>
      <c r="AD245" s="56"/>
      <c r="AE245" s="56"/>
      <c r="AF245" s="56"/>
    </row>
    <row r="246" spans="1:32" ht="14.5" x14ac:dyDescent="0.35">
      <c r="A246" s="197">
        <v>209</v>
      </c>
      <c r="B246" s="513"/>
      <c r="C246" s="109"/>
      <c r="D246" s="109"/>
      <c r="E246" s="109"/>
      <c r="F246" s="109"/>
      <c r="G246" s="234"/>
      <c r="H246" s="386"/>
      <c r="I246" s="387"/>
      <c r="J246" s="195"/>
      <c r="K246" s="218"/>
      <c r="L246" s="387"/>
      <c r="M246" s="600"/>
      <c r="O246" s="335"/>
      <c r="P246" s="335"/>
      <c r="Q246" s="335"/>
      <c r="R246" s="335"/>
      <c r="S246" s="335"/>
      <c r="AA246" s="55"/>
      <c r="AB246" s="55"/>
      <c r="AC246" s="55"/>
      <c r="AD246" s="56"/>
      <c r="AE246" s="56"/>
      <c r="AF246" s="56"/>
    </row>
    <row r="247" spans="1:32" ht="14.5" x14ac:dyDescent="0.35">
      <c r="A247" s="197">
        <v>210</v>
      </c>
      <c r="B247" s="513"/>
      <c r="C247" s="109"/>
      <c r="D247" s="109"/>
      <c r="E247" s="109"/>
      <c r="F247" s="109"/>
      <c r="G247" s="234"/>
      <c r="H247" s="386"/>
      <c r="I247" s="387"/>
      <c r="J247" s="195"/>
      <c r="K247" s="218"/>
      <c r="L247" s="387"/>
      <c r="M247" s="600"/>
      <c r="O247" s="335"/>
      <c r="P247" s="335"/>
      <c r="Q247" s="335"/>
      <c r="R247" s="335"/>
      <c r="S247" s="335"/>
      <c r="AA247" s="55"/>
      <c r="AB247" s="55"/>
      <c r="AC247" s="55"/>
      <c r="AD247" s="56"/>
      <c r="AE247" s="56"/>
      <c r="AF247" s="56"/>
    </row>
    <row r="248" spans="1:32" ht="14.5" x14ac:dyDescent="0.35">
      <c r="A248" s="197">
        <v>211</v>
      </c>
      <c r="B248" s="513"/>
      <c r="C248" s="109"/>
      <c r="D248" s="109"/>
      <c r="E248" s="109"/>
      <c r="F248" s="109"/>
      <c r="G248" s="234"/>
      <c r="H248" s="386"/>
      <c r="I248" s="387"/>
      <c r="J248" s="195"/>
      <c r="K248" s="218"/>
      <c r="L248" s="387"/>
      <c r="M248" s="600"/>
      <c r="O248" s="335"/>
      <c r="P248" s="335"/>
      <c r="Q248" s="335"/>
      <c r="R248" s="335"/>
      <c r="S248" s="335"/>
      <c r="AA248" s="55"/>
      <c r="AB248" s="55"/>
      <c r="AC248" s="55"/>
      <c r="AD248" s="56"/>
      <c r="AE248" s="56"/>
      <c r="AF248" s="56"/>
    </row>
    <row r="249" spans="1:32" ht="14.5" x14ac:dyDescent="0.35">
      <c r="A249" s="197">
        <v>212</v>
      </c>
      <c r="B249" s="513"/>
      <c r="C249" s="109"/>
      <c r="D249" s="109"/>
      <c r="E249" s="109"/>
      <c r="F249" s="109"/>
      <c r="G249" s="234"/>
      <c r="H249" s="386"/>
      <c r="I249" s="387"/>
      <c r="J249" s="195"/>
      <c r="K249" s="218"/>
      <c r="L249" s="387"/>
      <c r="M249" s="600"/>
      <c r="O249" s="335"/>
      <c r="P249" s="335"/>
      <c r="Q249" s="335"/>
      <c r="R249" s="335"/>
      <c r="S249" s="335"/>
      <c r="AA249" s="55"/>
      <c r="AB249" s="55"/>
      <c r="AC249" s="55"/>
      <c r="AD249" s="56"/>
      <c r="AE249" s="56"/>
      <c r="AF249" s="56"/>
    </row>
    <row r="250" spans="1:32" ht="14.5" x14ac:dyDescent="0.35">
      <c r="A250" s="197">
        <v>213</v>
      </c>
      <c r="B250" s="513"/>
      <c r="C250" s="109"/>
      <c r="D250" s="109"/>
      <c r="E250" s="109"/>
      <c r="F250" s="109"/>
      <c r="G250" s="234"/>
      <c r="H250" s="386"/>
      <c r="I250" s="387"/>
      <c r="J250" s="195"/>
      <c r="K250" s="218"/>
      <c r="L250" s="387"/>
      <c r="M250" s="600"/>
      <c r="O250" s="335"/>
      <c r="P250" s="335"/>
      <c r="Q250" s="335"/>
      <c r="R250" s="335"/>
      <c r="S250" s="335"/>
      <c r="AA250" s="55"/>
      <c r="AB250" s="55"/>
      <c r="AC250" s="55"/>
      <c r="AD250" s="56"/>
      <c r="AE250" s="56"/>
      <c r="AF250" s="56"/>
    </row>
    <row r="251" spans="1:32" ht="14.5" x14ac:dyDescent="0.35">
      <c r="A251" s="197">
        <v>214</v>
      </c>
      <c r="B251" s="513"/>
      <c r="C251" s="109"/>
      <c r="D251" s="109"/>
      <c r="E251" s="109"/>
      <c r="F251" s="109"/>
      <c r="G251" s="234"/>
      <c r="H251" s="386"/>
      <c r="I251" s="387"/>
      <c r="J251" s="195"/>
      <c r="K251" s="218"/>
      <c r="L251" s="387"/>
      <c r="M251" s="600"/>
      <c r="O251" s="335"/>
      <c r="P251" s="335"/>
      <c r="Q251" s="335"/>
      <c r="R251" s="335"/>
      <c r="S251" s="335"/>
      <c r="AA251" s="55"/>
      <c r="AB251" s="55"/>
      <c r="AC251" s="55"/>
      <c r="AD251" s="56"/>
      <c r="AE251" s="56"/>
      <c r="AF251" s="56"/>
    </row>
    <row r="252" spans="1:32" ht="14.5" x14ac:dyDescent="0.35">
      <c r="A252" s="197">
        <v>215</v>
      </c>
      <c r="B252" s="513"/>
      <c r="C252" s="109"/>
      <c r="D252" s="109"/>
      <c r="E252" s="109"/>
      <c r="F252" s="109"/>
      <c r="G252" s="234"/>
      <c r="H252" s="386"/>
      <c r="I252" s="387"/>
      <c r="J252" s="195"/>
      <c r="K252" s="218"/>
      <c r="L252" s="387"/>
      <c r="M252" s="600"/>
      <c r="O252" s="335"/>
      <c r="P252" s="335"/>
      <c r="Q252" s="335"/>
      <c r="R252" s="335"/>
      <c r="S252" s="335"/>
      <c r="AA252" s="55"/>
      <c r="AB252" s="55"/>
      <c r="AC252" s="55"/>
      <c r="AD252" s="56"/>
      <c r="AE252" s="56"/>
      <c r="AF252" s="56"/>
    </row>
    <row r="253" spans="1:32" ht="14.5" x14ac:dyDescent="0.35">
      <c r="A253" s="197">
        <v>216</v>
      </c>
      <c r="B253" s="513"/>
      <c r="C253" s="109"/>
      <c r="D253" s="109"/>
      <c r="E253" s="109"/>
      <c r="F253" s="109"/>
      <c r="G253" s="234"/>
      <c r="H253" s="386"/>
      <c r="I253" s="387"/>
      <c r="J253" s="195"/>
      <c r="K253" s="218"/>
      <c r="L253" s="387"/>
      <c r="M253" s="600"/>
      <c r="O253" s="335"/>
      <c r="P253" s="335"/>
      <c r="Q253" s="335"/>
      <c r="R253" s="335"/>
      <c r="S253" s="335"/>
      <c r="AA253" s="55"/>
      <c r="AB253" s="55"/>
      <c r="AC253" s="55"/>
      <c r="AD253" s="56"/>
      <c r="AE253" s="56"/>
      <c r="AF253" s="56"/>
    </row>
    <row r="254" spans="1:32" ht="14.5" x14ac:dyDescent="0.35">
      <c r="A254" s="197">
        <v>217</v>
      </c>
      <c r="B254" s="513"/>
      <c r="C254" s="109"/>
      <c r="D254" s="109"/>
      <c r="E254" s="109"/>
      <c r="F254" s="109"/>
      <c r="G254" s="234"/>
      <c r="H254" s="386"/>
      <c r="I254" s="387"/>
      <c r="J254" s="195"/>
      <c r="K254" s="218"/>
      <c r="L254" s="387"/>
      <c r="M254" s="600"/>
      <c r="O254" s="335"/>
      <c r="P254" s="335"/>
      <c r="Q254" s="335"/>
      <c r="R254" s="335"/>
      <c r="S254" s="335"/>
      <c r="AA254" s="55"/>
      <c r="AB254" s="55"/>
      <c r="AC254" s="55"/>
      <c r="AD254" s="56"/>
      <c r="AE254" s="56"/>
      <c r="AF254" s="56"/>
    </row>
    <row r="255" spans="1:32" ht="14.5" x14ac:dyDescent="0.35">
      <c r="A255" s="197">
        <v>218</v>
      </c>
      <c r="B255" s="513"/>
      <c r="C255" s="109"/>
      <c r="D255" s="109"/>
      <c r="E255" s="109"/>
      <c r="F255" s="109"/>
      <c r="G255" s="234"/>
      <c r="H255" s="386"/>
      <c r="I255" s="387"/>
      <c r="J255" s="195"/>
      <c r="K255" s="218"/>
      <c r="L255" s="387"/>
      <c r="M255" s="600"/>
      <c r="O255" s="335"/>
      <c r="P255" s="335"/>
      <c r="Q255" s="335"/>
      <c r="R255" s="335"/>
      <c r="S255" s="335"/>
      <c r="AA255" s="55"/>
      <c r="AB255" s="55"/>
      <c r="AC255" s="55"/>
      <c r="AD255" s="56"/>
      <c r="AE255" s="56"/>
      <c r="AF255" s="56"/>
    </row>
    <row r="256" spans="1:32" ht="14.5" x14ac:dyDescent="0.35">
      <c r="A256" s="197">
        <v>219</v>
      </c>
      <c r="B256" s="513"/>
      <c r="C256" s="109"/>
      <c r="D256" s="109"/>
      <c r="E256" s="109"/>
      <c r="F256" s="109"/>
      <c r="G256" s="234"/>
      <c r="H256" s="386"/>
      <c r="I256" s="387"/>
      <c r="J256" s="195"/>
      <c r="K256" s="218"/>
      <c r="L256" s="387"/>
      <c r="M256" s="600"/>
      <c r="O256" s="335"/>
      <c r="P256" s="335"/>
      <c r="Q256" s="335"/>
      <c r="R256" s="335"/>
      <c r="S256" s="335"/>
      <c r="AA256" s="55"/>
      <c r="AB256" s="55"/>
      <c r="AC256" s="55"/>
      <c r="AD256" s="56"/>
      <c r="AE256" s="56"/>
      <c r="AF256" s="56"/>
    </row>
    <row r="257" spans="1:32" ht="14.5" x14ac:dyDescent="0.35">
      <c r="A257" s="197">
        <v>220</v>
      </c>
      <c r="B257" s="513"/>
      <c r="C257" s="109"/>
      <c r="D257" s="109"/>
      <c r="E257" s="109"/>
      <c r="F257" s="109"/>
      <c r="G257" s="234"/>
      <c r="H257" s="386"/>
      <c r="I257" s="387"/>
      <c r="J257" s="195"/>
      <c r="K257" s="218"/>
      <c r="L257" s="387"/>
      <c r="M257" s="600"/>
      <c r="O257" s="335"/>
      <c r="P257" s="335"/>
      <c r="Q257" s="335"/>
      <c r="R257" s="335"/>
      <c r="S257" s="335"/>
      <c r="AA257" s="55"/>
      <c r="AB257" s="55"/>
      <c r="AC257" s="55"/>
      <c r="AD257" s="56"/>
      <c r="AE257" s="56"/>
      <c r="AF257" s="56"/>
    </row>
    <row r="258" spans="1:32" ht="14.5" x14ac:dyDescent="0.35">
      <c r="A258" s="197">
        <v>221</v>
      </c>
      <c r="B258" s="513"/>
      <c r="C258" s="109"/>
      <c r="D258" s="109"/>
      <c r="E258" s="109"/>
      <c r="F258" s="109"/>
      <c r="G258" s="234"/>
      <c r="H258" s="386"/>
      <c r="I258" s="387"/>
      <c r="J258" s="195"/>
      <c r="K258" s="218"/>
      <c r="L258" s="387"/>
      <c r="M258" s="600"/>
      <c r="O258" s="335"/>
      <c r="P258" s="335"/>
      <c r="Q258" s="335"/>
      <c r="R258" s="335"/>
      <c r="S258" s="335"/>
      <c r="AA258" s="55"/>
      <c r="AB258" s="55"/>
      <c r="AC258" s="55"/>
      <c r="AD258" s="56"/>
      <c r="AE258" s="56"/>
      <c r="AF258" s="56"/>
    </row>
    <row r="259" spans="1:32" ht="14.5" x14ac:dyDescent="0.35">
      <c r="A259" s="197">
        <v>222</v>
      </c>
      <c r="B259" s="513"/>
      <c r="C259" s="109"/>
      <c r="D259" s="109"/>
      <c r="E259" s="109"/>
      <c r="F259" s="109"/>
      <c r="G259" s="234"/>
      <c r="H259" s="386"/>
      <c r="I259" s="387"/>
      <c r="J259" s="195"/>
      <c r="K259" s="218"/>
      <c r="L259" s="387"/>
      <c r="M259" s="600"/>
      <c r="O259" s="335"/>
      <c r="P259" s="335"/>
      <c r="Q259" s="335"/>
      <c r="R259" s="335"/>
      <c r="S259" s="335"/>
      <c r="AA259" s="55"/>
      <c r="AB259" s="55"/>
      <c r="AC259" s="55"/>
      <c r="AD259" s="56"/>
      <c r="AE259" s="56"/>
      <c r="AF259" s="56"/>
    </row>
    <row r="260" spans="1:32" ht="14.5" x14ac:dyDescent="0.35">
      <c r="A260" s="197">
        <v>223</v>
      </c>
      <c r="B260" s="513"/>
      <c r="C260" s="109"/>
      <c r="D260" s="109"/>
      <c r="E260" s="109"/>
      <c r="F260" s="109"/>
      <c r="G260" s="234"/>
      <c r="H260" s="386"/>
      <c r="I260" s="387"/>
      <c r="J260" s="195"/>
      <c r="K260" s="218"/>
      <c r="L260" s="387"/>
      <c r="M260" s="600"/>
      <c r="O260" s="335"/>
      <c r="P260" s="335"/>
      <c r="Q260" s="335"/>
      <c r="R260" s="335"/>
      <c r="S260" s="335"/>
      <c r="AA260" s="55"/>
      <c r="AB260" s="55"/>
      <c r="AC260" s="55"/>
      <c r="AD260" s="56"/>
      <c r="AE260" s="56"/>
      <c r="AF260" s="56"/>
    </row>
    <row r="261" spans="1:32" ht="14.5" x14ac:dyDescent="0.35">
      <c r="A261" s="197">
        <v>224</v>
      </c>
      <c r="B261" s="513"/>
      <c r="C261" s="109"/>
      <c r="D261" s="109"/>
      <c r="E261" s="109"/>
      <c r="F261" s="109"/>
      <c r="G261" s="234"/>
      <c r="H261" s="386"/>
      <c r="I261" s="387"/>
      <c r="J261" s="195"/>
      <c r="K261" s="218"/>
      <c r="L261" s="387"/>
      <c r="M261" s="600"/>
      <c r="O261" s="335"/>
      <c r="P261" s="335"/>
      <c r="Q261" s="335"/>
      <c r="R261" s="335"/>
      <c r="S261" s="335"/>
      <c r="AA261" s="55"/>
      <c r="AB261" s="55"/>
      <c r="AC261" s="55"/>
      <c r="AD261" s="56"/>
      <c r="AE261" s="56"/>
      <c r="AF261" s="56"/>
    </row>
    <row r="262" spans="1:32" ht="14.5" x14ac:dyDescent="0.35">
      <c r="A262" s="197">
        <v>225</v>
      </c>
      <c r="B262" s="513"/>
      <c r="C262" s="109"/>
      <c r="D262" s="109"/>
      <c r="E262" s="109"/>
      <c r="F262" s="109"/>
      <c r="G262" s="234"/>
      <c r="H262" s="386"/>
      <c r="I262" s="387"/>
      <c r="J262" s="195"/>
      <c r="K262" s="218"/>
      <c r="L262" s="387"/>
      <c r="M262" s="600"/>
      <c r="O262" s="335"/>
      <c r="P262" s="335"/>
      <c r="Q262" s="335"/>
      <c r="R262" s="335"/>
      <c r="S262" s="335"/>
      <c r="AA262" s="55"/>
      <c r="AB262" s="55"/>
      <c r="AC262" s="55"/>
      <c r="AD262" s="56"/>
      <c r="AE262" s="56"/>
      <c r="AF262" s="56"/>
    </row>
    <row r="263" spans="1:32" ht="14.5" x14ac:dyDescent="0.35">
      <c r="A263" s="197">
        <v>226</v>
      </c>
      <c r="B263" s="513"/>
      <c r="C263" s="109"/>
      <c r="D263" s="109"/>
      <c r="E263" s="109"/>
      <c r="F263" s="109"/>
      <c r="G263" s="234"/>
      <c r="H263" s="386"/>
      <c r="I263" s="387"/>
      <c r="J263" s="195"/>
      <c r="K263" s="218"/>
      <c r="L263" s="387"/>
      <c r="M263" s="600"/>
      <c r="O263" s="335"/>
      <c r="P263" s="335"/>
      <c r="Q263" s="335"/>
      <c r="R263" s="335"/>
      <c r="S263" s="335"/>
      <c r="AA263" s="55"/>
      <c r="AB263" s="55"/>
      <c r="AC263" s="55"/>
      <c r="AD263" s="56"/>
      <c r="AE263" s="56"/>
      <c r="AF263" s="56"/>
    </row>
    <row r="264" spans="1:32" ht="14.5" x14ac:dyDescent="0.35">
      <c r="A264" s="197">
        <v>227</v>
      </c>
      <c r="B264" s="513"/>
      <c r="C264" s="109"/>
      <c r="D264" s="109"/>
      <c r="E264" s="109"/>
      <c r="F264" s="109"/>
      <c r="G264" s="234"/>
      <c r="H264" s="386"/>
      <c r="I264" s="387"/>
      <c r="J264" s="195"/>
      <c r="K264" s="218"/>
      <c r="L264" s="387"/>
      <c r="M264" s="600"/>
      <c r="O264" s="335"/>
      <c r="P264" s="335"/>
      <c r="Q264" s="335"/>
      <c r="R264" s="335"/>
      <c r="S264" s="335"/>
      <c r="AA264" s="55"/>
      <c r="AB264" s="55"/>
      <c r="AC264" s="55"/>
      <c r="AD264" s="56"/>
      <c r="AE264" s="56"/>
      <c r="AF264" s="56"/>
    </row>
    <row r="265" spans="1:32" ht="14.5" x14ac:dyDescent="0.35">
      <c r="A265" s="197">
        <v>228</v>
      </c>
      <c r="B265" s="513"/>
      <c r="C265" s="109"/>
      <c r="D265" s="109"/>
      <c r="E265" s="109"/>
      <c r="F265" s="109"/>
      <c r="G265" s="234"/>
      <c r="H265" s="386"/>
      <c r="I265" s="387"/>
      <c r="J265" s="195"/>
      <c r="K265" s="218"/>
      <c r="L265" s="387"/>
      <c r="M265" s="600"/>
      <c r="O265" s="335"/>
      <c r="P265" s="335"/>
      <c r="Q265" s="335"/>
      <c r="R265" s="335"/>
      <c r="S265" s="335"/>
      <c r="AA265" s="55"/>
      <c r="AB265" s="55"/>
      <c r="AC265" s="55"/>
      <c r="AD265" s="56"/>
      <c r="AE265" s="56"/>
      <c r="AF265" s="56"/>
    </row>
    <row r="266" spans="1:32" ht="14.5" x14ac:dyDescent="0.35">
      <c r="A266" s="197">
        <v>229</v>
      </c>
      <c r="B266" s="513"/>
      <c r="C266" s="109"/>
      <c r="D266" s="109"/>
      <c r="E266" s="109"/>
      <c r="F266" s="109"/>
      <c r="G266" s="234"/>
      <c r="H266" s="386"/>
      <c r="I266" s="387"/>
      <c r="J266" s="195"/>
      <c r="K266" s="218"/>
      <c r="L266" s="387"/>
      <c r="M266" s="600"/>
      <c r="O266" s="335"/>
      <c r="P266" s="335"/>
      <c r="Q266" s="335"/>
      <c r="R266" s="335"/>
      <c r="S266" s="335"/>
      <c r="AA266" s="55"/>
      <c r="AB266" s="55"/>
      <c r="AC266" s="55"/>
      <c r="AD266" s="56"/>
      <c r="AE266" s="56"/>
      <c r="AF266" s="56"/>
    </row>
    <row r="267" spans="1:32" ht="14.5" x14ac:dyDescent="0.35">
      <c r="A267" s="197">
        <v>230</v>
      </c>
      <c r="B267" s="513"/>
      <c r="C267" s="109"/>
      <c r="D267" s="109"/>
      <c r="E267" s="109"/>
      <c r="F267" s="109"/>
      <c r="G267" s="234"/>
      <c r="H267" s="386"/>
      <c r="I267" s="387"/>
      <c r="J267" s="195"/>
      <c r="K267" s="218"/>
      <c r="L267" s="387"/>
      <c r="M267" s="600"/>
      <c r="O267" s="335"/>
      <c r="P267" s="335"/>
      <c r="Q267" s="335"/>
      <c r="R267" s="335"/>
      <c r="S267" s="335"/>
      <c r="AA267" s="55"/>
      <c r="AB267" s="55"/>
      <c r="AC267" s="55"/>
      <c r="AD267" s="56"/>
      <c r="AE267" s="56"/>
      <c r="AF267" s="56"/>
    </row>
    <row r="268" spans="1:32" ht="14.5" x14ac:dyDescent="0.35">
      <c r="A268" s="197">
        <v>231</v>
      </c>
      <c r="B268" s="513"/>
      <c r="C268" s="109"/>
      <c r="D268" s="109"/>
      <c r="E268" s="109"/>
      <c r="F268" s="109"/>
      <c r="G268" s="234"/>
      <c r="H268" s="386"/>
      <c r="I268" s="387"/>
      <c r="J268" s="195"/>
      <c r="K268" s="218"/>
      <c r="L268" s="387"/>
      <c r="M268" s="600"/>
      <c r="O268" s="335"/>
      <c r="P268" s="335"/>
      <c r="Q268" s="335"/>
      <c r="R268" s="335"/>
      <c r="S268" s="335"/>
      <c r="AA268" s="55"/>
      <c r="AB268" s="55"/>
      <c r="AC268" s="55"/>
      <c r="AD268" s="56"/>
      <c r="AE268" s="56"/>
      <c r="AF268" s="56"/>
    </row>
    <row r="269" spans="1:32" ht="14.5" x14ac:dyDescent="0.35">
      <c r="A269" s="197">
        <v>232</v>
      </c>
      <c r="B269" s="513"/>
      <c r="C269" s="109"/>
      <c r="D269" s="109"/>
      <c r="E269" s="109"/>
      <c r="F269" s="109"/>
      <c r="G269" s="234"/>
      <c r="H269" s="386"/>
      <c r="I269" s="387"/>
      <c r="J269" s="195"/>
      <c r="K269" s="218"/>
      <c r="L269" s="387"/>
      <c r="M269" s="600"/>
      <c r="O269" s="335"/>
      <c r="P269" s="335"/>
      <c r="Q269" s="335"/>
      <c r="R269" s="335"/>
      <c r="S269" s="335"/>
      <c r="AA269" s="55"/>
      <c r="AB269" s="55"/>
      <c r="AC269" s="55"/>
      <c r="AD269" s="56"/>
      <c r="AE269" s="56"/>
      <c r="AF269" s="56"/>
    </row>
    <row r="270" spans="1:32" ht="14.5" x14ac:dyDescent="0.35">
      <c r="A270" s="197">
        <v>233</v>
      </c>
      <c r="B270" s="513"/>
      <c r="C270" s="109"/>
      <c r="D270" s="109"/>
      <c r="E270" s="109"/>
      <c r="F270" s="109"/>
      <c r="G270" s="234"/>
      <c r="H270" s="386"/>
      <c r="I270" s="387"/>
      <c r="J270" s="195"/>
      <c r="K270" s="218"/>
      <c r="L270" s="387"/>
      <c r="M270" s="600"/>
      <c r="O270" s="335"/>
      <c r="P270" s="335"/>
      <c r="Q270" s="335"/>
      <c r="R270" s="335"/>
      <c r="S270" s="335"/>
      <c r="AA270" s="55"/>
      <c r="AB270" s="55"/>
      <c r="AC270" s="55"/>
      <c r="AD270" s="56"/>
      <c r="AE270" s="56"/>
      <c r="AF270" s="56"/>
    </row>
    <row r="271" spans="1:32" ht="14.5" x14ac:dyDescent="0.35">
      <c r="A271" s="197">
        <v>234</v>
      </c>
      <c r="B271" s="513"/>
      <c r="C271" s="109"/>
      <c r="D271" s="109"/>
      <c r="E271" s="109"/>
      <c r="F271" s="109"/>
      <c r="G271" s="234"/>
      <c r="H271" s="386"/>
      <c r="I271" s="387"/>
      <c r="J271" s="195"/>
      <c r="K271" s="218"/>
      <c r="L271" s="387"/>
      <c r="M271" s="600"/>
      <c r="O271" s="335"/>
      <c r="P271" s="335"/>
      <c r="Q271" s="335"/>
      <c r="R271" s="335"/>
      <c r="S271" s="335"/>
      <c r="AA271" s="55"/>
      <c r="AB271" s="55"/>
      <c r="AC271" s="55"/>
      <c r="AD271" s="56"/>
      <c r="AE271" s="56"/>
      <c r="AF271" s="56"/>
    </row>
    <row r="272" spans="1:32" ht="14.5" x14ac:dyDescent="0.35">
      <c r="A272" s="197">
        <v>235</v>
      </c>
      <c r="B272" s="513"/>
      <c r="C272" s="109"/>
      <c r="D272" s="109"/>
      <c r="E272" s="109"/>
      <c r="F272" s="109"/>
      <c r="G272" s="234"/>
      <c r="H272" s="386"/>
      <c r="I272" s="387"/>
      <c r="J272" s="195"/>
      <c r="K272" s="218"/>
      <c r="L272" s="387"/>
      <c r="M272" s="600"/>
      <c r="O272" s="335"/>
      <c r="P272" s="335"/>
      <c r="Q272" s="335"/>
      <c r="R272" s="335"/>
      <c r="S272" s="335"/>
      <c r="AA272" s="55"/>
      <c r="AB272" s="55"/>
      <c r="AC272" s="55"/>
      <c r="AD272" s="56"/>
      <c r="AE272" s="56"/>
      <c r="AF272" s="56"/>
    </row>
    <row r="273" spans="1:32" ht="14.5" x14ac:dyDescent="0.35">
      <c r="A273" s="197">
        <v>236</v>
      </c>
      <c r="B273" s="513"/>
      <c r="C273" s="109"/>
      <c r="D273" s="109"/>
      <c r="E273" s="109"/>
      <c r="F273" s="109"/>
      <c r="G273" s="234"/>
      <c r="H273" s="386"/>
      <c r="I273" s="387"/>
      <c r="J273" s="195"/>
      <c r="K273" s="218"/>
      <c r="L273" s="387"/>
      <c r="M273" s="600"/>
      <c r="O273" s="335"/>
      <c r="P273" s="335"/>
      <c r="Q273" s="335"/>
      <c r="R273" s="335"/>
      <c r="S273" s="335"/>
      <c r="AA273" s="55"/>
      <c r="AB273" s="55"/>
      <c r="AC273" s="55"/>
      <c r="AD273" s="56"/>
      <c r="AE273" s="56"/>
      <c r="AF273" s="56"/>
    </row>
    <row r="274" spans="1:32" ht="14.5" x14ac:dyDescent="0.35">
      <c r="A274" s="197">
        <v>237</v>
      </c>
      <c r="B274" s="513"/>
      <c r="C274" s="109"/>
      <c r="D274" s="109"/>
      <c r="E274" s="109"/>
      <c r="F274" s="109"/>
      <c r="G274" s="234"/>
      <c r="H274" s="386"/>
      <c r="I274" s="387"/>
      <c r="J274" s="195"/>
      <c r="K274" s="218"/>
      <c r="L274" s="387"/>
      <c r="M274" s="600"/>
      <c r="O274" s="335"/>
      <c r="P274" s="335"/>
      <c r="Q274" s="335"/>
      <c r="R274" s="335"/>
      <c r="S274" s="335"/>
      <c r="AA274" s="55"/>
      <c r="AB274" s="55"/>
      <c r="AC274" s="55"/>
      <c r="AD274" s="56"/>
      <c r="AE274" s="56"/>
      <c r="AF274" s="56"/>
    </row>
    <row r="275" spans="1:32" ht="14.5" x14ac:dyDescent="0.35">
      <c r="A275" s="197">
        <v>238</v>
      </c>
      <c r="B275" s="513"/>
      <c r="C275" s="109"/>
      <c r="D275" s="109"/>
      <c r="E275" s="109"/>
      <c r="F275" s="109"/>
      <c r="G275" s="234"/>
      <c r="H275" s="386"/>
      <c r="I275" s="387"/>
      <c r="J275" s="195"/>
      <c r="K275" s="218"/>
      <c r="L275" s="387"/>
      <c r="M275" s="600"/>
      <c r="O275" s="335"/>
      <c r="P275" s="335"/>
      <c r="Q275" s="335"/>
      <c r="R275" s="335"/>
      <c r="S275" s="335"/>
      <c r="AA275" s="55"/>
      <c r="AB275" s="55"/>
      <c r="AC275" s="55"/>
      <c r="AD275" s="56"/>
      <c r="AE275" s="56"/>
      <c r="AF275" s="56"/>
    </row>
    <row r="276" spans="1:32" ht="14.5" x14ac:dyDescent="0.35">
      <c r="A276" s="197">
        <v>239</v>
      </c>
      <c r="B276" s="513"/>
      <c r="C276" s="109"/>
      <c r="D276" s="109"/>
      <c r="E276" s="109"/>
      <c r="F276" s="109"/>
      <c r="G276" s="234"/>
      <c r="H276" s="386"/>
      <c r="I276" s="387"/>
      <c r="J276" s="195"/>
      <c r="K276" s="218"/>
      <c r="L276" s="387"/>
      <c r="M276" s="600"/>
      <c r="O276" s="335"/>
      <c r="P276" s="335"/>
      <c r="Q276" s="335"/>
      <c r="R276" s="335"/>
      <c r="S276" s="335"/>
      <c r="AA276" s="55"/>
      <c r="AB276" s="55"/>
      <c r="AC276" s="55"/>
      <c r="AD276" s="56"/>
      <c r="AE276" s="56"/>
      <c r="AF276" s="56"/>
    </row>
    <row r="277" spans="1:32" ht="14.5" x14ac:dyDescent="0.35">
      <c r="A277" s="197">
        <v>240</v>
      </c>
      <c r="B277" s="513"/>
      <c r="C277" s="109"/>
      <c r="D277" s="109"/>
      <c r="E277" s="109"/>
      <c r="F277" s="109"/>
      <c r="G277" s="234"/>
      <c r="H277" s="386"/>
      <c r="I277" s="387"/>
      <c r="J277" s="195"/>
      <c r="K277" s="218"/>
      <c r="L277" s="387"/>
      <c r="M277" s="600"/>
      <c r="O277" s="335"/>
      <c r="P277" s="335"/>
      <c r="Q277" s="335"/>
      <c r="R277" s="335"/>
      <c r="S277" s="335"/>
      <c r="AA277" s="55"/>
      <c r="AB277" s="55"/>
      <c r="AC277" s="55"/>
      <c r="AD277" s="56"/>
      <c r="AE277" s="56"/>
      <c r="AF277" s="56"/>
    </row>
    <row r="278" spans="1:32" ht="14.5" x14ac:dyDescent="0.35">
      <c r="A278" s="197">
        <v>241</v>
      </c>
      <c r="B278" s="513"/>
      <c r="C278" s="109"/>
      <c r="D278" s="109"/>
      <c r="E278" s="109"/>
      <c r="F278" s="109"/>
      <c r="G278" s="234"/>
      <c r="H278" s="386"/>
      <c r="I278" s="387"/>
      <c r="J278" s="195"/>
      <c r="K278" s="218"/>
      <c r="L278" s="387"/>
      <c r="M278" s="600"/>
      <c r="O278" s="335"/>
      <c r="P278" s="335"/>
      <c r="Q278" s="335"/>
      <c r="R278" s="335"/>
      <c r="S278" s="335"/>
      <c r="AA278" s="55"/>
      <c r="AB278" s="55"/>
      <c r="AC278" s="55"/>
      <c r="AD278" s="56"/>
      <c r="AE278" s="56"/>
      <c r="AF278" s="56"/>
    </row>
    <row r="279" spans="1:32" ht="14.5" x14ac:dyDescent="0.35">
      <c r="A279" s="197">
        <v>242</v>
      </c>
      <c r="B279" s="513"/>
      <c r="C279" s="109"/>
      <c r="D279" s="109"/>
      <c r="E279" s="109"/>
      <c r="F279" s="109"/>
      <c r="G279" s="234"/>
      <c r="H279" s="386"/>
      <c r="I279" s="387"/>
      <c r="J279" s="195"/>
      <c r="K279" s="218"/>
      <c r="L279" s="387"/>
      <c r="M279" s="600"/>
      <c r="O279" s="335"/>
      <c r="P279" s="335"/>
      <c r="Q279" s="335"/>
      <c r="R279" s="335"/>
      <c r="S279" s="335"/>
      <c r="AA279" s="55"/>
      <c r="AB279" s="55"/>
      <c r="AC279" s="55"/>
      <c r="AD279" s="56"/>
      <c r="AE279" s="56"/>
      <c r="AF279" s="56"/>
    </row>
    <row r="280" spans="1:32" ht="14.5" x14ac:dyDescent="0.35">
      <c r="A280" s="197">
        <v>243</v>
      </c>
      <c r="B280" s="513"/>
      <c r="C280" s="109"/>
      <c r="D280" s="109"/>
      <c r="E280" s="109"/>
      <c r="F280" s="109"/>
      <c r="G280" s="234"/>
      <c r="H280" s="386"/>
      <c r="I280" s="387"/>
      <c r="J280" s="195"/>
      <c r="K280" s="218"/>
      <c r="L280" s="387"/>
      <c r="M280" s="600"/>
      <c r="O280" s="335"/>
      <c r="P280" s="335"/>
      <c r="Q280" s="335"/>
      <c r="R280" s="335"/>
      <c r="S280" s="335"/>
      <c r="AA280" s="55"/>
      <c r="AB280" s="55"/>
      <c r="AC280" s="55"/>
      <c r="AD280" s="56"/>
      <c r="AE280" s="56"/>
      <c r="AF280" s="56"/>
    </row>
    <row r="281" spans="1:32" ht="14.5" x14ac:dyDescent="0.35">
      <c r="A281" s="197">
        <v>244</v>
      </c>
      <c r="B281" s="513"/>
      <c r="C281" s="109"/>
      <c r="D281" s="109"/>
      <c r="E281" s="109"/>
      <c r="F281" s="109"/>
      <c r="G281" s="234"/>
      <c r="H281" s="386"/>
      <c r="I281" s="387"/>
      <c r="J281" s="195"/>
      <c r="K281" s="218"/>
      <c r="L281" s="387"/>
      <c r="M281" s="600"/>
      <c r="O281" s="335"/>
      <c r="P281" s="335"/>
      <c r="Q281" s="335"/>
      <c r="R281" s="335"/>
      <c r="S281" s="335"/>
      <c r="AA281" s="55"/>
      <c r="AB281" s="55"/>
      <c r="AC281" s="55"/>
      <c r="AD281" s="56"/>
      <c r="AE281" s="56"/>
      <c r="AF281" s="56"/>
    </row>
    <row r="282" spans="1:32" ht="14.5" x14ac:dyDescent="0.35">
      <c r="A282" s="197">
        <v>245</v>
      </c>
      <c r="B282" s="513"/>
      <c r="C282" s="109"/>
      <c r="D282" s="109"/>
      <c r="E282" s="109"/>
      <c r="F282" s="109"/>
      <c r="G282" s="234"/>
      <c r="H282" s="386"/>
      <c r="I282" s="387"/>
      <c r="J282" s="195"/>
      <c r="K282" s="218"/>
      <c r="L282" s="387"/>
      <c r="M282" s="600"/>
      <c r="O282" s="335"/>
      <c r="P282" s="335"/>
      <c r="Q282" s="335"/>
      <c r="R282" s="335"/>
      <c r="S282" s="335"/>
      <c r="AA282" s="55"/>
      <c r="AB282" s="55"/>
      <c r="AC282" s="55"/>
      <c r="AD282" s="56"/>
      <c r="AE282" s="56"/>
      <c r="AF282" s="56"/>
    </row>
    <row r="283" spans="1:32" ht="14.5" x14ac:dyDescent="0.35">
      <c r="A283" s="197">
        <v>246</v>
      </c>
      <c r="B283" s="513"/>
      <c r="C283" s="109"/>
      <c r="D283" s="109"/>
      <c r="E283" s="109"/>
      <c r="F283" s="109"/>
      <c r="G283" s="234"/>
      <c r="H283" s="386"/>
      <c r="I283" s="387"/>
      <c r="J283" s="195"/>
      <c r="K283" s="218"/>
      <c r="L283" s="387"/>
      <c r="M283" s="600"/>
      <c r="O283" s="335"/>
      <c r="P283" s="335"/>
      <c r="Q283" s="335"/>
      <c r="R283" s="335"/>
      <c r="S283" s="335"/>
      <c r="AA283" s="55"/>
      <c r="AB283" s="55"/>
      <c r="AC283" s="55"/>
      <c r="AD283" s="56"/>
      <c r="AE283" s="56"/>
      <c r="AF283" s="56"/>
    </row>
    <row r="284" spans="1:32" ht="14.5" x14ac:dyDescent="0.35">
      <c r="A284" s="197">
        <v>247</v>
      </c>
      <c r="B284" s="513"/>
      <c r="C284" s="109"/>
      <c r="D284" s="109"/>
      <c r="E284" s="109"/>
      <c r="F284" s="109"/>
      <c r="G284" s="234"/>
      <c r="H284" s="386"/>
      <c r="I284" s="387"/>
      <c r="J284" s="195"/>
      <c r="K284" s="218"/>
      <c r="L284" s="387"/>
      <c r="M284" s="600"/>
      <c r="O284" s="335"/>
      <c r="P284" s="335"/>
      <c r="Q284" s="335"/>
      <c r="R284" s="335"/>
      <c r="S284" s="335"/>
      <c r="AA284" s="55"/>
      <c r="AB284" s="55"/>
      <c r="AC284" s="55"/>
      <c r="AD284" s="56"/>
      <c r="AE284" s="56"/>
      <c r="AF284" s="56"/>
    </row>
    <row r="285" spans="1:32" ht="14.5" x14ac:dyDescent="0.35">
      <c r="A285" s="197">
        <v>248</v>
      </c>
      <c r="B285" s="513"/>
      <c r="C285" s="109"/>
      <c r="D285" s="109"/>
      <c r="E285" s="109"/>
      <c r="F285" s="109"/>
      <c r="G285" s="234"/>
      <c r="H285" s="386"/>
      <c r="I285" s="387"/>
      <c r="J285" s="195"/>
      <c r="K285" s="218"/>
      <c r="L285" s="387"/>
      <c r="M285" s="600"/>
      <c r="O285" s="335"/>
      <c r="P285" s="335"/>
      <c r="Q285" s="335"/>
      <c r="R285" s="335"/>
      <c r="S285" s="335"/>
      <c r="AA285" s="55"/>
      <c r="AB285" s="55"/>
      <c r="AC285" s="55"/>
      <c r="AD285" s="56"/>
      <c r="AE285" s="56"/>
      <c r="AF285" s="56"/>
    </row>
    <row r="286" spans="1:32" ht="14.5" x14ac:dyDescent="0.35">
      <c r="A286" s="197">
        <v>249</v>
      </c>
      <c r="B286" s="513"/>
      <c r="C286" s="109"/>
      <c r="D286" s="109"/>
      <c r="E286" s="109"/>
      <c r="F286" s="109"/>
      <c r="G286" s="234"/>
      <c r="H286" s="386"/>
      <c r="I286" s="387"/>
      <c r="J286" s="195"/>
      <c r="K286" s="218"/>
      <c r="L286" s="387"/>
      <c r="M286" s="600"/>
      <c r="O286" s="335"/>
      <c r="P286" s="335"/>
      <c r="Q286" s="335"/>
      <c r="R286" s="335"/>
      <c r="S286" s="335"/>
      <c r="AA286" s="55"/>
      <c r="AB286" s="55"/>
      <c r="AC286" s="55"/>
      <c r="AD286" s="56"/>
      <c r="AE286" s="56"/>
      <c r="AF286" s="56"/>
    </row>
    <row r="287" spans="1:32" ht="14.5" x14ac:dyDescent="0.35">
      <c r="A287" s="197">
        <v>250</v>
      </c>
      <c r="B287" s="513"/>
      <c r="C287" s="109"/>
      <c r="D287" s="109"/>
      <c r="E287" s="109"/>
      <c r="F287" s="109"/>
      <c r="G287" s="234"/>
      <c r="H287" s="386"/>
      <c r="I287" s="387"/>
      <c r="J287" s="195"/>
      <c r="K287" s="218"/>
      <c r="L287" s="387"/>
      <c r="M287" s="600"/>
      <c r="O287" s="335"/>
      <c r="P287" s="335"/>
      <c r="Q287" s="335"/>
      <c r="R287" s="335"/>
      <c r="S287" s="335"/>
      <c r="AA287" s="55"/>
      <c r="AB287" s="55"/>
      <c r="AC287" s="55"/>
      <c r="AD287" s="56"/>
      <c r="AE287" s="56"/>
      <c r="AF287" s="56"/>
    </row>
    <row r="288" spans="1:32" ht="14.5" x14ac:dyDescent="0.35">
      <c r="R288" s="335"/>
      <c r="S288" s="335"/>
    </row>
    <row r="290" spans="1:9" x14ac:dyDescent="0.35">
      <c r="B290" s="29" t="s">
        <v>4573</v>
      </c>
      <c r="I290" s="122" t="s">
        <v>4306</v>
      </c>
    </row>
    <row r="291" spans="1:9" x14ac:dyDescent="0.35">
      <c r="B291" s="296" t="str">
        <f ca="1">IF(ISERROR(AB60),"",IF(AB60&gt;0,$AB$47,""))</f>
        <v/>
      </c>
    </row>
    <row r="292" spans="1:9" ht="93" customHeight="1" x14ac:dyDescent="0.35">
      <c r="B292" s="441" t="s">
        <v>4927</v>
      </c>
      <c r="C292" s="154" t="s">
        <v>4380</v>
      </c>
      <c r="D292" s="441" t="s">
        <v>3920</v>
      </c>
      <c r="E292" s="441" t="s">
        <v>9045</v>
      </c>
      <c r="F292" s="441" t="s">
        <v>8972</v>
      </c>
      <c r="G292" s="826" t="s">
        <v>8992</v>
      </c>
      <c r="H292" s="827"/>
      <c r="I292" s="828"/>
    </row>
    <row r="293" spans="1:9" x14ac:dyDescent="0.35">
      <c r="A293" s="197">
        <v>1</v>
      </c>
      <c r="B293" s="194"/>
      <c r="C293" s="443"/>
      <c r="D293" s="311"/>
      <c r="E293" s="194"/>
      <c r="F293" s="235"/>
      <c r="G293" s="847"/>
      <c r="H293" s="845"/>
      <c r="I293" s="846"/>
    </row>
    <row r="294" spans="1:9" x14ac:dyDescent="0.35">
      <c r="A294" s="197">
        <v>2</v>
      </c>
      <c r="B294" s="194"/>
      <c r="C294" s="443"/>
      <c r="D294" s="311"/>
      <c r="E294" s="194"/>
      <c r="F294" s="235"/>
      <c r="G294" s="847"/>
      <c r="H294" s="845"/>
      <c r="I294" s="846"/>
    </row>
    <row r="295" spans="1:9" x14ac:dyDescent="0.35">
      <c r="A295" s="197">
        <v>3</v>
      </c>
      <c r="B295" s="194"/>
      <c r="C295" s="443"/>
      <c r="D295" s="311"/>
      <c r="E295" s="194"/>
      <c r="F295" s="235"/>
      <c r="G295" s="847"/>
      <c r="H295" s="845"/>
      <c r="I295" s="846"/>
    </row>
    <row r="296" spans="1:9" x14ac:dyDescent="0.35">
      <c r="A296" s="197">
        <v>4</v>
      </c>
      <c r="B296" s="194"/>
      <c r="C296" s="443"/>
      <c r="D296" s="311"/>
      <c r="E296" s="194"/>
      <c r="F296" s="235"/>
      <c r="G296" s="847"/>
      <c r="H296" s="845"/>
      <c r="I296" s="846"/>
    </row>
    <row r="297" spans="1:9" x14ac:dyDescent="0.35">
      <c r="A297" s="197">
        <v>5</v>
      </c>
      <c r="B297" s="194"/>
      <c r="C297" s="443"/>
      <c r="D297" s="311"/>
      <c r="E297" s="194"/>
      <c r="F297" s="235"/>
      <c r="G297" s="847"/>
      <c r="H297" s="845"/>
      <c r="I297" s="846"/>
    </row>
    <row r="298" spans="1:9" x14ac:dyDescent="0.35">
      <c r="A298" s="197">
        <v>6</v>
      </c>
      <c r="B298" s="194"/>
      <c r="C298" s="443"/>
      <c r="D298" s="311"/>
      <c r="E298" s="194"/>
      <c r="F298" s="235"/>
      <c r="G298" s="847"/>
      <c r="H298" s="845"/>
      <c r="I298" s="846"/>
    </row>
    <row r="299" spans="1:9" x14ac:dyDescent="0.35">
      <c r="A299" s="197">
        <v>7</v>
      </c>
      <c r="B299" s="194"/>
      <c r="C299" s="443"/>
      <c r="D299" s="311"/>
      <c r="E299" s="194"/>
      <c r="F299" s="235"/>
      <c r="G299" s="847"/>
      <c r="H299" s="845"/>
      <c r="I299" s="846"/>
    </row>
    <row r="300" spans="1:9" x14ac:dyDescent="0.35">
      <c r="A300" s="197">
        <v>8</v>
      </c>
      <c r="B300" s="194"/>
      <c r="C300" s="443"/>
      <c r="D300" s="311"/>
      <c r="E300" s="194"/>
      <c r="F300" s="235"/>
      <c r="G300" s="847"/>
      <c r="H300" s="845"/>
      <c r="I300" s="846"/>
    </row>
    <row r="301" spans="1:9" x14ac:dyDescent="0.35">
      <c r="A301" s="197">
        <v>9</v>
      </c>
      <c r="B301" s="194"/>
      <c r="C301" s="443"/>
      <c r="D301" s="311"/>
      <c r="E301" s="194"/>
      <c r="F301" s="235"/>
      <c r="G301" s="847"/>
      <c r="H301" s="845"/>
      <c r="I301" s="846"/>
    </row>
    <row r="302" spans="1:9" x14ac:dyDescent="0.35">
      <c r="A302" s="197">
        <v>10</v>
      </c>
      <c r="B302" s="194"/>
      <c r="C302" s="443"/>
      <c r="D302" s="311"/>
      <c r="E302" s="194"/>
      <c r="F302" s="235"/>
      <c r="G302" s="847"/>
      <c r="H302" s="845"/>
      <c r="I302" s="846"/>
    </row>
    <row r="303" spans="1:9" x14ac:dyDescent="0.35">
      <c r="A303" s="197">
        <v>11</v>
      </c>
      <c r="B303" s="194"/>
      <c r="C303" s="443"/>
      <c r="D303" s="311"/>
      <c r="E303" s="194"/>
      <c r="F303" s="235"/>
      <c r="G303" s="847"/>
      <c r="H303" s="845"/>
      <c r="I303" s="846"/>
    </row>
    <row r="304" spans="1:9" x14ac:dyDescent="0.35">
      <c r="A304" s="197">
        <v>12</v>
      </c>
      <c r="B304" s="194"/>
      <c r="C304" s="443"/>
      <c r="D304" s="311"/>
      <c r="E304" s="194"/>
      <c r="F304" s="235"/>
      <c r="G304" s="847"/>
      <c r="H304" s="845"/>
      <c r="I304" s="846"/>
    </row>
    <row r="305" spans="1:9" x14ac:dyDescent="0.35">
      <c r="A305" s="197">
        <v>13</v>
      </c>
      <c r="B305" s="194"/>
      <c r="C305" s="443"/>
      <c r="D305" s="311"/>
      <c r="E305" s="194"/>
      <c r="F305" s="235"/>
      <c r="G305" s="847"/>
      <c r="H305" s="845"/>
      <c r="I305" s="846"/>
    </row>
    <row r="306" spans="1:9" x14ac:dyDescent="0.35">
      <c r="A306" s="197">
        <v>14</v>
      </c>
      <c r="B306" s="194"/>
      <c r="C306" s="443"/>
      <c r="D306" s="311"/>
      <c r="E306" s="194"/>
      <c r="F306" s="235"/>
      <c r="G306" s="847"/>
      <c r="H306" s="845"/>
      <c r="I306" s="846"/>
    </row>
    <row r="307" spans="1:9" x14ac:dyDescent="0.35">
      <c r="A307" s="197">
        <v>15</v>
      </c>
      <c r="B307" s="194"/>
      <c r="C307" s="443"/>
      <c r="D307" s="311"/>
      <c r="E307" s="194"/>
      <c r="F307" s="235"/>
      <c r="G307" s="847"/>
      <c r="H307" s="845"/>
      <c r="I307" s="846"/>
    </row>
    <row r="308" spans="1:9" x14ac:dyDescent="0.35">
      <c r="A308" s="197">
        <v>16</v>
      </c>
      <c r="B308" s="194"/>
      <c r="C308" s="443"/>
      <c r="D308" s="311"/>
      <c r="E308" s="194"/>
      <c r="F308" s="235"/>
      <c r="G308" s="847"/>
      <c r="H308" s="845"/>
      <c r="I308" s="846"/>
    </row>
    <row r="309" spans="1:9" x14ac:dyDescent="0.35">
      <c r="A309" s="197">
        <v>17</v>
      </c>
      <c r="B309" s="194"/>
      <c r="C309" s="443"/>
      <c r="D309" s="311"/>
      <c r="E309" s="194"/>
      <c r="F309" s="235"/>
      <c r="G309" s="847"/>
      <c r="H309" s="845"/>
      <c r="I309" s="846"/>
    </row>
    <row r="310" spans="1:9" x14ac:dyDescent="0.35">
      <c r="A310" s="197">
        <v>18</v>
      </c>
      <c r="B310" s="194"/>
      <c r="C310" s="443"/>
      <c r="D310" s="311"/>
      <c r="E310" s="194"/>
      <c r="F310" s="235"/>
      <c r="G310" s="847"/>
      <c r="H310" s="845"/>
      <c r="I310" s="846"/>
    </row>
    <row r="311" spans="1:9" x14ac:dyDescent="0.35">
      <c r="A311" s="197">
        <v>19</v>
      </c>
      <c r="B311" s="194"/>
      <c r="C311" s="443"/>
      <c r="D311" s="311"/>
      <c r="E311" s="194"/>
      <c r="F311" s="235"/>
      <c r="G311" s="847"/>
      <c r="H311" s="845"/>
      <c r="I311" s="846"/>
    </row>
    <row r="312" spans="1:9" x14ac:dyDescent="0.35">
      <c r="A312" s="197">
        <v>20</v>
      </c>
      <c r="B312" s="194"/>
      <c r="C312" s="443"/>
      <c r="D312" s="311"/>
      <c r="E312" s="194"/>
      <c r="F312" s="235"/>
      <c r="G312" s="847"/>
      <c r="H312" s="845"/>
      <c r="I312" s="846"/>
    </row>
    <row r="313" spans="1:9" x14ac:dyDescent="0.35">
      <c r="A313" s="197">
        <v>21</v>
      </c>
      <c r="B313" s="194"/>
      <c r="C313" s="443"/>
      <c r="D313" s="311"/>
      <c r="E313" s="194"/>
      <c r="F313" s="235"/>
      <c r="G313" s="847"/>
      <c r="H313" s="845"/>
      <c r="I313" s="846"/>
    </row>
    <row r="314" spans="1:9" x14ac:dyDescent="0.35">
      <c r="A314" s="197">
        <v>22</v>
      </c>
      <c r="B314" s="194"/>
      <c r="C314" s="443"/>
      <c r="D314" s="311"/>
      <c r="E314" s="194"/>
      <c r="F314" s="235"/>
      <c r="G314" s="847"/>
      <c r="H314" s="845"/>
      <c r="I314" s="846"/>
    </row>
    <row r="315" spans="1:9" x14ac:dyDescent="0.35">
      <c r="A315" s="197">
        <v>23</v>
      </c>
      <c r="B315" s="194"/>
      <c r="C315" s="443"/>
      <c r="D315" s="311"/>
      <c r="E315" s="194"/>
      <c r="F315" s="235"/>
      <c r="G315" s="847"/>
      <c r="H315" s="845"/>
      <c r="I315" s="846"/>
    </row>
    <row r="316" spans="1:9" x14ac:dyDescent="0.35">
      <c r="A316" s="197">
        <v>24</v>
      </c>
      <c r="B316" s="194"/>
      <c r="C316" s="443"/>
      <c r="D316" s="311"/>
      <c r="E316" s="194"/>
      <c r="F316" s="235"/>
      <c r="G316" s="847"/>
      <c r="H316" s="845"/>
      <c r="I316" s="846"/>
    </row>
    <row r="317" spans="1:9" x14ac:dyDescent="0.35">
      <c r="A317" s="197">
        <v>25</v>
      </c>
      <c r="B317" s="194"/>
      <c r="C317" s="443"/>
      <c r="D317" s="311"/>
      <c r="E317" s="194"/>
      <c r="F317" s="235"/>
      <c r="G317" s="847"/>
      <c r="H317" s="845"/>
      <c r="I317" s="846"/>
    </row>
    <row r="318" spans="1:9" x14ac:dyDescent="0.35">
      <c r="A318" s="197">
        <v>26</v>
      </c>
      <c r="B318" s="194"/>
      <c r="C318" s="443"/>
      <c r="D318" s="311"/>
      <c r="E318" s="194"/>
      <c r="F318" s="235"/>
      <c r="G318" s="847"/>
      <c r="H318" s="845"/>
      <c r="I318" s="846"/>
    </row>
    <row r="319" spans="1:9" x14ac:dyDescent="0.35">
      <c r="A319" s="197">
        <v>27</v>
      </c>
      <c r="B319" s="194"/>
      <c r="C319" s="443"/>
      <c r="D319" s="311"/>
      <c r="E319" s="194"/>
      <c r="F319" s="235"/>
      <c r="G319" s="847"/>
      <c r="H319" s="845"/>
      <c r="I319" s="846"/>
    </row>
    <row r="320" spans="1:9" x14ac:dyDescent="0.35">
      <c r="A320" s="197">
        <v>28</v>
      </c>
      <c r="B320" s="194"/>
      <c r="C320" s="443"/>
      <c r="D320" s="311"/>
      <c r="E320" s="194"/>
      <c r="F320" s="235"/>
      <c r="G320" s="847"/>
      <c r="H320" s="845"/>
      <c r="I320" s="846"/>
    </row>
    <row r="321" spans="1:9" x14ac:dyDescent="0.35">
      <c r="A321" s="197">
        <v>29</v>
      </c>
      <c r="B321" s="194"/>
      <c r="C321" s="443"/>
      <c r="D321" s="311"/>
      <c r="E321" s="194"/>
      <c r="F321" s="235"/>
      <c r="G321" s="847"/>
      <c r="H321" s="845"/>
      <c r="I321" s="846"/>
    </row>
    <row r="322" spans="1:9" x14ac:dyDescent="0.35">
      <c r="A322" s="197">
        <v>30</v>
      </c>
      <c r="B322" s="194"/>
      <c r="C322" s="443"/>
      <c r="D322" s="311"/>
      <c r="E322" s="194"/>
      <c r="F322" s="235"/>
      <c r="G322" s="847"/>
      <c r="H322" s="845"/>
      <c r="I322" s="846"/>
    </row>
    <row r="323" spans="1:9" x14ac:dyDescent="0.35">
      <c r="A323" s="197">
        <v>31</v>
      </c>
      <c r="B323" s="194"/>
      <c r="C323" s="443"/>
      <c r="D323" s="311"/>
      <c r="E323" s="194"/>
      <c r="F323" s="235"/>
      <c r="G323" s="847"/>
      <c r="H323" s="845"/>
      <c r="I323" s="846"/>
    </row>
    <row r="324" spans="1:9" x14ac:dyDescent="0.35">
      <c r="A324" s="197">
        <v>32</v>
      </c>
      <c r="B324" s="194"/>
      <c r="C324" s="443"/>
      <c r="D324" s="311"/>
      <c r="E324" s="194"/>
      <c r="F324" s="235"/>
      <c r="G324" s="847"/>
      <c r="H324" s="845"/>
      <c r="I324" s="846"/>
    </row>
    <row r="325" spans="1:9" x14ac:dyDescent="0.35">
      <c r="A325" s="197">
        <v>33</v>
      </c>
      <c r="B325" s="194"/>
      <c r="C325" s="443"/>
      <c r="D325" s="311"/>
      <c r="E325" s="194"/>
      <c r="F325" s="235"/>
      <c r="G325" s="847"/>
      <c r="H325" s="845"/>
      <c r="I325" s="846"/>
    </row>
    <row r="326" spans="1:9" x14ac:dyDescent="0.35">
      <c r="A326" s="197">
        <v>34</v>
      </c>
      <c r="B326" s="194"/>
      <c r="C326" s="443"/>
      <c r="D326" s="311"/>
      <c r="E326" s="194"/>
      <c r="F326" s="235"/>
      <c r="G326" s="847"/>
      <c r="H326" s="845"/>
      <c r="I326" s="846"/>
    </row>
    <row r="327" spans="1:9" x14ac:dyDescent="0.35">
      <c r="A327" s="197">
        <v>35</v>
      </c>
      <c r="B327" s="194"/>
      <c r="C327" s="443"/>
      <c r="D327" s="311"/>
      <c r="E327" s="194"/>
      <c r="F327" s="235"/>
      <c r="G327" s="847"/>
      <c r="H327" s="845"/>
      <c r="I327" s="846"/>
    </row>
    <row r="328" spans="1:9" x14ac:dyDescent="0.35">
      <c r="A328" s="197">
        <v>36</v>
      </c>
      <c r="B328" s="194"/>
      <c r="C328" s="443"/>
      <c r="D328" s="311"/>
      <c r="E328" s="194"/>
      <c r="F328" s="235"/>
      <c r="G328" s="847"/>
      <c r="H328" s="845"/>
      <c r="I328" s="846"/>
    </row>
    <row r="329" spans="1:9" x14ac:dyDescent="0.35">
      <c r="A329" s="197">
        <v>37</v>
      </c>
      <c r="B329" s="194"/>
      <c r="C329" s="443"/>
      <c r="D329" s="311"/>
      <c r="E329" s="194"/>
      <c r="F329" s="235"/>
      <c r="G329" s="847"/>
      <c r="H329" s="845"/>
      <c r="I329" s="846"/>
    </row>
    <row r="330" spans="1:9" x14ac:dyDescent="0.35">
      <c r="A330" s="197">
        <v>38</v>
      </c>
      <c r="B330" s="194"/>
      <c r="C330" s="443"/>
      <c r="D330" s="311"/>
      <c r="E330" s="194"/>
      <c r="F330" s="235"/>
      <c r="G330" s="847"/>
      <c r="H330" s="845"/>
      <c r="I330" s="846"/>
    </row>
    <row r="331" spans="1:9" x14ac:dyDescent="0.35">
      <c r="A331" s="197">
        <v>39</v>
      </c>
      <c r="B331" s="194"/>
      <c r="C331" s="443"/>
      <c r="D331" s="311"/>
      <c r="E331" s="194"/>
      <c r="F331" s="235"/>
      <c r="G331" s="847"/>
      <c r="H331" s="845"/>
      <c r="I331" s="846"/>
    </row>
    <row r="332" spans="1:9" x14ac:dyDescent="0.35">
      <c r="A332" s="197">
        <v>40</v>
      </c>
      <c r="B332" s="194"/>
      <c r="C332" s="443"/>
      <c r="D332" s="311"/>
      <c r="E332" s="194"/>
      <c r="F332" s="235"/>
      <c r="G332" s="847"/>
      <c r="H332" s="845"/>
      <c r="I332" s="846"/>
    </row>
    <row r="333" spans="1:9" x14ac:dyDescent="0.35">
      <c r="A333" s="197">
        <v>41</v>
      </c>
      <c r="B333" s="194"/>
      <c r="C333" s="443"/>
      <c r="D333" s="311"/>
      <c r="E333" s="194"/>
      <c r="F333" s="235"/>
      <c r="G333" s="847"/>
      <c r="H333" s="845"/>
      <c r="I333" s="846"/>
    </row>
    <row r="334" spans="1:9" x14ac:dyDescent="0.35">
      <c r="A334" s="197">
        <v>42</v>
      </c>
      <c r="B334" s="194"/>
      <c r="C334" s="443"/>
      <c r="D334" s="311"/>
      <c r="E334" s="194"/>
      <c r="F334" s="235"/>
      <c r="G334" s="847"/>
      <c r="H334" s="845"/>
      <c r="I334" s="846"/>
    </row>
    <row r="335" spans="1:9" x14ac:dyDescent="0.35">
      <c r="A335" s="197">
        <v>43</v>
      </c>
      <c r="B335" s="194"/>
      <c r="C335" s="443"/>
      <c r="D335" s="311"/>
      <c r="E335" s="194"/>
      <c r="F335" s="235"/>
      <c r="G335" s="847"/>
      <c r="H335" s="845"/>
      <c r="I335" s="846"/>
    </row>
    <row r="336" spans="1:9" x14ac:dyDescent="0.35">
      <c r="A336" s="197">
        <v>44</v>
      </c>
      <c r="B336" s="194"/>
      <c r="C336" s="443"/>
      <c r="D336" s="311"/>
      <c r="E336" s="194"/>
      <c r="F336" s="235"/>
      <c r="G336" s="847"/>
      <c r="H336" s="845"/>
      <c r="I336" s="846"/>
    </row>
    <row r="337" spans="1:9" x14ac:dyDescent="0.35">
      <c r="A337" s="197">
        <v>45</v>
      </c>
      <c r="B337" s="194"/>
      <c r="C337" s="443"/>
      <c r="D337" s="311"/>
      <c r="E337" s="194"/>
      <c r="F337" s="235"/>
      <c r="G337" s="847"/>
      <c r="H337" s="845"/>
      <c r="I337" s="846"/>
    </row>
    <row r="338" spans="1:9" x14ac:dyDescent="0.35">
      <c r="A338" s="197">
        <v>46</v>
      </c>
      <c r="B338" s="194"/>
      <c r="C338" s="443"/>
      <c r="D338" s="311"/>
      <c r="E338" s="194"/>
      <c r="F338" s="235"/>
      <c r="G338" s="847"/>
      <c r="H338" s="845"/>
      <c r="I338" s="846"/>
    </row>
    <row r="339" spans="1:9" x14ac:dyDescent="0.35">
      <c r="A339" s="197">
        <v>47</v>
      </c>
      <c r="B339" s="194"/>
      <c r="C339" s="443"/>
      <c r="D339" s="311"/>
      <c r="E339" s="194"/>
      <c r="F339" s="235"/>
      <c r="G339" s="847"/>
      <c r="H339" s="845"/>
      <c r="I339" s="846"/>
    </row>
    <row r="340" spans="1:9" x14ac:dyDescent="0.35">
      <c r="A340" s="197">
        <v>48</v>
      </c>
      <c r="B340" s="194"/>
      <c r="C340" s="443"/>
      <c r="D340" s="311"/>
      <c r="E340" s="194"/>
      <c r="F340" s="235"/>
      <c r="G340" s="847"/>
      <c r="H340" s="845"/>
      <c r="I340" s="846"/>
    </row>
    <row r="341" spans="1:9" x14ac:dyDescent="0.35">
      <c r="A341" s="197">
        <v>49</v>
      </c>
      <c r="B341" s="194"/>
      <c r="C341" s="443"/>
      <c r="D341" s="311"/>
      <c r="E341" s="194"/>
      <c r="F341" s="235"/>
      <c r="G341" s="847"/>
      <c r="H341" s="845"/>
      <c r="I341" s="846"/>
    </row>
    <row r="342" spans="1:9" x14ac:dyDescent="0.35">
      <c r="A342" s="197">
        <v>50</v>
      </c>
      <c r="B342" s="194"/>
      <c r="C342" s="443"/>
      <c r="D342" s="311"/>
      <c r="E342" s="194"/>
      <c r="F342" s="235"/>
      <c r="G342" s="847"/>
      <c r="H342" s="845"/>
      <c r="I342" s="846"/>
    </row>
    <row r="343" spans="1:9" x14ac:dyDescent="0.35">
      <c r="A343" s="197">
        <v>51</v>
      </c>
      <c r="B343" s="194"/>
      <c r="C343" s="443"/>
      <c r="D343" s="311"/>
      <c r="E343" s="194"/>
      <c r="F343" s="235"/>
      <c r="G343" s="847"/>
      <c r="H343" s="845"/>
      <c r="I343" s="846"/>
    </row>
    <row r="344" spans="1:9" x14ac:dyDescent="0.35">
      <c r="A344" s="197">
        <v>52</v>
      </c>
      <c r="B344" s="194"/>
      <c r="C344" s="443"/>
      <c r="D344" s="311"/>
      <c r="E344" s="194"/>
      <c r="F344" s="235"/>
      <c r="G344" s="847"/>
      <c r="H344" s="845"/>
      <c r="I344" s="846"/>
    </row>
    <row r="345" spans="1:9" x14ac:dyDescent="0.35">
      <c r="A345" s="197">
        <v>53</v>
      </c>
      <c r="B345" s="194"/>
      <c r="C345" s="443"/>
      <c r="D345" s="311"/>
      <c r="E345" s="194"/>
      <c r="F345" s="235"/>
      <c r="G345" s="847"/>
      <c r="H345" s="845"/>
      <c r="I345" s="846"/>
    </row>
    <row r="346" spans="1:9" x14ac:dyDescent="0.35">
      <c r="A346" s="197">
        <v>54</v>
      </c>
      <c r="B346" s="194"/>
      <c r="C346" s="443"/>
      <c r="D346" s="311"/>
      <c r="E346" s="194"/>
      <c r="F346" s="235"/>
      <c r="G346" s="847"/>
      <c r="H346" s="845"/>
      <c r="I346" s="846"/>
    </row>
    <row r="347" spans="1:9" x14ac:dyDescent="0.35">
      <c r="A347" s="197">
        <v>55</v>
      </c>
      <c r="B347" s="194"/>
      <c r="C347" s="443"/>
      <c r="D347" s="311"/>
      <c r="E347" s="194"/>
      <c r="F347" s="235"/>
      <c r="G347" s="847"/>
      <c r="H347" s="845"/>
      <c r="I347" s="846"/>
    </row>
    <row r="348" spans="1:9" x14ac:dyDescent="0.35">
      <c r="A348" s="197">
        <v>56</v>
      </c>
      <c r="B348" s="194"/>
      <c r="C348" s="443"/>
      <c r="D348" s="311"/>
      <c r="E348" s="194"/>
      <c r="F348" s="235"/>
      <c r="G348" s="847"/>
      <c r="H348" s="845"/>
      <c r="I348" s="846"/>
    </row>
    <row r="349" spans="1:9" x14ac:dyDescent="0.35">
      <c r="A349" s="197">
        <v>57</v>
      </c>
      <c r="B349" s="194"/>
      <c r="C349" s="443"/>
      <c r="D349" s="311"/>
      <c r="E349" s="194"/>
      <c r="F349" s="235"/>
      <c r="G349" s="847"/>
      <c r="H349" s="845"/>
      <c r="I349" s="846"/>
    </row>
    <row r="350" spans="1:9" x14ac:dyDescent="0.35">
      <c r="A350" s="197">
        <v>58</v>
      </c>
      <c r="B350" s="194"/>
      <c r="C350" s="443"/>
      <c r="D350" s="311"/>
      <c r="E350" s="194"/>
      <c r="F350" s="235"/>
      <c r="G350" s="847"/>
      <c r="H350" s="845"/>
      <c r="I350" s="846"/>
    </row>
    <row r="351" spans="1:9" x14ac:dyDescent="0.35">
      <c r="A351" s="197">
        <v>59</v>
      </c>
      <c r="B351" s="194"/>
      <c r="C351" s="443"/>
      <c r="D351" s="311"/>
      <c r="E351" s="194"/>
      <c r="F351" s="235"/>
      <c r="G351" s="847"/>
      <c r="H351" s="845"/>
      <c r="I351" s="846"/>
    </row>
    <row r="352" spans="1:9" x14ac:dyDescent="0.35">
      <c r="A352" s="197">
        <v>60</v>
      </c>
      <c r="B352" s="194"/>
      <c r="C352" s="443"/>
      <c r="D352" s="311"/>
      <c r="E352" s="194"/>
      <c r="F352" s="235"/>
      <c r="G352" s="847"/>
      <c r="H352" s="845"/>
      <c r="I352" s="846"/>
    </row>
    <row r="353" spans="1:9" x14ac:dyDescent="0.35">
      <c r="A353" s="197">
        <v>61</v>
      </c>
      <c r="B353" s="194"/>
      <c r="C353" s="443"/>
      <c r="D353" s="311"/>
      <c r="E353" s="194"/>
      <c r="F353" s="235"/>
      <c r="G353" s="847"/>
      <c r="H353" s="845"/>
      <c r="I353" s="846"/>
    </row>
    <row r="354" spans="1:9" x14ac:dyDescent="0.35">
      <c r="A354" s="197">
        <v>62</v>
      </c>
      <c r="B354" s="194"/>
      <c r="C354" s="443"/>
      <c r="D354" s="311"/>
      <c r="E354" s="194"/>
      <c r="F354" s="235"/>
      <c r="G354" s="847"/>
      <c r="H354" s="845"/>
      <c r="I354" s="846"/>
    </row>
    <row r="355" spans="1:9" x14ac:dyDescent="0.35">
      <c r="A355" s="197">
        <v>63</v>
      </c>
      <c r="B355" s="194"/>
      <c r="C355" s="443"/>
      <c r="D355" s="311"/>
      <c r="E355" s="194"/>
      <c r="F355" s="235"/>
      <c r="G355" s="847"/>
      <c r="H355" s="845"/>
      <c r="I355" s="846"/>
    </row>
    <row r="356" spans="1:9" x14ac:dyDescent="0.35">
      <c r="A356" s="197">
        <v>64</v>
      </c>
      <c r="B356" s="194"/>
      <c r="C356" s="443"/>
      <c r="D356" s="311"/>
      <c r="E356" s="194"/>
      <c r="F356" s="235"/>
      <c r="G356" s="847"/>
      <c r="H356" s="845"/>
      <c r="I356" s="846"/>
    </row>
    <row r="357" spans="1:9" x14ac:dyDescent="0.35">
      <c r="A357" s="197">
        <v>65</v>
      </c>
      <c r="B357" s="194"/>
      <c r="C357" s="443"/>
      <c r="D357" s="311"/>
      <c r="E357" s="194"/>
      <c r="F357" s="235"/>
      <c r="G357" s="847"/>
      <c r="H357" s="845"/>
      <c r="I357" s="846"/>
    </row>
    <row r="358" spans="1:9" x14ac:dyDescent="0.35">
      <c r="A358" s="197">
        <v>66</v>
      </c>
      <c r="B358" s="194"/>
      <c r="C358" s="443"/>
      <c r="D358" s="311"/>
      <c r="E358" s="194"/>
      <c r="F358" s="235"/>
      <c r="G358" s="847"/>
      <c r="H358" s="845"/>
      <c r="I358" s="846"/>
    </row>
    <row r="359" spans="1:9" x14ac:dyDescent="0.35">
      <c r="A359" s="197">
        <v>67</v>
      </c>
      <c r="B359" s="194"/>
      <c r="C359" s="443"/>
      <c r="D359" s="311"/>
      <c r="E359" s="194"/>
      <c r="F359" s="235"/>
      <c r="G359" s="847"/>
      <c r="H359" s="845"/>
      <c r="I359" s="846"/>
    </row>
    <row r="360" spans="1:9" x14ac:dyDescent="0.35">
      <c r="A360" s="197">
        <v>68</v>
      </c>
      <c r="B360" s="194"/>
      <c r="C360" s="443"/>
      <c r="D360" s="311"/>
      <c r="E360" s="194"/>
      <c r="F360" s="235"/>
      <c r="G360" s="847"/>
      <c r="H360" s="845"/>
      <c r="I360" s="846"/>
    </row>
    <row r="361" spans="1:9" x14ac:dyDescent="0.35">
      <c r="A361" s="197">
        <v>69</v>
      </c>
      <c r="B361" s="194"/>
      <c r="C361" s="443"/>
      <c r="D361" s="311"/>
      <c r="E361" s="194"/>
      <c r="F361" s="235"/>
      <c r="G361" s="847"/>
      <c r="H361" s="845"/>
      <c r="I361" s="846"/>
    </row>
    <row r="362" spans="1:9" x14ac:dyDescent="0.35">
      <c r="A362" s="197">
        <v>70</v>
      </c>
      <c r="B362" s="194"/>
      <c r="C362" s="443"/>
      <c r="D362" s="311"/>
      <c r="E362" s="194"/>
      <c r="F362" s="235"/>
      <c r="G362" s="847"/>
      <c r="H362" s="845"/>
      <c r="I362" s="846"/>
    </row>
    <row r="363" spans="1:9" x14ac:dyDescent="0.35">
      <c r="A363" s="197">
        <v>71</v>
      </c>
      <c r="B363" s="194"/>
      <c r="C363" s="443"/>
      <c r="D363" s="311"/>
      <c r="E363" s="194"/>
      <c r="F363" s="235"/>
      <c r="G363" s="847"/>
      <c r="H363" s="845"/>
      <c r="I363" s="846"/>
    </row>
    <row r="364" spans="1:9" x14ac:dyDescent="0.35">
      <c r="A364" s="197">
        <v>72</v>
      </c>
      <c r="B364" s="194"/>
      <c r="C364" s="443"/>
      <c r="D364" s="311"/>
      <c r="E364" s="194"/>
      <c r="F364" s="235"/>
      <c r="G364" s="847"/>
      <c r="H364" s="845"/>
      <c r="I364" s="846"/>
    </row>
    <row r="365" spans="1:9" x14ac:dyDescent="0.35">
      <c r="A365" s="197">
        <v>73</v>
      </c>
      <c r="B365" s="194"/>
      <c r="C365" s="443"/>
      <c r="D365" s="311"/>
      <c r="E365" s="194"/>
      <c r="F365" s="235"/>
      <c r="G365" s="847"/>
      <c r="H365" s="845"/>
      <c r="I365" s="846"/>
    </row>
    <row r="366" spans="1:9" x14ac:dyDescent="0.35">
      <c r="A366" s="197">
        <v>74</v>
      </c>
      <c r="B366" s="194"/>
      <c r="C366" s="443"/>
      <c r="D366" s="311"/>
      <c r="E366" s="194"/>
      <c r="F366" s="235"/>
      <c r="G366" s="847"/>
      <c r="H366" s="845"/>
      <c r="I366" s="846"/>
    </row>
    <row r="367" spans="1:9" x14ac:dyDescent="0.35">
      <c r="A367" s="197">
        <v>75</v>
      </c>
      <c r="B367" s="194"/>
      <c r="C367" s="443"/>
      <c r="D367" s="311"/>
      <c r="E367" s="194"/>
      <c r="F367" s="235"/>
      <c r="G367" s="847"/>
      <c r="H367" s="845"/>
      <c r="I367" s="846"/>
    </row>
    <row r="368" spans="1:9" x14ac:dyDescent="0.35">
      <c r="A368" s="197">
        <v>76</v>
      </c>
      <c r="B368" s="194"/>
      <c r="C368" s="443"/>
      <c r="D368" s="311"/>
      <c r="E368" s="194"/>
      <c r="F368" s="235"/>
      <c r="G368" s="847"/>
      <c r="H368" s="845"/>
      <c r="I368" s="846"/>
    </row>
    <row r="369" spans="1:9" x14ac:dyDescent="0.35">
      <c r="A369" s="197">
        <v>77</v>
      </c>
      <c r="B369" s="194"/>
      <c r="C369" s="443"/>
      <c r="D369" s="311"/>
      <c r="E369" s="194"/>
      <c r="F369" s="235"/>
      <c r="G369" s="847"/>
      <c r="H369" s="845"/>
      <c r="I369" s="846"/>
    </row>
    <row r="370" spans="1:9" x14ac:dyDescent="0.35">
      <c r="A370" s="197">
        <v>78</v>
      </c>
      <c r="B370" s="194"/>
      <c r="C370" s="443"/>
      <c r="D370" s="311"/>
      <c r="E370" s="194"/>
      <c r="F370" s="235"/>
      <c r="G370" s="847"/>
      <c r="H370" s="845"/>
      <c r="I370" s="846"/>
    </row>
    <row r="371" spans="1:9" x14ac:dyDescent="0.35">
      <c r="A371" s="197">
        <v>79</v>
      </c>
      <c r="B371" s="194"/>
      <c r="C371" s="443"/>
      <c r="D371" s="311"/>
      <c r="E371" s="194"/>
      <c r="F371" s="235"/>
      <c r="G371" s="847"/>
      <c r="H371" s="845"/>
      <c r="I371" s="846"/>
    </row>
    <row r="372" spans="1:9" x14ac:dyDescent="0.35">
      <c r="A372" s="197">
        <v>80</v>
      </c>
      <c r="B372" s="194"/>
      <c r="C372" s="443"/>
      <c r="D372" s="311"/>
      <c r="E372" s="194"/>
      <c r="F372" s="235"/>
      <c r="G372" s="847"/>
      <c r="H372" s="845"/>
      <c r="I372" s="846"/>
    </row>
    <row r="373" spans="1:9" x14ac:dyDescent="0.35">
      <c r="A373" s="197">
        <v>81</v>
      </c>
      <c r="B373" s="194"/>
      <c r="C373" s="443"/>
      <c r="D373" s="311"/>
      <c r="E373" s="194"/>
      <c r="F373" s="235"/>
      <c r="G373" s="847"/>
      <c r="H373" s="845"/>
      <c r="I373" s="846"/>
    </row>
    <row r="374" spans="1:9" x14ac:dyDescent="0.35">
      <c r="A374" s="197">
        <v>82</v>
      </c>
      <c r="B374" s="194"/>
      <c r="C374" s="443"/>
      <c r="D374" s="311"/>
      <c r="E374" s="194"/>
      <c r="F374" s="235"/>
      <c r="G374" s="847"/>
      <c r="H374" s="845"/>
      <c r="I374" s="846"/>
    </row>
    <row r="375" spans="1:9" x14ac:dyDescent="0.35">
      <c r="A375" s="197">
        <v>83</v>
      </c>
      <c r="B375" s="194"/>
      <c r="C375" s="443"/>
      <c r="D375" s="311"/>
      <c r="E375" s="194"/>
      <c r="F375" s="235"/>
      <c r="G375" s="847"/>
      <c r="H375" s="845"/>
      <c r="I375" s="846"/>
    </row>
    <row r="376" spans="1:9" x14ac:dyDescent="0.35">
      <c r="A376" s="197">
        <v>84</v>
      </c>
      <c r="B376" s="194"/>
      <c r="C376" s="443"/>
      <c r="D376" s="311"/>
      <c r="E376" s="194"/>
      <c r="F376" s="235"/>
      <c r="G376" s="847"/>
      <c r="H376" s="845"/>
      <c r="I376" s="846"/>
    </row>
    <row r="377" spans="1:9" x14ac:dyDescent="0.35">
      <c r="A377" s="197">
        <v>85</v>
      </c>
      <c r="B377" s="194"/>
      <c r="C377" s="443"/>
      <c r="D377" s="311"/>
      <c r="E377" s="194"/>
      <c r="F377" s="235"/>
      <c r="G377" s="847"/>
      <c r="H377" s="845"/>
      <c r="I377" s="846"/>
    </row>
    <row r="378" spans="1:9" x14ac:dyDescent="0.35">
      <c r="A378" s="197">
        <v>86</v>
      </c>
      <c r="B378" s="194"/>
      <c r="C378" s="443"/>
      <c r="D378" s="311"/>
      <c r="E378" s="194"/>
      <c r="F378" s="235"/>
      <c r="G378" s="847"/>
      <c r="H378" s="845"/>
      <c r="I378" s="846"/>
    </row>
    <row r="379" spans="1:9" x14ac:dyDescent="0.35">
      <c r="A379" s="197">
        <v>87</v>
      </c>
      <c r="B379" s="194"/>
      <c r="C379" s="443"/>
      <c r="D379" s="311"/>
      <c r="E379" s="194"/>
      <c r="F379" s="235"/>
      <c r="G379" s="847"/>
      <c r="H379" s="845"/>
      <c r="I379" s="846"/>
    </row>
    <row r="380" spans="1:9" x14ac:dyDescent="0.35">
      <c r="A380" s="197">
        <v>88</v>
      </c>
      <c r="B380" s="194"/>
      <c r="C380" s="443"/>
      <c r="D380" s="311"/>
      <c r="E380" s="194"/>
      <c r="F380" s="235"/>
      <c r="G380" s="847"/>
      <c r="H380" s="845"/>
      <c r="I380" s="846"/>
    </row>
    <row r="381" spans="1:9" x14ac:dyDescent="0.35">
      <c r="A381" s="197">
        <v>89</v>
      </c>
      <c r="B381" s="194"/>
      <c r="C381" s="443"/>
      <c r="D381" s="311"/>
      <c r="E381" s="194"/>
      <c r="F381" s="235"/>
      <c r="G381" s="847"/>
      <c r="H381" s="845"/>
      <c r="I381" s="846"/>
    </row>
    <row r="382" spans="1:9" x14ac:dyDescent="0.35">
      <c r="A382" s="197">
        <v>90</v>
      </c>
      <c r="B382" s="194"/>
      <c r="C382" s="443"/>
      <c r="D382" s="311"/>
      <c r="E382" s="194"/>
      <c r="F382" s="235"/>
      <c r="G382" s="847"/>
      <c r="H382" s="845"/>
      <c r="I382" s="846"/>
    </row>
    <row r="383" spans="1:9" x14ac:dyDescent="0.35">
      <c r="A383" s="197">
        <v>91</v>
      </c>
      <c r="B383" s="194"/>
      <c r="C383" s="443"/>
      <c r="D383" s="311"/>
      <c r="E383" s="194"/>
      <c r="F383" s="235"/>
      <c r="G383" s="847"/>
      <c r="H383" s="845"/>
      <c r="I383" s="846"/>
    </row>
    <row r="384" spans="1:9" x14ac:dyDescent="0.35">
      <c r="A384" s="197">
        <v>92</v>
      </c>
      <c r="B384" s="194"/>
      <c r="C384" s="443"/>
      <c r="D384" s="311"/>
      <c r="E384" s="194"/>
      <c r="F384" s="235"/>
      <c r="G384" s="847"/>
      <c r="H384" s="845"/>
      <c r="I384" s="846"/>
    </row>
    <row r="385" spans="1:9" x14ac:dyDescent="0.35">
      <c r="A385" s="197">
        <v>93</v>
      </c>
      <c r="B385" s="194"/>
      <c r="C385" s="443"/>
      <c r="D385" s="311"/>
      <c r="E385" s="194"/>
      <c r="F385" s="235"/>
      <c r="G385" s="847"/>
      <c r="H385" s="845"/>
      <c r="I385" s="846"/>
    </row>
    <row r="386" spans="1:9" x14ac:dyDescent="0.35">
      <c r="A386" s="197">
        <v>94</v>
      </c>
      <c r="B386" s="194"/>
      <c r="C386" s="443"/>
      <c r="D386" s="311"/>
      <c r="E386" s="194"/>
      <c r="F386" s="235"/>
      <c r="G386" s="847"/>
      <c r="H386" s="845"/>
      <c r="I386" s="846"/>
    </row>
    <row r="387" spans="1:9" x14ac:dyDescent="0.35">
      <c r="A387" s="197">
        <v>95</v>
      </c>
      <c r="B387" s="194"/>
      <c r="C387" s="443"/>
      <c r="D387" s="311"/>
      <c r="E387" s="194"/>
      <c r="F387" s="235"/>
      <c r="G387" s="847"/>
      <c r="H387" s="845"/>
      <c r="I387" s="846"/>
    </row>
    <row r="388" spans="1:9" x14ac:dyDescent="0.35">
      <c r="A388" s="197">
        <v>96</v>
      </c>
      <c r="B388" s="194"/>
      <c r="C388" s="443"/>
      <c r="D388" s="311"/>
      <c r="E388" s="194"/>
      <c r="F388" s="235"/>
      <c r="G388" s="847"/>
      <c r="H388" s="845"/>
      <c r="I388" s="846"/>
    </row>
    <row r="389" spans="1:9" x14ac:dyDescent="0.35">
      <c r="A389" s="197">
        <v>97</v>
      </c>
      <c r="B389" s="194"/>
      <c r="C389" s="443"/>
      <c r="D389" s="311"/>
      <c r="E389" s="194"/>
      <c r="F389" s="235"/>
      <c r="G389" s="847"/>
      <c r="H389" s="845"/>
      <c r="I389" s="846"/>
    </row>
    <row r="390" spans="1:9" x14ac:dyDescent="0.35">
      <c r="A390" s="197">
        <v>98</v>
      </c>
      <c r="B390" s="194"/>
      <c r="C390" s="443"/>
      <c r="D390" s="311"/>
      <c r="E390" s="194"/>
      <c r="F390" s="235"/>
      <c r="G390" s="847"/>
      <c r="H390" s="845"/>
      <c r="I390" s="846"/>
    </row>
    <row r="391" spans="1:9" x14ac:dyDescent="0.35">
      <c r="A391" s="197">
        <v>99</v>
      </c>
      <c r="B391" s="194"/>
      <c r="C391" s="443"/>
      <c r="D391" s="311"/>
      <c r="E391" s="194"/>
      <c r="F391" s="235"/>
      <c r="G391" s="847"/>
      <c r="H391" s="845"/>
      <c r="I391" s="846"/>
    </row>
    <row r="392" spans="1:9" x14ac:dyDescent="0.35">
      <c r="A392" s="197">
        <v>100</v>
      </c>
      <c r="B392" s="194"/>
      <c r="C392" s="443"/>
      <c r="D392" s="311"/>
      <c r="E392" s="194"/>
      <c r="F392" s="235"/>
      <c r="G392" s="847"/>
      <c r="H392" s="845"/>
      <c r="I392" s="846"/>
    </row>
    <row r="393" spans="1:9" x14ac:dyDescent="0.35">
      <c r="A393" s="197">
        <v>101</v>
      </c>
      <c r="B393" s="194"/>
      <c r="C393" s="443"/>
      <c r="D393" s="311"/>
      <c r="E393" s="194"/>
      <c r="F393" s="235"/>
      <c r="G393" s="847"/>
      <c r="H393" s="845"/>
      <c r="I393" s="846"/>
    </row>
    <row r="394" spans="1:9" x14ac:dyDescent="0.35">
      <c r="A394" s="197">
        <v>102</v>
      </c>
      <c r="B394" s="194"/>
      <c r="C394" s="443"/>
      <c r="D394" s="311"/>
      <c r="E394" s="194"/>
      <c r="F394" s="235"/>
      <c r="G394" s="847"/>
      <c r="H394" s="845"/>
      <c r="I394" s="846"/>
    </row>
    <row r="395" spans="1:9" x14ac:dyDescent="0.35">
      <c r="A395" s="197">
        <v>103</v>
      </c>
      <c r="B395" s="194"/>
      <c r="C395" s="443"/>
      <c r="D395" s="311"/>
      <c r="E395" s="194"/>
      <c r="F395" s="235"/>
      <c r="G395" s="847"/>
      <c r="H395" s="845"/>
      <c r="I395" s="846"/>
    </row>
    <row r="396" spans="1:9" x14ac:dyDescent="0.35">
      <c r="A396" s="197">
        <v>104</v>
      </c>
      <c r="B396" s="194"/>
      <c r="C396" s="443"/>
      <c r="D396" s="311"/>
      <c r="E396" s="194"/>
      <c r="F396" s="235"/>
      <c r="G396" s="847"/>
      <c r="H396" s="845"/>
      <c r="I396" s="846"/>
    </row>
    <row r="397" spans="1:9" x14ac:dyDescent="0.35">
      <c r="A397" s="197">
        <v>105</v>
      </c>
      <c r="B397" s="194"/>
      <c r="C397" s="443"/>
      <c r="D397" s="311"/>
      <c r="E397" s="194"/>
      <c r="F397" s="235"/>
      <c r="G397" s="847"/>
      <c r="H397" s="845"/>
      <c r="I397" s="846"/>
    </row>
    <row r="398" spans="1:9" x14ac:dyDescent="0.35">
      <c r="A398" s="197">
        <v>106</v>
      </c>
      <c r="B398" s="194"/>
      <c r="C398" s="443"/>
      <c r="D398" s="311"/>
      <c r="E398" s="194"/>
      <c r="F398" s="235"/>
      <c r="G398" s="847"/>
      <c r="H398" s="845"/>
      <c r="I398" s="846"/>
    </row>
    <row r="399" spans="1:9" x14ac:dyDescent="0.35">
      <c r="A399" s="197">
        <v>107</v>
      </c>
      <c r="B399" s="194"/>
      <c r="C399" s="443"/>
      <c r="D399" s="311"/>
      <c r="E399" s="194"/>
      <c r="F399" s="235"/>
      <c r="G399" s="847"/>
      <c r="H399" s="845"/>
      <c r="I399" s="846"/>
    </row>
    <row r="400" spans="1:9" x14ac:dyDescent="0.35">
      <c r="A400" s="197">
        <v>108</v>
      </c>
      <c r="B400" s="194"/>
      <c r="C400" s="443"/>
      <c r="D400" s="311"/>
      <c r="E400" s="194"/>
      <c r="F400" s="235"/>
      <c r="G400" s="847"/>
      <c r="H400" s="845"/>
      <c r="I400" s="846"/>
    </row>
    <row r="401" spans="1:9" x14ac:dyDescent="0.35">
      <c r="A401" s="197">
        <v>109</v>
      </c>
      <c r="B401" s="194"/>
      <c r="C401" s="443"/>
      <c r="D401" s="311"/>
      <c r="E401" s="194"/>
      <c r="F401" s="235"/>
      <c r="G401" s="847"/>
      <c r="H401" s="845"/>
      <c r="I401" s="846"/>
    </row>
    <row r="402" spans="1:9" x14ac:dyDescent="0.35">
      <c r="A402" s="197">
        <v>110</v>
      </c>
      <c r="B402" s="194"/>
      <c r="C402" s="443"/>
      <c r="D402" s="311"/>
      <c r="E402" s="194"/>
      <c r="F402" s="235"/>
      <c r="G402" s="847"/>
      <c r="H402" s="845"/>
      <c r="I402" s="846"/>
    </row>
    <row r="403" spans="1:9" x14ac:dyDescent="0.35">
      <c r="A403" s="197">
        <v>111</v>
      </c>
      <c r="B403" s="194"/>
      <c r="C403" s="443"/>
      <c r="D403" s="311"/>
      <c r="E403" s="194"/>
      <c r="F403" s="235"/>
      <c r="G403" s="847"/>
      <c r="H403" s="845"/>
      <c r="I403" s="846"/>
    </row>
    <row r="404" spans="1:9" x14ac:dyDescent="0.35">
      <c r="A404" s="197">
        <v>112</v>
      </c>
      <c r="B404" s="194"/>
      <c r="C404" s="443"/>
      <c r="D404" s="311"/>
      <c r="E404" s="194"/>
      <c r="F404" s="235"/>
      <c r="G404" s="847"/>
      <c r="H404" s="845"/>
      <c r="I404" s="846"/>
    </row>
    <row r="405" spans="1:9" x14ac:dyDescent="0.35">
      <c r="A405" s="197">
        <v>113</v>
      </c>
      <c r="B405" s="194"/>
      <c r="C405" s="443"/>
      <c r="D405" s="311"/>
      <c r="E405" s="194"/>
      <c r="F405" s="235"/>
      <c r="G405" s="847"/>
      <c r="H405" s="845"/>
      <c r="I405" s="846"/>
    </row>
    <row r="406" spans="1:9" x14ac:dyDescent="0.35">
      <c r="A406" s="197">
        <v>114</v>
      </c>
      <c r="B406" s="194"/>
      <c r="C406" s="443"/>
      <c r="D406" s="311"/>
      <c r="E406" s="194"/>
      <c r="F406" s="235"/>
      <c r="G406" s="847"/>
      <c r="H406" s="845"/>
      <c r="I406" s="846"/>
    </row>
    <row r="407" spans="1:9" x14ac:dyDescent="0.35">
      <c r="A407" s="197">
        <v>115</v>
      </c>
      <c r="B407" s="194"/>
      <c r="C407" s="443"/>
      <c r="D407" s="311"/>
      <c r="E407" s="194"/>
      <c r="F407" s="235"/>
      <c r="G407" s="847"/>
      <c r="H407" s="845"/>
      <c r="I407" s="846"/>
    </row>
    <row r="408" spans="1:9" x14ac:dyDescent="0.35">
      <c r="A408" s="197">
        <v>116</v>
      </c>
      <c r="B408" s="194"/>
      <c r="C408" s="443"/>
      <c r="D408" s="311"/>
      <c r="E408" s="194"/>
      <c r="F408" s="235"/>
      <c r="G408" s="847"/>
      <c r="H408" s="845"/>
      <c r="I408" s="846"/>
    </row>
    <row r="409" spans="1:9" x14ac:dyDescent="0.35">
      <c r="A409" s="197">
        <v>117</v>
      </c>
      <c r="B409" s="194"/>
      <c r="C409" s="443"/>
      <c r="D409" s="311"/>
      <c r="E409" s="194"/>
      <c r="F409" s="235"/>
      <c r="G409" s="847"/>
      <c r="H409" s="845"/>
      <c r="I409" s="846"/>
    </row>
    <row r="410" spans="1:9" x14ac:dyDescent="0.35">
      <c r="A410" s="197">
        <v>118</v>
      </c>
      <c r="B410" s="194"/>
      <c r="C410" s="443"/>
      <c r="D410" s="311"/>
      <c r="E410" s="194"/>
      <c r="F410" s="235"/>
      <c r="G410" s="847"/>
      <c r="H410" s="845"/>
      <c r="I410" s="846"/>
    </row>
    <row r="411" spans="1:9" x14ac:dyDescent="0.35">
      <c r="A411" s="197">
        <v>119</v>
      </c>
      <c r="B411" s="194"/>
      <c r="C411" s="443"/>
      <c r="D411" s="311"/>
      <c r="E411" s="194"/>
      <c r="F411" s="235"/>
      <c r="G411" s="847"/>
      <c r="H411" s="845"/>
      <c r="I411" s="846"/>
    </row>
    <row r="412" spans="1:9" x14ac:dyDescent="0.35">
      <c r="A412" s="197">
        <v>120</v>
      </c>
      <c r="B412" s="194"/>
      <c r="C412" s="443"/>
      <c r="D412" s="311"/>
      <c r="E412" s="194"/>
      <c r="F412" s="235"/>
      <c r="G412" s="847"/>
      <c r="H412" s="845"/>
      <c r="I412" s="846"/>
    </row>
    <row r="413" spans="1:9" x14ac:dyDescent="0.35">
      <c r="A413" s="197">
        <v>121</v>
      </c>
      <c r="B413" s="194"/>
      <c r="C413" s="443"/>
      <c r="D413" s="311"/>
      <c r="E413" s="194"/>
      <c r="F413" s="235"/>
      <c r="G413" s="847"/>
      <c r="H413" s="845"/>
      <c r="I413" s="846"/>
    </row>
    <row r="414" spans="1:9" x14ac:dyDescent="0.35">
      <c r="A414" s="197">
        <v>122</v>
      </c>
      <c r="B414" s="194"/>
      <c r="C414" s="443"/>
      <c r="D414" s="311"/>
      <c r="E414" s="194"/>
      <c r="F414" s="235"/>
      <c r="G414" s="847"/>
      <c r="H414" s="845"/>
      <c r="I414" s="846"/>
    </row>
    <row r="415" spans="1:9" x14ac:dyDescent="0.35">
      <c r="A415" s="197">
        <v>123</v>
      </c>
      <c r="B415" s="194"/>
      <c r="C415" s="443"/>
      <c r="D415" s="311"/>
      <c r="E415" s="194"/>
      <c r="F415" s="235"/>
      <c r="G415" s="847"/>
      <c r="H415" s="845"/>
      <c r="I415" s="846"/>
    </row>
    <row r="416" spans="1:9" x14ac:dyDescent="0.35">
      <c r="A416" s="197">
        <v>124</v>
      </c>
      <c r="B416" s="194"/>
      <c r="C416" s="443"/>
      <c r="D416" s="311"/>
      <c r="E416" s="194"/>
      <c r="F416" s="235"/>
      <c r="G416" s="847"/>
      <c r="H416" s="845"/>
      <c r="I416" s="846"/>
    </row>
    <row r="417" spans="1:9" x14ac:dyDescent="0.35">
      <c r="A417" s="197">
        <v>125</v>
      </c>
      <c r="B417" s="194"/>
      <c r="C417" s="443"/>
      <c r="D417" s="311"/>
      <c r="E417" s="194"/>
      <c r="F417" s="235"/>
      <c r="G417" s="847"/>
      <c r="H417" s="845"/>
      <c r="I417" s="846"/>
    </row>
    <row r="418" spans="1:9" x14ac:dyDescent="0.35">
      <c r="A418" s="197">
        <v>126</v>
      </c>
      <c r="B418" s="194"/>
      <c r="C418" s="443"/>
      <c r="D418" s="311"/>
      <c r="E418" s="194"/>
      <c r="F418" s="235"/>
      <c r="G418" s="847"/>
      <c r="H418" s="845"/>
      <c r="I418" s="846"/>
    </row>
    <row r="419" spans="1:9" x14ac:dyDescent="0.35">
      <c r="A419" s="197">
        <v>127</v>
      </c>
      <c r="B419" s="194"/>
      <c r="C419" s="443"/>
      <c r="D419" s="311"/>
      <c r="E419" s="194"/>
      <c r="F419" s="235"/>
      <c r="G419" s="847"/>
      <c r="H419" s="845"/>
      <c r="I419" s="846"/>
    </row>
    <row r="420" spans="1:9" x14ac:dyDescent="0.35">
      <c r="A420" s="197">
        <v>128</v>
      </c>
      <c r="B420" s="194"/>
      <c r="C420" s="443"/>
      <c r="D420" s="311"/>
      <c r="E420" s="194"/>
      <c r="F420" s="235"/>
      <c r="G420" s="847"/>
      <c r="H420" s="845"/>
      <c r="I420" s="846"/>
    </row>
    <row r="421" spans="1:9" x14ac:dyDescent="0.35">
      <c r="A421" s="197">
        <v>129</v>
      </c>
      <c r="B421" s="194"/>
      <c r="C421" s="443"/>
      <c r="D421" s="311"/>
      <c r="E421" s="194"/>
      <c r="F421" s="235"/>
      <c r="G421" s="847"/>
      <c r="H421" s="845"/>
      <c r="I421" s="846"/>
    </row>
    <row r="422" spans="1:9" x14ac:dyDescent="0.35">
      <c r="A422" s="197">
        <v>130</v>
      </c>
      <c r="B422" s="194"/>
      <c r="C422" s="443"/>
      <c r="D422" s="311"/>
      <c r="E422" s="194"/>
      <c r="F422" s="235"/>
      <c r="G422" s="847"/>
      <c r="H422" s="845"/>
      <c r="I422" s="846"/>
    </row>
    <row r="423" spans="1:9" x14ac:dyDescent="0.35">
      <c r="A423" s="197">
        <v>131</v>
      </c>
      <c r="B423" s="194"/>
      <c r="C423" s="443"/>
      <c r="D423" s="311"/>
      <c r="E423" s="194"/>
      <c r="F423" s="235"/>
      <c r="G423" s="847"/>
      <c r="H423" s="845"/>
      <c r="I423" s="846"/>
    </row>
    <row r="424" spans="1:9" x14ac:dyDescent="0.35">
      <c r="A424" s="197">
        <v>132</v>
      </c>
      <c r="B424" s="194"/>
      <c r="C424" s="443"/>
      <c r="D424" s="311"/>
      <c r="E424" s="194"/>
      <c r="F424" s="235"/>
      <c r="G424" s="847"/>
      <c r="H424" s="845"/>
      <c r="I424" s="846"/>
    </row>
    <row r="425" spans="1:9" x14ac:dyDescent="0.35">
      <c r="A425" s="197">
        <v>133</v>
      </c>
      <c r="B425" s="194"/>
      <c r="C425" s="443"/>
      <c r="D425" s="311"/>
      <c r="E425" s="194"/>
      <c r="F425" s="235"/>
      <c r="G425" s="847"/>
      <c r="H425" s="845"/>
      <c r="I425" s="846"/>
    </row>
    <row r="426" spans="1:9" x14ac:dyDescent="0.35">
      <c r="A426" s="197">
        <v>134</v>
      </c>
      <c r="B426" s="194"/>
      <c r="C426" s="443"/>
      <c r="D426" s="311"/>
      <c r="E426" s="194"/>
      <c r="F426" s="235"/>
      <c r="G426" s="847"/>
      <c r="H426" s="845"/>
      <c r="I426" s="846"/>
    </row>
    <row r="427" spans="1:9" x14ac:dyDescent="0.35">
      <c r="A427" s="197">
        <v>135</v>
      </c>
      <c r="B427" s="194"/>
      <c r="C427" s="443"/>
      <c r="D427" s="311"/>
      <c r="E427" s="194"/>
      <c r="F427" s="235"/>
      <c r="G427" s="847"/>
      <c r="H427" s="845"/>
      <c r="I427" s="846"/>
    </row>
    <row r="428" spans="1:9" x14ac:dyDescent="0.35">
      <c r="A428" s="197">
        <v>136</v>
      </c>
      <c r="B428" s="194"/>
      <c r="C428" s="443"/>
      <c r="D428" s="311"/>
      <c r="E428" s="194"/>
      <c r="F428" s="235"/>
      <c r="G428" s="847"/>
      <c r="H428" s="845"/>
      <c r="I428" s="846"/>
    </row>
    <row r="429" spans="1:9" x14ac:dyDescent="0.35">
      <c r="A429" s="197">
        <v>137</v>
      </c>
      <c r="B429" s="194"/>
      <c r="C429" s="443"/>
      <c r="D429" s="311"/>
      <c r="E429" s="194"/>
      <c r="F429" s="235"/>
      <c r="G429" s="847"/>
      <c r="H429" s="845"/>
      <c r="I429" s="846"/>
    </row>
    <row r="430" spans="1:9" x14ac:dyDescent="0.35">
      <c r="A430" s="197">
        <v>138</v>
      </c>
      <c r="B430" s="194"/>
      <c r="C430" s="443"/>
      <c r="D430" s="311"/>
      <c r="E430" s="194"/>
      <c r="F430" s="235"/>
      <c r="G430" s="847"/>
      <c r="H430" s="845"/>
      <c r="I430" s="846"/>
    </row>
    <row r="431" spans="1:9" x14ac:dyDescent="0.35">
      <c r="A431" s="197">
        <v>139</v>
      </c>
      <c r="B431" s="194"/>
      <c r="C431" s="443"/>
      <c r="D431" s="311"/>
      <c r="E431" s="194"/>
      <c r="F431" s="235"/>
      <c r="G431" s="847"/>
      <c r="H431" s="845"/>
      <c r="I431" s="846"/>
    </row>
    <row r="432" spans="1:9" x14ac:dyDescent="0.35">
      <c r="A432" s="197">
        <v>140</v>
      </c>
      <c r="B432" s="194"/>
      <c r="C432" s="443"/>
      <c r="D432" s="311"/>
      <c r="E432" s="194"/>
      <c r="F432" s="235"/>
      <c r="G432" s="847"/>
      <c r="H432" s="845"/>
      <c r="I432" s="846"/>
    </row>
    <row r="433" spans="1:9" x14ac:dyDescent="0.35">
      <c r="A433" s="197">
        <v>141</v>
      </c>
      <c r="B433" s="194"/>
      <c r="C433" s="443"/>
      <c r="D433" s="311"/>
      <c r="E433" s="194"/>
      <c r="F433" s="235"/>
      <c r="G433" s="847"/>
      <c r="H433" s="845"/>
      <c r="I433" s="846"/>
    </row>
    <row r="434" spans="1:9" x14ac:dyDescent="0.35">
      <c r="A434" s="197">
        <v>142</v>
      </c>
      <c r="B434" s="194"/>
      <c r="C434" s="443"/>
      <c r="D434" s="311"/>
      <c r="E434" s="194"/>
      <c r="F434" s="235"/>
      <c r="G434" s="847"/>
      <c r="H434" s="845"/>
      <c r="I434" s="846"/>
    </row>
    <row r="435" spans="1:9" x14ac:dyDescent="0.35">
      <c r="A435" s="197">
        <v>143</v>
      </c>
      <c r="B435" s="194"/>
      <c r="C435" s="443"/>
      <c r="D435" s="311"/>
      <c r="E435" s="194"/>
      <c r="F435" s="235"/>
      <c r="G435" s="847"/>
      <c r="H435" s="845"/>
      <c r="I435" s="846"/>
    </row>
    <row r="436" spans="1:9" x14ac:dyDescent="0.35">
      <c r="A436" s="197">
        <v>144</v>
      </c>
      <c r="B436" s="194"/>
      <c r="C436" s="443"/>
      <c r="D436" s="311"/>
      <c r="E436" s="194"/>
      <c r="F436" s="235"/>
      <c r="G436" s="847"/>
      <c r="H436" s="845"/>
      <c r="I436" s="846"/>
    </row>
    <row r="437" spans="1:9" x14ac:dyDescent="0.35">
      <c r="A437" s="197">
        <v>145</v>
      </c>
      <c r="B437" s="194"/>
      <c r="C437" s="443"/>
      <c r="D437" s="311"/>
      <c r="E437" s="194"/>
      <c r="F437" s="235"/>
      <c r="G437" s="847"/>
      <c r="H437" s="845"/>
      <c r="I437" s="846"/>
    </row>
    <row r="438" spans="1:9" x14ac:dyDescent="0.35">
      <c r="A438" s="197">
        <v>146</v>
      </c>
      <c r="B438" s="194"/>
      <c r="C438" s="443"/>
      <c r="D438" s="311"/>
      <c r="E438" s="194"/>
      <c r="F438" s="235"/>
      <c r="G438" s="847"/>
      <c r="H438" s="845"/>
      <c r="I438" s="846"/>
    </row>
    <row r="439" spans="1:9" x14ac:dyDescent="0.35">
      <c r="A439" s="197">
        <v>147</v>
      </c>
      <c r="B439" s="194"/>
      <c r="C439" s="443"/>
      <c r="D439" s="311"/>
      <c r="E439" s="194"/>
      <c r="F439" s="235"/>
      <c r="G439" s="847"/>
      <c r="H439" s="845"/>
      <c r="I439" s="846"/>
    </row>
    <row r="440" spans="1:9" x14ac:dyDescent="0.35">
      <c r="A440" s="197">
        <v>148</v>
      </c>
      <c r="B440" s="194"/>
      <c r="C440" s="443"/>
      <c r="D440" s="311"/>
      <c r="E440" s="194"/>
      <c r="F440" s="235"/>
      <c r="G440" s="847"/>
      <c r="H440" s="845"/>
      <c r="I440" s="846"/>
    </row>
    <row r="441" spans="1:9" x14ac:dyDescent="0.35">
      <c r="A441" s="197">
        <v>149</v>
      </c>
      <c r="B441" s="194"/>
      <c r="C441" s="443"/>
      <c r="D441" s="311"/>
      <c r="E441" s="194"/>
      <c r="F441" s="235"/>
      <c r="G441" s="847"/>
      <c r="H441" s="845"/>
      <c r="I441" s="846"/>
    </row>
    <row r="442" spans="1:9" x14ac:dyDescent="0.35">
      <c r="A442" s="197">
        <v>150</v>
      </c>
      <c r="B442" s="194"/>
      <c r="C442" s="443"/>
      <c r="D442" s="311"/>
      <c r="E442" s="194"/>
      <c r="F442" s="235"/>
      <c r="G442" s="847"/>
      <c r="H442" s="845"/>
      <c r="I442" s="846"/>
    </row>
    <row r="443" spans="1:9" x14ac:dyDescent="0.35">
      <c r="A443" s="197">
        <v>151</v>
      </c>
      <c r="B443" s="194"/>
      <c r="C443" s="443"/>
      <c r="D443" s="311"/>
      <c r="E443" s="194"/>
      <c r="F443" s="235"/>
      <c r="G443" s="847"/>
      <c r="H443" s="845"/>
      <c r="I443" s="846"/>
    </row>
    <row r="444" spans="1:9" x14ac:dyDescent="0.35">
      <c r="A444" s="197">
        <v>152</v>
      </c>
      <c r="B444" s="194"/>
      <c r="C444" s="443"/>
      <c r="D444" s="311"/>
      <c r="E444" s="194"/>
      <c r="F444" s="235"/>
      <c r="G444" s="847"/>
      <c r="H444" s="845"/>
      <c r="I444" s="846"/>
    </row>
    <row r="445" spans="1:9" x14ac:dyDescent="0.35">
      <c r="A445" s="197">
        <v>153</v>
      </c>
      <c r="B445" s="194"/>
      <c r="C445" s="443"/>
      <c r="D445" s="311"/>
      <c r="E445" s="194"/>
      <c r="F445" s="235"/>
      <c r="G445" s="847"/>
      <c r="H445" s="845"/>
      <c r="I445" s="846"/>
    </row>
    <row r="446" spans="1:9" x14ac:dyDescent="0.35">
      <c r="A446" s="197">
        <v>154</v>
      </c>
      <c r="B446" s="194"/>
      <c r="C446" s="443"/>
      <c r="D446" s="311"/>
      <c r="E446" s="194"/>
      <c r="F446" s="235"/>
      <c r="G446" s="847"/>
      <c r="H446" s="845"/>
      <c r="I446" s="846"/>
    </row>
    <row r="447" spans="1:9" x14ac:dyDescent="0.35">
      <c r="A447" s="197">
        <v>155</v>
      </c>
      <c r="B447" s="194"/>
      <c r="C447" s="443"/>
      <c r="D447" s="311"/>
      <c r="E447" s="194"/>
      <c r="F447" s="235"/>
      <c r="G447" s="847"/>
      <c r="H447" s="845"/>
      <c r="I447" s="846"/>
    </row>
    <row r="448" spans="1:9" x14ac:dyDescent="0.35">
      <c r="A448" s="197">
        <v>156</v>
      </c>
      <c r="B448" s="194"/>
      <c r="C448" s="443"/>
      <c r="D448" s="311"/>
      <c r="E448" s="194"/>
      <c r="F448" s="235"/>
      <c r="G448" s="847"/>
      <c r="H448" s="845"/>
      <c r="I448" s="846"/>
    </row>
    <row r="449" spans="1:9" x14ac:dyDescent="0.35">
      <c r="A449" s="197">
        <v>157</v>
      </c>
      <c r="B449" s="194"/>
      <c r="C449" s="443"/>
      <c r="D449" s="311"/>
      <c r="E449" s="194"/>
      <c r="F449" s="235"/>
      <c r="G449" s="847"/>
      <c r="H449" s="845"/>
      <c r="I449" s="846"/>
    </row>
    <row r="450" spans="1:9" x14ac:dyDescent="0.35">
      <c r="A450" s="197">
        <v>158</v>
      </c>
      <c r="B450" s="194"/>
      <c r="C450" s="443"/>
      <c r="D450" s="311"/>
      <c r="E450" s="194"/>
      <c r="F450" s="235"/>
      <c r="G450" s="847"/>
      <c r="H450" s="845"/>
      <c r="I450" s="846"/>
    </row>
    <row r="451" spans="1:9" x14ac:dyDescent="0.35">
      <c r="A451" s="197">
        <v>159</v>
      </c>
      <c r="B451" s="194"/>
      <c r="C451" s="443"/>
      <c r="D451" s="311"/>
      <c r="E451" s="194"/>
      <c r="F451" s="235"/>
      <c r="G451" s="847"/>
      <c r="H451" s="845"/>
      <c r="I451" s="846"/>
    </row>
    <row r="452" spans="1:9" x14ac:dyDescent="0.35">
      <c r="A452" s="197">
        <v>160</v>
      </c>
      <c r="B452" s="194"/>
      <c r="C452" s="443"/>
      <c r="D452" s="311"/>
      <c r="E452" s="194"/>
      <c r="F452" s="235"/>
      <c r="G452" s="847"/>
      <c r="H452" s="845"/>
      <c r="I452" s="846"/>
    </row>
    <row r="453" spans="1:9" x14ac:dyDescent="0.35">
      <c r="A453" s="197">
        <v>161</v>
      </c>
      <c r="B453" s="194"/>
      <c r="C453" s="443"/>
      <c r="D453" s="311"/>
      <c r="E453" s="194"/>
      <c r="F453" s="235"/>
      <c r="G453" s="847"/>
      <c r="H453" s="845"/>
      <c r="I453" s="846"/>
    </row>
    <row r="454" spans="1:9" x14ac:dyDescent="0.35">
      <c r="A454" s="197">
        <v>162</v>
      </c>
      <c r="B454" s="194"/>
      <c r="C454" s="443"/>
      <c r="D454" s="311"/>
      <c r="E454" s="194"/>
      <c r="F454" s="235"/>
      <c r="G454" s="847"/>
      <c r="H454" s="845"/>
      <c r="I454" s="846"/>
    </row>
    <row r="455" spans="1:9" x14ac:dyDescent="0.35">
      <c r="A455" s="197">
        <v>163</v>
      </c>
      <c r="B455" s="194"/>
      <c r="C455" s="443"/>
      <c r="D455" s="311"/>
      <c r="E455" s="194"/>
      <c r="F455" s="235"/>
      <c r="G455" s="847"/>
      <c r="H455" s="845"/>
      <c r="I455" s="846"/>
    </row>
    <row r="456" spans="1:9" x14ac:dyDescent="0.35">
      <c r="A456" s="197">
        <v>164</v>
      </c>
      <c r="B456" s="194"/>
      <c r="C456" s="443"/>
      <c r="D456" s="311"/>
      <c r="E456" s="194"/>
      <c r="F456" s="235"/>
      <c r="G456" s="847"/>
      <c r="H456" s="845"/>
      <c r="I456" s="846"/>
    </row>
    <row r="457" spans="1:9" x14ac:dyDescent="0.35">
      <c r="A457" s="197">
        <v>165</v>
      </c>
      <c r="B457" s="194"/>
      <c r="C457" s="443"/>
      <c r="D457" s="311"/>
      <c r="E457" s="194"/>
      <c r="F457" s="235"/>
      <c r="G457" s="847"/>
      <c r="H457" s="845"/>
      <c r="I457" s="846"/>
    </row>
    <row r="458" spans="1:9" x14ac:dyDescent="0.35">
      <c r="A458" s="197">
        <v>166</v>
      </c>
      <c r="B458" s="194"/>
      <c r="C458" s="443"/>
      <c r="D458" s="311"/>
      <c r="E458" s="194"/>
      <c r="F458" s="235"/>
      <c r="G458" s="847"/>
      <c r="H458" s="845"/>
      <c r="I458" s="846"/>
    </row>
    <row r="459" spans="1:9" x14ac:dyDescent="0.35">
      <c r="A459" s="197">
        <v>167</v>
      </c>
      <c r="B459" s="194"/>
      <c r="C459" s="443"/>
      <c r="D459" s="311"/>
      <c r="E459" s="194"/>
      <c r="F459" s="235"/>
      <c r="G459" s="847"/>
      <c r="H459" s="845"/>
      <c r="I459" s="846"/>
    </row>
    <row r="460" spans="1:9" x14ac:dyDescent="0.35">
      <c r="A460" s="197">
        <v>168</v>
      </c>
      <c r="B460" s="194"/>
      <c r="C460" s="443"/>
      <c r="D460" s="311"/>
      <c r="E460" s="194"/>
      <c r="F460" s="235"/>
      <c r="G460" s="847"/>
      <c r="H460" s="845"/>
      <c r="I460" s="846"/>
    </row>
    <row r="461" spans="1:9" x14ac:dyDescent="0.35">
      <c r="A461" s="197">
        <v>169</v>
      </c>
      <c r="B461" s="194"/>
      <c r="C461" s="443"/>
      <c r="D461" s="311"/>
      <c r="E461" s="194"/>
      <c r="F461" s="235"/>
      <c r="G461" s="847"/>
      <c r="H461" s="845"/>
      <c r="I461" s="846"/>
    </row>
    <row r="462" spans="1:9" x14ac:dyDescent="0.35">
      <c r="A462" s="197">
        <v>170</v>
      </c>
      <c r="B462" s="194"/>
      <c r="C462" s="443"/>
      <c r="D462" s="311"/>
      <c r="E462" s="194"/>
      <c r="F462" s="235"/>
      <c r="G462" s="847"/>
      <c r="H462" s="845"/>
      <c r="I462" s="846"/>
    </row>
    <row r="463" spans="1:9" x14ac:dyDescent="0.35">
      <c r="A463" s="197">
        <v>171</v>
      </c>
      <c r="B463" s="194"/>
      <c r="C463" s="443"/>
      <c r="D463" s="311"/>
      <c r="E463" s="194"/>
      <c r="F463" s="235"/>
      <c r="G463" s="847"/>
      <c r="H463" s="845"/>
      <c r="I463" s="846"/>
    </row>
    <row r="464" spans="1:9" x14ac:dyDescent="0.35">
      <c r="A464" s="197">
        <v>172</v>
      </c>
      <c r="B464" s="194"/>
      <c r="C464" s="443"/>
      <c r="D464" s="311"/>
      <c r="E464" s="194"/>
      <c r="F464" s="235"/>
      <c r="G464" s="847"/>
      <c r="H464" s="845"/>
      <c r="I464" s="846"/>
    </row>
    <row r="465" spans="1:9" x14ac:dyDescent="0.35">
      <c r="A465" s="197">
        <v>173</v>
      </c>
      <c r="B465" s="194"/>
      <c r="C465" s="443"/>
      <c r="D465" s="311"/>
      <c r="E465" s="194"/>
      <c r="F465" s="235"/>
      <c r="G465" s="847"/>
      <c r="H465" s="845"/>
      <c r="I465" s="846"/>
    </row>
    <row r="466" spans="1:9" x14ac:dyDescent="0.35">
      <c r="A466" s="197">
        <v>174</v>
      </c>
      <c r="B466" s="194"/>
      <c r="C466" s="443"/>
      <c r="D466" s="311"/>
      <c r="E466" s="194"/>
      <c r="F466" s="235"/>
      <c r="G466" s="847"/>
      <c r="H466" s="845"/>
      <c r="I466" s="846"/>
    </row>
    <row r="467" spans="1:9" x14ac:dyDescent="0.35">
      <c r="A467" s="197">
        <v>175</v>
      </c>
      <c r="B467" s="194"/>
      <c r="C467" s="443"/>
      <c r="D467" s="311"/>
      <c r="E467" s="194"/>
      <c r="F467" s="235"/>
      <c r="G467" s="847"/>
      <c r="H467" s="845"/>
      <c r="I467" s="846"/>
    </row>
    <row r="468" spans="1:9" x14ac:dyDescent="0.35">
      <c r="A468" s="197">
        <v>176</v>
      </c>
      <c r="B468" s="194"/>
      <c r="C468" s="443"/>
      <c r="D468" s="311"/>
      <c r="E468" s="194"/>
      <c r="F468" s="235"/>
      <c r="G468" s="847"/>
      <c r="H468" s="845"/>
      <c r="I468" s="846"/>
    </row>
    <row r="469" spans="1:9" x14ac:dyDescent="0.35">
      <c r="A469" s="197">
        <v>177</v>
      </c>
      <c r="B469" s="194"/>
      <c r="C469" s="443"/>
      <c r="D469" s="311"/>
      <c r="E469" s="194"/>
      <c r="F469" s="235"/>
      <c r="G469" s="847"/>
      <c r="H469" s="845"/>
      <c r="I469" s="846"/>
    </row>
    <row r="470" spans="1:9" x14ac:dyDescent="0.35">
      <c r="A470" s="197">
        <v>178</v>
      </c>
      <c r="B470" s="194"/>
      <c r="C470" s="443"/>
      <c r="D470" s="311"/>
      <c r="E470" s="194"/>
      <c r="F470" s="235"/>
      <c r="G470" s="847"/>
      <c r="H470" s="845"/>
      <c r="I470" s="846"/>
    </row>
    <row r="471" spans="1:9" x14ac:dyDescent="0.35">
      <c r="A471" s="197">
        <v>179</v>
      </c>
      <c r="B471" s="194"/>
      <c r="C471" s="443"/>
      <c r="D471" s="311"/>
      <c r="E471" s="194"/>
      <c r="F471" s="235"/>
      <c r="G471" s="847"/>
      <c r="H471" s="845"/>
      <c r="I471" s="846"/>
    </row>
    <row r="472" spans="1:9" x14ac:dyDescent="0.35">
      <c r="A472" s="197">
        <v>180</v>
      </c>
      <c r="B472" s="194"/>
      <c r="C472" s="443"/>
      <c r="D472" s="311"/>
      <c r="E472" s="194"/>
      <c r="F472" s="235"/>
      <c r="G472" s="847"/>
      <c r="H472" s="845"/>
      <c r="I472" s="846"/>
    </row>
    <row r="473" spans="1:9" x14ac:dyDescent="0.35">
      <c r="A473" s="197">
        <v>181</v>
      </c>
      <c r="B473" s="194"/>
      <c r="C473" s="443"/>
      <c r="D473" s="311"/>
      <c r="E473" s="194"/>
      <c r="F473" s="235"/>
      <c r="G473" s="847"/>
      <c r="H473" s="845"/>
      <c r="I473" s="846"/>
    </row>
    <row r="474" spans="1:9" x14ac:dyDescent="0.35">
      <c r="A474" s="197">
        <v>182</v>
      </c>
      <c r="B474" s="194"/>
      <c r="C474" s="443"/>
      <c r="D474" s="311"/>
      <c r="E474" s="194"/>
      <c r="F474" s="235"/>
      <c r="G474" s="847"/>
      <c r="H474" s="845"/>
      <c r="I474" s="846"/>
    </row>
    <row r="475" spans="1:9" x14ac:dyDescent="0.35">
      <c r="A475" s="197">
        <v>183</v>
      </c>
      <c r="B475" s="194"/>
      <c r="C475" s="443"/>
      <c r="D475" s="311"/>
      <c r="E475" s="194"/>
      <c r="F475" s="235"/>
      <c r="G475" s="847"/>
      <c r="H475" s="845"/>
      <c r="I475" s="846"/>
    </row>
    <row r="476" spans="1:9" x14ac:dyDescent="0.35">
      <c r="A476" s="197">
        <v>184</v>
      </c>
      <c r="B476" s="194"/>
      <c r="C476" s="443"/>
      <c r="D476" s="311"/>
      <c r="E476" s="194"/>
      <c r="F476" s="235"/>
      <c r="G476" s="847"/>
      <c r="H476" s="845"/>
      <c r="I476" s="846"/>
    </row>
    <row r="477" spans="1:9" x14ac:dyDescent="0.35">
      <c r="A477" s="197">
        <v>185</v>
      </c>
      <c r="B477" s="194"/>
      <c r="C477" s="443"/>
      <c r="D477" s="311"/>
      <c r="E477" s="194"/>
      <c r="F477" s="235"/>
      <c r="G477" s="847"/>
      <c r="H477" s="845"/>
      <c r="I477" s="846"/>
    </row>
    <row r="478" spans="1:9" x14ac:dyDescent="0.35">
      <c r="A478" s="197">
        <v>186</v>
      </c>
      <c r="B478" s="194"/>
      <c r="C478" s="443"/>
      <c r="D478" s="311"/>
      <c r="E478" s="194"/>
      <c r="F478" s="235"/>
      <c r="G478" s="847"/>
      <c r="H478" s="845"/>
      <c r="I478" s="846"/>
    </row>
    <row r="479" spans="1:9" x14ac:dyDescent="0.35">
      <c r="A479" s="197">
        <v>187</v>
      </c>
      <c r="B479" s="194"/>
      <c r="C479" s="443"/>
      <c r="D479" s="311"/>
      <c r="E479" s="194"/>
      <c r="F479" s="235"/>
      <c r="G479" s="847"/>
      <c r="H479" s="845"/>
      <c r="I479" s="846"/>
    </row>
    <row r="480" spans="1:9" x14ac:dyDescent="0.35">
      <c r="A480" s="197">
        <v>188</v>
      </c>
      <c r="B480" s="194"/>
      <c r="C480" s="443"/>
      <c r="D480" s="311"/>
      <c r="E480" s="194"/>
      <c r="F480" s="235"/>
      <c r="G480" s="847"/>
      <c r="H480" s="845"/>
      <c r="I480" s="846"/>
    </row>
    <row r="481" spans="1:9" x14ac:dyDescent="0.35">
      <c r="A481" s="197">
        <v>189</v>
      </c>
      <c r="B481" s="194"/>
      <c r="C481" s="443"/>
      <c r="D481" s="311"/>
      <c r="E481" s="194"/>
      <c r="F481" s="235"/>
      <c r="G481" s="847"/>
      <c r="H481" s="845"/>
      <c r="I481" s="846"/>
    </row>
    <row r="482" spans="1:9" x14ac:dyDescent="0.35">
      <c r="A482" s="197">
        <v>190</v>
      </c>
      <c r="B482" s="194"/>
      <c r="C482" s="443"/>
      <c r="D482" s="311"/>
      <c r="E482" s="194"/>
      <c r="F482" s="235"/>
      <c r="G482" s="847"/>
      <c r="H482" s="845"/>
      <c r="I482" s="846"/>
    </row>
    <row r="483" spans="1:9" x14ac:dyDescent="0.35">
      <c r="A483" s="197">
        <v>191</v>
      </c>
      <c r="B483" s="194"/>
      <c r="C483" s="443"/>
      <c r="D483" s="311"/>
      <c r="E483" s="194"/>
      <c r="F483" s="235"/>
      <c r="G483" s="847"/>
      <c r="H483" s="845"/>
      <c r="I483" s="846"/>
    </row>
    <row r="484" spans="1:9" x14ac:dyDescent="0.35">
      <c r="A484" s="197">
        <v>192</v>
      </c>
      <c r="B484" s="194"/>
      <c r="C484" s="443"/>
      <c r="D484" s="311"/>
      <c r="E484" s="194"/>
      <c r="F484" s="235"/>
      <c r="G484" s="847"/>
      <c r="H484" s="845"/>
      <c r="I484" s="846"/>
    </row>
    <row r="485" spans="1:9" x14ac:dyDescent="0.35">
      <c r="A485" s="197">
        <v>193</v>
      </c>
      <c r="B485" s="194"/>
      <c r="C485" s="443"/>
      <c r="D485" s="311"/>
      <c r="E485" s="194"/>
      <c r="F485" s="235"/>
      <c r="G485" s="847"/>
      <c r="H485" s="845"/>
      <c r="I485" s="846"/>
    </row>
    <row r="486" spans="1:9" x14ac:dyDescent="0.35">
      <c r="A486" s="197">
        <v>194</v>
      </c>
      <c r="B486" s="194"/>
      <c r="C486" s="443"/>
      <c r="D486" s="311"/>
      <c r="E486" s="194"/>
      <c r="F486" s="235"/>
      <c r="G486" s="847"/>
      <c r="H486" s="845"/>
      <c r="I486" s="846"/>
    </row>
    <row r="487" spans="1:9" x14ac:dyDescent="0.35">
      <c r="A487" s="197">
        <v>195</v>
      </c>
      <c r="B487" s="194"/>
      <c r="C487" s="443"/>
      <c r="D487" s="311"/>
      <c r="E487" s="194"/>
      <c r="F487" s="235"/>
      <c r="G487" s="847"/>
      <c r="H487" s="845"/>
      <c r="I487" s="846"/>
    </row>
    <row r="488" spans="1:9" x14ac:dyDescent="0.35">
      <c r="A488" s="197">
        <v>196</v>
      </c>
      <c r="B488" s="194"/>
      <c r="C488" s="443"/>
      <c r="D488" s="311"/>
      <c r="E488" s="194"/>
      <c r="F488" s="235"/>
      <c r="G488" s="847"/>
      <c r="H488" s="845"/>
      <c r="I488" s="846"/>
    </row>
    <row r="489" spans="1:9" x14ac:dyDescent="0.35">
      <c r="A489" s="197">
        <v>197</v>
      </c>
      <c r="B489" s="194"/>
      <c r="C489" s="443"/>
      <c r="D489" s="311"/>
      <c r="E489" s="194"/>
      <c r="F489" s="235"/>
      <c r="G489" s="847"/>
      <c r="H489" s="845"/>
      <c r="I489" s="846"/>
    </row>
    <row r="490" spans="1:9" x14ac:dyDescent="0.35">
      <c r="A490" s="197">
        <v>198</v>
      </c>
      <c r="B490" s="194"/>
      <c r="C490" s="443"/>
      <c r="D490" s="311"/>
      <c r="E490" s="194"/>
      <c r="F490" s="235"/>
      <c r="G490" s="847"/>
      <c r="H490" s="845"/>
      <c r="I490" s="846"/>
    </row>
    <row r="491" spans="1:9" x14ac:dyDescent="0.35">
      <c r="A491" s="197">
        <v>199</v>
      </c>
      <c r="B491" s="194"/>
      <c r="C491" s="443"/>
      <c r="D491" s="311"/>
      <c r="E491" s="194"/>
      <c r="F491" s="235"/>
      <c r="G491" s="847"/>
      <c r="H491" s="845"/>
      <c r="I491" s="846"/>
    </row>
    <row r="492" spans="1:9" x14ac:dyDescent="0.35">
      <c r="A492" s="197">
        <v>200</v>
      </c>
      <c r="B492" s="194"/>
      <c r="C492" s="443"/>
      <c r="D492" s="311"/>
      <c r="E492" s="194"/>
      <c r="F492" s="235"/>
      <c r="G492" s="847"/>
      <c r="H492" s="845"/>
      <c r="I492" s="846"/>
    </row>
    <row r="493" spans="1:9" x14ac:dyDescent="0.35">
      <c r="A493" s="197">
        <v>201</v>
      </c>
      <c r="B493" s="194"/>
      <c r="C493" s="443"/>
      <c r="D493" s="311"/>
      <c r="E493" s="194"/>
      <c r="F493" s="235"/>
      <c r="G493" s="847"/>
      <c r="H493" s="845"/>
      <c r="I493" s="846"/>
    </row>
    <row r="494" spans="1:9" x14ac:dyDescent="0.35">
      <c r="A494" s="197">
        <v>202</v>
      </c>
      <c r="B494" s="194"/>
      <c r="C494" s="443"/>
      <c r="D494" s="311"/>
      <c r="E494" s="194"/>
      <c r="F494" s="235"/>
      <c r="G494" s="847"/>
      <c r="H494" s="845"/>
      <c r="I494" s="846"/>
    </row>
    <row r="495" spans="1:9" x14ac:dyDescent="0.35">
      <c r="A495" s="197">
        <v>203</v>
      </c>
      <c r="B495" s="194"/>
      <c r="C495" s="443"/>
      <c r="D495" s="311"/>
      <c r="E495" s="194"/>
      <c r="F495" s="235"/>
      <c r="G495" s="847"/>
      <c r="H495" s="845"/>
      <c r="I495" s="846"/>
    </row>
    <row r="496" spans="1:9" x14ac:dyDescent="0.35">
      <c r="A496" s="197">
        <v>204</v>
      </c>
      <c r="B496" s="194"/>
      <c r="C496" s="443"/>
      <c r="D496" s="311"/>
      <c r="E496" s="194"/>
      <c r="F496" s="235"/>
      <c r="G496" s="847"/>
      <c r="H496" s="845"/>
      <c r="I496" s="846"/>
    </row>
    <row r="497" spans="1:9" x14ac:dyDescent="0.35">
      <c r="A497" s="197">
        <v>205</v>
      </c>
      <c r="B497" s="194"/>
      <c r="C497" s="443"/>
      <c r="D497" s="311"/>
      <c r="E497" s="194"/>
      <c r="F497" s="235"/>
      <c r="G497" s="847"/>
      <c r="H497" s="845"/>
      <c r="I497" s="846"/>
    </row>
    <row r="498" spans="1:9" x14ac:dyDescent="0.35">
      <c r="A498" s="197">
        <v>206</v>
      </c>
      <c r="B498" s="194"/>
      <c r="C498" s="443"/>
      <c r="D498" s="311"/>
      <c r="E498" s="194"/>
      <c r="F498" s="235"/>
      <c r="G498" s="847"/>
      <c r="H498" s="845"/>
      <c r="I498" s="846"/>
    </row>
    <row r="499" spans="1:9" x14ac:dyDescent="0.35">
      <c r="A499" s="197">
        <v>207</v>
      </c>
      <c r="B499" s="194"/>
      <c r="C499" s="443"/>
      <c r="D499" s="311"/>
      <c r="E499" s="194"/>
      <c r="F499" s="235"/>
      <c r="G499" s="847"/>
      <c r="H499" s="845"/>
      <c r="I499" s="846"/>
    </row>
    <row r="500" spans="1:9" x14ac:dyDescent="0.35">
      <c r="A500" s="197">
        <v>208</v>
      </c>
      <c r="B500" s="194"/>
      <c r="C500" s="443"/>
      <c r="D500" s="311"/>
      <c r="E500" s="194"/>
      <c r="F500" s="235"/>
      <c r="G500" s="847"/>
      <c r="H500" s="845"/>
      <c r="I500" s="846"/>
    </row>
    <row r="501" spans="1:9" x14ac:dyDescent="0.35">
      <c r="A501" s="197">
        <v>209</v>
      </c>
      <c r="B501" s="194"/>
      <c r="C501" s="443"/>
      <c r="D501" s="311"/>
      <c r="E501" s="194"/>
      <c r="F501" s="235"/>
      <c r="G501" s="847"/>
      <c r="H501" s="845"/>
      <c r="I501" s="846"/>
    </row>
    <row r="502" spans="1:9" x14ac:dyDescent="0.35">
      <c r="A502" s="197">
        <v>210</v>
      </c>
      <c r="B502" s="194"/>
      <c r="C502" s="443"/>
      <c r="D502" s="311"/>
      <c r="E502" s="194"/>
      <c r="F502" s="235"/>
      <c r="G502" s="847"/>
      <c r="H502" s="845"/>
      <c r="I502" s="846"/>
    </row>
    <row r="503" spans="1:9" x14ac:dyDescent="0.35">
      <c r="A503" s="197">
        <v>211</v>
      </c>
      <c r="B503" s="194"/>
      <c r="C503" s="443"/>
      <c r="D503" s="311"/>
      <c r="E503" s="194"/>
      <c r="F503" s="235"/>
      <c r="G503" s="847"/>
      <c r="H503" s="845"/>
      <c r="I503" s="846"/>
    </row>
    <row r="504" spans="1:9" x14ac:dyDescent="0.35">
      <c r="A504" s="197">
        <v>212</v>
      </c>
      <c r="B504" s="194"/>
      <c r="C504" s="443"/>
      <c r="D504" s="311"/>
      <c r="E504" s="194"/>
      <c r="F504" s="235"/>
      <c r="G504" s="847"/>
      <c r="H504" s="845"/>
      <c r="I504" s="846"/>
    </row>
    <row r="505" spans="1:9" x14ac:dyDescent="0.35">
      <c r="A505" s="197">
        <v>213</v>
      </c>
      <c r="B505" s="194"/>
      <c r="C505" s="443"/>
      <c r="D505" s="311"/>
      <c r="E505" s="194"/>
      <c r="F505" s="235"/>
      <c r="G505" s="847"/>
      <c r="H505" s="845"/>
      <c r="I505" s="846"/>
    </row>
    <row r="506" spans="1:9" x14ac:dyDescent="0.35">
      <c r="A506" s="197">
        <v>214</v>
      </c>
      <c r="B506" s="194"/>
      <c r="C506" s="443"/>
      <c r="D506" s="311"/>
      <c r="E506" s="194"/>
      <c r="F506" s="235"/>
      <c r="G506" s="847"/>
      <c r="H506" s="845"/>
      <c r="I506" s="846"/>
    </row>
    <row r="507" spans="1:9" x14ac:dyDescent="0.35">
      <c r="A507" s="197">
        <v>215</v>
      </c>
      <c r="B507" s="194"/>
      <c r="C507" s="443"/>
      <c r="D507" s="311"/>
      <c r="E507" s="194"/>
      <c r="F507" s="235"/>
      <c r="G507" s="847"/>
      <c r="H507" s="845"/>
      <c r="I507" s="846"/>
    </row>
    <row r="508" spans="1:9" x14ac:dyDescent="0.35">
      <c r="A508" s="197">
        <v>216</v>
      </c>
      <c r="B508" s="194"/>
      <c r="C508" s="443"/>
      <c r="D508" s="311"/>
      <c r="E508" s="194"/>
      <c r="F508" s="235"/>
      <c r="G508" s="847"/>
      <c r="H508" s="845"/>
      <c r="I508" s="846"/>
    </row>
    <row r="509" spans="1:9" x14ac:dyDescent="0.35">
      <c r="A509" s="197">
        <v>217</v>
      </c>
      <c r="B509" s="194"/>
      <c r="C509" s="443"/>
      <c r="D509" s="311"/>
      <c r="E509" s="194"/>
      <c r="F509" s="235"/>
      <c r="G509" s="847"/>
      <c r="H509" s="845"/>
      <c r="I509" s="846"/>
    </row>
    <row r="510" spans="1:9" x14ac:dyDescent="0.35">
      <c r="A510" s="197">
        <v>218</v>
      </c>
      <c r="B510" s="194"/>
      <c r="C510" s="443"/>
      <c r="D510" s="311"/>
      <c r="E510" s="194"/>
      <c r="F510" s="235"/>
      <c r="G510" s="847"/>
      <c r="H510" s="845"/>
      <c r="I510" s="846"/>
    </row>
    <row r="511" spans="1:9" x14ac:dyDescent="0.35">
      <c r="A511" s="197">
        <v>219</v>
      </c>
      <c r="B511" s="194"/>
      <c r="C511" s="443"/>
      <c r="D511" s="311"/>
      <c r="E511" s="194"/>
      <c r="F511" s="235"/>
      <c r="G511" s="847"/>
      <c r="H511" s="845"/>
      <c r="I511" s="846"/>
    </row>
    <row r="512" spans="1:9" x14ac:dyDescent="0.35">
      <c r="A512" s="197">
        <v>220</v>
      </c>
      <c r="B512" s="194"/>
      <c r="C512" s="443"/>
      <c r="D512" s="311"/>
      <c r="E512" s="194"/>
      <c r="F512" s="235"/>
      <c r="G512" s="847"/>
      <c r="H512" s="845"/>
      <c r="I512" s="846"/>
    </row>
    <row r="513" spans="1:9" x14ac:dyDescent="0.35">
      <c r="A513" s="197">
        <v>221</v>
      </c>
      <c r="B513" s="194"/>
      <c r="C513" s="443"/>
      <c r="D513" s="311"/>
      <c r="E513" s="194"/>
      <c r="F513" s="235"/>
      <c r="G513" s="847"/>
      <c r="H513" s="845"/>
      <c r="I513" s="846"/>
    </row>
    <row r="514" spans="1:9" x14ac:dyDescent="0.35">
      <c r="A514" s="197">
        <v>222</v>
      </c>
      <c r="B514" s="194"/>
      <c r="C514" s="443"/>
      <c r="D514" s="311"/>
      <c r="E514" s="194"/>
      <c r="F514" s="235"/>
      <c r="G514" s="847"/>
      <c r="H514" s="845"/>
      <c r="I514" s="846"/>
    </row>
    <row r="515" spans="1:9" x14ac:dyDescent="0.35">
      <c r="A515" s="197">
        <v>223</v>
      </c>
      <c r="B515" s="194"/>
      <c r="C515" s="443"/>
      <c r="D515" s="311"/>
      <c r="E515" s="194"/>
      <c r="F515" s="235"/>
      <c r="G515" s="847"/>
      <c r="H515" s="845"/>
      <c r="I515" s="846"/>
    </row>
    <row r="516" spans="1:9" x14ac:dyDescent="0.35">
      <c r="A516" s="197">
        <v>224</v>
      </c>
      <c r="B516" s="194"/>
      <c r="C516" s="443"/>
      <c r="D516" s="311"/>
      <c r="E516" s="194"/>
      <c r="F516" s="235"/>
      <c r="G516" s="847"/>
      <c r="H516" s="845"/>
      <c r="I516" s="846"/>
    </row>
    <row r="517" spans="1:9" x14ac:dyDescent="0.35">
      <c r="A517" s="197">
        <v>225</v>
      </c>
      <c r="B517" s="194"/>
      <c r="C517" s="443"/>
      <c r="D517" s="311"/>
      <c r="E517" s="194"/>
      <c r="F517" s="235"/>
      <c r="G517" s="847"/>
      <c r="H517" s="845"/>
      <c r="I517" s="846"/>
    </row>
    <row r="518" spans="1:9" x14ac:dyDescent="0.35">
      <c r="A518" s="197">
        <v>226</v>
      </c>
      <c r="B518" s="194"/>
      <c r="C518" s="443"/>
      <c r="D518" s="311"/>
      <c r="E518" s="194"/>
      <c r="F518" s="235"/>
      <c r="G518" s="847"/>
      <c r="H518" s="845"/>
      <c r="I518" s="846"/>
    </row>
    <row r="519" spans="1:9" x14ac:dyDescent="0.35">
      <c r="A519" s="197">
        <v>227</v>
      </c>
      <c r="B519" s="194"/>
      <c r="C519" s="443"/>
      <c r="D519" s="311"/>
      <c r="E519" s="194"/>
      <c r="F519" s="235"/>
      <c r="G519" s="847"/>
      <c r="H519" s="845"/>
      <c r="I519" s="846"/>
    </row>
    <row r="520" spans="1:9" x14ac:dyDescent="0.35">
      <c r="A520" s="197">
        <v>228</v>
      </c>
      <c r="B520" s="194"/>
      <c r="C520" s="443"/>
      <c r="D520" s="311"/>
      <c r="E520" s="194"/>
      <c r="F520" s="235"/>
      <c r="G520" s="847"/>
      <c r="H520" s="845"/>
      <c r="I520" s="846"/>
    </row>
    <row r="521" spans="1:9" x14ac:dyDescent="0.35">
      <c r="A521" s="197">
        <v>229</v>
      </c>
      <c r="B521" s="194"/>
      <c r="C521" s="443"/>
      <c r="D521" s="311"/>
      <c r="E521" s="194"/>
      <c r="F521" s="235"/>
      <c r="G521" s="847"/>
      <c r="H521" s="845"/>
      <c r="I521" s="846"/>
    </row>
    <row r="522" spans="1:9" x14ac:dyDescent="0.35">
      <c r="A522" s="197">
        <v>230</v>
      </c>
      <c r="B522" s="194"/>
      <c r="C522" s="443"/>
      <c r="D522" s="311"/>
      <c r="E522" s="194"/>
      <c r="F522" s="235"/>
      <c r="G522" s="847"/>
      <c r="H522" s="845"/>
      <c r="I522" s="846"/>
    </row>
    <row r="523" spans="1:9" x14ac:dyDescent="0.35">
      <c r="A523" s="197">
        <v>231</v>
      </c>
      <c r="B523" s="194"/>
      <c r="C523" s="443"/>
      <c r="D523" s="311"/>
      <c r="E523" s="194"/>
      <c r="F523" s="235"/>
      <c r="G523" s="847"/>
      <c r="H523" s="845"/>
      <c r="I523" s="846"/>
    </row>
    <row r="524" spans="1:9" x14ac:dyDescent="0.35">
      <c r="A524" s="197">
        <v>232</v>
      </c>
      <c r="B524" s="194"/>
      <c r="C524" s="443"/>
      <c r="D524" s="311"/>
      <c r="E524" s="194"/>
      <c r="F524" s="235"/>
      <c r="G524" s="847"/>
      <c r="H524" s="845"/>
      <c r="I524" s="846"/>
    </row>
    <row r="525" spans="1:9" x14ac:dyDescent="0.35">
      <c r="A525" s="197">
        <v>233</v>
      </c>
      <c r="B525" s="194"/>
      <c r="C525" s="443"/>
      <c r="D525" s="311"/>
      <c r="E525" s="194"/>
      <c r="F525" s="235"/>
      <c r="G525" s="847"/>
      <c r="H525" s="845"/>
      <c r="I525" s="846"/>
    </row>
    <row r="526" spans="1:9" x14ac:dyDescent="0.35">
      <c r="A526" s="197">
        <v>234</v>
      </c>
      <c r="B526" s="194"/>
      <c r="C526" s="443"/>
      <c r="D526" s="311"/>
      <c r="E526" s="194"/>
      <c r="F526" s="235"/>
      <c r="G526" s="847"/>
      <c r="H526" s="845"/>
      <c r="I526" s="846"/>
    </row>
    <row r="527" spans="1:9" x14ac:dyDescent="0.35">
      <c r="A527" s="197">
        <v>235</v>
      </c>
      <c r="B527" s="194"/>
      <c r="C527" s="443"/>
      <c r="D527" s="311"/>
      <c r="E527" s="194"/>
      <c r="F527" s="235"/>
      <c r="G527" s="847"/>
      <c r="H527" s="845"/>
      <c r="I527" s="846"/>
    </row>
    <row r="528" spans="1:9" x14ac:dyDescent="0.35">
      <c r="A528" s="197">
        <v>236</v>
      </c>
      <c r="B528" s="194"/>
      <c r="C528" s="443"/>
      <c r="D528" s="311"/>
      <c r="E528" s="194"/>
      <c r="F528" s="235"/>
      <c r="G528" s="847"/>
      <c r="H528" s="845"/>
      <c r="I528" s="846"/>
    </row>
    <row r="529" spans="1:9" x14ac:dyDescent="0.35">
      <c r="A529" s="197">
        <v>237</v>
      </c>
      <c r="B529" s="194"/>
      <c r="C529" s="443"/>
      <c r="D529" s="311"/>
      <c r="E529" s="194"/>
      <c r="F529" s="235"/>
      <c r="G529" s="847"/>
      <c r="H529" s="845"/>
      <c r="I529" s="846"/>
    </row>
    <row r="530" spans="1:9" x14ac:dyDescent="0.35">
      <c r="A530" s="197">
        <v>238</v>
      </c>
      <c r="B530" s="194"/>
      <c r="C530" s="443"/>
      <c r="D530" s="311"/>
      <c r="E530" s="194"/>
      <c r="F530" s="235"/>
      <c r="G530" s="847"/>
      <c r="H530" s="845"/>
      <c r="I530" s="846"/>
    </row>
    <row r="531" spans="1:9" x14ac:dyDescent="0.35">
      <c r="A531" s="197">
        <v>239</v>
      </c>
      <c r="B531" s="194"/>
      <c r="C531" s="443"/>
      <c r="D531" s="311"/>
      <c r="E531" s="194"/>
      <c r="F531" s="235"/>
      <c r="G531" s="847"/>
      <c r="H531" s="845"/>
      <c r="I531" s="846"/>
    </row>
    <row r="532" spans="1:9" x14ac:dyDescent="0.35">
      <c r="A532" s="197">
        <v>240</v>
      </c>
      <c r="B532" s="194"/>
      <c r="C532" s="443"/>
      <c r="D532" s="311"/>
      <c r="E532" s="194"/>
      <c r="F532" s="235"/>
      <c r="G532" s="847"/>
      <c r="H532" s="845"/>
      <c r="I532" s="846"/>
    </row>
    <row r="533" spans="1:9" x14ac:dyDescent="0.35">
      <c r="A533" s="197">
        <v>241</v>
      </c>
      <c r="B533" s="194"/>
      <c r="C533" s="443"/>
      <c r="D533" s="311"/>
      <c r="E533" s="194"/>
      <c r="F533" s="235"/>
      <c r="G533" s="847"/>
      <c r="H533" s="845"/>
      <c r="I533" s="846"/>
    </row>
    <row r="534" spans="1:9" x14ac:dyDescent="0.35">
      <c r="A534" s="197">
        <v>242</v>
      </c>
      <c r="B534" s="194"/>
      <c r="C534" s="443"/>
      <c r="D534" s="311"/>
      <c r="E534" s="194"/>
      <c r="F534" s="235"/>
      <c r="G534" s="847"/>
      <c r="H534" s="845"/>
      <c r="I534" s="846"/>
    </row>
    <row r="535" spans="1:9" x14ac:dyDescent="0.35">
      <c r="A535" s="197">
        <v>243</v>
      </c>
      <c r="B535" s="194"/>
      <c r="C535" s="443"/>
      <c r="D535" s="311"/>
      <c r="E535" s="194"/>
      <c r="F535" s="235"/>
      <c r="G535" s="847"/>
      <c r="H535" s="845"/>
      <c r="I535" s="846"/>
    </row>
    <row r="536" spans="1:9" x14ac:dyDescent="0.35">
      <c r="A536" s="197">
        <v>244</v>
      </c>
      <c r="B536" s="194"/>
      <c r="C536" s="443"/>
      <c r="D536" s="311"/>
      <c r="E536" s="194"/>
      <c r="F536" s="235"/>
      <c r="G536" s="847"/>
      <c r="H536" s="845"/>
      <c r="I536" s="846"/>
    </row>
    <row r="537" spans="1:9" x14ac:dyDescent="0.35">
      <c r="A537" s="197">
        <v>245</v>
      </c>
      <c r="B537" s="194"/>
      <c r="C537" s="443"/>
      <c r="D537" s="311"/>
      <c r="E537" s="194"/>
      <c r="F537" s="235"/>
      <c r="G537" s="847"/>
      <c r="H537" s="845"/>
      <c r="I537" s="846"/>
    </row>
    <row r="538" spans="1:9" x14ac:dyDescent="0.35">
      <c r="A538" s="197">
        <v>246</v>
      </c>
      <c r="B538" s="194"/>
      <c r="C538" s="443"/>
      <c r="D538" s="311"/>
      <c r="E538" s="194"/>
      <c r="F538" s="235"/>
      <c r="G538" s="847"/>
      <c r="H538" s="845"/>
      <c r="I538" s="846"/>
    </row>
    <row r="539" spans="1:9" x14ac:dyDescent="0.35">
      <c r="A539" s="197">
        <v>247</v>
      </c>
      <c r="B539" s="194"/>
      <c r="C539" s="443"/>
      <c r="D539" s="311"/>
      <c r="E539" s="194"/>
      <c r="F539" s="235"/>
      <c r="G539" s="847"/>
      <c r="H539" s="845"/>
      <c r="I539" s="846"/>
    </row>
    <row r="540" spans="1:9" x14ac:dyDescent="0.35">
      <c r="A540" s="197">
        <v>248</v>
      </c>
      <c r="B540" s="194"/>
      <c r="C540" s="443"/>
      <c r="D540" s="311"/>
      <c r="E540" s="194"/>
      <c r="F540" s="235"/>
      <c r="G540" s="847"/>
      <c r="H540" s="845"/>
      <c r="I540" s="846"/>
    </row>
    <row r="541" spans="1:9" x14ac:dyDescent="0.35">
      <c r="A541" s="197">
        <v>249</v>
      </c>
      <c r="B541" s="194"/>
      <c r="C541" s="443"/>
      <c r="D541" s="311"/>
      <c r="E541" s="194"/>
      <c r="F541" s="235"/>
      <c r="G541" s="847"/>
      <c r="H541" s="845"/>
      <c r="I541" s="846"/>
    </row>
    <row r="542" spans="1:9" x14ac:dyDescent="0.35">
      <c r="A542" s="197">
        <v>250</v>
      </c>
      <c r="B542" s="194"/>
      <c r="C542" s="443"/>
      <c r="D542" s="311"/>
      <c r="E542" s="194"/>
      <c r="F542" s="235"/>
      <c r="G542" s="847"/>
      <c r="H542" s="845"/>
      <c r="I542" s="846"/>
    </row>
  </sheetData>
  <sheetProtection algorithmName="SHA-512" hashValue="AyhP9p/G8MtAIU3oPLe1VjknYgtHeNHqWR3g/o9jmp1E5FYfWIPKXL4bJ/5wgsTdUj5CWXZ0q9kOsTQBemXZtQ==" saltValue="8Zv1SxIH6vexRndaFwLNRg==" spinCount="100000" sheet="1" objects="1" scenarios="1"/>
  <dataConsolidate/>
  <mergeCells count="265">
    <mergeCell ref="G528:I528"/>
    <mergeCell ref="G529:I529"/>
    <mergeCell ref="G530:I530"/>
    <mergeCell ref="G531:I531"/>
    <mergeCell ref="G532:I532"/>
    <mergeCell ref="G533:I533"/>
    <mergeCell ref="G522:I522"/>
    <mergeCell ref="G523:I523"/>
    <mergeCell ref="G524:I524"/>
    <mergeCell ref="G525:I525"/>
    <mergeCell ref="G526:I526"/>
    <mergeCell ref="G527:I527"/>
    <mergeCell ref="G516:I516"/>
    <mergeCell ref="G517:I517"/>
    <mergeCell ref="G518:I518"/>
    <mergeCell ref="G519:I519"/>
    <mergeCell ref="G520:I520"/>
    <mergeCell ref="G521:I521"/>
    <mergeCell ref="G510:I510"/>
    <mergeCell ref="G511:I511"/>
    <mergeCell ref="G512:I512"/>
    <mergeCell ref="G513:I513"/>
    <mergeCell ref="G514:I514"/>
    <mergeCell ref="G515:I515"/>
    <mergeCell ref="G504:I504"/>
    <mergeCell ref="G505:I505"/>
    <mergeCell ref="G506:I506"/>
    <mergeCell ref="G507:I507"/>
    <mergeCell ref="G508:I508"/>
    <mergeCell ref="G509:I509"/>
    <mergeCell ref="G498:I498"/>
    <mergeCell ref="G499:I499"/>
    <mergeCell ref="G500:I500"/>
    <mergeCell ref="G501:I501"/>
    <mergeCell ref="G502:I502"/>
    <mergeCell ref="G503:I503"/>
    <mergeCell ref="G492:I492"/>
    <mergeCell ref="G493:I493"/>
    <mergeCell ref="G494:I494"/>
    <mergeCell ref="G495:I495"/>
    <mergeCell ref="G496:I496"/>
    <mergeCell ref="G497:I497"/>
    <mergeCell ref="G486:I486"/>
    <mergeCell ref="G487:I487"/>
    <mergeCell ref="G488:I488"/>
    <mergeCell ref="G489:I489"/>
    <mergeCell ref="G490:I490"/>
    <mergeCell ref="G491:I491"/>
    <mergeCell ref="G480:I480"/>
    <mergeCell ref="G481:I481"/>
    <mergeCell ref="G482:I482"/>
    <mergeCell ref="G483:I483"/>
    <mergeCell ref="G484:I484"/>
    <mergeCell ref="G485:I485"/>
    <mergeCell ref="G474:I474"/>
    <mergeCell ref="G475:I475"/>
    <mergeCell ref="G476:I476"/>
    <mergeCell ref="G477:I477"/>
    <mergeCell ref="G478:I478"/>
    <mergeCell ref="G479:I479"/>
    <mergeCell ref="G468:I468"/>
    <mergeCell ref="G469:I469"/>
    <mergeCell ref="G470:I470"/>
    <mergeCell ref="G471:I471"/>
    <mergeCell ref="G472:I472"/>
    <mergeCell ref="G473:I473"/>
    <mergeCell ref="G462:I462"/>
    <mergeCell ref="G463:I463"/>
    <mergeCell ref="G464:I464"/>
    <mergeCell ref="G465:I465"/>
    <mergeCell ref="G466:I466"/>
    <mergeCell ref="G467:I467"/>
    <mergeCell ref="G456:I456"/>
    <mergeCell ref="G457:I457"/>
    <mergeCell ref="G458:I458"/>
    <mergeCell ref="G459:I459"/>
    <mergeCell ref="G460:I460"/>
    <mergeCell ref="G461:I461"/>
    <mergeCell ref="G450:I450"/>
    <mergeCell ref="G451:I451"/>
    <mergeCell ref="G452:I452"/>
    <mergeCell ref="G453:I453"/>
    <mergeCell ref="G454:I454"/>
    <mergeCell ref="G455:I455"/>
    <mergeCell ref="G444:I444"/>
    <mergeCell ref="G445:I445"/>
    <mergeCell ref="G446:I446"/>
    <mergeCell ref="G447:I447"/>
    <mergeCell ref="G448:I448"/>
    <mergeCell ref="G449:I449"/>
    <mergeCell ref="G438:I438"/>
    <mergeCell ref="G439:I439"/>
    <mergeCell ref="G440:I440"/>
    <mergeCell ref="G441:I441"/>
    <mergeCell ref="G442:I442"/>
    <mergeCell ref="G443:I443"/>
    <mergeCell ref="G432:I432"/>
    <mergeCell ref="G433:I433"/>
    <mergeCell ref="G434:I434"/>
    <mergeCell ref="G435:I435"/>
    <mergeCell ref="G436:I436"/>
    <mergeCell ref="G437:I437"/>
    <mergeCell ref="G426:I426"/>
    <mergeCell ref="G427:I427"/>
    <mergeCell ref="G428:I428"/>
    <mergeCell ref="G429:I429"/>
    <mergeCell ref="G430:I430"/>
    <mergeCell ref="G431:I431"/>
    <mergeCell ref="G420:I420"/>
    <mergeCell ref="G421:I421"/>
    <mergeCell ref="G422:I422"/>
    <mergeCell ref="G423:I423"/>
    <mergeCell ref="G424:I424"/>
    <mergeCell ref="G425:I425"/>
    <mergeCell ref="G414:I414"/>
    <mergeCell ref="G415:I415"/>
    <mergeCell ref="G416:I416"/>
    <mergeCell ref="G417:I417"/>
    <mergeCell ref="G418:I418"/>
    <mergeCell ref="G419:I419"/>
    <mergeCell ref="G408:I408"/>
    <mergeCell ref="G409:I409"/>
    <mergeCell ref="G410:I410"/>
    <mergeCell ref="G411:I411"/>
    <mergeCell ref="G412:I412"/>
    <mergeCell ref="G413:I413"/>
    <mergeCell ref="G402:I402"/>
    <mergeCell ref="G403:I403"/>
    <mergeCell ref="G404:I404"/>
    <mergeCell ref="G405:I405"/>
    <mergeCell ref="G406:I406"/>
    <mergeCell ref="G407:I407"/>
    <mergeCell ref="G396:I396"/>
    <mergeCell ref="G397:I397"/>
    <mergeCell ref="G398:I398"/>
    <mergeCell ref="G399:I399"/>
    <mergeCell ref="G400:I400"/>
    <mergeCell ref="G401:I401"/>
    <mergeCell ref="G390:I390"/>
    <mergeCell ref="G391:I391"/>
    <mergeCell ref="G392:I392"/>
    <mergeCell ref="G393:I393"/>
    <mergeCell ref="G394:I394"/>
    <mergeCell ref="G395:I395"/>
    <mergeCell ref="G384:I384"/>
    <mergeCell ref="G385:I385"/>
    <mergeCell ref="G386:I386"/>
    <mergeCell ref="G387:I387"/>
    <mergeCell ref="G388:I388"/>
    <mergeCell ref="G389:I389"/>
    <mergeCell ref="G378:I378"/>
    <mergeCell ref="G379:I379"/>
    <mergeCell ref="G380:I380"/>
    <mergeCell ref="G381:I381"/>
    <mergeCell ref="G382:I382"/>
    <mergeCell ref="G383:I383"/>
    <mergeCell ref="G372:I372"/>
    <mergeCell ref="G373:I373"/>
    <mergeCell ref="G374:I374"/>
    <mergeCell ref="G375:I375"/>
    <mergeCell ref="G376:I376"/>
    <mergeCell ref="G377:I377"/>
    <mergeCell ref="G366:I366"/>
    <mergeCell ref="G367:I367"/>
    <mergeCell ref="G368:I368"/>
    <mergeCell ref="G369:I369"/>
    <mergeCell ref="G370:I370"/>
    <mergeCell ref="G371:I371"/>
    <mergeCell ref="G360:I360"/>
    <mergeCell ref="G361:I361"/>
    <mergeCell ref="G362:I362"/>
    <mergeCell ref="G363:I363"/>
    <mergeCell ref="G364:I364"/>
    <mergeCell ref="G365:I365"/>
    <mergeCell ref="G354:I354"/>
    <mergeCell ref="G355:I355"/>
    <mergeCell ref="G356:I356"/>
    <mergeCell ref="G357:I357"/>
    <mergeCell ref="G358:I358"/>
    <mergeCell ref="G359:I359"/>
    <mergeCell ref="G348:I348"/>
    <mergeCell ref="G349:I349"/>
    <mergeCell ref="G350:I350"/>
    <mergeCell ref="G351:I351"/>
    <mergeCell ref="G352:I352"/>
    <mergeCell ref="G353:I353"/>
    <mergeCell ref="G342:I342"/>
    <mergeCell ref="G343:I343"/>
    <mergeCell ref="G344:I344"/>
    <mergeCell ref="G345:I345"/>
    <mergeCell ref="G346:I346"/>
    <mergeCell ref="G347:I347"/>
    <mergeCell ref="G336:I336"/>
    <mergeCell ref="G337:I337"/>
    <mergeCell ref="G338:I338"/>
    <mergeCell ref="G339:I339"/>
    <mergeCell ref="G340:I340"/>
    <mergeCell ref="G341:I341"/>
    <mergeCell ref="G330:I330"/>
    <mergeCell ref="G331:I331"/>
    <mergeCell ref="G332:I332"/>
    <mergeCell ref="G333:I333"/>
    <mergeCell ref="G334:I334"/>
    <mergeCell ref="G335:I335"/>
    <mergeCell ref="G326:I326"/>
    <mergeCell ref="G327:I327"/>
    <mergeCell ref="G328:I328"/>
    <mergeCell ref="G329:I329"/>
    <mergeCell ref="G318:I318"/>
    <mergeCell ref="G319:I319"/>
    <mergeCell ref="G320:I320"/>
    <mergeCell ref="G321:I321"/>
    <mergeCell ref="G322:I322"/>
    <mergeCell ref="G323:I323"/>
    <mergeCell ref="G317:I317"/>
    <mergeCell ref="G306:I306"/>
    <mergeCell ref="G307:I307"/>
    <mergeCell ref="G308:I308"/>
    <mergeCell ref="G309:I309"/>
    <mergeCell ref="G310:I310"/>
    <mergeCell ref="G311:I311"/>
    <mergeCell ref="G324:I324"/>
    <mergeCell ref="G325:I325"/>
    <mergeCell ref="G296:I296"/>
    <mergeCell ref="G297:I297"/>
    <mergeCell ref="G298:I298"/>
    <mergeCell ref="G299:I299"/>
    <mergeCell ref="G312:I312"/>
    <mergeCell ref="G313:I313"/>
    <mergeCell ref="G314:I314"/>
    <mergeCell ref="G315:I315"/>
    <mergeCell ref="G316:I316"/>
    <mergeCell ref="B6:F6"/>
    <mergeCell ref="B7:F7"/>
    <mergeCell ref="B12:F12"/>
    <mergeCell ref="B13:F13"/>
    <mergeCell ref="C26:D26"/>
    <mergeCell ref="C25:E25"/>
    <mergeCell ref="B8:F8"/>
    <mergeCell ref="B9:F9"/>
    <mergeCell ref="C21:E21"/>
    <mergeCell ref="G292:I292"/>
    <mergeCell ref="B10:F10"/>
    <mergeCell ref="B11:F11"/>
    <mergeCell ref="B15:F15"/>
    <mergeCell ref="C28:E28"/>
    <mergeCell ref="C30:D30"/>
    <mergeCell ref="G541:I541"/>
    <mergeCell ref="G542:I542"/>
    <mergeCell ref="G293:I293"/>
    <mergeCell ref="G534:I534"/>
    <mergeCell ref="G537:I537"/>
    <mergeCell ref="G538:I538"/>
    <mergeCell ref="G539:I539"/>
    <mergeCell ref="G540:I540"/>
    <mergeCell ref="G535:I535"/>
    <mergeCell ref="G536:I536"/>
    <mergeCell ref="G300:I300"/>
    <mergeCell ref="G301:I301"/>
    <mergeCell ref="G302:I302"/>
    <mergeCell ref="G303:I303"/>
    <mergeCell ref="G304:I304"/>
    <mergeCell ref="G305:I305"/>
    <mergeCell ref="G294:I294"/>
    <mergeCell ref="G295:I295"/>
  </mergeCells>
  <conditionalFormatting sqref="E30 E38:M287 B38:C287">
    <cfRule type="expression" dxfId="311" priority="37" stopIfTrue="1">
      <formula>$AD$18="no"</formula>
    </cfRule>
  </conditionalFormatting>
  <conditionalFormatting sqref="C293:F542">
    <cfRule type="expression" dxfId="310" priority="34" stopIfTrue="1">
      <formula>$Y$5="no"</formula>
    </cfRule>
  </conditionalFormatting>
  <conditionalFormatting sqref="G293">
    <cfRule type="expression" dxfId="309" priority="25" stopIfTrue="1">
      <formula>$X$13="no"</formula>
    </cfRule>
  </conditionalFormatting>
  <conditionalFormatting sqref="G293 B293:D542">
    <cfRule type="expression" dxfId="308" priority="350" stopIfTrue="1">
      <formula>$E$30="Yes"</formula>
    </cfRule>
  </conditionalFormatting>
  <conditionalFormatting sqref="D38:D287">
    <cfRule type="expression" dxfId="307" priority="9" stopIfTrue="1">
      <formula>$AD$18="no"</formula>
    </cfRule>
  </conditionalFormatting>
  <conditionalFormatting sqref="D38:J287 L38:M287">
    <cfRule type="expression" dxfId="306" priority="540" stopIfTrue="1">
      <formula>$C38="Yes"</formula>
    </cfRule>
  </conditionalFormatting>
  <conditionalFormatting sqref="E293:E542">
    <cfRule type="expression" dxfId="305" priority="767" stopIfTrue="1">
      <formula>$D293="Quarterly"</formula>
    </cfRule>
  </conditionalFormatting>
  <conditionalFormatting sqref="E30 B38:M287">
    <cfRule type="expression" dxfId="304" priority="905" stopIfTrue="1">
      <formula>$E$26="No"</formula>
    </cfRule>
  </conditionalFormatting>
  <conditionalFormatting sqref="G294:G542">
    <cfRule type="expression" dxfId="303" priority="2" stopIfTrue="1">
      <formula>$X$13="no"</formula>
    </cfRule>
  </conditionalFormatting>
  <conditionalFormatting sqref="G294:G542">
    <cfRule type="expression" dxfId="302" priority="3" stopIfTrue="1">
      <formula>$E$30="Yes"</formula>
    </cfRule>
  </conditionalFormatting>
  <dataValidations count="21">
    <dataValidation type="list" allowBlank="1" showInputMessage="1" showErrorMessage="1" promptTitle="Missing Data" prompt="Report whether missing data procedures were used for any parameters to calculate GHG emissions (Yes or No)" sqref="E30" xr:uid="{00000000-0002-0000-1000-000000000000}">
      <formula1>"Yes, No"</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2 B4 B16 F25 B33:B34 B31 D32:D33 C26:C27 B20:B27 C17:C18" xr:uid="{00000000-0002-0000-1000-000001000000}"/>
    <dataValidation type="decimal" allowBlank="1" showInputMessage="1" showErrorMessage="1" errorTitle="Decimal" error="Please enter a value between 0 and 1" promptTitle="Gas Sent to Un-Lit Flare" prompt="Enter the fraction of feed gas sent to an un-lit flare, “Zu” in Eq. W-19" sqref="G38:G287" xr:uid="{00000000-0002-0000-1000-000002000000}">
      <formula1>0</formula1>
      <formula2>1</formula2>
    </dataValidation>
    <dataValidation type="decimal" operator="greaterThanOrEqual" allowBlank="1" showInputMessage="1" showErrorMessage="1" promptTitle="CH4 Emissions" prompt="Enter the CH4 emissions calculated using Equations W-19 and W-36" sqref="L38:L287" xr:uid="{00000000-0002-0000-1000-000003000000}">
      <formula1>0</formula1>
    </dataValidation>
    <dataValidation type="whole" allowBlank="1" showInputMessage="1" showErrorMessage="1" promptTitle="Number of Quarters" prompt="Enter the number of quarters missing data procedures were used" sqref="E293:E542" xr:uid="{00000000-0002-0000-1000-000004000000}">
      <formula1>1</formula1>
      <formula2>4</formula2>
    </dataValidation>
    <dataValidation type="decimal" allowBlank="1" showInputMessage="1" showErrorMessage="1" promptTitle="Hours of missing data procedure" prompt="Enter the total number of hours the missing data procedure was used" sqref="F293:F542" xr:uid="{00000000-0002-0000-1000-000005000000}">
      <formula1>0</formula1>
      <formula2>8784</formula2>
    </dataValidation>
    <dataValidation type="list" allowBlank="1" showInputMessage="1" showErrorMessage="1" promptTitle="Parameters" prompt="Select the parameters for which missing data procedures were used to calculate emissions" sqref="C293:C542" xr:uid="{00000000-0002-0000-1000-000006000000}">
      <formula1>PMTRS_N</formula1>
    </dataValidation>
    <dataValidation type="custom" allowBlank="1" showInputMessage="1" showErrorMessage="1" errorTitle="Invalid Entry" error="You have skipped a row. Please make sure to fill out the table from top to bottom without skipping rows." promptTitle="Unique Name or ID" prompt="Enter a unique name or ID number for the flare stack" sqref="B38:B287" xr:uid="{00000000-0002-0000-1000-000007000000}">
      <formula1>COUNTA($B$38:B38)=$A38</formula1>
    </dataValidation>
    <dataValidation type="decimal" operator="greaterThanOrEqual" allowBlank="1" showInputMessage="1" showErrorMessage="1" promptTitle="Volume of Gas Flare" prompt="Enter volume of gas sent to flare (standard cubic feet per year), “Vs” in Eq. W-19 and W-20" sqref="F38:F287" xr:uid="{00000000-0002-0000-1000-000008000000}">
      <formula1>0</formula1>
    </dataValidation>
    <dataValidation type="decimal" allowBlank="1" showInputMessage="1" showErrorMessage="1" errorTitle="Decimal" error="Please enter a value between 0 and 1" promptTitle="Flare Combustion" prompt="Enter flare combustion efficiency, expressed as the fraction of gas combusted by a burning flare, as a decimal value between 0-1" sqref="H38:H287" xr:uid="{00000000-0002-0000-1000-000009000000}">
      <formula1>0</formula1>
      <formula2>1</formula2>
    </dataValidation>
    <dataValidation type="decimal" allowBlank="1" showInputMessage="1" showErrorMessage="1" errorTitle="Decimal" error="Please enter a value between 0 and 1" promptTitle="Mole fraction CH4" prompt="Enter the mole fraction of CH4 in flare feed gas (“XCH4” in Eq. W-19)" sqref="I38:I287" xr:uid="{00000000-0002-0000-1000-00000A000000}">
      <formula1>0</formula1>
      <formula2>1</formula2>
    </dataValidation>
    <dataValidation type="decimal" allowBlank="1" showInputMessage="1" showErrorMessage="1" errorTitle="Decimal" error="Please enter a value between 0 and 1" promptTitle="Mole fraction CO2" prompt="Enter the mole fraction of CO2 in flare gas feed (“XCO2” in Eq. W-20)" sqref="J38:J287" xr:uid="{00000000-0002-0000-1000-00000B000000}">
      <formula1>0</formula1>
      <formula2>1</formula2>
    </dataValidation>
    <dataValidation type="decimal" operator="greaterThanOrEqual" allowBlank="1" showInputMessage="1" showErrorMessage="1" promptTitle="N2O Emissions" prompt="Enter the N2O emissions calculated using Equation W-40" sqref="M38:M287" xr:uid="{00000000-0002-0000-1000-00000C000000}">
      <formula1>0</formula1>
    </dataValidation>
    <dataValidation type="list" allowBlank="1" showInputMessage="1" showErrorMessage="1" promptTitle="Continuous Flow Monitor" prompt="Indicate whether the flare stack in this row has a continuous flow monitor on gas to the flare (Yes/No)" sqref="D38:D287" xr:uid="{00000000-0002-0000-1000-00000D000000}">
      <formula1>$AB$39:$AB$40</formula1>
    </dataValidation>
    <dataValidation type="list" allowBlank="1" showInputMessage="1" showErrorMessage="1" promptTitle="Continuous Gas Analyzer" prompt="Indicate whether the flare stack has a continuous gas composition analyzer on feed gas to the flare (Yes/No)" sqref="E38:E287" xr:uid="{00000000-0002-0000-1000-00000E000000}">
      <formula1>$AB$39:$AB$40</formula1>
    </dataValidation>
    <dataValidation type="list" allowBlank="1" showInputMessage="1" showErrorMessage="1" promptTitle="Measurement Frequency" prompt="Select the measurement frequency stated in your monitoring plan for the data element_x000a__x000a_If “Other”, specify frequency under “Procedures Used”" sqref="D293:D542" xr:uid="{00000000-0002-0000-1000-00000F000000}">
      <formula1>Measurement_Frequency</formula1>
    </dataValidation>
    <dataValidation allowBlank="1" showInputMessage="1" showErrorMessage="1" promptTitle="Procedures used" prompt="Enter the procedures used to determine the missing data." sqref="G293:G542 H534:I542" xr:uid="{00000000-0002-0000-1000-000010000000}"/>
    <dataValidation type="list" allowBlank="1" showInputMessage="1" showErrorMessage="1" promptTitle="Were CEMS used" prompt="Indicate whether CEMS were used to measure CO2 emissions for the flare stack (See 98.233(n)(8) for additional requirements)" sqref="C38:C287" xr:uid="{00000000-0002-0000-1000-000011000000}">
      <formula1>$AB$39:$AB$40</formula1>
    </dataValidation>
    <dataValidation type="decimal" operator="greaterThanOrEqual" allowBlank="1" showInputMessage="1" showErrorMessage="1" promptTitle="CO2 Emissions" prompt="Enter the CO2 emissions from CEMS monitoring or calculated using Equations W-20 and W-36" sqref="K38:K287" xr:uid="{00000000-0002-0000-1000-000012000000}">
      <formula1>0</formula1>
    </dataValidation>
    <dataValidation type="custom" allowBlank="1" showInputMessage="1" showErrorMessage="1" errorTitle="Invalid Entry" error="You have skipped a row. Please make sure to fill out the table from top to bottom without skipping rows." promptTitle="Unique Name or ID" prompt="Enter the unique flare stack identifier" sqref="B293:B542" xr:uid="{00000000-0002-0000-1000-000013000000}">
      <formula1>COUNTA($B$293:B293)=$A293</formula1>
    </dataValidation>
    <dataValidation type="list" allowBlank="1" showInputMessage="1" showErrorMessage="1" sqref="E26" xr:uid="{95A2B8AD-714D-48AB-BA94-CC8F343DF3B1}">
      <formula1>"Yes,No"</formula1>
    </dataValidation>
  </dataValidations>
  <hyperlinks>
    <hyperlink ref="D3" location="Introduction!A1" display="Back to Summary Tab" xr:uid="{00000000-0004-0000-1000-000000000000}"/>
    <hyperlink ref="C18" r:id="rId1" display="http://www.ccdsupport.com/confluence/display/help/RY2011+Optional+Calculation+Spreadsheets+for+Target+Testing" xr:uid="{00000000-0004-0000-1000-000001000000}"/>
    <hyperlink ref="C19" r:id="rId2" display="http://www.ccdsupport.com/confluence/display/help/Subpart+W+-+Petroleum+and+Natural+Gas+Systems" xr:uid="{00000000-0004-0000-1000-000002000000}"/>
    <hyperlink ref="C18:F18" r:id="rId3" display="https://www.ccdsupport.com/confluence/display/help/Optional+Calculation+Spreadsheet+Instructions" xr:uid="{00000000-0004-0000-1000-000003000000}"/>
    <hyperlink ref="E32" location="'(n) Flare Stacks'!B37" display="CLICK HERE" xr:uid="{00000000-0004-0000-1000-000004000000}"/>
    <hyperlink ref="E33" location="'(n) Flare Stacks'!B292" display="CLICK HERE" xr:uid="{00000000-0004-0000-1000-000005000000}"/>
    <hyperlink ref="M35" location="'(n) Flare Stacks'!A1" display="GO BACK" xr:uid="{00000000-0004-0000-1000-000006000000}"/>
    <hyperlink ref="I290" location="'(n) Flare Stacks'!A1" display="GO BACK" xr:uid="{00000000-0004-0000-1000-000007000000}"/>
    <hyperlink ref="C17" r:id="rId4" xr:uid="{00000000-0004-0000-1000-000008000000}"/>
    <hyperlink ref="C19:F19" r:id="rId5" display="https://www.ccdsupport.com/confluence/display/help/Subpart+W+-+Petroleum+and+Natural+Gas+Systems" xr:uid="{00000000-0004-0000-1000-000009000000}"/>
  </hyperlinks>
  <pageMargins left="0.7" right="0.7" top="0.75" bottom="0.75" header="0.3" footer="0.3"/>
  <pageSetup orientation="portrait" r:id="rId6"/>
  <extLst>
    <ext xmlns:x14="http://schemas.microsoft.com/office/spreadsheetml/2009/9/main" uri="{78C0D931-6437-407d-A8EE-F0AAD7539E65}">
      <x14:conditionalFormattings>
        <x14:conditionalFormatting xmlns:xm="http://schemas.microsoft.com/office/excel/2006/main">
          <x14:cfRule type="expression" priority="768" stopIfTrue="1" id="{00000000-000E-0000-1000-0000FF020000}">
            <xm:f>NOT(ISNA(MATCH($D293,'missing data parameters'!$A$2:$A$8,0)))</xm:f>
            <x14:dxf>
              <font>
                <color theme="1"/>
              </font>
              <fill>
                <patternFill>
                  <bgColor rgb="FF99CCFF"/>
                </patternFill>
              </fill>
            </x14:dxf>
          </x14:cfRule>
          <xm:sqref>F293:F542</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dimension ref="A1:AE389"/>
  <sheetViews>
    <sheetView showGridLines="0" zoomScale="85" zoomScaleNormal="85" workbookViewId="0"/>
  </sheetViews>
  <sheetFormatPr defaultColWidth="8.90625" defaultRowHeight="14" x14ac:dyDescent="0.35"/>
  <cols>
    <col min="1" max="1" width="3.6328125" style="197" customWidth="1"/>
    <col min="2" max="2" width="41.6328125" style="121" customWidth="1"/>
    <col min="3" max="3" width="25.453125" style="121" customWidth="1"/>
    <col min="4" max="4" width="35" style="121" customWidth="1"/>
    <col min="5" max="5" width="31.453125" style="121" customWidth="1"/>
    <col min="6" max="6" width="28.36328125" style="121" customWidth="1"/>
    <col min="7" max="8" width="25.54296875" style="121" customWidth="1"/>
    <col min="9" max="9" width="28" style="121" customWidth="1"/>
    <col min="10" max="10" width="24.36328125" style="121" customWidth="1"/>
    <col min="11" max="13" width="25.54296875" style="121" customWidth="1"/>
    <col min="14" max="19" width="31" style="121" customWidth="1"/>
    <col min="20" max="20" width="31" style="56" customWidth="1"/>
    <col min="21" max="22" width="20.08984375" style="56" hidden="1" customWidth="1"/>
    <col min="23" max="23" width="19.6328125" style="56" hidden="1" customWidth="1"/>
    <col min="24" max="25" width="14" style="56" hidden="1" customWidth="1"/>
    <col min="26" max="26" width="22.90625" style="56" hidden="1" customWidth="1"/>
    <col min="27" max="29" width="14" style="56" hidden="1" customWidth="1"/>
    <col min="30" max="30" width="14" style="56" customWidth="1"/>
    <col min="31" max="54" width="14" style="121" customWidth="1"/>
    <col min="55" max="16384" width="8.90625" style="121"/>
  </cols>
  <sheetData>
    <row r="1" spans="2:31" ht="31.5" customHeight="1" x14ac:dyDescent="0.35">
      <c r="B1" s="340"/>
    </row>
    <row r="2" spans="2:31" ht="19.5" customHeight="1" x14ac:dyDescent="0.35">
      <c r="B2" s="19" t="s">
        <v>3968</v>
      </c>
      <c r="E2" s="526" t="e">
        <f>IF(Introduction!E44="Yes","","This source is not required to be reported for the industry segment selected")</f>
        <v>#N/A</v>
      </c>
      <c r="F2" s="120"/>
    </row>
    <row r="3" spans="2:31" x14ac:dyDescent="0.35">
      <c r="B3" s="481" t="s">
        <v>43</v>
      </c>
      <c r="C3" s="343" t="str">
        <f>Introduction!D4</f>
        <v>R.10</v>
      </c>
      <c r="D3" s="110" t="s">
        <v>63</v>
      </c>
      <c r="E3" s="120"/>
      <c r="F3" s="120"/>
      <c r="H3" s="482">
        <f>Introduction!H4</f>
        <v>45618</v>
      </c>
      <c r="L3" s="120"/>
      <c r="M3" s="120"/>
      <c r="N3" s="120"/>
      <c r="O3" s="120"/>
      <c r="P3" s="120"/>
      <c r="Q3" s="120"/>
      <c r="R3" s="120"/>
      <c r="S3" s="120"/>
      <c r="T3" s="127"/>
    </row>
    <row r="4" spans="2:31" ht="18.899999999999999" customHeight="1" x14ac:dyDescent="0.35">
      <c r="B4" s="199" t="s">
        <v>19</v>
      </c>
      <c r="C4" s="200"/>
      <c r="D4" s="200"/>
      <c r="E4" s="200"/>
      <c r="F4" s="201"/>
      <c r="L4" s="120"/>
      <c r="M4" s="120"/>
      <c r="N4" s="120"/>
      <c r="O4" s="120"/>
      <c r="P4" s="120"/>
      <c r="Q4" s="120"/>
      <c r="R4" s="120"/>
      <c r="S4" s="120"/>
      <c r="T4" s="127"/>
      <c r="U4" s="56" t="s">
        <v>56</v>
      </c>
      <c r="V4" s="691"/>
      <c r="W4" s="691" t="s">
        <v>190</v>
      </c>
      <c r="X4" s="691"/>
    </row>
    <row r="5" spans="2:31" ht="15.75" customHeight="1" x14ac:dyDescent="0.35">
      <c r="B5" s="528" t="s">
        <v>3627</v>
      </c>
      <c r="C5" s="529"/>
      <c r="D5" s="529"/>
      <c r="E5" s="529"/>
      <c r="F5" s="530"/>
      <c r="L5" s="120"/>
      <c r="M5" s="120"/>
      <c r="U5" s="227" t="e">
        <f>Introduction!E44</f>
        <v>#N/A</v>
      </c>
      <c r="V5" s="697" t="s">
        <v>4011</v>
      </c>
      <c r="W5" s="698">
        <v>0</v>
      </c>
      <c r="X5" s="698">
        <f>E27</f>
        <v>0</v>
      </c>
      <c r="AE5" s="237"/>
    </row>
    <row r="6" spans="2:31" ht="15.75" customHeight="1" x14ac:dyDescent="0.35">
      <c r="B6" s="885" t="s">
        <v>3614</v>
      </c>
      <c r="C6" s="886"/>
      <c r="D6" s="886"/>
      <c r="E6" s="886"/>
      <c r="F6" s="887"/>
      <c r="L6" s="120"/>
      <c r="M6" s="120"/>
      <c r="U6" s="56" t="s">
        <v>57</v>
      </c>
      <c r="V6" s="691" t="s">
        <v>197</v>
      </c>
      <c r="AE6" s="237"/>
    </row>
    <row r="7" spans="2:31" ht="15.75" customHeight="1" x14ac:dyDescent="0.35">
      <c r="B7" s="885" t="s">
        <v>8951</v>
      </c>
      <c r="C7" s="886"/>
      <c r="D7" s="886"/>
      <c r="E7" s="886"/>
      <c r="F7" s="887"/>
      <c r="L7" s="120"/>
      <c r="M7" s="120"/>
      <c r="V7" s="691" t="s">
        <v>3656</v>
      </c>
    </row>
    <row r="8" spans="2:31" ht="15.75" customHeight="1" x14ac:dyDescent="0.35">
      <c r="B8" s="885" t="s">
        <v>8952</v>
      </c>
      <c r="C8" s="886"/>
      <c r="D8" s="886"/>
      <c r="E8" s="886"/>
      <c r="F8" s="887"/>
      <c r="L8" s="120"/>
      <c r="M8" s="120"/>
      <c r="V8" s="70"/>
    </row>
    <row r="9" spans="2:31" ht="15.75" customHeight="1" x14ac:dyDescent="0.35">
      <c r="B9" s="885" t="s">
        <v>8987</v>
      </c>
      <c r="C9" s="886"/>
      <c r="D9" s="886"/>
      <c r="E9" s="886"/>
      <c r="F9" s="887"/>
      <c r="L9" s="120"/>
      <c r="M9" s="120"/>
      <c r="V9" s="70"/>
      <c r="AE9" s="237"/>
    </row>
    <row r="10" spans="2:31" ht="15.75" customHeight="1" x14ac:dyDescent="0.35">
      <c r="B10" s="885" t="s">
        <v>8993</v>
      </c>
      <c r="C10" s="886"/>
      <c r="D10" s="886"/>
      <c r="E10" s="886"/>
      <c r="F10" s="887"/>
      <c r="L10" s="120"/>
      <c r="M10" s="120"/>
      <c r="V10" s="70"/>
    </row>
    <row r="11" spans="2:31" ht="15.75" customHeight="1" x14ac:dyDescent="0.35">
      <c r="B11" s="885" t="s">
        <v>8953</v>
      </c>
      <c r="C11" s="886"/>
      <c r="D11" s="886"/>
      <c r="E11" s="886"/>
      <c r="F11" s="887"/>
      <c r="L11" s="120"/>
      <c r="M11" s="120"/>
      <c r="V11" s="70"/>
    </row>
    <row r="12" spans="2:31" ht="15.75" customHeight="1" x14ac:dyDescent="0.35">
      <c r="B12" s="885" t="s">
        <v>8954</v>
      </c>
      <c r="C12" s="886"/>
      <c r="D12" s="886"/>
      <c r="E12" s="886"/>
      <c r="F12" s="887"/>
      <c r="L12" s="120"/>
      <c r="M12" s="120"/>
      <c r="V12" s="70"/>
    </row>
    <row r="13" spans="2:31" ht="15.75" customHeight="1" x14ac:dyDescent="0.35">
      <c r="B13" s="931"/>
      <c r="C13" s="886"/>
      <c r="D13" s="886"/>
      <c r="E13" s="886"/>
      <c r="F13" s="887"/>
      <c r="L13" s="120"/>
      <c r="M13" s="120"/>
      <c r="V13" s="70"/>
      <c r="AE13" s="237"/>
    </row>
    <row r="14" spans="2:31" ht="17.399999999999999" customHeight="1" x14ac:dyDescent="0.35">
      <c r="B14" s="888" t="s">
        <v>4847</v>
      </c>
      <c r="C14" s="888"/>
      <c r="D14" s="888"/>
      <c r="E14" s="888"/>
      <c r="F14" s="888"/>
      <c r="L14" s="120"/>
      <c r="M14" s="120"/>
      <c r="U14" s="29" t="s">
        <v>4716</v>
      </c>
      <c r="V14" s="70"/>
    </row>
    <row r="15" spans="2:31" ht="15.65" customHeight="1" x14ac:dyDescent="0.35">
      <c r="B15" s="888"/>
      <c r="C15" s="888"/>
      <c r="D15" s="888"/>
      <c r="E15" s="888"/>
      <c r="F15" s="888"/>
      <c r="L15" s="120"/>
      <c r="M15" s="120"/>
      <c r="U15" s="227"/>
      <c r="V15" s="70"/>
      <c r="AE15" s="237"/>
    </row>
    <row r="16" spans="2:31" ht="167.4" customHeight="1" x14ac:dyDescent="0.35">
      <c r="B16" s="888"/>
      <c r="C16" s="888"/>
      <c r="D16" s="888"/>
      <c r="E16" s="888"/>
      <c r="F16" s="888"/>
      <c r="L16" s="120"/>
      <c r="M16" s="120"/>
      <c r="U16" s="56" t="s">
        <v>4715</v>
      </c>
      <c r="V16" s="70"/>
    </row>
    <row r="17" spans="2:31" ht="15.75" customHeight="1" x14ac:dyDescent="0.35">
      <c r="B17" s="199" t="s">
        <v>20</v>
      </c>
      <c r="C17" s="84"/>
      <c r="D17" s="200"/>
      <c r="E17" s="200"/>
      <c r="F17" s="201"/>
      <c r="M17" s="120"/>
    </row>
    <row r="18" spans="2:31" ht="15.75" customHeight="1" x14ac:dyDescent="0.35">
      <c r="B18" s="95" t="s">
        <v>61</v>
      </c>
      <c r="C18" s="267" t="s">
        <v>4779</v>
      </c>
      <c r="D18" s="268"/>
      <c r="E18" s="268"/>
      <c r="F18" s="275"/>
      <c r="M18" s="120"/>
      <c r="U18" s="56">
        <f>Introduction!W8</f>
        <v>0</v>
      </c>
    </row>
    <row r="19" spans="2:31" ht="13.75" customHeight="1" x14ac:dyDescent="0.35">
      <c r="B19" s="86" t="s">
        <v>62</v>
      </c>
      <c r="C19" s="267" t="s">
        <v>8623</v>
      </c>
      <c r="D19" s="267"/>
      <c r="E19" s="267"/>
      <c r="F19" s="287"/>
      <c r="M19" s="120"/>
      <c r="U19" s="63">
        <f>Introduction!V8</f>
        <v>0</v>
      </c>
      <c r="AE19" s="237"/>
    </row>
    <row r="20" spans="2:31" ht="13.75" customHeight="1" x14ac:dyDescent="0.35">
      <c r="B20" s="669" t="s">
        <v>3653</v>
      </c>
      <c r="C20" s="356" t="s">
        <v>8625</v>
      </c>
      <c r="D20" s="356"/>
      <c r="E20" s="356"/>
      <c r="F20" s="357"/>
      <c r="M20" s="120"/>
      <c r="U20" s="227" t="s">
        <v>23</v>
      </c>
      <c r="V20" s="227" t="s">
        <v>24</v>
      </c>
      <c r="W20" s="227" t="s">
        <v>25</v>
      </c>
      <c r="X20" s="699" t="s">
        <v>26</v>
      </c>
      <c r="Y20" s="700" t="s">
        <v>50</v>
      </c>
      <c r="Z20" s="227" t="s">
        <v>70</v>
      </c>
      <c r="AA20" s="227" t="s">
        <v>3709</v>
      </c>
      <c r="AE20" s="56"/>
    </row>
    <row r="21" spans="2:31" ht="14.5" thickBot="1" x14ac:dyDescent="0.4">
      <c r="B21" s="120"/>
      <c r="C21" s="120"/>
      <c r="D21" s="120"/>
      <c r="E21" s="120"/>
      <c r="F21" s="120"/>
      <c r="G21" s="120"/>
      <c r="H21" s="120"/>
      <c r="I21" s="120"/>
      <c r="J21" s="120"/>
      <c r="K21" s="120"/>
      <c r="L21" s="120"/>
      <c r="M21" s="120"/>
      <c r="N21" s="120"/>
      <c r="O21" s="120"/>
      <c r="P21" s="120"/>
      <c r="Q21" s="120"/>
      <c r="R21" s="120"/>
      <c r="S21" s="120"/>
      <c r="T21" s="127"/>
      <c r="U21" s="227">
        <v>1</v>
      </c>
      <c r="V21" s="699" t="s">
        <v>16</v>
      </c>
      <c r="W21" s="227" t="s">
        <v>28</v>
      </c>
      <c r="X21" s="227" t="s">
        <v>16</v>
      </c>
      <c r="Y21" s="700" t="s">
        <v>51</v>
      </c>
      <c r="Z21" s="227" t="s">
        <v>3590</v>
      </c>
      <c r="AA21" s="227" t="s">
        <v>16</v>
      </c>
    </row>
    <row r="22" spans="2:31" ht="31.5" customHeight="1" x14ac:dyDescent="0.35">
      <c r="B22" s="120"/>
      <c r="C22" s="810" t="s">
        <v>3969</v>
      </c>
      <c r="D22" s="811"/>
      <c r="E22" s="812"/>
      <c r="G22" s="120"/>
      <c r="H22" s="120"/>
      <c r="I22" s="120"/>
      <c r="J22" s="120"/>
      <c r="K22" s="120"/>
      <c r="L22" s="120"/>
      <c r="M22" s="120"/>
      <c r="N22" s="120"/>
      <c r="O22" s="120"/>
      <c r="P22" s="120"/>
      <c r="Q22" s="120"/>
      <c r="R22" s="120"/>
      <c r="S22" s="120"/>
      <c r="T22" s="127"/>
      <c r="U22" s="227">
        <v>1</v>
      </c>
      <c r="V22" s="699" t="s">
        <v>29</v>
      </c>
      <c r="W22" s="227" t="s">
        <v>30</v>
      </c>
      <c r="X22" s="227" t="s">
        <v>29</v>
      </c>
      <c r="Y22" s="700" t="s">
        <v>52</v>
      </c>
      <c r="Z22" s="227" t="s">
        <v>3591</v>
      </c>
      <c r="AA22" s="227" t="s">
        <v>29</v>
      </c>
    </row>
    <row r="23" spans="2:31" ht="17" x14ac:dyDescent="0.35">
      <c r="B23" s="120"/>
      <c r="C23" s="57" t="s">
        <v>59</v>
      </c>
      <c r="D23" s="58" t="s">
        <v>9106</v>
      </c>
      <c r="E23" s="167" t="s">
        <v>3808</v>
      </c>
      <c r="G23" s="120"/>
      <c r="H23" s="120"/>
      <c r="I23" s="120"/>
      <c r="J23" s="120"/>
      <c r="K23" s="120"/>
      <c r="L23" s="120"/>
      <c r="M23" s="120"/>
      <c r="N23" s="120"/>
      <c r="O23" s="120"/>
      <c r="P23" s="120"/>
      <c r="Q23" s="120"/>
      <c r="R23" s="120"/>
      <c r="S23" s="120"/>
      <c r="T23" s="127"/>
      <c r="U23" s="227">
        <v>1</v>
      </c>
      <c r="W23" s="227" t="s">
        <v>31</v>
      </c>
      <c r="Z23" s="227" t="s">
        <v>3569</v>
      </c>
    </row>
    <row r="24" spans="2:31" ht="14.5" thickBot="1" x14ac:dyDescent="0.4">
      <c r="B24" s="120"/>
      <c r="C24" s="572">
        <f>SUM(G139:G213,C312)</f>
        <v>0</v>
      </c>
      <c r="D24" s="573">
        <f>SUM(H139:H213,D312)</f>
        <v>0</v>
      </c>
      <c r="E24" s="574" t="s">
        <v>21</v>
      </c>
      <c r="G24" s="120"/>
      <c r="H24" s="120"/>
      <c r="I24" s="120"/>
      <c r="J24" s="120"/>
      <c r="K24" s="120"/>
      <c r="L24" s="120"/>
      <c r="M24" s="120"/>
      <c r="N24" s="120"/>
      <c r="O24" s="120"/>
      <c r="P24" s="120"/>
      <c r="Q24" s="120"/>
      <c r="R24" s="120"/>
      <c r="S24" s="120"/>
      <c r="T24" s="127"/>
    </row>
    <row r="25" spans="2:31" x14ac:dyDescent="0.35">
      <c r="B25" s="120"/>
      <c r="C25" s="120"/>
      <c r="D25" s="120"/>
      <c r="E25" s="120"/>
      <c r="F25" s="563" t="str">
        <f>IF(AND($W$5=1,OR($U$19=1,$U$19=8,$U$19=10)),"You are reporting for an industry segment that is not required to report under 98.236(o)","")</f>
        <v/>
      </c>
      <c r="G25" s="120"/>
      <c r="H25" s="120"/>
      <c r="I25" s="120"/>
      <c r="J25" s="120"/>
      <c r="K25" s="120"/>
      <c r="L25" s="120"/>
      <c r="M25" s="120"/>
      <c r="N25" s="120"/>
      <c r="O25" s="120"/>
      <c r="P25" s="120"/>
      <c r="Q25" s="120"/>
      <c r="R25" s="120"/>
      <c r="S25" s="120"/>
      <c r="T25" s="127"/>
    </row>
    <row r="26" spans="2:31" x14ac:dyDescent="0.35">
      <c r="C26" s="854" t="s">
        <v>4720</v>
      </c>
      <c r="D26" s="854"/>
      <c r="E26" s="854"/>
      <c r="F26" s="575" t="str">
        <f>IF(E27="No",V6,"")</f>
        <v/>
      </c>
      <c r="J26" s="120"/>
      <c r="K26" s="120"/>
      <c r="L26" s="120"/>
      <c r="M26" s="120"/>
      <c r="N26" s="120"/>
      <c r="O26" s="120"/>
      <c r="P26" s="120"/>
      <c r="Q26" s="120"/>
      <c r="R26" s="120"/>
      <c r="S26" s="120"/>
      <c r="T26" s="127"/>
    </row>
    <row r="27" spans="2:31" ht="32.4" customHeight="1" x14ac:dyDescent="0.35">
      <c r="C27" s="766" t="s">
        <v>8617</v>
      </c>
      <c r="D27" s="766"/>
      <c r="E27" s="255"/>
      <c r="G27" s="469" t="str">
        <f>IF(AND(SUM(G139:H213,C312:D312)&gt;0,E27&lt;&gt;"Yes"),$V$7,"")</f>
        <v/>
      </c>
      <c r="I27" s="120"/>
      <c r="J27" s="120"/>
      <c r="K27" s="120"/>
      <c r="L27" s="120"/>
      <c r="M27" s="120"/>
      <c r="N27" s="120"/>
      <c r="O27" s="120"/>
      <c r="P27" s="120"/>
      <c r="Q27" s="120"/>
      <c r="R27" s="120"/>
      <c r="S27" s="120"/>
      <c r="T27" s="127"/>
      <c r="U27" s="56" t="s">
        <v>201</v>
      </c>
    </row>
    <row r="28" spans="2:31" ht="75" customHeight="1" x14ac:dyDescent="0.35">
      <c r="C28" s="932" t="s">
        <v>9069</v>
      </c>
      <c r="D28" s="932"/>
      <c r="E28" s="266"/>
      <c r="G28" s="469"/>
      <c r="I28" s="120"/>
      <c r="J28" s="120"/>
      <c r="K28" s="120"/>
      <c r="L28" s="120"/>
      <c r="M28" s="120"/>
      <c r="N28" s="120"/>
      <c r="O28" s="120"/>
      <c r="P28" s="120"/>
      <c r="Q28" s="120"/>
      <c r="R28" s="120"/>
      <c r="S28" s="120"/>
      <c r="T28" s="127"/>
    </row>
    <row r="29" spans="2:31" x14ac:dyDescent="0.35">
      <c r="B29" s="120"/>
      <c r="C29" s="576"/>
      <c r="D29" s="24"/>
      <c r="E29" s="24"/>
      <c r="F29" s="24"/>
      <c r="G29" s="120"/>
      <c r="H29" s="120"/>
      <c r="I29" s="120"/>
      <c r="J29" s="120"/>
      <c r="K29" s="120"/>
      <c r="L29" s="120"/>
      <c r="M29" s="120"/>
      <c r="N29" s="120"/>
      <c r="O29" s="120"/>
      <c r="P29" s="120"/>
      <c r="Q29" s="120"/>
      <c r="R29" s="120"/>
      <c r="S29" s="120"/>
      <c r="T29" s="127"/>
    </row>
    <row r="30" spans="2:31" x14ac:dyDescent="0.35">
      <c r="B30" s="120"/>
      <c r="C30" s="835" t="s">
        <v>4759</v>
      </c>
      <c r="D30" s="835"/>
      <c r="E30" s="835"/>
      <c r="F30" s="24"/>
      <c r="G30" s="120"/>
      <c r="H30" s="120"/>
      <c r="I30" s="120"/>
      <c r="J30" s="120"/>
      <c r="K30" s="120"/>
      <c r="L30" s="120"/>
      <c r="M30" s="120"/>
      <c r="N30" s="120"/>
      <c r="O30" s="120"/>
      <c r="P30" s="120"/>
      <c r="Q30" s="120"/>
      <c r="R30" s="120"/>
      <c r="S30" s="120"/>
      <c r="T30" s="127"/>
    </row>
    <row r="31" spans="2:31" ht="94.25" customHeight="1" x14ac:dyDescent="0.35">
      <c r="B31" s="120"/>
      <c r="C31" s="317" t="s">
        <v>8850</v>
      </c>
      <c r="D31" s="431" t="s">
        <v>8851</v>
      </c>
      <c r="E31" s="432" t="s">
        <v>3617</v>
      </c>
      <c r="F31" s="24"/>
      <c r="G31" s="120"/>
      <c r="H31" s="120"/>
      <c r="I31" s="120"/>
      <c r="J31" s="120"/>
      <c r="K31" s="120"/>
      <c r="L31" s="120"/>
      <c r="M31" s="120"/>
      <c r="N31" s="120"/>
      <c r="O31" s="120"/>
      <c r="P31" s="120"/>
      <c r="Q31" s="120"/>
      <c r="R31" s="120"/>
      <c r="S31" s="120"/>
      <c r="T31" s="127"/>
      <c r="U31" s="56" t="s">
        <v>3858</v>
      </c>
      <c r="X31" s="56" t="s">
        <v>3857</v>
      </c>
      <c r="AA31" s="56" t="s">
        <v>3856</v>
      </c>
    </row>
    <row r="32" spans="2:31" x14ac:dyDescent="0.35">
      <c r="B32" s="120"/>
      <c r="C32" s="772" t="s">
        <v>8357</v>
      </c>
      <c r="D32" s="772"/>
      <c r="E32" s="260"/>
      <c r="F32" s="24"/>
      <c r="G32" s="120"/>
      <c r="H32" s="120"/>
      <c r="I32" s="120"/>
      <c r="J32" s="120"/>
      <c r="K32" s="120"/>
      <c r="L32" s="120"/>
      <c r="M32" s="120"/>
      <c r="N32" s="120"/>
      <c r="O32" s="120"/>
      <c r="P32" s="120"/>
      <c r="Q32" s="120"/>
      <c r="R32" s="120"/>
      <c r="S32" s="120"/>
      <c r="T32" s="127"/>
      <c r="U32" s="56" t="s">
        <v>3847</v>
      </c>
      <c r="X32" s="56" t="s">
        <v>3851</v>
      </c>
      <c r="AA32" s="56" t="s">
        <v>3859</v>
      </c>
    </row>
    <row r="33" spans="1:30" x14ac:dyDescent="0.35">
      <c r="B33" s="120"/>
      <c r="C33" s="576"/>
      <c r="D33" s="24"/>
      <c r="E33" s="24"/>
      <c r="F33" s="24"/>
      <c r="G33" s="120"/>
      <c r="H33" s="120"/>
      <c r="I33" s="120"/>
      <c r="J33" s="120"/>
      <c r="K33" s="120"/>
      <c r="L33" s="120"/>
      <c r="M33" s="120"/>
      <c r="N33" s="120"/>
      <c r="O33" s="120"/>
      <c r="P33" s="120"/>
      <c r="Q33" s="120"/>
      <c r="R33" s="120"/>
      <c r="S33" s="120"/>
      <c r="T33" s="127"/>
      <c r="U33" s="56" t="s">
        <v>3848</v>
      </c>
      <c r="X33" s="56" t="s">
        <v>3852</v>
      </c>
      <c r="AA33" s="56" t="s">
        <v>3860</v>
      </c>
    </row>
    <row r="34" spans="1:30" x14ac:dyDescent="0.35">
      <c r="B34" s="120"/>
      <c r="C34" s="576"/>
      <c r="D34" s="135" t="s">
        <v>4594</v>
      </c>
      <c r="E34" s="720" t="s">
        <v>79</v>
      </c>
      <c r="H34" s="120"/>
      <c r="I34" s="120"/>
      <c r="J34" s="120"/>
      <c r="K34" s="120"/>
      <c r="L34" s="120"/>
      <c r="M34" s="120"/>
      <c r="N34" s="120"/>
      <c r="O34" s="120"/>
      <c r="P34" s="120"/>
      <c r="Q34" s="120"/>
      <c r="R34" s="120"/>
      <c r="S34" s="120"/>
      <c r="T34" s="127"/>
      <c r="U34" s="56" t="s">
        <v>3849</v>
      </c>
      <c r="X34" s="56" t="s">
        <v>3983</v>
      </c>
      <c r="AA34" s="56" t="s">
        <v>3861</v>
      </c>
    </row>
    <row r="35" spans="1:30" ht="15.75" customHeight="1" x14ac:dyDescent="0.35">
      <c r="D35" s="135" t="s">
        <v>4597</v>
      </c>
      <c r="E35" s="720" t="s">
        <v>79</v>
      </c>
      <c r="X35" s="56" t="s">
        <v>3853</v>
      </c>
      <c r="AA35" s="56" t="s">
        <v>3833</v>
      </c>
    </row>
    <row r="36" spans="1:30" x14ac:dyDescent="0.35">
      <c r="D36" s="135" t="s">
        <v>4593</v>
      </c>
      <c r="E36" s="720" t="s">
        <v>79</v>
      </c>
      <c r="AA36" s="56" t="s">
        <v>3862</v>
      </c>
    </row>
    <row r="37" spans="1:30" x14ac:dyDescent="0.35">
      <c r="D37" s="135" t="s">
        <v>4295</v>
      </c>
      <c r="E37" s="720" t="s">
        <v>79</v>
      </c>
      <c r="AA37" s="56" t="s">
        <v>4244</v>
      </c>
    </row>
    <row r="38" spans="1:30" x14ac:dyDescent="0.35">
      <c r="D38" s="135" t="s">
        <v>4298</v>
      </c>
      <c r="E38" s="720" t="s">
        <v>79</v>
      </c>
      <c r="AA38" s="56" t="s">
        <v>8479</v>
      </c>
    </row>
    <row r="39" spans="1:30" x14ac:dyDescent="0.35">
      <c r="D39" s="135" t="s">
        <v>4245</v>
      </c>
      <c r="E39" s="720" t="s">
        <v>79</v>
      </c>
      <c r="AA39" s="56" t="s">
        <v>3863</v>
      </c>
    </row>
    <row r="40" spans="1:30" x14ac:dyDescent="0.35">
      <c r="D40" s="135" t="s">
        <v>4843</v>
      </c>
      <c r="E40" s="720" t="s">
        <v>79</v>
      </c>
    </row>
    <row r="41" spans="1:30" x14ac:dyDescent="0.35">
      <c r="D41" s="135" t="s">
        <v>4246</v>
      </c>
      <c r="E41" s="720" t="s">
        <v>79</v>
      </c>
    </row>
    <row r="42" spans="1:30" x14ac:dyDescent="0.35">
      <c r="W42" s="56" t="s">
        <v>4463</v>
      </c>
    </row>
    <row r="43" spans="1:30" x14ac:dyDescent="0.35">
      <c r="B43" s="237" t="s">
        <v>4595</v>
      </c>
      <c r="G43" s="296" t="str">
        <f ca="1">IF(ISERROR(U58),"",IF(U58&gt;0,$U$51,""))</f>
        <v/>
      </c>
      <c r="L43" s="122" t="s">
        <v>4306</v>
      </c>
    </row>
    <row r="44" spans="1:30" s="5" customFormat="1" ht="14.5" x14ac:dyDescent="0.35">
      <c r="A44" s="205"/>
      <c r="B44" s="587" t="s">
        <v>8994</v>
      </c>
      <c r="C44" s="587"/>
      <c r="D44" s="587"/>
      <c r="E44" s="587"/>
      <c r="F44" s="587"/>
      <c r="G44" s="587"/>
      <c r="H44" s="335"/>
      <c r="I44" s="335"/>
      <c r="J44" s="335"/>
      <c r="K44" s="335"/>
      <c r="L44" s="335"/>
      <c r="M44" s="335"/>
      <c r="N44" s="335"/>
      <c r="O44" s="335"/>
      <c r="P44" s="335"/>
      <c r="Q44" s="335"/>
      <c r="R44" s="335"/>
      <c r="S44" s="121"/>
      <c r="T44" s="56"/>
      <c r="U44" s="63"/>
      <c r="V44" s="63"/>
      <c r="W44" s="63"/>
      <c r="X44" s="63"/>
      <c r="Y44" s="63"/>
      <c r="Z44" s="63"/>
      <c r="AA44" s="63"/>
      <c r="AB44" s="63"/>
      <c r="AC44" s="63"/>
      <c r="AD44" s="63"/>
    </row>
    <row r="45" spans="1:30" ht="124.25" customHeight="1" x14ac:dyDescent="0.35">
      <c r="B45" s="317" t="s">
        <v>3845</v>
      </c>
      <c r="C45" s="317" t="s">
        <v>4109</v>
      </c>
      <c r="D45" s="426" t="s">
        <v>4110</v>
      </c>
      <c r="E45" s="426" t="s">
        <v>4243</v>
      </c>
      <c r="F45" s="426" t="s">
        <v>4299</v>
      </c>
      <c r="G45" s="426" t="s">
        <v>3970</v>
      </c>
      <c r="H45" s="426" t="s">
        <v>4749</v>
      </c>
      <c r="I45" s="426" t="s">
        <v>3846</v>
      </c>
      <c r="J45" s="426" t="s">
        <v>3972</v>
      </c>
      <c r="K45" s="426" t="s">
        <v>3973</v>
      </c>
      <c r="L45" s="426" t="s">
        <v>3971</v>
      </c>
      <c r="M45" s="335"/>
      <c r="N45" s="335"/>
      <c r="O45" s="335"/>
      <c r="P45" s="335"/>
      <c r="Q45" s="335"/>
      <c r="R45" s="335"/>
      <c r="U45" s="114" t="s">
        <v>3728</v>
      </c>
    </row>
    <row r="46" spans="1:30" ht="14.5" x14ac:dyDescent="0.35">
      <c r="A46" s="197">
        <v>1</v>
      </c>
      <c r="B46" s="260"/>
      <c r="C46" s="90"/>
      <c r="D46" s="90"/>
      <c r="E46" s="255"/>
      <c r="F46" s="255"/>
      <c r="G46" s="255"/>
      <c r="H46" s="687"/>
      <c r="I46" s="260"/>
      <c r="J46" s="334"/>
      <c r="K46" s="641"/>
      <c r="L46" s="255"/>
      <c r="M46" s="335"/>
      <c r="N46" s="335"/>
      <c r="O46" s="335"/>
      <c r="P46" s="335"/>
      <c r="Q46" s="335"/>
      <c r="R46" s="335"/>
      <c r="U46" s="227">
        <f t="array" aca="1" ref="U46" ca="1">COUNTIF(B50:INDEX(B50:B137,MATCH(2,1/(B50:B137&lt;&gt;""))),"")</f>
        <v>82</v>
      </c>
      <c r="V46" s="56" t="s">
        <v>3730</v>
      </c>
    </row>
    <row r="47" spans="1:30" ht="14.5" x14ac:dyDescent="0.35">
      <c r="A47" s="197">
        <v>2</v>
      </c>
      <c r="B47" s="260"/>
      <c r="C47" s="90"/>
      <c r="D47" s="90"/>
      <c r="E47" s="255"/>
      <c r="F47" s="255"/>
      <c r="G47" s="255"/>
      <c r="H47" s="687"/>
      <c r="I47" s="260"/>
      <c r="J47" s="334"/>
      <c r="K47" s="641"/>
      <c r="L47" s="255"/>
      <c r="M47" s="335"/>
      <c r="N47" s="335"/>
      <c r="O47" s="335"/>
      <c r="P47" s="335"/>
      <c r="Q47" s="335"/>
      <c r="R47" s="335"/>
    </row>
    <row r="48" spans="1:30" ht="14.5" x14ac:dyDescent="0.35">
      <c r="A48" s="197">
        <v>3</v>
      </c>
      <c r="B48" s="260"/>
      <c r="C48" s="90"/>
      <c r="D48" s="90"/>
      <c r="E48" s="255"/>
      <c r="F48" s="255"/>
      <c r="G48" s="255"/>
      <c r="H48" s="687"/>
      <c r="I48" s="260"/>
      <c r="J48" s="334"/>
      <c r="K48" s="641"/>
      <c r="L48" s="255"/>
      <c r="M48" s="335"/>
      <c r="N48" s="335"/>
      <c r="O48" s="335"/>
      <c r="P48" s="335"/>
      <c r="Q48" s="335"/>
      <c r="R48" s="335"/>
    </row>
    <row r="49" spans="1:22" ht="14.5" x14ac:dyDescent="0.35">
      <c r="A49" s="197">
        <v>4</v>
      </c>
      <c r="B49" s="260"/>
      <c r="C49" s="90"/>
      <c r="D49" s="90"/>
      <c r="E49" s="255"/>
      <c r="F49" s="255"/>
      <c r="G49" s="255"/>
      <c r="H49" s="687"/>
      <c r="I49" s="260"/>
      <c r="J49" s="334"/>
      <c r="K49" s="641"/>
      <c r="L49" s="255"/>
      <c r="M49" s="335"/>
      <c r="N49" s="335"/>
      <c r="O49" s="335"/>
      <c r="P49" s="335"/>
      <c r="Q49" s="335"/>
      <c r="R49" s="335"/>
    </row>
    <row r="50" spans="1:22" ht="14.5" x14ac:dyDescent="0.35">
      <c r="A50" s="197">
        <v>5</v>
      </c>
      <c r="B50" s="90"/>
      <c r="C50" s="90"/>
      <c r="D50" s="90"/>
      <c r="E50" s="255"/>
      <c r="F50" s="255"/>
      <c r="G50" s="255"/>
      <c r="H50" s="687"/>
      <c r="I50" s="260"/>
      <c r="J50" s="334"/>
      <c r="K50" s="641"/>
      <c r="L50" s="255"/>
      <c r="M50" s="335"/>
      <c r="N50" s="335"/>
      <c r="O50" s="335"/>
      <c r="P50" s="335"/>
      <c r="Q50" s="335"/>
      <c r="R50" s="335"/>
      <c r="U50" s="29" t="s">
        <v>3600</v>
      </c>
    </row>
    <row r="51" spans="1:22" ht="14.5" x14ac:dyDescent="0.35">
      <c r="A51" s="197">
        <v>6</v>
      </c>
      <c r="B51" s="260"/>
      <c r="C51" s="90"/>
      <c r="D51" s="90"/>
      <c r="E51" s="255"/>
      <c r="F51" s="255"/>
      <c r="G51" s="255"/>
      <c r="H51" s="687"/>
      <c r="I51" s="260"/>
      <c r="J51" s="334"/>
      <c r="K51" s="641"/>
      <c r="L51" s="255"/>
      <c r="M51" s="335"/>
      <c r="N51" s="335"/>
      <c r="O51" s="335"/>
      <c r="P51" s="335"/>
      <c r="Q51" s="335"/>
      <c r="R51" s="335"/>
      <c r="U51" s="56" t="s">
        <v>3604</v>
      </c>
    </row>
    <row r="52" spans="1:22" ht="14.5" x14ac:dyDescent="0.35">
      <c r="A52" s="197">
        <v>7</v>
      </c>
      <c r="B52" s="260"/>
      <c r="C52" s="90"/>
      <c r="D52" s="90"/>
      <c r="E52" s="255"/>
      <c r="F52" s="255"/>
      <c r="G52" s="255"/>
      <c r="H52" s="687"/>
      <c r="I52" s="260"/>
      <c r="J52" s="334"/>
      <c r="K52" s="641"/>
      <c r="L52" s="255"/>
      <c r="M52" s="335"/>
      <c r="N52" s="335"/>
      <c r="O52" s="335"/>
      <c r="P52" s="335"/>
      <c r="Q52" s="335"/>
      <c r="R52" s="335"/>
    </row>
    <row r="53" spans="1:22" ht="14.5" x14ac:dyDescent="0.35">
      <c r="A53" s="197">
        <v>8</v>
      </c>
      <c r="B53" s="260"/>
      <c r="C53" s="90"/>
      <c r="D53" s="90"/>
      <c r="E53" s="255"/>
      <c r="F53" s="255"/>
      <c r="G53" s="255"/>
      <c r="H53" s="687"/>
      <c r="I53" s="260"/>
      <c r="J53" s="334"/>
      <c r="K53" s="641"/>
      <c r="L53" s="255"/>
      <c r="M53" s="335"/>
      <c r="N53" s="335"/>
      <c r="O53" s="335"/>
      <c r="P53" s="335"/>
      <c r="Q53" s="335"/>
      <c r="R53" s="335"/>
    </row>
    <row r="54" spans="1:22" ht="14.5" x14ac:dyDescent="0.35">
      <c r="A54" s="197">
        <v>9</v>
      </c>
      <c r="B54" s="260"/>
      <c r="C54" s="90"/>
      <c r="D54" s="90"/>
      <c r="E54" s="255"/>
      <c r="F54" s="255"/>
      <c r="G54" s="255"/>
      <c r="H54" s="687"/>
      <c r="I54" s="260"/>
      <c r="J54" s="334"/>
      <c r="K54" s="641"/>
      <c r="L54" s="255"/>
      <c r="M54" s="335"/>
      <c r="N54" s="335"/>
      <c r="O54" s="335"/>
      <c r="P54" s="335"/>
      <c r="Q54" s="335"/>
      <c r="R54" s="335"/>
      <c r="U54" s="114" t="s">
        <v>3603</v>
      </c>
    </row>
    <row r="55" spans="1:22" ht="14.5" x14ac:dyDescent="0.35">
      <c r="A55" s="197">
        <v>10</v>
      </c>
      <c r="B55" s="260"/>
      <c r="C55" s="90"/>
      <c r="D55" s="90"/>
      <c r="E55" s="255"/>
      <c r="F55" s="255"/>
      <c r="G55" s="255"/>
      <c r="H55" s="687"/>
      <c r="I55" s="260"/>
      <c r="J55" s="334"/>
      <c r="K55" s="641"/>
      <c r="L55" s="255"/>
      <c r="M55" s="335"/>
      <c r="N55" s="335"/>
      <c r="O55" s="335"/>
      <c r="P55" s="335"/>
      <c r="Q55" s="335"/>
      <c r="R55" s="335"/>
      <c r="U55" s="29" t="s">
        <v>4281</v>
      </c>
    </row>
    <row r="56" spans="1:22" ht="14.5" x14ac:dyDescent="0.35">
      <c r="A56" s="197">
        <v>11</v>
      </c>
      <c r="B56" s="260"/>
      <c r="C56" s="90"/>
      <c r="D56" s="90"/>
      <c r="E56" s="255"/>
      <c r="F56" s="255"/>
      <c r="G56" s="255"/>
      <c r="H56" s="687"/>
      <c r="I56" s="260"/>
      <c r="J56" s="334"/>
      <c r="K56" s="641"/>
      <c r="L56" s="255"/>
      <c r="M56" s="335"/>
      <c r="N56" s="335"/>
      <c r="O56" s="335"/>
      <c r="P56" s="335"/>
      <c r="Q56" s="335"/>
      <c r="R56" s="335"/>
      <c r="U56" s="227" t="e">
        <f>MATCH("*",B46:B65,-1)</f>
        <v>#N/A</v>
      </c>
      <c r="V56" s="56" t="s">
        <v>3599</v>
      </c>
    </row>
    <row r="57" spans="1:22" ht="14.5" x14ac:dyDescent="0.35">
      <c r="A57" s="197">
        <v>12</v>
      </c>
      <c r="B57" s="260"/>
      <c r="C57" s="90"/>
      <c r="D57" s="90"/>
      <c r="E57" s="255"/>
      <c r="F57" s="255"/>
      <c r="G57" s="255"/>
      <c r="H57" s="687"/>
      <c r="I57" s="260"/>
      <c r="J57" s="334"/>
      <c r="K57" s="641"/>
      <c r="L57" s="255"/>
      <c r="M57" s="335"/>
      <c r="N57" s="335"/>
      <c r="O57" s="335"/>
      <c r="P57" s="335"/>
      <c r="Q57" s="335"/>
      <c r="R57" s="335"/>
      <c r="U57" s="227" t="e">
        <f ca="1">OFFSET(B46,U56-1,0,1,1)</f>
        <v>#N/A</v>
      </c>
      <c r="V57" s="56" t="s">
        <v>3598</v>
      </c>
    </row>
    <row r="58" spans="1:22" ht="14.5" x14ac:dyDescent="0.35">
      <c r="A58" s="197">
        <v>13</v>
      </c>
      <c r="B58" s="260"/>
      <c r="C58" s="90"/>
      <c r="D58" s="90"/>
      <c r="E58" s="255"/>
      <c r="F58" s="255"/>
      <c r="G58" s="255"/>
      <c r="H58" s="687"/>
      <c r="I58" s="260"/>
      <c r="J58" s="334"/>
      <c r="K58" s="641"/>
      <c r="L58" s="255"/>
      <c r="M58" s="335"/>
      <c r="N58" s="335"/>
      <c r="O58" s="335"/>
      <c r="P58" s="335"/>
      <c r="Q58" s="335"/>
      <c r="R58" s="335"/>
      <c r="U58" s="227" t="e">
        <f t="array" aca="1" ref="U58" ca="1">MIN(IF(LEN(OFFSET(B46,0,0,U56-1,1))=0,ROW(OFFSET(B46,0,0,U56-1,1))))</f>
        <v>#N/A</v>
      </c>
      <c r="V58" s="56" t="s">
        <v>3729</v>
      </c>
    </row>
    <row r="59" spans="1:22" ht="14.5" x14ac:dyDescent="0.35">
      <c r="A59" s="197">
        <v>14</v>
      </c>
      <c r="B59" s="260"/>
      <c r="C59" s="90"/>
      <c r="D59" s="90"/>
      <c r="E59" s="255"/>
      <c r="F59" s="255"/>
      <c r="G59" s="255"/>
      <c r="H59" s="687"/>
      <c r="I59" s="260"/>
      <c r="J59" s="334"/>
      <c r="K59" s="641"/>
      <c r="L59" s="255"/>
      <c r="M59" s="335"/>
      <c r="N59" s="335"/>
      <c r="O59" s="335"/>
      <c r="P59" s="335"/>
      <c r="Q59" s="335"/>
      <c r="R59" s="335"/>
      <c r="U59" s="29" t="s">
        <v>4600</v>
      </c>
    </row>
    <row r="60" spans="1:22" ht="14.5" x14ac:dyDescent="0.35">
      <c r="A60" s="197">
        <v>15</v>
      </c>
      <c r="B60" s="260"/>
      <c r="C60" s="90"/>
      <c r="D60" s="90"/>
      <c r="E60" s="255"/>
      <c r="F60" s="255"/>
      <c r="G60" s="255"/>
      <c r="H60" s="687"/>
      <c r="I60" s="260"/>
      <c r="J60" s="334"/>
      <c r="K60" s="641"/>
      <c r="L60" s="255"/>
      <c r="M60" s="335"/>
      <c r="N60" s="335"/>
      <c r="O60" s="335"/>
      <c r="P60" s="335"/>
      <c r="Q60" s="335"/>
      <c r="R60" s="335"/>
      <c r="U60" s="227" t="e">
        <f>MATCH("*",D73:D132,-1)</f>
        <v>#N/A</v>
      </c>
      <c r="V60" s="56" t="s">
        <v>3599</v>
      </c>
    </row>
    <row r="61" spans="1:22" ht="14.5" x14ac:dyDescent="0.35">
      <c r="A61" s="197">
        <v>16</v>
      </c>
      <c r="B61" s="260"/>
      <c r="C61" s="90"/>
      <c r="D61" s="90"/>
      <c r="E61" s="255"/>
      <c r="F61" s="255"/>
      <c r="G61" s="255"/>
      <c r="H61" s="687"/>
      <c r="I61" s="260"/>
      <c r="J61" s="334"/>
      <c r="K61" s="641"/>
      <c r="L61" s="255"/>
      <c r="M61" s="335"/>
      <c r="N61" s="335"/>
      <c r="O61" s="335"/>
      <c r="P61" s="335"/>
      <c r="Q61" s="335"/>
      <c r="R61" s="335"/>
      <c r="U61" s="227" t="e">
        <f ca="1">OFFSET(D73,U60-1,0,1,1)</f>
        <v>#N/A</v>
      </c>
      <c r="V61" s="56" t="s">
        <v>3598</v>
      </c>
    </row>
    <row r="62" spans="1:22" ht="14.5" x14ac:dyDescent="0.35">
      <c r="A62" s="197">
        <v>17</v>
      </c>
      <c r="B62" s="260"/>
      <c r="C62" s="90"/>
      <c r="D62" s="90"/>
      <c r="E62" s="255"/>
      <c r="F62" s="255"/>
      <c r="G62" s="255"/>
      <c r="H62" s="687"/>
      <c r="I62" s="260"/>
      <c r="J62" s="334"/>
      <c r="K62" s="641"/>
      <c r="L62" s="255"/>
      <c r="M62" s="335"/>
      <c r="N62" s="335"/>
      <c r="O62" s="335"/>
      <c r="P62" s="335"/>
      <c r="Q62" s="335"/>
      <c r="R62" s="335"/>
      <c r="U62" s="227" t="e">
        <f t="array" aca="1" ref="U62" ca="1">MIN(IF(LEN(OFFSET(D73,0,0,U60-1,1))=0,ROW(OFFSET(D73,0,0,U60-1,1))))</f>
        <v>#N/A</v>
      </c>
      <c r="V62" s="56" t="s">
        <v>3729</v>
      </c>
    </row>
    <row r="63" spans="1:22" ht="14.5" x14ac:dyDescent="0.35">
      <c r="A63" s="197">
        <v>18</v>
      </c>
      <c r="B63" s="260"/>
      <c r="C63" s="90"/>
      <c r="D63" s="90"/>
      <c r="E63" s="255"/>
      <c r="F63" s="255"/>
      <c r="G63" s="255"/>
      <c r="H63" s="687"/>
      <c r="I63" s="260"/>
      <c r="J63" s="334"/>
      <c r="K63" s="641"/>
      <c r="L63" s="255"/>
      <c r="M63" s="335"/>
      <c r="N63" s="335"/>
      <c r="O63" s="335"/>
      <c r="P63" s="335"/>
      <c r="Q63" s="335"/>
      <c r="R63" s="335"/>
      <c r="U63" s="29" t="s">
        <v>4601</v>
      </c>
    </row>
    <row r="64" spans="1:22" ht="14.5" x14ac:dyDescent="0.35">
      <c r="A64" s="197">
        <v>19</v>
      </c>
      <c r="B64" s="260"/>
      <c r="C64" s="90"/>
      <c r="D64" s="90"/>
      <c r="E64" s="255"/>
      <c r="F64" s="255"/>
      <c r="G64" s="255"/>
      <c r="H64" s="687"/>
      <c r="I64" s="260"/>
      <c r="J64" s="334"/>
      <c r="K64" s="641"/>
      <c r="L64" s="255"/>
      <c r="M64" s="335"/>
      <c r="N64" s="335"/>
      <c r="O64" s="335"/>
      <c r="P64" s="335"/>
      <c r="Q64" s="335"/>
      <c r="R64" s="335"/>
      <c r="U64" s="227" t="e">
        <f ca="1">MATCH("*",B139:B213,-1)</f>
        <v>#N/A</v>
      </c>
      <c r="V64" s="56" t="s">
        <v>3599</v>
      </c>
    </row>
    <row r="65" spans="1:22" ht="14.5" x14ac:dyDescent="0.35">
      <c r="A65" s="197">
        <v>20</v>
      </c>
      <c r="B65" s="260"/>
      <c r="C65" s="90"/>
      <c r="D65" s="90"/>
      <c r="E65" s="255"/>
      <c r="F65" s="255"/>
      <c r="G65" s="255"/>
      <c r="H65" s="687"/>
      <c r="I65" s="260"/>
      <c r="J65" s="334"/>
      <c r="K65" s="641"/>
      <c r="L65" s="255"/>
      <c r="M65" s="335"/>
      <c r="N65" s="335"/>
      <c r="O65" s="335"/>
      <c r="P65" s="335"/>
      <c r="Q65" s="335"/>
      <c r="R65" s="335"/>
      <c r="U65" s="227" t="e">
        <f ca="1">OFFSET(B139,U64-1,0,1,1)</f>
        <v>#N/A</v>
      </c>
      <c r="V65" s="56" t="s">
        <v>3598</v>
      </c>
    </row>
    <row r="66" spans="1:22" x14ac:dyDescent="0.35">
      <c r="U66" s="227" t="e">
        <f t="array" aca="1" ref="U66" ca="1">MIN(IF(LEN(OFFSET(B139,0,0,U64-1,1))=0,ROW(OFFSET(B139,0,0,U64-1,1))))</f>
        <v>#N/A</v>
      </c>
      <c r="V66" s="56" t="s">
        <v>3729</v>
      </c>
    </row>
    <row r="67" spans="1:22" x14ac:dyDescent="0.35">
      <c r="U67" s="29" t="s">
        <v>4602</v>
      </c>
    </row>
    <row r="68" spans="1:22" x14ac:dyDescent="0.35">
      <c r="B68" s="237" t="s">
        <v>4592</v>
      </c>
      <c r="E68" s="122" t="s">
        <v>4306</v>
      </c>
      <c r="U68" s="227" t="e">
        <f>MATCH("*",B220:B269,-1)</f>
        <v>#N/A</v>
      </c>
      <c r="V68" s="56" t="s">
        <v>3599</v>
      </c>
    </row>
    <row r="69" spans="1:22" x14ac:dyDescent="0.35">
      <c r="U69" s="227" t="e">
        <f ca="1">OFFSET(B220,U68-1,0,1,1)</f>
        <v>#N/A</v>
      </c>
      <c r="V69" s="56" t="s">
        <v>3598</v>
      </c>
    </row>
    <row r="70" spans="1:22" ht="36.65" customHeight="1" x14ac:dyDescent="0.35">
      <c r="B70" s="928" t="s">
        <v>8995</v>
      </c>
      <c r="C70" s="928"/>
      <c r="D70" s="928"/>
      <c r="E70" s="928"/>
      <c r="F70" s="928"/>
      <c r="G70" s="928"/>
      <c r="U70" s="227" t="e">
        <f t="array" aca="1" ref="U70" ca="1">MIN(IF(LEN(OFFSET(B220,0,0,U68-1,1))=0,ROW(OFFSET(B220,0,0,U68-1,1))))</f>
        <v>#N/A</v>
      </c>
      <c r="V70" s="56" t="s">
        <v>3729</v>
      </c>
    </row>
    <row r="71" spans="1:22" ht="29" x14ac:dyDescent="0.35">
      <c r="B71" s="171"/>
      <c r="E71" s="579" t="s">
        <v>8306</v>
      </c>
      <c r="U71" s="29" t="s">
        <v>4282</v>
      </c>
    </row>
    <row r="72" spans="1:22" ht="100.25" customHeight="1" x14ac:dyDescent="0.35">
      <c r="B72" s="432" t="s">
        <v>3974</v>
      </c>
      <c r="C72" s="432" t="s">
        <v>3975</v>
      </c>
      <c r="D72" s="317" t="s">
        <v>3850</v>
      </c>
      <c r="E72" s="317" t="s">
        <v>4909</v>
      </c>
      <c r="F72" s="335"/>
      <c r="G72" s="335"/>
      <c r="H72" s="335"/>
      <c r="I72" s="335"/>
      <c r="U72" s="227" t="e">
        <f>MATCH("*",B286:B305,-1)</f>
        <v>#N/A</v>
      </c>
      <c r="V72" s="56" t="s">
        <v>3599</v>
      </c>
    </row>
    <row r="73" spans="1:22" ht="14.5" x14ac:dyDescent="0.35">
      <c r="A73" s="197">
        <v>1</v>
      </c>
      <c r="B73" s="437" t="str">
        <f ca="1">IF(ISBLANK(INDIRECT("B46")),"",INDIRECT("B46"))</f>
        <v/>
      </c>
      <c r="C73" s="107" t="str">
        <f ca="1">IF(NOT(LEN(B73)&lt;1),"Blowdown valve","")</f>
        <v/>
      </c>
      <c r="D73" s="195"/>
      <c r="E73" s="195"/>
      <c r="F73" s="335"/>
      <c r="G73" s="335"/>
      <c r="H73" s="335"/>
      <c r="I73" s="335"/>
      <c r="U73" s="227" t="e">
        <f ca="1">OFFSET(B286,U72-1,0,1,1)</f>
        <v>#N/A</v>
      </c>
      <c r="V73" s="56" t="s">
        <v>3598</v>
      </c>
    </row>
    <row r="74" spans="1:22" ht="14.5" x14ac:dyDescent="0.35">
      <c r="A74" s="197">
        <v>2</v>
      </c>
      <c r="B74" s="437" t="str">
        <f ca="1">IF(ISBLANK(INDIRECT("B46")),"",INDIRECT("B46"))</f>
        <v/>
      </c>
      <c r="C74" s="107" t="str">
        <f ca="1">IF(NOT(LEN(B74)&lt;1),"Isolation valve","")</f>
        <v/>
      </c>
      <c r="D74" s="195"/>
      <c r="E74" s="195"/>
      <c r="F74" s="335"/>
      <c r="G74" s="335"/>
      <c r="H74" s="335"/>
      <c r="I74" s="335"/>
      <c r="U74" s="227" t="e">
        <f t="array" aca="1" ref="U74" ca="1">MIN(IF(LEN(OFFSET(B286,0,0,U72-1,1))=0,ROW(OFFSET(B286,0,0,U72-1,1))))</f>
        <v>#N/A</v>
      </c>
      <c r="V74" s="56" t="s">
        <v>3729</v>
      </c>
    </row>
    <row r="75" spans="1:22" ht="14.5" x14ac:dyDescent="0.35">
      <c r="A75" s="197">
        <v>3</v>
      </c>
      <c r="B75" s="437" t="str">
        <f ca="1">IF(ISBLANK(INDIRECT("B46")),"",INDIRECT("B46"))</f>
        <v/>
      </c>
      <c r="C75" s="107" t="str">
        <f ca="1">IF(NOT(LEN(B75)&lt;1),"Wet seal","")</f>
        <v/>
      </c>
      <c r="D75" s="195"/>
      <c r="E75" s="195"/>
      <c r="F75" s="335"/>
      <c r="G75" s="335"/>
      <c r="H75" s="335"/>
      <c r="I75" s="335"/>
      <c r="U75" s="70"/>
    </row>
    <row r="76" spans="1:22" ht="14.5" x14ac:dyDescent="0.35">
      <c r="A76" s="197">
        <v>4</v>
      </c>
      <c r="B76" s="437" t="str">
        <f ca="1">IF(ISBLANK(INDIRECT("B47")),"",INDIRECT("B47"))</f>
        <v/>
      </c>
      <c r="C76" s="107" t="str">
        <f ca="1">IF(NOT(LEN(B76)&lt;1),"Blowdown valve","")</f>
        <v/>
      </c>
      <c r="D76" s="195"/>
      <c r="E76" s="195"/>
      <c r="F76" s="335"/>
      <c r="G76" s="335"/>
      <c r="H76" s="335"/>
      <c r="I76" s="335"/>
      <c r="U76" s="70"/>
    </row>
    <row r="77" spans="1:22" ht="14.5" x14ac:dyDescent="0.35">
      <c r="A77" s="197">
        <v>5</v>
      </c>
      <c r="B77" s="437" t="str">
        <f ca="1">IF(ISBLANK(INDIRECT("B47")),"",INDIRECT("B47"))</f>
        <v/>
      </c>
      <c r="C77" s="107" t="str">
        <f ca="1">IF(NOT(LEN(B77)&lt;1),"Isolation valve","")</f>
        <v/>
      </c>
      <c r="D77" s="195"/>
      <c r="E77" s="195"/>
      <c r="F77" s="335"/>
      <c r="G77" s="335"/>
      <c r="H77" s="335"/>
      <c r="I77" s="335"/>
      <c r="U77" s="70"/>
    </row>
    <row r="78" spans="1:22" ht="14.5" x14ac:dyDescent="0.35">
      <c r="A78" s="197">
        <v>6</v>
      </c>
      <c r="B78" s="437" t="str">
        <f ca="1">IF(ISBLANK(INDIRECT("B47")),"",INDIRECT("B47"))</f>
        <v/>
      </c>
      <c r="C78" s="107" t="str">
        <f ca="1">IF(NOT(LEN(B78)&lt;1),"Wet seal","")</f>
        <v/>
      </c>
      <c r="D78" s="195"/>
      <c r="E78" s="195"/>
      <c r="F78" s="335"/>
      <c r="G78" s="335"/>
      <c r="H78" s="335"/>
      <c r="I78" s="335"/>
      <c r="U78" s="70"/>
    </row>
    <row r="79" spans="1:22" ht="14.5" x14ac:dyDescent="0.35">
      <c r="A79" s="197">
        <v>7</v>
      </c>
      <c r="B79" s="437" t="str">
        <f ca="1">IF(ISBLANK(INDIRECT("B48")),"",INDIRECT("B48"))</f>
        <v/>
      </c>
      <c r="C79" s="107" t="str">
        <f ca="1">IF(NOT(LEN(B79)&lt;1),"Blowdown valve","")</f>
        <v/>
      </c>
      <c r="D79" s="195"/>
      <c r="E79" s="195"/>
      <c r="F79" s="335"/>
      <c r="G79" s="335"/>
      <c r="H79" s="335"/>
      <c r="I79" s="335"/>
      <c r="U79" s="70"/>
    </row>
    <row r="80" spans="1:22" ht="14.5" x14ac:dyDescent="0.35">
      <c r="A80" s="197">
        <v>8</v>
      </c>
      <c r="B80" s="437" t="str">
        <f ca="1">IF(ISBLANK(INDIRECT("B48")),"",INDIRECT("B48"))</f>
        <v/>
      </c>
      <c r="C80" s="107" t="str">
        <f ca="1">IF(NOT(LEN(B80)&lt;1),"Isolation valve","")</f>
        <v/>
      </c>
      <c r="D80" s="195"/>
      <c r="E80" s="195"/>
      <c r="F80" s="335"/>
      <c r="G80" s="335"/>
      <c r="H80" s="335"/>
      <c r="I80" s="335"/>
      <c r="U80" s="70"/>
    </row>
    <row r="81" spans="1:21" ht="14.5" x14ac:dyDescent="0.35">
      <c r="A81" s="197">
        <v>9</v>
      </c>
      <c r="B81" s="437" t="str">
        <f ca="1">IF(ISBLANK(INDIRECT("B48")),"",INDIRECT("B48"))</f>
        <v/>
      </c>
      <c r="C81" s="107" t="str">
        <f ca="1">IF(NOT(LEN(B81)&lt;1),"Wet seal","")</f>
        <v/>
      </c>
      <c r="D81" s="195"/>
      <c r="E81" s="195"/>
      <c r="F81" s="335"/>
      <c r="G81" s="335"/>
      <c r="H81" s="335"/>
      <c r="I81" s="335"/>
      <c r="U81" s="70"/>
    </row>
    <row r="82" spans="1:21" ht="14.5" x14ac:dyDescent="0.35">
      <c r="A82" s="197">
        <v>10</v>
      </c>
      <c r="B82" s="437" t="str">
        <f ca="1">IF(ISBLANK(INDIRECT("B49")),"",INDIRECT("B49"))</f>
        <v/>
      </c>
      <c r="C82" s="107" t="str">
        <f ca="1">IF(NOT(LEN(B82)&lt;1),"Blowdown valve","")</f>
        <v/>
      </c>
      <c r="D82" s="195"/>
      <c r="E82" s="195"/>
      <c r="F82" s="335"/>
      <c r="G82" s="335"/>
      <c r="H82" s="335"/>
      <c r="I82" s="335"/>
      <c r="U82" s="70"/>
    </row>
    <row r="83" spans="1:21" ht="14.5" x14ac:dyDescent="0.35">
      <c r="A83" s="197">
        <v>11</v>
      </c>
      <c r="B83" s="437" t="str">
        <f ca="1">IF(ISBLANK(INDIRECT("B49")),"",INDIRECT("B49"))</f>
        <v/>
      </c>
      <c r="C83" s="107" t="str">
        <f ca="1">IF(NOT(LEN(B83)&lt;1),"Isolation valve","")</f>
        <v/>
      </c>
      <c r="D83" s="195"/>
      <c r="E83" s="195"/>
      <c r="F83" s="335"/>
      <c r="G83" s="335"/>
      <c r="H83" s="335"/>
      <c r="I83" s="335"/>
      <c r="U83" s="70"/>
    </row>
    <row r="84" spans="1:21" ht="14.5" x14ac:dyDescent="0.35">
      <c r="A84" s="197">
        <v>12</v>
      </c>
      <c r="B84" s="437" t="str">
        <f ca="1">IF(ISBLANK(INDIRECT("B49")),"",INDIRECT("B49"))</f>
        <v/>
      </c>
      <c r="C84" s="107" t="str">
        <f ca="1">IF(NOT(LEN(B84)&lt;1),"Wet seal","")</f>
        <v/>
      </c>
      <c r="D84" s="195"/>
      <c r="E84" s="195"/>
      <c r="F84" s="335"/>
      <c r="G84" s="335"/>
      <c r="H84" s="335"/>
      <c r="I84" s="335"/>
      <c r="U84" s="70"/>
    </row>
    <row r="85" spans="1:21" ht="14.5" x14ac:dyDescent="0.35">
      <c r="A85" s="197">
        <v>13</v>
      </c>
      <c r="B85" s="437" t="str">
        <f ca="1">IF(ISBLANK(INDIRECT("B50")),"",INDIRECT("B50"))</f>
        <v/>
      </c>
      <c r="C85" s="107" t="str">
        <f ca="1">IF(NOT(LEN(B85)&lt;1),"Blowdown valve","")</f>
        <v/>
      </c>
      <c r="D85" s="195"/>
      <c r="E85" s="195"/>
      <c r="F85" s="335"/>
      <c r="G85" s="335"/>
      <c r="H85" s="335"/>
      <c r="I85" s="335"/>
      <c r="U85" s="70"/>
    </row>
    <row r="86" spans="1:21" ht="14.5" x14ac:dyDescent="0.35">
      <c r="A86" s="197">
        <v>14</v>
      </c>
      <c r="B86" s="437" t="str">
        <f ca="1">IF(ISBLANK(INDIRECT("B50")),"",INDIRECT("B50"))</f>
        <v/>
      </c>
      <c r="C86" s="107" t="str">
        <f ca="1">IF(NOT(LEN(B86)&lt;1),"Isolation valve","")</f>
        <v/>
      </c>
      <c r="D86" s="195"/>
      <c r="E86" s="195"/>
      <c r="F86" s="335"/>
      <c r="G86" s="335"/>
      <c r="H86" s="335"/>
      <c r="I86" s="335"/>
      <c r="U86" s="70"/>
    </row>
    <row r="87" spans="1:21" ht="14.5" x14ac:dyDescent="0.35">
      <c r="A87" s="197">
        <v>15</v>
      </c>
      <c r="B87" s="437" t="str">
        <f ca="1">IF(ISBLANK(INDIRECT("B50")),"",INDIRECT("B50"))</f>
        <v/>
      </c>
      <c r="C87" s="107" t="str">
        <f ca="1">IF(NOT(LEN(B87)&lt;1),"Wet seal","")</f>
        <v/>
      </c>
      <c r="D87" s="195"/>
      <c r="E87" s="195"/>
      <c r="F87" s="335"/>
      <c r="G87" s="335"/>
      <c r="H87" s="335"/>
      <c r="I87" s="335"/>
      <c r="U87" s="70"/>
    </row>
    <row r="88" spans="1:21" ht="14.5" x14ac:dyDescent="0.35">
      <c r="A88" s="197">
        <v>16</v>
      </c>
      <c r="B88" s="437" t="str">
        <f ca="1">IF(ISBLANK(INDIRECT("B51")),"",INDIRECT("B51"))</f>
        <v/>
      </c>
      <c r="C88" s="107" t="str">
        <f ca="1">IF(NOT(LEN(B88)&lt;1),"Blowdown valve","")</f>
        <v/>
      </c>
      <c r="D88" s="195"/>
      <c r="E88" s="195"/>
      <c r="F88" s="335"/>
      <c r="G88" s="335"/>
      <c r="H88" s="335"/>
      <c r="I88" s="335"/>
      <c r="U88" s="70"/>
    </row>
    <row r="89" spans="1:21" ht="14.5" x14ac:dyDescent="0.35">
      <c r="A89" s="197">
        <v>17</v>
      </c>
      <c r="B89" s="437" t="str">
        <f ca="1">IF(ISBLANK(INDIRECT("B51")),"",INDIRECT("B51"))</f>
        <v/>
      </c>
      <c r="C89" s="107" t="str">
        <f ca="1">IF(NOT(LEN(B89)&lt;1),"Isolation valve","")</f>
        <v/>
      </c>
      <c r="D89" s="195"/>
      <c r="E89" s="195"/>
      <c r="F89" s="335"/>
      <c r="G89" s="335"/>
      <c r="H89" s="335"/>
      <c r="I89" s="335"/>
      <c r="U89" s="70"/>
    </row>
    <row r="90" spans="1:21" ht="14.5" x14ac:dyDescent="0.35">
      <c r="A90" s="197">
        <v>18</v>
      </c>
      <c r="B90" s="437" t="str">
        <f ca="1">IF(ISBLANK(INDIRECT("B51")),"",INDIRECT("B51"))</f>
        <v/>
      </c>
      <c r="C90" s="107" t="str">
        <f ca="1">IF(NOT(LEN(B90)&lt;1),"Wet seal","")</f>
        <v/>
      </c>
      <c r="D90" s="195"/>
      <c r="E90" s="195"/>
      <c r="F90" s="335"/>
      <c r="G90" s="335"/>
      <c r="H90" s="335"/>
      <c r="I90" s="335"/>
      <c r="U90" s="70"/>
    </row>
    <row r="91" spans="1:21" ht="14.5" x14ac:dyDescent="0.35">
      <c r="A91" s="197">
        <v>19</v>
      </c>
      <c r="B91" s="437" t="str">
        <f ca="1">IF(ISBLANK(INDIRECT("B52")),"",INDIRECT("B52"))</f>
        <v/>
      </c>
      <c r="C91" s="107" t="str">
        <f ca="1">IF(NOT(LEN(B91)&lt;1),"Blowdown valve","")</f>
        <v/>
      </c>
      <c r="D91" s="195"/>
      <c r="E91" s="195"/>
      <c r="F91" s="335"/>
      <c r="G91" s="335"/>
      <c r="H91" s="335"/>
      <c r="I91" s="335"/>
      <c r="U91" s="70"/>
    </row>
    <row r="92" spans="1:21" ht="14.5" x14ac:dyDescent="0.35">
      <c r="A92" s="197">
        <v>20</v>
      </c>
      <c r="B92" s="437" t="str">
        <f ca="1">IF(ISBLANK(INDIRECT("B52")),"",INDIRECT("B52"))</f>
        <v/>
      </c>
      <c r="C92" s="107" t="str">
        <f ca="1">IF(NOT(LEN(B92)&lt;1),"Isolation valve","")</f>
        <v/>
      </c>
      <c r="D92" s="195"/>
      <c r="E92" s="195"/>
      <c r="F92" s="335"/>
      <c r="G92" s="335"/>
      <c r="H92" s="335"/>
      <c r="I92" s="335"/>
      <c r="U92" s="70"/>
    </row>
    <row r="93" spans="1:21" ht="14.5" x14ac:dyDescent="0.35">
      <c r="A93" s="197">
        <v>21</v>
      </c>
      <c r="B93" s="437" t="str">
        <f ca="1">IF(ISBLANK(INDIRECT("B52")),"",INDIRECT("B52"))</f>
        <v/>
      </c>
      <c r="C93" s="107" t="str">
        <f ca="1">IF(NOT(LEN(B93)&lt;1),"Wet seal","")</f>
        <v/>
      </c>
      <c r="D93" s="195"/>
      <c r="E93" s="195"/>
      <c r="F93" s="335"/>
      <c r="G93" s="335"/>
      <c r="H93" s="335"/>
      <c r="I93" s="335"/>
      <c r="U93" s="70"/>
    </row>
    <row r="94" spans="1:21" ht="14.5" x14ac:dyDescent="0.35">
      <c r="A94" s="197">
        <v>22</v>
      </c>
      <c r="B94" s="437" t="str">
        <f ca="1">IF(ISBLANK(INDIRECT("B53")),"",INDIRECT("B53"))</f>
        <v/>
      </c>
      <c r="C94" s="107" t="str">
        <f ca="1">IF(NOT(LEN(B94)&lt;1),"Blowdown valve","")</f>
        <v/>
      </c>
      <c r="D94" s="195"/>
      <c r="E94" s="195"/>
      <c r="F94" s="335"/>
      <c r="G94" s="335"/>
      <c r="H94" s="335"/>
      <c r="I94" s="335"/>
      <c r="U94" s="70"/>
    </row>
    <row r="95" spans="1:21" ht="14.5" x14ac:dyDescent="0.35">
      <c r="A95" s="197">
        <v>23</v>
      </c>
      <c r="B95" s="437" t="str">
        <f ca="1">IF(ISBLANK(INDIRECT("B53")),"",INDIRECT("B53"))</f>
        <v/>
      </c>
      <c r="C95" s="107" t="str">
        <f ca="1">IF(NOT(LEN(B95)&lt;1),"Isolation valve","")</f>
        <v/>
      </c>
      <c r="D95" s="195"/>
      <c r="E95" s="195"/>
      <c r="F95" s="335"/>
      <c r="G95" s="335"/>
      <c r="H95" s="335"/>
      <c r="I95" s="335"/>
      <c r="U95" s="70"/>
    </row>
    <row r="96" spans="1:21" ht="14.5" x14ac:dyDescent="0.35">
      <c r="A96" s="197">
        <v>24</v>
      </c>
      <c r="B96" s="437" t="str">
        <f ca="1">IF(ISBLANK(INDIRECT("B53")),"",INDIRECT("B53"))</f>
        <v/>
      </c>
      <c r="C96" s="107" t="str">
        <f ca="1">IF(NOT(LEN(B96)&lt;1),"Wet seal","")</f>
        <v/>
      </c>
      <c r="D96" s="195"/>
      <c r="E96" s="195"/>
      <c r="F96" s="335"/>
      <c r="G96" s="335"/>
      <c r="H96" s="335"/>
      <c r="I96" s="335"/>
      <c r="U96" s="70"/>
    </row>
    <row r="97" spans="1:21" ht="14.5" x14ac:dyDescent="0.35">
      <c r="A97" s="197">
        <v>25</v>
      </c>
      <c r="B97" s="437" t="str">
        <f ca="1">IF(ISBLANK(INDIRECT("B54")),"",INDIRECT("B54"))</f>
        <v/>
      </c>
      <c r="C97" s="107" t="str">
        <f ca="1">IF(NOT(LEN(B97)&lt;1),"Blowdown valve","")</f>
        <v/>
      </c>
      <c r="D97" s="195"/>
      <c r="E97" s="195"/>
      <c r="F97" s="335"/>
      <c r="G97" s="335"/>
      <c r="H97" s="335"/>
      <c r="I97" s="335"/>
      <c r="U97" s="70"/>
    </row>
    <row r="98" spans="1:21" ht="14.5" x14ac:dyDescent="0.35">
      <c r="A98" s="197">
        <v>26</v>
      </c>
      <c r="B98" s="437" t="str">
        <f ca="1">IF(ISBLANK(INDIRECT("B54")),"",INDIRECT("B54"))</f>
        <v/>
      </c>
      <c r="C98" s="107" t="str">
        <f ca="1">IF(NOT(LEN(B98)&lt;1),"Isolation valve","")</f>
        <v/>
      </c>
      <c r="D98" s="195"/>
      <c r="E98" s="195"/>
      <c r="F98" s="335"/>
      <c r="G98" s="335"/>
      <c r="H98" s="335"/>
      <c r="I98" s="335"/>
      <c r="U98" s="70"/>
    </row>
    <row r="99" spans="1:21" ht="14.5" x14ac:dyDescent="0.35">
      <c r="A99" s="197">
        <v>27</v>
      </c>
      <c r="B99" s="437" t="str">
        <f ca="1">IF(ISBLANK(INDIRECT("B54")),"",INDIRECT("B54"))</f>
        <v/>
      </c>
      <c r="C99" s="107" t="str">
        <f ca="1">IF(NOT(LEN(B99)&lt;1),"Wet seal","")</f>
        <v/>
      </c>
      <c r="D99" s="195"/>
      <c r="E99" s="195"/>
      <c r="F99" s="335"/>
      <c r="G99" s="335"/>
      <c r="H99" s="335"/>
      <c r="I99" s="335"/>
      <c r="U99" s="70"/>
    </row>
    <row r="100" spans="1:21" ht="14.5" x14ac:dyDescent="0.35">
      <c r="A100" s="197">
        <v>28</v>
      </c>
      <c r="B100" s="437" t="str">
        <f ca="1">IF(ISBLANK(INDIRECT("B55")),"",INDIRECT("B55"))</f>
        <v/>
      </c>
      <c r="C100" s="107" t="str">
        <f ca="1">IF(NOT(LEN(B100)&lt;1),"Blowdown valve","")</f>
        <v/>
      </c>
      <c r="D100" s="195"/>
      <c r="E100" s="195"/>
      <c r="F100" s="335"/>
      <c r="G100" s="335"/>
      <c r="H100" s="335"/>
      <c r="I100" s="335"/>
      <c r="U100" s="70"/>
    </row>
    <row r="101" spans="1:21" ht="14.5" x14ac:dyDescent="0.35">
      <c r="A101" s="197">
        <v>29</v>
      </c>
      <c r="B101" s="437" t="str">
        <f ca="1">IF(ISBLANK(INDIRECT("B55")),"",INDIRECT("B55"))</f>
        <v/>
      </c>
      <c r="C101" s="107" t="str">
        <f ca="1">IF(NOT(LEN(B101)&lt;1),"Isolation valve","")</f>
        <v/>
      </c>
      <c r="D101" s="195"/>
      <c r="E101" s="195"/>
      <c r="F101" s="335"/>
      <c r="G101" s="335"/>
      <c r="H101" s="335"/>
      <c r="I101" s="335"/>
      <c r="U101" s="70"/>
    </row>
    <row r="102" spans="1:21" ht="14.5" x14ac:dyDescent="0.35">
      <c r="A102" s="197">
        <v>30</v>
      </c>
      <c r="B102" s="437" t="str">
        <f ca="1">IF(ISBLANK(INDIRECT("B55")),"",INDIRECT("B55"))</f>
        <v/>
      </c>
      <c r="C102" s="107" t="str">
        <f ca="1">IF(NOT(LEN(B102)&lt;1),"Wet seal","")</f>
        <v/>
      </c>
      <c r="D102" s="195"/>
      <c r="E102" s="195"/>
      <c r="F102" s="335"/>
      <c r="G102" s="335"/>
      <c r="H102" s="335"/>
      <c r="I102" s="335"/>
      <c r="U102" s="70"/>
    </row>
    <row r="103" spans="1:21" ht="14.5" x14ac:dyDescent="0.35">
      <c r="A103" s="197">
        <v>31</v>
      </c>
      <c r="B103" s="437" t="str">
        <f ca="1">IF(ISBLANK(INDIRECT("B56")),"",INDIRECT("B56"))</f>
        <v/>
      </c>
      <c r="C103" s="107" t="str">
        <f ca="1">IF(NOT(LEN(B103)&lt;1),"Blowdown valve","")</f>
        <v/>
      </c>
      <c r="D103" s="195"/>
      <c r="E103" s="195"/>
      <c r="F103" s="335"/>
      <c r="G103" s="335"/>
      <c r="H103" s="335"/>
      <c r="I103" s="335"/>
      <c r="U103" s="70"/>
    </row>
    <row r="104" spans="1:21" ht="14.5" x14ac:dyDescent="0.35">
      <c r="A104" s="197">
        <v>32</v>
      </c>
      <c r="B104" s="437" t="str">
        <f ca="1">IF(ISBLANK(INDIRECT("B56")),"",INDIRECT("B56"))</f>
        <v/>
      </c>
      <c r="C104" s="107" t="str">
        <f ca="1">IF(NOT(LEN(B104)&lt;1),"Isolation valve","")</f>
        <v/>
      </c>
      <c r="D104" s="195"/>
      <c r="E104" s="195"/>
      <c r="F104" s="335"/>
      <c r="G104" s="335"/>
      <c r="H104" s="335"/>
      <c r="I104" s="335"/>
      <c r="U104" s="70"/>
    </row>
    <row r="105" spans="1:21" ht="14.5" x14ac:dyDescent="0.35">
      <c r="A105" s="197">
        <v>33</v>
      </c>
      <c r="B105" s="437" t="str">
        <f ca="1">IF(ISBLANK(INDIRECT("B56")),"",INDIRECT("B56"))</f>
        <v/>
      </c>
      <c r="C105" s="107" t="str">
        <f ca="1">IF(NOT(LEN(B105)&lt;1),"Wet seal","")</f>
        <v/>
      </c>
      <c r="D105" s="195"/>
      <c r="E105" s="195"/>
      <c r="F105" s="335"/>
      <c r="G105" s="335"/>
      <c r="H105" s="335"/>
      <c r="I105" s="335"/>
      <c r="U105" s="70"/>
    </row>
    <row r="106" spans="1:21" ht="14.5" x14ac:dyDescent="0.35">
      <c r="A106" s="197">
        <v>34</v>
      </c>
      <c r="B106" s="437" t="str">
        <f ca="1">IF(ISBLANK(INDIRECT("B57")),"",INDIRECT("B57"))</f>
        <v/>
      </c>
      <c r="C106" s="107" t="str">
        <f ca="1">IF(NOT(LEN(B106)&lt;1),"Blowdown valve","")</f>
        <v/>
      </c>
      <c r="D106" s="195"/>
      <c r="E106" s="195"/>
      <c r="F106" s="335"/>
      <c r="G106" s="335"/>
      <c r="H106" s="335"/>
      <c r="I106" s="335"/>
      <c r="U106" s="70"/>
    </row>
    <row r="107" spans="1:21" ht="14.5" x14ac:dyDescent="0.35">
      <c r="A107" s="197">
        <v>35</v>
      </c>
      <c r="B107" s="437" t="str">
        <f ca="1">IF(ISBLANK(INDIRECT("B57")),"",INDIRECT("B57"))</f>
        <v/>
      </c>
      <c r="C107" s="107" t="str">
        <f ca="1">IF(NOT(LEN(B107)&lt;1),"Isolation valve","")</f>
        <v/>
      </c>
      <c r="D107" s="195"/>
      <c r="E107" s="195"/>
      <c r="F107" s="335"/>
      <c r="G107" s="335"/>
      <c r="H107" s="335"/>
      <c r="I107" s="335"/>
      <c r="U107" s="70"/>
    </row>
    <row r="108" spans="1:21" ht="14.5" x14ac:dyDescent="0.35">
      <c r="A108" s="197">
        <v>36</v>
      </c>
      <c r="B108" s="437" t="str">
        <f ca="1">IF(ISBLANK(INDIRECT("B57")),"",INDIRECT("B57"))</f>
        <v/>
      </c>
      <c r="C108" s="107" t="str">
        <f ca="1">IF(NOT(LEN(B108)&lt;1),"Wet seal","")</f>
        <v/>
      </c>
      <c r="D108" s="195"/>
      <c r="E108" s="195"/>
      <c r="F108" s="335"/>
      <c r="G108" s="335"/>
      <c r="H108" s="335"/>
      <c r="I108" s="335"/>
      <c r="U108" s="70"/>
    </row>
    <row r="109" spans="1:21" ht="14.5" x14ac:dyDescent="0.35">
      <c r="A109" s="197">
        <v>37</v>
      </c>
      <c r="B109" s="437" t="str">
        <f ca="1">IF(ISBLANK(INDIRECT("B58")),"",INDIRECT("B58"))</f>
        <v/>
      </c>
      <c r="C109" s="107" t="str">
        <f ca="1">IF(NOT(LEN(B109)&lt;1),"Blowdown valve","")</f>
        <v/>
      </c>
      <c r="D109" s="195"/>
      <c r="E109" s="195"/>
      <c r="F109" s="335"/>
      <c r="G109" s="335"/>
      <c r="H109" s="335"/>
      <c r="I109" s="335"/>
      <c r="U109" s="70"/>
    </row>
    <row r="110" spans="1:21" ht="14.5" x14ac:dyDescent="0.35">
      <c r="A110" s="197">
        <v>38</v>
      </c>
      <c r="B110" s="437" t="str">
        <f ca="1">IF(ISBLANK(INDIRECT("B58")),"",INDIRECT("B58"))</f>
        <v/>
      </c>
      <c r="C110" s="107" t="str">
        <f ca="1">IF(NOT(LEN(B110)&lt;1),"Isolation valve","")</f>
        <v/>
      </c>
      <c r="D110" s="195"/>
      <c r="E110" s="195"/>
      <c r="F110" s="335"/>
      <c r="G110" s="335"/>
      <c r="H110" s="335"/>
      <c r="I110" s="335"/>
      <c r="U110" s="70"/>
    </row>
    <row r="111" spans="1:21" ht="14.5" x14ac:dyDescent="0.35">
      <c r="A111" s="197">
        <v>39</v>
      </c>
      <c r="B111" s="437" t="str">
        <f ca="1">IF(ISBLANK(INDIRECT("B58")),"",INDIRECT("B58"))</f>
        <v/>
      </c>
      <c r="C111" s="107" t="str">
        <f ca="1">IF(NOT(LEN(B111)&lt;1),"Wet seal","")</f>
        <v/>
      </c>
      <c r="D111" s="195"/>
      <c r="E111" s="195"/>
      <c r="F111" s="335"/>
      <c r="G111" s="335"/>
      <c r="H111" s="335"/>
      <c r="I111" s="335"/>
      <c r="U111" s="70"/>
    </row>
    <row r="112" spans="1:21" ht="14.5" x14ac:dyDescent="0.35">
      <c r="A112" s="197">
        <v>40</v>
      </c>
      <c r="B112" s="437" t="str">
        <f ca="1">IF(ISBLANK(INDIRECT("B59")),"",INDIRECT("B59"))</f>
        <v/>
      </c>
      <c r="C112" s="107" t="str">
        <f ca="1">IF(NOT(LEN(B112)&lt;1),"Blowdown valve","")</f>
        <v/>
      </c>
      <c r="D112" s="195"/>
      <c r="E112" s="195"/>
      <c r="F112" s="335"/>
      <c r="G112" s="335"/>
      <c r="H112" s="335"/>
      <c r="I112" s="335"/>
      <c r="U112" s="70"/>
    </row>
    <row r="113" spans="1:21" ht="14.5" x14ac:dyDescent="0.35">
      <c r="A113" s="197">
        <v>41</v>
      </c>
      <c r="B113" s="437" t="str">
        <f ca="1">IF(ISBLANK(INDIRECT("B59")),"",INDIRECT("B59"))</f>
        <v/>
      </c>
      <c r="C113" s="107" t="str">
        <f ca="1">IF(NOT(LEN(B113)&lt;1),"Isolation valve","")</f>
        <v/>
      </c>
      <c r="D113" s="195"/>
      <c r="E113" s="195"/>
      <c r="F113" s="335"/>
      <c r="G113" s="335"/>
      <c r="H113" s="335"/>
      <c r="I113" s="335"/>
      <c r="U113" s="70"/>
    </row>
    <row r="114" spans="1:21" ht="14.5" x14ac:dyDescent="0.35">
      <c r="A114" s="197">
        <v>42</v>
      </c>
      <c r="B114" s="437" t="str">
        <f ca="1">IF(ISBLANK(INDIRECT("B59")),"",INDIRECT("B59"))</f>
        <v/>
      </c>
      <c r="C114" s="107" t="str">
        <f ca="1">IF(NOT(LEN(B114)&lt;1),"Wet seal","")</f>
        <v/>
      </c>
      <c r="D114" s="195"/>
      <c r="E114" s="195"/>
      <c r="F114" s="335"/>
      <c r="G114" s="335"/>
      <c r="H114" s="335"/>
      <c r="I114" s="335"/>
      <c r="U114" s="70"/>
    </row>
    <row r="115" spans="1:21" ht="14.5" x14ac:dyDescent="0.35">
      <c r="A115" s="197">
        <v>43</v>
      </c>
      <c r="B115" s="437" t="str">
        <f ca="1">IF(ISBLANK(INDIRECT("B60")),"",INDIRECT("B60"))</f>
        <v/>
      </c>
      <c r="C115" s="107" t="str">
        <f ca="1">IF(NOT(LEN(B115)&lt;1),"Blowdown valve","")</f>
        <v/>
      </c>
      <c r="D115" s="195"/>
      <c r="E115" s="195"/>
      <c r="F115" s="335"/>
      <c r="G115" s="335"/>
      <c r="H115" s="335"/>
      <c r="I115" s="335"/>
      <c r="U115" s="70"/>
    </row>
    <row r="116" spans="1:21" ht="14.5" x14ac:dyDescent="0.35">
      <c r="A116" s="197">
        <v>44</v>
      </c>
      <c r="B116" s="437" t="str">
        <f ca="1">IF(ISBLANK(INDIRECT("B60")),"",INDIRECT("B60"))</f>
        <v/>
      </c>
      <c r="C116" s="107" t="str">
        <f ca="1">IF(NOT(LEN(B116)&lt;1),"Isolation valve","")</f>
        <v/>
      </c>
      <c r="D116" s="195"/>
      <c r="E116" s="195"/>
      <c r="F116" s="335"/>
      <c r="G116" s="335"/>
      <c r="H116" s="335"/>
      <c r="I116" s="335"/>
      <c r="U116" s="70"/>
    </row>
    <row r="117" spans="1:21" ht="14.5" x14ac:dyDescent="0.35">
      <c r="A117" s="197">
        <v>45</v>
      </c>
      <c r="B117" s="437" t="str">
        <f ca="1">IF(ISBLANK(INDIRECT("B60")),"",INDIRECT("B60"))</f>
        <v/>
      </c>
      <c r="C117" s="107" t="str">
        <f ca="1">IF(NOT(LEN(B117)&lt;1),"Wet seal","")</f>
        <v/>
      </c>
      <c r="D117" s="195"/>
      <c r="E117" s="195"/>
      <c r="F117" s="335"/>
      <c r="G117" s="335"/>
      <c r="H117" s="335"/>
      <c r="I117" s="335"/>
      <c r="U117" s="70"/>
    </row>
    <row r="118" spans="1:21" ht="14.5" x14ac:dyDescent="0.35">
      <c r="A118" s="197">
        <v>46</v>
      </c>
      <c r="B118" s="437" t="str">
        <f ca="1">IF(ISBLANK(INDIRECT("B61")),"",INDIRECT("B61"))</f>
        <v/>
      </c>
      <c r="C118" s="107" t="str">
        <f ca="1">IF(NOT(LEN(B118)&lt;1),"Blowdown valve","")</f>
        <v/>
      </c>
      <c r="D118" s="195"/>
      <c r="E118" s="195"/>
      <c r="F118" s="335"/>
      <c r="G118" s="335"/>
      <c r="H118" s="335"/>
      <c r="I118" s="335"/>
      <c r="U118" s="70"/>
    </row>
    <row r="119" spans="1:21" ht="14.5" x14ac:dyDescent="0.35">
      <c r="A119" s="197">
        <v>47</v>
      </c>
      <c r="B119" s="437" t="str">
        <f ca="1">IF(ISBLANK(INDIRECT("B61")),"",INDIRECT("B61"))</f>
        <v/>
      </c>
      <c r="C119" s="107" t="str">
        <f ca="1">IF(NOT(LEN(B119)&lt;1),"Isolation valve","")</f>
        <v/>
      </c>
      <c r="D119" s="195"/>
      <c r="E119" s="195"/>
      <c r="F119" s="335"/>
      <c r="G119" s="335"/>
      <c r="H119" s="335"/>
      <c r="I119" s="335"/>
      <c r="U119" s="70"/>
    </row>
    <row r="120" spans="1:21" ht="14.5" x14ac:dyDescent="0.35">
      <c r="A120" s="197">
        <v>48</v>
      </c>
      <c r="B120" s="437" t="str">
        <f ca="1">IF(ISBLANK(INDIRECT("B61")),"",INDIRECT("B61"))</f>
        <v/>
      </c>
      <c r="C120" s="107" t="str">
        <f ca="1">IF(NOT(LEN(B120)&lt;1),"Wet seal","")</f>
        <v/>
      </c>
      <c r="D120" s="195"/>
      <c r="E120" s="195"/>
      <c r="F120" s="335"/>
      <c r="G120" s="335"/>
      <c r="H120" s="335"/>
      <c r="I120" s="335"/>
      <c r="U120" s="70"/>
    </row>
    <row r="121" spans="1:21" ht="14.5" x14ac:dyDescent="0.35">
      <c r="A121" s="197">
        <v>49</v>
      </c>
      <c r="B121" s="437" t="str">
        <f ca="1">IF(ISBLANK(INDIRECT("B62")),"",INDIRECT("B62"))</f>
        <v/>
      </c>
      <c r="C121" s="107" t="str">
        <f ca="1">IF(NOT(LEN(B121)&lt;1),"Blowdown valve","")</f>
        <v/>
      </c>
      <c r="D121" s="195"/>
      <c r="E121" s="195"/>
      <c r="F121" s="335"/>
      <c r="G121" s="335"/>
      <c r="H121" s="335"/>
      <c r="I121" s="335"/>
      <c r="U121" s="70"/>
    </row>
    <row r="122" spans="1:21" ht="14.5" x14ac:dyDescent="0.35">
      <c r="A122" s="197">
        <v>50</v>
      </c>
      <c r="B122" s="437" t="str">
        <f ca="1">IF(ISBLANK(INDIRECT("B62")),"",INDIRECT("B62"))</f>
        <v/>
      </c>
      <c r="C122" s="107" t="str">
        <f ca="1">IF(NOT(LEN(B122)&lt;1),"Isolation valve","")</f>
        <v/>
      </c>
      <c r="D122" s="195"/>
      <c r="E122" s="195"/>
      <c r="F122" s="335"/>
      <c r="G122" s="335"/>
      <c r="H122" s="335"/>
      <c r="I122" s="335"/>
      <c r="U122" s="70"/>
    </row>
    <row r="123" spans="1:21" ht="14.5" x14ac:dyDescent="0.35">
      <c r="A123" s="197">
        <v>51</v>
      </c>
      <c r="B123" s="437" t="str">
        <f ca="1">IF(ISBLANK(INDIRECT("B62")),"",INDIRECT("B62"))</f>
        <v/>
      </c>
      <c r="C123" s="107" t="str">
        <f ca="1">IF(NOT(LEN(B123)&lt;1),"Wet seal","")</f>
        <v/>
      </c>
      <c r="D123" s="195"/>
      <c r="E123" s="195"/>
      <c r="F123" s="335"/>
      <c r="G123" s="335"/>
      <c r="H123" s="335"/>
      <c r="I123" s="335"/>
      <c r="U123" s="70"/>
    </row>
    <row r="124" spans="1:21" ht="14.5" x14ac:dyDescent="0.35">
      <c r="A124" s="197">
        <v>52</v>
      </c>
      <c r="B124" s="437" t="str">
        <f ca="1">IF(ISBLANK(INDIRECT("B63")),"",INDIRECT("B63"))</f>
        <v/>
      </c>
      <c r="C124" s="107" t="str">
        <f ca="1">IF(NOT(LEN(B124)&lt;1),"Blowdown valve","")</f>
        <v/>
      </c>
      <c r="D124" s="195"/>
      <c r="E124" s="195"/>
      <c r="F124" s="335"/>
      <c r="G124" s="335"/>
      <c r="H124" s="335"/>
      <c r="I124" s="335"/>
      <c r="U124" s="70"/>
    </row>
    <row r="125" spans="1:21" ht="14.5" x14ac:dyDescent="0.35">
      <c r="A125" s="197">
        <v>53</v>
      </c>
      <c r="B125" s="437" t="str">
        <f ca="1">IF(ISBLANK(INDIRECT("B63")),"",INDIRECT("B63"))</f>
        <v/>
      </c>
      <c r="C125" s="107" t="str">
        <f ca="1">IF(NOT(LEN(B125)&lt;1),"Isolation valve","")</f>
        <v/>
      </c>
      <c r="D125" s="195"/>
      <c r="E125" s="195"/>
      <c r="F125" s="335"/>
      <c r="G125" s="335"/>
      <c r="H125" s="335"/>
      <c r="I125" s="335"/>
      <c r="U125" s="70"/>
    </row>
    <row r="126" spans="1:21" ht="14.5" x14ac:dyDescent="0.35">
      <c r="A126" s="197">
        <v>54</v>
      </c>
      <c r="B126" s="437" t="str">
        <f ca="1">IF(ISBLANK(INDIRECT("B63")),"",INDIRECT("B63"))</f>
        <v/>
      </c>
      <c r="C126" s="107" t="str">
        <f ca="1">IF(NOT(LEN(B126)&lt;1),"Wet seal","")</f>
        <v/>
      </c>
      <c r="D126" s="195"/>
      <c r="E126" s="195"/>
      <c r="F126" s="335"/>
      <c r="G126" s="335"/>
      <c r="H126" s="335"/>
      <c r="I126" s="335"/>
      <c r="U126" s="70"/>
    </row>
    <row r="127" spans="1:21" ht="14.5" x14ac:dyDescent="0.35">
      <c r="A127" s="197">
        <v>55</v>
      </c>
      <c r="B127" s="437" t="str">
        <f ca="1">IF(ISBLANK(INDIRECT("B64")),"",INDIRECT("B64"))</f>
        <v/>
      </c>
      <c r="C127" s="107" t="str">
        <f ca="1">IF(NOT(LEN(B127)&lt;1),"Blowdown valve","")</f>
        <v/>
      </c>
      <c r="D127" s="195"/>
      <c r="E127" s="195"/>
      <c r="F127" s="335"/>
      <c r="G127" s="335"/>
      <c r="H127" s="335"/>
      <c r="I127" s="335"/>
      <c r="U127" s="70"/>
    </row>
    <row r="128" spans="1:21" ht="14.5" x14ac:dyDescent="0.35">
      <c r="A128" s="197">
        <v>56</v>
      </c>
      <c r="B128" s="437" t="str">
        <f ca="1">IF(ISBLANK(INDIRECT("B64")),"",INDIRECT("B64"))</f>
        <v/>
      </c>
      <c r="C128" s="107" t="str">
        <f ca="1">IF(NOT(LEN(B128)&lt;1),"Isolation valve","")</f>
        <v/>
      </c>
      <c r="D128" s="195"/>
      <c r="E128" s="195"/>
      <c r="F128" s="335"/>
      <c r="G128" s="335"/>
      <c r="H128" s="335"/>
      <c r="I128" s="335"/>
      <c r="U128" s="70"/>
    </row>
    <row r="129" spans="1:30" ht="14.5" x14ac:dyDescent="0.35">
      <c r="A129" s="197">
        <v>57</v>
      </c>
      <c r="B129" s="437" t="str">
        <f ca="1">IF(ISBLANK(INDIRECT("B64")),"",INDIRECT("B64"))</f>
        <v/>
      </c>
      <c r="C129" s="107" t="str">
        <f ca="1">IF(NOT(LEN(B129)&lt;1),"Wet seal","")</f>
        <v/>
      </c>
      <c r="D129" s="195"/>
      <c r="E129" s="195"/>
      <c r="F129" s="335"/>
      <c r="G129" s="335"/>
      <c r="H129" s="335"/>
      <c r="I129" s="335"/>
      <c r="U129" s="70"/>
    </row>
    <row r="130" spans="1:30" ht="14.5" x14ac:dyDescent="0.35">
      <c r="A130" s="197">
        <v>58</v>
      </c>
      <c r="B130" s="437" t="str">
        <f ca="1">IF(ISBLANK(INDIRECT("B65")),"",INDIRECT("B65"))</f>
        <v/>
      </c>
      <c r="C130" s="107" t="str">
        <f ca="1">IF(NOT(LEN(B130)&lt;1),"Blowdown valve","")</f>
        <v/>
      </c>
      <c r="D130" s="195"/>
      <c r="E130" s="195"/>
      <c r="F130" s="335"/>
      <c r="G130" s="335"/>
      <c r="H130" s="335"/>
      <c r="I130" s="335"/>
      <c r="U130" s="70"/>
    </row>
    <row r="131" spans="1:30" ht="14.5" x14ac:dyDescent="0.35">
      <c r="A131" s="197">
        <v>59</v>
      </c>
      <c r="B131" s="437" t="str">
        <f ca="1">IF(ISBLANK(INDIRECT("B65")),"",INDIRECT("B65"))</f>
        <v/>
      </c>
      <c r="C131" s="107" t="str">
        <f ca="1">IF(NOT(LEN(B131)&lt;1),"Isolation valve","")</f>
        <v/>
      </c>
      <c r="D131" s="195"/>
      <c r="E131" s="195"/>
      <c r="F131" s="335"/>
      <c r="G131" s="335"/>
      <c r="H131" s="335"/>
      <c r="I131" s="335"/>
      <c r="U131" s="70"/>
    </row>
    <row r="132" spans="1:30" ht="14.5" x14ac:dyDescent="0.35">
      <c r="A132" s="197">
        <v>60</v>
      </c>
      <c r="B132" s="437" t="str">
        <f ca="1">IF(ISBLANK(INDIRECT("B65")),"",INDIRECT("B65"))</f>
        <v/>
      </c>
      <c r="C132" s="107" t="str">
        <f ca="1">IF(NOT(LEN(B132)&lt;1),"Wet seal","")</f>
        <v/>
      </c>
      <c r="D132" s="195"/>
      <c r="E132" s="195"/>
      <c r="F132" s="335"/>
      <c r="G132" s="335"/>
      <c r="H132" s="335"/>
      <c r="I132" s="335"/>
      <c r="U132" s="70"/>
    </row>
    <row r="133" spans="1:30" x14ac:dyDescent="0.35">
      <c r="U133" s="70"/>
    </row>
    <row r="134" spans="1:30" x14ac:dyDescent="0.35">
      <c r="I134" s="122" t="s">
        <v>4306</v>
      </c>
    </row>
    <row r="135" spans="1:30" x14ac:dyDescent="0.35">
      <c r="B135" s="237" t="s">
        <v>4596</v>
      </c>
    </row>
    <row r="136" spans="1:30" ht="30" customHeight="1" x14ac:dyDescent="0.35">
      <c r="B136" s="928" t="s">
        <v>8996</v>
      </c>
      <c r="C136" s="928"/>
      <c r="D136" s="928"/>
      <c r="E136" s="928"/>
      <c r="F136" s="928"/>
      <c r="G136" s="928"/>
    </row>
    <row r="137" spans="1:30" ht="53" customHeight="1" x14ac:dyDescent="0.35">
      <c r="B137" s="295" t="str">
        <f ca="1">IF(ISERROR(U66),"",IF(U66&gt;0,$U$51,""))</f>
        <v/>
      </c>
      <c r="E137" s="335"/>
      <c r="F137" s="335"/>
      <c r="G137" s="335"/>
      <c r="H137" s="335"/>
      <c r="I137" s="335"/>
      <c r="J137" s="335"/>
      <c r="K137" s="335"/>
      <c r="L137" s="335"/>
    </row>
    <row r="138" spans="1:30" s="336" customFormat="1" ht="124.25" customHeight="1" x14ac:dyDescent="0.35">
      <c r="A138" s="326"/>
      <c r="B138" s="317" t="s">
        <v>3850</v>
      </c>
      <c r="C138" s="317" t="s">
        <v>4614</v>
      </c>
      <c r="D138" s="317" t="s">
        <v>4615</v>
      </c>
      <c r="E138" s="317" t="s">
        <v>3854</v>
      </c>
      <c r="F138" s="317" t="s">
        <v>4118</v>
      </c>
      <c r="G138" s="317" t="s">
        <v>4300</v>
      </c>
      <c r="H138" s="317" t="s">
        <v>4301</v>
      </c>
      <c r="I138" s="317" t="s">
        <v>3976</v>
      </c>
      <c r="T138" s="327"/>
      <c r="U138" s="701"/>
      <c r="V138" s="701"/>
      <c r="W138" s="327"/>
      <c r="X138" s="327"/>
      <c r="Y138" s="327"/>
      <c r="Z138" s="327"/>
      <c r="AA138" s="327"/>
      <c r="AB138" s="327"/>
      <c r="AC138" s="327"/>
      <c r="AD138" s="327"/>
    </row>
    <row r="139" spans="1:30" ht="14.5" x14ac:dyDescent="0.35">
      <c r="A139" s="197">
        <v>1</v>
      </c>
      <c r="B139" s="637" t="str">
        <f t="array" aca="1" ref="B139" ca="1">INDIRECT(TEXT(MIN(IF(($D$73:$E$132&lt;&gt;"")*(COUNTIF($B$138:B138,$D$73:$E$132)=0),ROW($73:$132)*100+COLUMN($D:$E),7^8)),"R0C00"),)&amp;""</f>
        <v/>
      </c>
      <c r="C139" s="195"/>
      <c r="D139" s="420"/>
      <c r="E139" s="195"/>
      <c r="F139" s="195"/>
      <c r="G139" s="188"/>
      <c r="H139" s="235"/>
      <c r="I139" s="180"/>
      <c r="U139" s="691"/>
      <c r="V139" s="691"/>
      <c r="X139" s="227" t="str">
        <f t="array" ref="X139">IFERROR(INDEX($B$139:$B$213,SMALL(IF($E$139:$E$213="Yes",ROW($B$139:$B$213)-ROW($B$139)+1),ROWS(B$139:B139))),"")</f>
        <v/>
      </c>
      <c r="Y139" s="29" t="s">
        <v>4718</v>
      </c>
    </row>
    <row r="140" spans="1:30" ht="14.5" x14ac:dyDescent="0.35">
      <c r="A140" s="197">
        <v>2</v>
      </c>
      <c r="B140" s="637" t="str">
        <f t="array" aca="1" ref="B140" ca="1">INDIRECT(TEXT(MIN(IF(($D$73:$E$132&lt;&gt;"")*(COUNTIF($B$138:B139,$D$73:$E$132)=0),ROW($73:$132)*100+COLUMN($D:$E),7^8)),"R0C00"),)&amp;""</f>
        <v/>
      </c>
      <c r="C140" s="195"/>
      <c r="D140" s="420"/>
      <c r="E140" s="195"/>
      <c r="F140" s="195"/>
      <c r="G140" s="188"/>
      <c r="H140" s="235"/>
      <c r="I140" s="180"/>
      <c r="U140" s="691"/>
      <c r="V140" s="691"/>
      <c r="X140" s="227" t="str">
        <f t="array" ref="X140">IFERROR(INDEX($B$139:$B$213,SMALL(IF($E$139:$E$213="Yes",ROW($B$139:$B$213)-ROW($B$139)+1),ROWS(B$139:B140))),"")</f>
        <v/>
      </c>
    </row>
    <row r="141" spans="1:30" ht="14.5" x14ac:dyDescent="0.35">
      <c r="A141" s="197">
        <v>3</v>
      </c>
      <c r="B141" s="637" t="str">
        <f t="array" aca="1" ref="B141" ca="1">INDIRECT(TEXT(MIN(IF(($D$73:$E$132&lt;&gt;"")*(COUNTIF($B$138:B140,$D$73:$E$132)=0),ROW($73:$132)*100+COLUMN($D:$E),7^8)),"R0C00"),)&amp;""</f>
        <v/>
      </c>
      <c r="C141" s="195"/>
      <c r="D141" s="420"/>
      <c r="E141" s="195"/>
      <c r="F141" s="195"/>
      <c r="G141" s="188"/>
      <c r="H141" s="235"/>
      <c r="I141" s="180"/>
      <c r="U141" s="691"/>
      <c r="V141" s="691"/>
      <c r="X141" s="227" t="str">
        <f t="array" ref="X141">IFERROR(INDEX($B$139:$B$213,SMALL(IF($E$139:$E$213="Yes",ROW($B$139:$B$213)-ROW($B$139)+1),ROWS(B$139:B141))),"")</f>
        <v/>
      </c>
    </row>
    <row r="142" spans="1:30" ht="14.5" x14ac:dyDescent="0.35">
      <c r="A142" s="197">
        <v>4</v>
      </c>
      <c r="B142" s="637" t="str">
        <f t="array" aca="1" ref="B142" ca="1">INDIRECT(TEXT(MIN(IF(($D$73:$E$132&lt;&gt;"")*(COUNTIF($B$138:B141,$D$73:$E$132)=0),ROW($73:$132)*100+COLUMN($D:$E),7^8)),"R0C00"),)&amp;""</f>
        <v/>
      </c>
      <c r="C142" s="195"/>
      <c r="D142" s="420"/>
      <c r="E142" s="195"/>
      <c r="F142" s="195"/>
      <c r="G142" s="188"/>
      <c r="H142" s="235"/>
      <c r="I142" s="180"/>
      <c r="U142" s="691"/>
      <c r="V142" s="691"/>
      <c r="X142" s="227" t="str">
        <f t="array" ref="X142">IFERROR(INDEX($B$139:$B$213,SMALL(IF($E$139:$E$213="Yes",ROW($B$139:$B$213)-ROW($B$139)+1),ROWS(B$139:B142))),"")</f>
        <v/>
      </c>
    </row>
    <row r="143" spans="1:30" ht="14.5" x14ac:dyDescent="0.35">
      <c r="A143" s="197">
        <v>5</v>
      </c>
      <c r="B143" s="637" t="str">
        <f t="array" aca="1" ref="B143" ca="1">INDIRECT(TEXT(MIN(IF(($D$73:$E$132&lt;&gt;"")*(COUNTIF($B$138:B142,$D$73:$E$132)=0),ROW($73:$132)*100+COLUMN($D:$E),7^8)),"R0C00"),)&amp;""</f>
        <v/>
      </c>
      <c r="C143" s="195"/>
      <c r="D143" s="420"/>
      <c r="E143" s="195"/>
      <c r="F143" s="195"/>
      <c r="G143" s="188"/>
      <c r="H143" s="235"/>
      <c r="I143" s="180"/>
      <c r="U143" s="691"/>
      <c r="V143" s="691"/>
      <c r="X143" s="227" t="str">
        <f t="array" ref="X143">IFERROR(INDEX($B$139:$B$213,SMALL(IF($E$139:$E$213="Yes",ROW($B$139:$B$213)-ROW($B$139)+1),ROWS(B$139:B143))),"")</f>
        <v/>
      </c>
      <c r="Z143" s="56" t="s">
        <v>4719</v>
      </c>
    </row>
    <row r="144" spans="1:30" ht="14.5" x14ac:dyDescent="0.35">
      <c r="A144" s="197">
        <v>6</v>
      </c>
      <c r="B144" s="637" t="str">
        <f t="array" aca="1" ref="B144" ca="1">INDIRECT(TEXT(MIN(IF(($D$73:$E$132&lt;&gt;"")*(COUNTIF($B$138:B143,$D$73:$E$132)=0),ROW($73:$132)*100+COLUMN($D:$E),7^8)),"R0C00"),)&amp;""</f>
        <v/>
      </c>
      <c r="C144" s="195"/>
      <c r="D144" s="420"/>
      <c r="E144" s="195"/>
      <c r="F144" s="195"/>
      <c r="G144" s="188"/>
      <c r="H144" s="235"/>
      <c r="I144" s="180"/>
      <c r="U144" s="691"/>
      <c r="V144" s="691"/>
      <c r="X144" s="227" t="str">
        <f t="array" ref="X144">IFERROR(INDEX($B$139:$B$213,SMALL(IF($E$139:$E$213="Yes",ROW($B$139:$B$213)-ROW($B$139)+1),ROWS(B$139:B144))),"")</f>
        <v/>
      </c>
      <c r="Z144" s="227">
        <f>SUMPRODUCT(($X$139:$X$213&lt;&gt;"")+0)</f>
        <v>0</v>
      </c>
    </row>
    <row r="145" spans="1:24" ht="14.5" x14ac:dyDescent="0.35">
      <c r="A145" s="197">
        <v>7</v>
      </c>
      <c r="B145" s="637" t="str">
        <f t="array" aca="1" ref="B145" ca="1">INDIRECT(TEXT(MIN(IF(($D$73:$E$132&lt;&gt;"")*(COUNTIF($B$138:B144,$D$73:$E$132)=0),ROW($73:$132)*100+COLUMN($D:$E),7^8)),"R0C00"),)&amp;""</f>
        <v/>
      </c>
      <c r="C145" s="195"/>
      <c r="D145" s="420"/>
      <c r="E145" s="195"/>
      <c r="F145" s="195"/>
      <c r="G145" s="188"/>
      <c r="H145" s="235"/>
      <c r="I145" s="180"/>
      <c r="U145" s="691"/>
      <c r="V145" s="691"/>
      <c r="X145" s="227" t="str">
        <f t="array" ref="X145">IFERROR(INDEX($B$139:$B$213,SMALL(IF($E$139:$E$213="Yes",ROW($B$139:$B$213)-ROW($B$139)+1),ROWS(B$139:B145))),"")</f>
        <v/>
      </c>
    </row>
    <row r="146" spans="1:24" ht="14.5" x14ac:dyDescent="0.35">
      <c r="A146" s="197">
        <v>8</v>
      </c>
      <c r="B146" s="637" t="str">
        <f t="array" aca="1" ref="B146" ca="1">INDIRECT(TEXT(MIN(IF(($D$73:$E$132&lt;&gt;"")*(COUNTIF($B$138:B145,$D$73:$E$132)=0),ROW($73:$132)*100+COLUMN($D:$E),7^8)),"R0C00"),)&amp;""</f>
        <v/>
      </c>
      <c r="C146" s="195"/>
      <c r="D146" s="420"/>
      <c r="E146" s="195"/>
      <c r="F146" s="195"/>
      <c r="G146" s="188"/>
      <c r="H146" s="235"/>
      <c r="I146" s="180"/>
      <c r="U146" s="691"/>
      <c r="V146" s="691"/>
      <c r="X146" s="227" t="str">
        <f t="array" ref="X146">IFERROR(INDEX($B$139:$B$213,SMALL(IF($E$139:$E$213="Yes",ROW($B$139:$B$213)-ROW($B$139)+1),ROWS(B$139:B146))),"")</f>
        <v/>
      </c>
    </row>
    <row r="147" spans="1:24" ht="14.5" x14ac:dyDescent="0.35">
      <c r="A147" s="197">
        <v>9</v>
      </c>
      <c r="B147" s="637" t="str">
        <f t="array" aca="1" ref="B147" ca="1">INDIRECT(TEXT(MIN(IF(($D$73:$E$132&lt;&gt;"")*(COUNTIF($B$138:B146,$D$73:$E$132)=0),ROW($73:$132)*100+COLUMN($D:$E),7^8)),"R0C00"),)&amp;""</f>
        <v/>
      </c>
      <c r="C147" s="195"/>
      <c r="D147" s="420"/>
      <c r="E147" s="195"/>
      <c r="F147" s="195"/>
      <c r="G147" s="188"/>
      <c r="H147" s="235"/>
      <c r="I147" s="180"/>
      <c r="U147" s="691"/>
      <c r="V147" s="691"/>
      <c r="X147" s="227" t="str">
        <f t="array" ref="X147">IFERROR(INDEX($B$139:$B$213,SMALL(IF($E$139:$E$213="Yes",ROW($B$139:$B$213)-ROW($B$139)+1),ROWS(B$139:B147))),"")</f>
        <v/>
      </c>
    </row>
    <row r="148" spans="1:24" ht="14.5" x14ac:dyDescent="0.35">
      <c r="A148" s="197">
        <v>10</v>
      </c>
      <c r="B148" s="637" t="str">
        <f t="array" aca="1" ref="B148" ca="1">INDIRECT(TEXT(MIN(IF(($D$73:$E$132&lt;&gt;"")*(COUNTIF($B$138:B147,$D$73:$E$132)=0),ROW($73:$132)*100+COLUMN($D:$E),7^8)),"R0C00"),)&amp;""</f>
        <v/>
      </c>
      <c r="C148" s="195"/>
      <c r="D148" s="420"/>
      <c r="E148" s="195"/>
      <c r="F148" s="195"/>
      <c r="G148" s="188"/>
      <c r="H148" s="235"/>
      <c r="I148" s="180"/>
      <c r="U148" s="691"/>
      <c r="V148" s="691"/>
      <c r="X148" s="227" t="str">
        <f t="array" ref="X148">IFERROR(INDEX($B$139:$B$213,SMALL(IF($E$139:$E$213="Yes",ROW($B$139:$B$213)-ROW($B$139)+1),ROWS(B$139:B148))),"")</f>
        <v/>
      </c>
    </row>
    <row r="149" spans="1:24" ht="14.5" x14ac:dyDescent="0.35">
      <c r="A149" s="197">
        <v>11</v>
      </c>
      <c r="B149" s="637" t="str">
        <f t="array" aca="1" ref="B149" ca="1">INDIRECT(TEXT(MIN(IF(($D$73:$E$132&lt;&gt;"")*(COUNTIF($B$138:B148,$D$73:$E$132)=0),ROW($73:$132)*100+COLUMN($D:$E),7^8)),"R0C00"),)&amp;""</f>
        <v/>
      </c>
      <c r="C149" s="195"/>
      <c r="D149" s="420"/>
      <c r="E149" s="195"/>
      <c r="F149" s="195"/>
      <c r="G149" s="188"/>
      <c r="H149" s="235"/>
      <c r="I149" s="180"/>
      <c r="U149" s="691"/>
      <c r="V149" s="691"/>
      <c r="X149" s="227" t="str">
        <f t="array" ref="X149">IFERROR(INDEX($B$139:$B$213,SMALL(IF($E$139:$E$213="Yes",ROW($B$139:$B$213)-ROW($B$139)+1),ROWS(B$139:B149))),"")</f>
        <v/>
      </c>
    </row>
    <row r="150" spans="1:24" ht="14.5" x14ac:dyDescent="0.35">
      <c r="A150" s="197">
        <v>12</v>
      </c>
      <c r="B150" s="637" t="str">
        <f t="array" aca="1" ref="B150" ca="1">INDIRECT(TEXT(MIN(IF(($D$73:$E$132&lt;&gt;"")*(COUNTIF($B$138:B149,$D$73:$E$132)=0),ROW($73:$132)*100+COLUMN($D:$E),7^8)),"R0C00"),)&amp;""</f>
        <v/>
      </c>
      <c r="C150" s="195"/>
      <c r="D150" s="420"/>
      <c r="E150" s="195"/>
      <c r="F150" s="195"/>
      <c r="G150" s="188"/>
      <c r="H150" s="235"/>
      <c r="I150" s="180"/>
      <c r="U150" s="691"/>
      <c r="V150" s="691"/>
      <c r="X150" s="227" t="str">
        <f t="array" ref="X150">IFERROR(INDEX($B$139:$B$213,SMALL(IF($E$139:$E$213="Yes",ROW($B$139:$B$213)-ROW($B$139)+1),ROWS(B$139:B150))),"")</f>
        <v/>
      </c>
    </row>
    <row r="151" spans="1:24" ht="14.5" x14ac:dyDescent="0.35">
      <c r="A151" s="197">
        <v>13</v>
      </c>
      <c r="B151" s="637" t="str">
        <f t="array" aca="1" ref="B151" ca="1">INDIRECT(TEXT(MIN(IF(($D$73:$E$132&lt;&gt;"")*(COUNTIF($B$138:B150,$D$73:$E$132)=0),ROW($73:$132)*100+COLUMN($D:$E),7^8)),"R0C00"),)&amp;""</f>
        <v/>
      </c>
      <c r="C151" s="195"/>
      <c r="D151" s="420"/>
      <c r="E151" s="195"/>
      <c r="F151" s="195"/>
      <c r="G151" s="188"/>
      <c r="H151" s="235"/>
      <c r="I151" s="180"/>
      <c r="U151" s="691"/>
      <c r="V151" s="691"/>
      <c r="X151" s="227" t="str">
        <f t="array" ref="X151">IFERROR(INDEX($B$139:$B$213,SMALL(IF($E$139:$E$213="Yes",ROW($B$139:$B$213)-ROW($B$139)+1),ROWS(B$139:B151))),"")</f>
        <v/>
      </c>
    </row>
    <row r="152" spans="1:24" ht="14.5" x14ac:dyDescent="0.35">
      <c r="A152" s="197">
        <v>14</v>
      </c>
      <c r="B152" s="637" t="str">
        <f t="array" aca="1" ref="B152" ca="1">INDIRECT(TEXT(MIN(IF(($D$73:$E$132&lt;&gt;"")*(COUNTIF($B$138:B151,$D$73:$E$132)=0),ROW($73:$132)*100+COLUMN($D:$E),7^8)),"R0C00"),)&amp;""</f>
        <v/>
      </c>
      <c r="C152" s="195"/>
      <c r="D152" s="420"/>
      <c r="E152" s="195"/>
      <c r="F152" s="195"/>
      <c r="G152" s="188"/>
      <c r="H152" s="235"/>
      <c r="I152" s="180"/>
      <c r="U152" s="691"/>
      <c r="V152" s="691"/>
      <c r="X152" s="227" t="str">
        <f t="array" ref="X152">IFERROR(INDEX($B$139:$B$213,SMALL(IF($E$139:$E$213="Yes",ROW($B$139:$B$213)-ROW($B$139)+1),ROWS(B$139:B152))),"")</f>
        <v/>
      </c>
    </row>
    <row r="153" spans="1:24" ht="14.5" x14ac:dyDescent="0.35">
      <c r="A153" s="197">
        <v>15</v>
      </c>
      <c r="B153" s="637" t="str">
        <f t="array" aca="1" ref="B153" ca="1">INDIRECT(TEXT(MIN(IF(($D$73:$E$132&lt;&gt;"")*(COUNTIF($B$138:B152,$D$73:$E$132)=0),ROW($73:$132)*100+COLUMN($D:$E),7^8)),"R0C00"),)&amp;""</f>
        <v/>
      </c>
      <c r="C153" s="195"/>
      <c r="D153" s="420"/>
      <c r="E153" s="195"/>
      <c r="F153" s="195"/>
      <c r="G153" s="188"/>
      <c r="H153" s="235"/>
      <c r="I153" s="180"/>
      <c r="U153" s="691"/>
      <c r="V153" s="691"/>
      <c r="X153" s="227" t="str">
        <f t="array" ref="X153">IFERROR(INDEX($B$139:$B$213,SMALL(IF($E$139:$E$213="Yes",ROW($B$139:$B$213)-ROW($B$139)+1),ROWS(B$139:B153))),"")</f>
        <v/>
      </c>
    </row>
    <row r="154" spans="1:24" ht="14.5" x14ac:dyDescent="0.35">
      <c r="A154" s="197">
        <v>16</v>
      </c>
      <c r="B154" s="637" t="str">
        <f t="array" aca="1" ref="B154" ca="1">INDIRECT(TEXT(MIN(IF(($D$73:$E$132&lt;&gt;"")*(COUNTIF($B$138:B153,$D$73:$E$132)=0),ROW($73:$132)*100+COLUMN($D:$E),7^8)),"R0C00"),)&amp;""</f>
        <v/>
      </c>
      <c r="C154" s="195"/>
      <c r="D154" s="420"/>
      <c r="E154" s="195"/>
      <c r="F154" s="195"/>
      <c r="G154" s="188"/>
      <c r="H154" s="235"/>
      <c r="I154" s="180"/>
      <c r="U154" s="691"/>
      <c r="V154" s="691"/>
      <c r="X154" s="227" t="str">
        <f t="array" ref="X154">IFERROR(INDEX($B$139:$B$213,SMALL(IF($E$139:$E$213="Yes",ROW($B$139:$B$213)-ROW($B$139)+1),ROWS(B$139:B154))),"")</f>
        <v/>
      </c>
    </row>
    <row r="155" spans="1:24" ht="14.5" x14ac:dyDescent="0.35">
      <c r="A155" s="197">
        <v>17</v>
      </c>
      <c r="B155" s="637" t="str">
        <f t="array" aca="1" ref="B155" ca="1">INDIRECT(TEXT(MIN(IF(($D$73:$E$132&lt;&gt;"")*(COUNTIF($B$138:B154,$D$73:$E$132)=0),ROW($73:$132)*100+COLUMN($D:$E),7^8)),"R0C00"),)&amp;""</f>
        <v/>
      </c>
      <c r="C155" s="195"/>
      <c r="D155" s="420"/>
      <c r="E155" s="195"/>
      <c r="F155" s="195"/>
      <c r="G155" s="188"/>
      <c r="H155" s="235"/>
      <c r="I155" s="180"/>
      <c r="U155" s="691"/>
      <c r="V155" s="691"/>
      <c r="X155" s="227" t="str">
        <f t="array" ref="X155">IFERROR(INDEX($B$139:$B$213,SMALL(IF($E$139:$E$213="Yes",ROW($B$139:$B$213)-ROW($B$139)+1),ROWS(B$139:B155))),"")</f>
        <v/>
      </c>
    </row>
    <row r="156" spans="1:24" ht="14.5" x14ac:dyDescent="0.35">
      <c r="A156" s="197">
        <v>18</v>
      </c>
      <c r="B156" s="637" t="str">
        <f t="array" aca="1" ref="B156" ca="1">INDIRECT(TEXT(MIN(IF(($D$73:$E$132&lt;&gt;"")*(COUNTIF($B$138:B155,$D$73:$E$132)=0),ROW($73:$132)*100+COLUMN($D:$E),7^8)),"R0C00"),)&amp;""</f>
        <v/>
      </c>
      <c r="C156" s="195"/>
      <c r="D156" s="420"/>
      <c r="E156" s="195"/>
      <c r="F156" s="195"/>
      <c r="G156" s="188"/>
      <c r="H156" s="235"/>
      <c r="I156" s="180"/>
      <c r="U156" s="691"/>
      <c r="V156" s="691"/>
      <c r="X156" s="227" t="str">
        <f t="array" ref="X156">IFERROR(INDEX($B$139:$B$213,SMALL(IF($E$139:$E$213="Yes",ROW($B$139:$B$213)-ROW($B$139)+1),ROWS(B$139:B156))),"")</f>
        <v/>
      </c>
    </row>
    <row r="157" spans="1:24" ht="14.5" x14ac:dyDescent="0.35">
      <c r="A157" s="197">
        <v>19</v>
      </c>
      <c r="B157" s="637" t="str">
        <f t="array" aca="1" ref="B157" ca="1">INDIRECT(TEXT(MIN(IF(($D$73:$E$132&lt;&gt;"")*(COUNTIF($B$138:B156,$D$73:$E$132)=0),ROW($73:$132)*100+COLUMN($D:$E),7^8)),"R0C00"),)&amp;""</f>
        <v/>
      </c>
      <c r="C157" s="195"/>
      <c r="D157" s="420"/>
      <c r="E157" s="195"/>
      <c r="F157" s="195"/>
      <c r="G157" s="188"/>
      <c r="H157" s="235"/>
      <c r="I157" s="180"/>
      <c r="U157" s="691"/>
      <c r="V157" s="691"/>
      <c r="X157" s="227" t="str">
        <f t="array" ref="X157">IFERROR(INDEX($B$139:$B$213,SMALL(IF($E$139:$E$213="Yes",ROW($B$139:$B$213)-ROW($B$139)+1),ROWS(B$139:B157))),"")</f>
        <v/>
      </c>
    </row>
    <row r="158" spans="1:24" ht="14.5" x14ac:dyDescent="0.35">
      <c r="A158" s="197">
        <v>20</v>
      </c>
      <c r="B158" s="637" t="str">
        <f t="array" aca="1" ref="B158" ca="1">INDIRECT(TEXT(MIN(IF(($D$73:$E$132&lt;&gt;"")*(COUNTIF($B$138:B157,$D$73:$E$132)=0),ROW($73:$132)*100+COLUMN($D:$E),7^8)),"R0C00"),)&amp;""</f>
        <v/>
      </c>
      <c r="C158" s="195"/>
      <c r="D158" s="420"/>
      <c r="E158" s="195"/>
      <c r="F158" s="195"/>
      <c r="G158" s="188"/>
      <c r="H158" s="235"/>
      <c r="I158" s="180"/>
      <c r="U158" s="691"/>
      <c r="V158" s="691"/>
      <c r="X158" s="227" t="str">
        <f t="array" ref="X158">IFERROR(INDEX($B$139:$B$213,SMALL(IF($E$139:$E$213="Yes",ROW($B$139:$B$213)-ROW($B$139)+1),ROWS(B$139:B158))),"")</f>
        <v/>
      </c>
    </row>
    <row r="159" spans="1:24" ht="14.5" x14ac:dyDescent="0.35">
      <c r="A159" s="197">
        <v>21</v>
      </c>
      <c r="B159" s="637" t="str">
        <f t="array" aca="1" ref="B159" ca="1">INDIRECT(TEXT(MIN(IF(($D$73:$E$132&lt;&gt;"")*(COUNTIF($B$138:B158,$D$73:$E$132)=0),ROW($73:$132)*100+COLUMN($D:$E),7^8)),"R0C00"),)&amp;""</f>
        <v/>
      </c>
      <c r="C159" s="195"/>
      <c r="D159" s="420"/>
      <c r="E159" s="195"/>
      <c r="F159" s="195"/>
      <c r="G159" s="188"/>
      <c r="H159" s="235"/>
      <c r="I159" s="180"/>
      <c r="U159" s="691"/>
      <c r="V159" s="691"/>
      <c r="X159" s="227" t="str">
        <f t="array" ref="X159">IFERROR(INDEX($B$139:$B$213,SMALL(IF($E$139:$E$213="Yes",ROW($B$139:$B$213)-ROW($B$139)+1),ROWS(B$139:B159))),"")</f>
        <v/>
      </c>
    </row>
    <row r="160" spans="1:24" ht="14.5" x14ac:dyDescent="0.35">
      <c r="A160" s="197">
        <v>22</v>
      </c>
      <c r="B160" s="637" t="str">
        <f t="array" aca="1" ref="B160" ca="1">INDIRECT(TEXT(MIN(IF(($D$73:$E$132&lt;&gt;"")*(COUNTIF($B$138:B159,$D$73:$E$132)=0),ROW($73:$132)*100+COLUMN($D:$E),7^8)),"R0C00"),)&amp;""</f>
        <v/>
      </c>
      <c r="C160" s="195"/>
      <c r="D160" s="420"/>
      <c r="E160" s="195"/>
      <c r="F160" s="195"/>
      <c r="G160" s="188"/>
      <c r="H160" s="235"/>
      <c r="I160" s="180"/>
      <c r="U160" s="691"/>
      <c r="V160" s="691"/>
      <c r="X160" s="227" t="str">
        <f t="array" ref="X160">IFERROR(INDEX($B$139:$B$213,SMALL(IF($E$139:$E$213="Yes",ROW($B$139:$B$213)-ROW($B$139)+1),ROWS(B$139:B160))),"")</f>
        <v/>
      </c>
    </row>
    <row r="161" spans="1:24" ht="14.5" x14ac:dyDescent="0.35">
      <c r="A161" s="197">
        <v>23</v>
      </c>
      <c r="B161" s="637" t="str">
        <f t="array" aca="1" ref="B161" ca="1">INDIRECT(TEXT(MIN(IF(($D$73:$E$132&lt;&gt;"")*(COUNTIF($B$138:B160,$D$73:$E$132)=0),ROW($73:$132)*100+COLUMN($D:$E),7^8)),"R0C00"),)&amp;""</f>
        <v/>
      </c>
      <c r="C161" s="195"/>
      <c r="D161" s="420"/>
      <c r="E161" s="195"/>
      <c r="F161" s="195"/>
      <c r="G161" s="188"/>
      <c r="H161" s="235"/>
      <c r="I161" s="180"/>
      <c r="U161" s="691"/>
      <c r="V161" s="691"/>
      <c r="X161" s="227" t="str">
        <f t="array" ref="X161">IFERROR(INDEX($B$139:$B$213,SMALL(IF($E$139:$E$213="Yes",ROW($B$139:$B$213)-ROW($B$139)+1),ROWS(B$139:B161))),"")</f>
        <v/>
      </c>
    </row>
    <row r="162" spans="1:24" ht="14.5" x14ac:dyDescent="0.35">
      <c r="A162" s="197">
        <v>24</v>
      </c>
      <c r="B162" s="637" t="str">
        <f t="array" aca="1" ref="B162" ca="1">INDIRECT(TEXT(MIN(IF(($D$73:$E$132&lt;&gt;"")*(COUNTIF($B$138:B161,$D$73:$E$132)=0),ROW($73:$132)*100+COLUMN($D:$E),7^8)),"R0C00"),)&amp;""</f>
        <v/>
      </c>
      <c r="C162" s="195"/>
      <c r="D162" s="420"/>
      <c r="E162" s="195"/>
      <c r="F162" s="195"/>
      <c r="G162" s="188"/>
      <c r="H162" s="235"/>
      <c r="I162" s="180"/>
      <c r="U162" s="691"/>
      <c r="V162" s="691"/>
      <c r="X162" s="227" t="str">
        <f t="array" ref="X162">IFERROR(INDEX($B$139:$B$213,SMALL(IF($E$139:$E$213="Yes",ROW($B$139:$B$213)-ROW($B$139)+1),ROWS(B$139:B162))),"")</f>
        <v/>
      </c>
    </row>
    <row r="163" spans="1:24" ht="14.5" x14ac:dyDescent="0.35">
      <c r="A163" s="197">
        <v>25</v>
      </c>
      <c r="B163" s="637" t="str">
        <f t="array" aca="1" ref="B163" ca="1">INDIRECT(TEXT(MIN(IF(($D$73:$E$132&lt;&gt;"")*(COUNTIF($B$138:B162,$D$73:$E$132)=0),ROW($73:$132)*100+COLUMN($D:$E),7^8)),"R0C00"),)&amp;""</f>
        <v/>
      </c>
      <c r="C163" s="195"/>
      <c r="D163" s="420"/>
      <c r="E163" s="195"/>
      <c r="F163" s="195"/>
      <c r="G163" s="188"/>
      <c r="H163" s="235"/>
      <c r="I163" s="180"/>
      <c r="U163" s="691"/>
      <c r="V163" s="691"/>
      <c r="X163" s="227" t="str">
        <f t="array" ref="X163">IFERROR(INDEX($B$139:$B$213,SMALL(IF($E$139:$E$213="Yes",ROW($B$139:$B$213)-ROW($B$139)+1),ROWS(B$139:B163))),"")</f>
        <v/>
      </c>
    </row>
    <row r="164" spans="1:24" ht="14.5" x14ac:dyDescent="0.35">
      <c r="A164" s="197">
        <v>26</v>
      </c>
      <c r="B164" s="637" t="str">
        <f t="array" aca="1" ref="B164" ca="1">INDIRECT(TEXT(MIN(IF(($D$73:$E$132&lt;&gt;"")*(COUNTIF($B$138:B163,$D$73:$E$132)=0),ROW($73:$132)*100+COLUMN($D:$E),7^8)),"R0C00"),)&amp;""</f>
        <v/>
      </c>
      <c r="C164" s="195"/>
      <c r="D164" s="420"/>
      <c r="E164" s="195"/>
      <c r="F164" s="195"/>
      <c r="G164" s="188"/>
      <c r="H164" s="235"/>
      <c r="I164" s="180"/>
      <c r="U164" s="691"/>
      <c r="V164" s="691"/>
      <c r="X164" s="227" t="str">
        <f t="array" ref="X164">IFERROR(INDEX($B$139:$B$213,SMALL(IF($E$139:$E$213="Yes",ROW($B$139:$B$213)-ROW($B$139)+1),ROWS(B$139:B164))),"")</f>
        <v/>
      </c>
    </row>
    <row r="165" spans="1:24" ht="14.5" x14ac:dyDescent="0.35">
      <c r="A165" s="197">
        <v>27</v>
      </c>
      <c r="B165" s="637" t="str">
        <f t="array" aca="1" ref="B165" ca="1">INDIRECT(TEXT(MIN(IF(($D$73:$E$132&lt;&gt;"")*(COUNTIF($B$138:B164,$D$73:$E$132)=0),ROW($73:$132)*100+COLUMN($D:$E),7^8)),"R0C00"),)&amp;""</f>
        <v/>
      </c>
      <c r="C165" s="195"/>
      <c r="D165" s="420"/>
      <c r="E165" s="195"/>
      <c r="F165" s="195"/>
      <c r="G165" s="188"/>
      <c r="H165" s="235"/>
      <c r="I165" s="180"/>
      <c r="U165" s="691"/>
      <c r="V165" s="691"/>
      <c r="X165" s="227" t="str">
        <f t="array" ref="X165">IFERROR(INDEX($B$139:$B$213,SMALL(IF($E$139:$E$213="Yes",ROW($B$139:$B$213)-ROW($B$139)+1),ROWS(B$139:B165))),"")</f>
        <v/>
      </c>
    </row>
    <row r="166" spans="1:24" ht="14.5" x14ac:dyDescent="0.35">
      <c r="A166" s="197">
        <v>28</v>
      </c>
      <c r="B166" s="637" t="str">
        <f t="array" aca="1" ref="B166" ca="1">INDIRECT(TEXT(MIN(IF(($D$73:$E$132&lt;&gt;"")*(COUNTIF($B$138:B165,$D$73:$E$132)=0),ROW($73:$132)*100+COLUMN($D:$E),7^8)),"R0C00"),)&amp;""</f>
        <v/>
      </c>
      <c r="C166" s="195"/>
      <c r="D166" s="420"/>
      <c r="E166" s="195"/>
      <c r="F166" s="195"/>
      <c r="G166" s="188"/>
      <c r="H166" s="235"/>
      <c r="I166" s="180"/>
      <c r="U166" s="691"/>
      <c r="V166" s="691"/>
      <c r="X166" s="227" t="str">
        <f t="array" ref="X166">IFERROR(INDEX($B$139:$B$213,SMALL(IF($E$139:$E$213="Yes",ROW($B$139:$B$213)-ROW($B$139)+1),ROWS(B$139:B166))),"")</f>
        <v/>
      </c>
    </row>
    <row r="167" spans="1:24" ht="14.5" x14ac:dyDescent="0.35">
      <c r="A167" s="197">
        <v>29</v>
      </c>
      <c r="B167" s="637" t="str">
        <f t="array" aca="1" ref="B167" ca="1">INDIRECT(TEXT(MIN(IF(($D$73:$E$132&lt;&gt;"")*(COUNTIF($B$138:B166,$D$73:$E$132)=0),ROW($73:$132)*100+COLUMN($D:$E),7^8)),"R0C00"),)&amp;""</f>
        <v/>
      </c>
      <c r="C167" s="195"/>
      <c r="D167" s="420"/>
      <c r="E167" s="195"/>
      <c r="F167" s="195"/>
      <c r="G167" s="188"/>
      <c r="H167" s="235"/>
      <c r="I167" s="180"/>
      <c r="U167" s="691"/>
      <c r="V167" s="691"/>
      <c r="X167" s="227" t="str">
        <f t="array" ref="X167">IFERROR(INDEX($B$139:$B$213,SMALL(IF($E$139:$E$213="Yes",ROW($B$139:$B$213)-ROW($B$139)+1),ROWS(B$139:B167))),"")</f>
        <v/>
      </c>
    </row>
    <row r="168" spans="1:24" ht="14.5" x14ac:dyDescent="0.35">
      <c r="A168" s="197">
        <v>30</v>
      </c>
      <c r="B168" s="637" t="str">
        <f t="array" aca="1" ref="B168" ca="1">INDIRECT(TEXT(MIN(IF(($D$73:$E$132&lt;&gt;"")*(COUNTIF($B$138:B167,$D$73:$E$132)=0),ROW($73:$132)*100+COLUMN($D:$E),7^8)),"R0C00"),)&amp;""</f>
        <v/>
      </c>
      <c r="C168" s="195"/>
      <c r="D168" s="420"/>
      <c r="E168" s="195"/>
      <c r="F168" s="195"/>
      <c r="G168" s="188"/>
      <c r="H168" s="235"/>
      <c r="I168" s="180"/>
      <c r="U168" s="691"/>
      <c r="V168" s="691"/>
      <c r="X168" s="227" t="str">
        <f t="array" ref="X168">IFERROR(INDEX($B$139:$B$213,SMALL(IF($E$139:$E$213="Yes",ROW($B$139:$B$213)-ROW($B$139)+1),ROWS(B$139:B168))),"")</f>
        <v/>
      </c>
    </row>
    <row r="169" spans="1:24" ht="14.5" x14ac:dyDescent="0.35">
      <c r="A169" s="197">
        <v>31</v>
      </c>
      <c r="B169" s="637" t="str">
        <f t="array" aca="1" ref="B169" ca="1">INDIRECT(TEXT(MIN(IF(($D$73:$E$132&lt;&gt;"")*(COUNTIF($B$138:B168,$D$73:$E$132)=0),ROW($73:$132)*100+COLUMN($D:$E),7^8)),"R0C00"),)&amp;""</f>
        <v/>
      </c>
      <c r="C169" s="195"/>
      <c r="D169" s="420"/>
      <c r="E169" s="195"/>
      <c r="F169" s="195"/>
      <c r="G169" s="188"/>
      <c r="H169" s="235"/>
      <c r="I169" s="180"/>
      <c r="U169" s="691"/>
      <c r="V169" s="691"/>
      <c r="X169" s="227" t="str">
        <f t="array" ref="X169">IFERROR(INDEX($B$139:$B$213,SMALL(IF($E$139:$E$213="Yes",ROW($B$139:$B$213)-ROW($B$139)+1),ROWS(B$139:B169))),"")</f>
        <v/>
      </c>
    </row>
    <row r="170" spans="1:24" ht="14.5" x14ac:dyDescent="0.35">
      <c r="A170" s="197">
        <v>32</v>
      </c>
      <c r="B170" s="637" t="str">
        <f t="array" aca="1" ref="B170" ca="1">INDIRECT(TEXT(MIN(IF(($D$73:$E$132&lt;&gt;"")*(COUNTIF($B$138:B169,$D$73:$E$132)=0),ROW($73:$132)*100+COLUMN($D:$E),7^8)),"R0C00"),)&amp;""</f>
        <v/>
      </c>
      <c r="C170" s="195"/>
      <c r="D170" s="420"/>
      <c r="E170" s="195"/>
      <c r="F170" s="195"/>
      <c r="G170" s="188"/>
      <c r="H170" s="235"/>
      <c r="I170" s="180"/>
      <c r="U170" s="691"/>
      <c r="V170" s="691"/>
      <c r="X170" s="227" t="str">
        <f t="array" ref="X170">IFERROR(INDEX($B$139:$B$213,SMALL(IF($E$139:$E$213="Yes",ROW($B$139:$B$213)-ROW($B$139)+1),ROWS(B$139:B170))),"")</f>
        <v/>
      </c>
    </row>
    <row r="171" spans="1:24" ht="14.5" x14ac:dyDescent="0.35">
      <c r="A171" s="197">
        <v>33</v>
      </c>
      <c r="B171" s="637" t="str">
        <f t="array" aca="1" ref="B171" ca="1">INDIRECT(TEXT(MIN(IF(($D$73:$E$132&lt;&gt;"")*(COUNTIF($B$138:B170,$D$73:$E$132)=0),ROW($73:$132)*100+COLUMN($D:$E),7^8)),"R0C00"),)&amp;""</f>
        <v/>
      </c>
      <c r="C171" s="195"/>
      <c r="D171" s="420"/>
      <c r="E171" s="195"/>
      <c r="F171" s="195"/>
      <c r="G171" s="188"/>
      <c r="H171" s="235"/>
      <c r="I171" s="180"/>
      <c r="U171" s="691"/>
      <c r="V171" s="691"/>
      <c r="X171" s="227" t="str">
        <f t="array" ref="X171">IFERROR(INDEX($B$139:$B$213,SMALL(IF($E$139:$E$213="Yes",ROW($B$139:$B$213)-ROW($B$139)+1),ROWS(B$139:B171))),"")</f>
        <v/>
      </c>
    </row>
    <row r="172" spans="1:24" ht="14.5" x14ac:dyDescent="0.35">
      <c r="A172" s="197">
        <v>34</v>
      </c>
      <c r="B172" s="637" t="str">
        <f t="array" aca="1" ref="B172" ca="1">INDIRECT(TEXT(MIN(IF(($D$73:$E$132&lt;&gt;"")*(COUNTIF($B$138:B171,$D$73:$E$132)=0),ROW($73:$132)*100+COLUMN($D:$E),7^8)),"R0C00"),)&amp;""</f>
        <v/>
      </c>
      <c r="C172" s="195"/>
      <c r="D172" s="420"/>
      <c r="E172" s="195"/>
      <c r="F172" s="195"/>
      <c r="G172" s="188"/>
      <c r="H172" s="235"/>
      <c r="I172" s="180"/>
      <c r="U172" s="691"/>
      <c r="V172" s="691"/>
      <c r="X172" s="227" t="str">
        <f t="array" ref="X172">IFERROR(INDEX($B$139:$B$213,SMALL(IF($E$139:$E$213="Yes",ROW($B$139:$B$213)-ROW($B$139)+1),ROWS(B$139:B172))),"")</f>
        <v/>
      </c>
    </row>
    <row r="173" spans="1:24" ht="14.5" x14ac:dyDescent="0.35">
      <c r="A173" s="197">
        <v>35</v>
      </c>
      <c r="B173" s="637" t="str">
        <f t="array" aca="1" ref="B173" ca="1">INDIRECT(TEXT(MIN(IF(($D$73:$E$132&lt;&gt;"")*(COUNTIF($B$138:B172,$D$73:$E$132)=0),ROW($73:$132)*100+COLUMN($D:$E),7^8)),"R0C00"),)&amp;""</f>
        <v/>
      </c>
      <c r="C173" s="195"/>
      <c r="D173" s="420"/>
      <c r="E173" s="195"/>
      <c r="F173" s="195"/>
      <c r="G173" s="188"/>
      <c r="H173" s="235"/>
      <c r="I173" s="180"/>
      <c r="U173" s="691"/>
      <c r="V173" s="691"/>
      <c r="X173" s="227" t="str">
        <f t="array" ref="X173">IFERROR(INDEX($B$139:$B$213,SMALL(IF($E$139:$E$213="Yes",ROW($B$139:$B$213)-ROW($B$139)+1),ROWS(B$139:B173))),"")</f>
        <v/>
      </c>
    </row>
    <row r="174" spans="1:24" ht="14.5" x14ac:dyDescent="0.35">
      <c r="A174" s="197">
        <v>36</v>
      </c>
      <c r="B174" s="637" t="str">
        <f t="array" aca="1" ref="B174" ca="1">INDIRECT(TEXT(MIN(IF(($D$73:$E$132&lt;&gt;"")*(COUNTIF($B$138:B173,$D$73:$E$132)=0),ROW($73:$132)*100+COLUMN($D:$E),7^8)),"R0C00"),)&amp;""</f>
        <v/>
      </c>
      <c r="C174" s="195"/>
      <c r="D174" s="420"/>
      <c r="E174" s="195"/>
      <c r="F174" s="195"/>
      <c r="G174" s="188"/>
      <c r="H174" s="235"/>
      <c r="I174" s="180"/>
      <c r="U174" s="691"/>
      <c r="V174" s="691"/>
      <c r="X174" s="227" t="str">
        <f t="array" ref="X174">IFERROR(INDEX($B$139:$B$213,SMALL(IF($E$139:$E$213="Yes",ROW($B$139:$B$213)-ROW($B$139)+1),ROWS(B$139:B174))),"")</f>
        <v/>
      </c>
    </row>
    <row r="175" spans="1:24" ht="14.5" x14ac:dyDescent="0.35">
      <c r="A175" s="197">
        <v>37</v>
      </c>
      <c r="B175" s="637" t="str">
        <f t="array" aca="1" ref="B175" ca="1">INDIRECT(TEXT(MIN(IF(($D$73:$E$132&lt;&gt;"")*(COUNTIF($B$138:B174,$D$73:$E$132)=0),ROW($73:$132)*100+COLUMN($D:$E),7^8)),"R0C00"),)&amp;""</f>
        <v/>
      </c>
      <c r="C175" s="195"/>
      <c r="D175" s="420"/>
      <c r="E175" s="195"/>
      <c r="F175" s="195"/>
      <c r="G175" s="188"/>
      <c r="H175" s="235"/>
      <c r="I175" s="180"/>
      <c r="U175" s="691"/>
      <c r="V175" s="691"/>
      <c r="X175" s="227" t="str">
        <f t="array" ref="X175">IFERROR(INDEX($B$139:$B$213,SMALL(IF($E$139:$E$213="Yes",ROW($B$139:$B$213)-ROW($B$139)+1),ROWS(B$139:B175))),"")</f>
        <v/>
      </c>
    </row>
    <row r="176" spans="1:24" ht="14.5" x14ac:dyDescent="0.35">
      <c r="A176" s="197">
        <v>38</v>
      </c>
      <c r="B176" s="637" t="str">
        <f t="array" aca="1" ref="B176" ca="1">INDIRECT(TEXT(MIN(IF(($D$73:$E$132&lt;&gt;"")*(COUNTIF($B$138:B175,$D$73:$E$132)=0),ROW($73:$132)*100+COLUMN($D:$E),7^8)),"R0C00"),)&amp;""</f>
        <v/>
      </c>
      <c r="C176" s="195"/>
      <c r="D176" s="420"/>
      <c r="E176" s="195"/>
      <c r="F176" s="195"/>
      <c r="G176" s="188"/>
      <c r="H176" s="235"/>
      <c r="I176" s="180"/>
      <c r="U176" s="691"/>
      <c r="V176" s="691"/>
      <c r="X176" s="227" t="str">
        <f t="array" ref="X176">IFERROR(INDEX($B$139:$B$213,SMALL(IF($E$139:$E$213="Yes",ROW($B$139:$B$213)-ROW($B$139)+1),ROWS(B$139:B176))),"")</f>
        <v/>
      </c>
    </row>
    <row r="177" spans="1:24" ht="14.5" x14ac:dyDescent="0.35">
      <c r="A177" s="197">
        <v>39</v>
      </c>
      <c r="B177" s="637" t="str">
        <f t="array" aca="1" ref="B177" ca="1">INDIRECT(TEXT(MIN(IF(($D$73:$E$132&lt;&gt;"")*(COUNTIF($B$138:B176,$D$73:$E$132)=0),ROW($73:$132)*100+COLUMN($D:$E),7^8)),"R0C00"),)&amp;""</f>
        <v/>
      </c>
      <c r="C177" s="195"/>
      <c r="D177" s="420"/>
      <c r="E177" s="195"/>
      <c r="F177" s="195"/>
      <c r="G177" s="188"/>
      <c r="H177" s="235"/>
      <c r="I177" s="180"/>
      <c r="U177" s="691"/>
      <c r="V177" s="691"/>
      <c r="X177" s="227" t="str">
        <f t="array" ref="X177">IFERROR(INDEX($B$139:$B$213,SMALL(IF($E$139:$E$213="Yes",ROW($B$139:$B$213)-ROW($B$139)+1),ROWS(B$139:B177))),"")</f>
        <v/>
      </c>
    </row>
    <row r="178" spans="1:24" ht="14.5" x14ac:dyDescent="0.35">
      <c r="A178" s="197">
        <v>40</v>
      </c>
      <c r="B178" s="637" t="str">
        <f t="array" aca="1" ref="B178" ca="1">INDIRECT(TEXT(MIN(IF(($D$73:$E$132&lt;&gt;"")*(COUNTIF($B$138:B177,$D$73:$E$132)=0),ROW($73:$132)*100+COLUMN($D:$E),7^8)),"R0C00"),)&amp;""</f>
        <v/>
      </c>
      <c r="C178" s="195"/>
      <c r="D178" s="420"/>
      <c r="E178" s="195"/>
      <c r="F178" s="195"/>
      <c r="G178" s="188"/>
      <c r="H178" s="235"/>
      <c r="I178" s="180"/>
      <c r="U178" s="691"/>
      <c r="V178" s="691"/>
      <c r="X178" s="227" t="str">
        <f t="array" ref="X178">IFERROR(INDEX($B$139:$B$213,SMALL(IF($E$139:$E$213="Yes",ROW($B$139:$B$213)-ROW($B$139)+1),ROWS(B$139:B178))),"")</f>
        <v/>
      </c>
    </row>
    <row r="179" spans="1:24" ht="14.5" x14ac:dyDescent="0.35">
      <c r="A179" s="197">
        <v>41</v>
      </c>
      <c r="B179" s="637" t="str">
        <f t="array" aca="1" ref="B179" ca="1">INDIRECT(TEXT(MIN(IF(($D$73:$E$132&lt;&gt;"")*(COUNTIF($B$138:B178,$D$73:$E$132)=0),ROW($73:$132)*100+COLUMN($D:$E),7^8)),"R0C00"),)&amp;""</f>
        <v/>
      </c>
      <c r="C179" s="195"/>
      <c r="D179" s="420"/>
      <c r="E179" s="195"/>
      <c r="F179" s="195"/>
      <c r="G179" s="188"/>
      <c r="H179" s="235"/>
      <c r="I179" s="180"/>
      <c r="U179" s="691"/>
      <c r="V179" s="691"/>
      <c r="X179" s="227" t="str">
        <f t="array" ref="X179">IFERROR(INDEX($B$139:$B$213,SMALL(IF($E$139:$E$213="Yes",ROW($B$139:$B$213)-ROW($B$139)+1),ROWS(B$139:B179))),"")</f>
        <v/>
      </c>
    </row>
    <row r="180" spans="1:24" ht="14.5" x14ac:dyDescent="0.35">
      <c r="A180" s="197">
        <v>42</v>
      </c>
      <c r="B180" s="637" t="str">
        <f t="array" aca="1" ref="B180" ca="1">INDIRECT(TEXT(MIN(IF(($D$73:$E$132&lt;&gt;"")*(COUNTIF($B$138:B179,$D$73:$E$132)=0),ROW($73:$132)*100+COLUMN($D:$E),7^8)),"R0C00"),)&amp;""</f>
        <v/>
      </c>
      <c r="C180" s="195"/>
      <c r="D180" s="420"/>
      <c r="E180" s="195"/>
      <c r="F180" s="195"/>
      <c r="G180" s="188"/>
      <c r="H180" s="235"/>
      <c r="I180" s="180"/>
      <c r="U180" s="691"/>
      <c r="V180" s="691"/>
      <c r="X180" s="227" t="str">
        <f t="array" ref="X180">IFERROR(INDEX($B$139:$B$213,SMALL(IF($E$139:$E$213="Yes",ROW($B$139:$B$213)-ROW($B$139)+1),ROWS(B$139:B180))),"")</f>
        <v/>
      </c>
    </row>
    <row r="181" spans="1:24" ht="14.5" x14ac:dyDescent="0.35">
      <c r="A181" s="197">
        <v>43</v>
      </c>
      <c r="B181" s="637" t="str">
        <f t="array" aca="1" ref="B181" ca="1">INDIRECT(TEXT(MIN(IF(($D$73:$E$132&lt;&gt;"")*(COUNTIF($B$138:B180,$D$73:$E$132)=0),ROW($73:$132)*100+COLUMN($D:$E),7^8)),"R0C00"),)&amp;""</f>
        <v/>
      </c>
      <c r="C181" s="195"/>
      <c r="D181" s="420"/>
      <c r="E181" s="195"/>
      <c r="F181" s="195"/>
      <c r="G181" s="188"/>
      <c r="H181" s="235"/>
      <c r="I181" s="180"/>
      <c r="U181" s="691"/>
      <c r="V181" s="691"/>
      <c r="X181" s="227" t="str">
        <f t="array" ref="X181">IFERROR(INDEX($B$139:$B$213,SMALL(IF($E$139:$E$213="Yes",ROW($B$139:$B$213)-ROW($B$139)+1),ROWS(B$139:B181))),"")</f>
        <v/>
      </c>
    </row>
    <row r="182" spans="1:24" ht="14.5" x14ac:dyDescent="0.35">
      <c r="A182" s="197">
        <v>44</v>
      </c>
      <c r="B182" s="637" t="str">
        <f t="array" aca="1" ref="B182" ca="1">INDIRECT(TEXT(MIN(IF(($D$73:$E$132&lt;&gt;"")*(COUNTIF($B$138:B181,$D$73:$E$132)=0),ROW($73:$132)*100+COLUMN($D:$E),7^8)),"R0C00"),)&amp;""</f>
        <v/>
      </c>
      <c r="C182" s="195"/>
      <c r="D182" s="420"/>
      <c r="E182" s="195"/>
      <c r="F182" s="195"/>
      <c r="G182" s="188"/>
      <c r="H182" s="235"/>
      <c r="I182" s="180"/>
      <c r="U182" s="691"/>
      <c r="V182" s="691"/>
      <c r="X182" s="227" t="str">
        <f t="array" ref="X182">IFERROR(INDEX($B$139:$B$213,SMALL(IF($E$139:$E$213="Yes",ROW($B$139:$B$213)-ROW($B$139)+1),ROWS(B$139:B182))),"")</f>
        <v/>
      </c>
    </row>
    <row r="183" spans="1:24" ht="14.5" x14ac:dyDescent="0.35">
      <c r="A183" s="197">
        <v>45</v>
      </c>
      <c r="B183" s="637" t="str">
        <f t="array" aca="1" ref="B183" ca="1">INDIRECT(TEXT(MIN(IF(($D$73:$E$132&lt;&gt;"")*(COUNTIF($B$138:B182,$D$73:$E$132)=0),ROW($73:$132)*100+COLUMN($D:$E),7^8)),"R0C00"),)&amp;""</f>
        <v/>
      </c>
      <c r="C183" s="195"/>
      <c r="D183" s="420"/>
      <c r="E183" s="195"/>
      <c r="F183" s="195"/>
      <c r="G183" s="188"/>
      <c r="H183" s="235"/>
      <c r="I183" s="180"/>
      <c r="U183" s="691"/>
      <c r="V183" s="691"/>
      <c r="X183" s="227" t="str">
        <f t="array" ref="X183">IFERROR(INDEX($B$139:$B$213,SMALL(IF($E$139:$E$213="Yes",ROW($B$139:$B$213)-ROW($B$139)+1),ROWS(B$139:B183))),"")</f>
        <v/>
      </c>
    </row>
    <row r="184" spans="1:24" ht="14.5" x14ac:dyDescent="0.35">
      <c r="B184" s="637" t="str">
        <f t="array" aca="1" ref="B184" ca="1">INDIRECT(TEXT(MIN(IF(($D$73:$E$132&lt;&gt;"")*(COUNTIF($B$138:B183,$D$73:$E$132)=0),ROW($73:$132)*100+COLUMN($D:$E),7^8)),"R0C00"),)&amp;""</f>
        <v/>
      </c>
      <c r="C184" s="195"/>
      <c r="D184" s="420"/>
      <c r="E184" s="195"/>
      <c r="F184" s="195"/>
      <c r="G184" s="188"/>
      <c r="H184" s="235"/>
      <c r="I184" s="180"/>
      <c r="U184" s="691"/>
      <c r="V184" s="691"/>
      <c r="X184" s="227" t="str">
        <f t="array" ref="X184">IFERROR(INDEX($B$139:$B$213,SMALL(IF($E$139:$E$213="Yes",ROW($B$139:$B$213)-ROW($B$139)+1),ROWS(B$139:B184))),"")</f>
        <v/>
      </c>
    </row>
    <row r="185" spans="1:24" ht="14.5" x14ac:dyDescent="0.35">
      <c r="B185" s="637" t="str">
        <f t="array" aca="1" ref="B185" ca="1">INDIRECT(TEXT(MIN(IF(($D$73:$E$132&lt;&gt;"")*(COUNTIF($B$138:B184,$D$73:$E$132)=0),ROW($73:$132)*100+COLUMN($D:$E),7^8)),"R0C00"),)&amp;""</f>
        <v/>
      </c>
      <c r="C185" s="195"/>
      <c r="D185" s="420"/>
      <c r="E185" s="195"/>
      <c r="F185" s="195"/>
      <c r="G185" s="188"/>
      <c r="H185" s="235"/>
      <c r="I185" s="180"/>
      <c r="U185" s="691"/>
      <c r="V185" s="691"/>
      <c r="X185" s="227" t="str">
        <f t="array" ref="X185">IFERROR(INDEX($B$139:$B$213,SMALL(IF($E$139:$E$213="Yes",ROW($B$139:$B$213)-ROW($B$139)+1),ROWS(B$139:B185))),"")</f>
        <v/>
      </c>
    </row>
    <row r="186" spans="1:24" ht="14.5" x14ac:dyDescent="0.35">
      <c r="B186" s="637" t="str">
        <f t="array" aca="1" ref="B186" ca="1">INDIRECT(TEXT(MIN(IF(($D$73:$E$132&lt;&gt;"")*(COUNTIF($B$138:B185,$D$73:$E$132)=0),ROW($73:$132)*100+COLUMN($D:$E),7^8)),"R0C00"),)&amp;""</f>
        <v/>
      </c>
      <c r="C186" s="195"/>
      <c r="D186" s="420"/>
      <c r="E186" s="195"/>
      <c r="F186" s="195"/>
      <c r="G186" s="188"/>
      <c r="H186" s="235"/>
      <c r="I186" s="180"/>
      <c r="U186" s="691"/>
      <c r="V186" s="691"/>
      <c r="X186" s="227" t="str">
        <f t="array" ref="X186">IFERROR(INDEX($B$139:$B$213,SMALL(IF($E$139:$E$213="Yes",ROW($B$139:$B$213)-ROW($B$139)+1),ROWS(B$139:B186))),"")</f>
        <v/>
      </c>
    </row>
    <row r="187" spans="1:24" ht="14.5" x14ac:dyDescent="0.35">
      <c r="B187" s="637" t="str">
        <f t="array" aca="1" ref="B187" ca="1">INDIRECT(TEXT(MIN(IF(($D$73:$E$132&lt;&gt;"")*(COUNTIF($B$138:B186,$D$73:$E$132)=0),ROW($73:$132)*100+COLUMN($D:$E),7^8)),"R0C00"),)&amp;""</f>
        <v/>
      </c>
      <c r="C187" s="195"/>
      <c r="D187" s="420"/>
      <c r="E187" s="195"/>
      <c r="F187" s="195"/>
      <c r="G187" s="188"/>
      <c r="H187" s="235"/>
      <c r="I187" s="180"/>
      <c r="U187" s="691"/>
      <c r="V187" s="691"/>
      <c r="X187" s="227" t="str">
        <f t="array" ref="X187">IFERROR(INDEX($B$139:$B$213,SMALL(IF($E$139:$E$213="Yes",ROW($B$139:$B$213)-ROW($B$139)+1),ROWS(B$139:B187))),"")</f>
        <v/>
      </c>
    </row>
    <row r="188" spans="1:24" ht="14.5" x14ac:dyDescent="0.35">
      <c r="B188" s="637" t="str">
        <f t="array" aca="1" ref="B188" ca="1">INDIRECT(TEXT(MIN(IF(($D$73:$E$132&lt;&gt;"")*(COUNTIF($B$138:B187,$D$73:$E$132)=0),ROW($73:$132)*100+COLUMN($D:$E),7^8)),"R0C00"),)&amp;""</f>
        <v/>
      </c>
      <c r="C188" s="195"/>
      <c r="D188" s="420"/>
      <c r="E188" s="195"/>
      <c r="F188" s="195"/>
      <c r="G188" s="188"/>
      <c r="H188" s="235"/>
      <c r="I188" s="180"/>
      <c r="U188" s="691"/>
      <c r="V188" s="691"/>
      <c r="X188" s="227" t="str">
        <f t="array" ref="X188">IFERROR(INDEX($B$139:$B$213,SMALL(IF($E$139:$E$213="Yes",ROW($B$139:$B$213)-ROW($B$139)+1),ROWS(B$139:B188))),"")</f>
        <v/>
      </c>
    </row>
    <row r="189" spans="1:24" ht="14.5" x14ac:dyDescent="0.35">
      <c r="B189" s="637" t="str">
        <f t="array" aca="1" ref="B189" ca="1">INDIRECT(TEXT(MIN(IF(($D$73:$E$132&lt;&gt;"")*(COUNTIF($B$138:B188,$D$73:$E$132)=0),ROW($73:$132)*100+COLUMN($D:$E),7^8)),"R0C00"),)&amp;""</f>
        <v/>
      </c>
      <c r="C189" s="195"/>
      <c r="D189" s="420"/>
      <c r="E189" s="195"/>
      <c r="F189" s="195"/>
      <c r="G189" s="188"/>
      <c r="H189" s="235"/>
      <c r="I189" s="180"/>
      <c r="U189" s="691"/>
      <c r="V189" s="691"/>
      <c r="X189" s="227" t="str">
        <f t="array" ref="X189">IFERROR(INDEX($B$139:$B$213,SMALL(IF($E$139:$E$213="Yes",ROW($B$139:$B$213)-ROW($B$139)+1),ROWS(B$139:B189))),"")</f>
        <v/>
      </c>
    </row>
    <row r="190" spans="1:24" ht="14.5" x14ac:dyDescent="0.35">
      <c r="B190" s="637" t="str">
        <f t="array" aca="1" ref="B190" ca="1">INDIRECT(TEXT(MIN(IF(($D$73:$E$132&lt;&gt;"")*(COUNTIF($B$138:B189,$D$73:$E$132)=0),ROW($73:$132)*100+COLUMN($D:$E),7^8)),"R0C00"),)&amp;""</f>
        <v/>
      </c>
      <c r="C190" s="195"/>
      <c r="D190" s="420"/>
      <c r="E190" s="195"/>
      <c r="F190" s="195"/>
      <c r="G190" s="188"/>
      <c r="H190" s="235"/>
      <c r="I190" s="180"/>
      <c r="U190" s="691"/>
      <c r="V190" s="691"/>
      <c r="X190" s="227" t="str">
        <f t="array" ref="X190">IFERROR(INDEX($B$139:$B$213,SMALL(IF($E$139:$E$213="Yes",ROW($B$139:$B$213)-ROW($B$139)+1),ROWS(B$139:B190))),"")</f>
        <v/>
      </c>
    </row>
    <row r="191" spans="1:24" ht="14.5" x14ac:dyDescent="0.35">
      <c r="B191" s="637" t="str">
        <f t="array" aca="1" ref="B191" ca="1">INDIRECT(TEXT(MIN(IF(($D$73:$E$132&lt;&gt;"")*(COUNTIF($B$138:B190,$D$73:$E$132)=0),ROW($73:$132)*100+COLUMN($D:$E),7^8)),"R0C00"),)&amp;""</f>
        <v/>
      </c>
      <c r="C191" s="195"/>
      <c r="D191" s="420"/>
      <c r="E191" s="195"/>
      <c r="F191" s="195"/>
      <c r="G191" s="188"/>
      <c r="H191" s="235"/>
      <c r="I191" s="180"/>
      <c r="U191" s="691"/>
      <c r="V191" s="691"/>
      <c r="X191" s="227" t="str">
        <f t="array" ref="X191">IFERROR(INDEX($B$139:$B$213,SMALL(IF($E$139:$E$213="Yes",ROW($B$139:$B$213)-ROW($B$139)+1),ROWS(B$139:B191))),"")</f>
        <v/>
      </c>
    </row>
    <row r="192" spans="1:24" ht="14.5" x14ac:dyDescent="0.35">
      <c r="B192" s="637" t="str">
        <f t="array" aca="1" ref="B192" ca="1">INDIRECT(TEXT(MIN(IF(($D$73:$E$132&lt;&gt;"")*(COUNTIF($B$138:B191,$D$73:$E$132)=0),ROW($73:$132)*100+COLUMN($D:$E),7^8)),"R0C00"),)&amp;""</f>
        <v/>
      </c>
      <c r="C192" s="195"/>
      <c r="D192" s="420"/>
      <c r="E192" s="195"/>
      <c r="F192" s="195"/>
      <c r="G192" s="188"/>
      <c r="H192" s="235"/>
      <c r="I192" s="180"/>
      <c r="U192" s="691"/>
      <c r="V192" s="691"/>
      <c r="X192" s="227" t="str">
        <f t="array" ref="X192">IFERROR(INDEX($B$139:$B$213,SMALL(IF($E$139:$E$213="Yes",ROW($B$139:$B$213)-ROW($B$139)+1),ROWS(B$139:B192))),"")</f>
        <v/>
      </c>
    </row>
    <row r="193" spans="1:24" ht="14.5" x14ac:dyDescent="0.35">
      <c r="B193" s="637" t="str">
        <f t="array" aca="1" ref="B193" ca="1">INDIRECT(TEXT(MIN(IF(($D$73:$E$132&lt;&gt;"")*(COUNTIF($B$138:B192,$D$73:$E$132)=0),ROW($73:$132)*100+COLUMN($D:$E),7^8)),"R0C00"),)&amp;""</f>
        <v/>
      </c>
      <c r="C193" s="195"/>
      <c r="D193" s="420"/>
      <c r="E193" s="195"/>
      <c r="F193" s="195"/>
      <c r="G193" s="188"/>
      <c r="H193" s="235"/>
      <c r="I193" s="180"/>
      <c r="U193" s="691"/>
      <c r="V193" s="691"/>
      <c r="X193" s="227" t="str">
        <f t="array" ref="X193">IFERROR(INDEX($B$139:$B$213,SMALL(IF($E$139:$E$213="Yes",ROW($B$139:$B$213)-ROW($B$139)+1),ROWS(B$139:B193))),"")</f>
        <v/>
      </c>
    </row>
    <row r="194" spans="1:24" ht="14.5" x14ac:dyDescent="0.35">
      <c r="B194" s="637" t="str">
        <f t="array" aca="1" ref="B194" ca="1">INDIRECT(TEXT(MIN(IF(($D$73:$E$132&lt;&gt;"")*(COUNTIF($B$138:B193,$D$73:$E$132)=0),ROW($73:$132)*100+COLUMN($D:$E),7^8)),"R0C00"),)&amp;""</f>
        <v/>
      </c>
      <c r="C194" s="195"/>
      <c r="D194" s="420"/>
      <c r="E194" s="195"/>
      <c r="F194" s="195"/>
      <c r="G194" s="188"/>
      <c r="H194" s="235"/>
      <c r="I194" s="180"/>
      <c r="U194" s="691"/>
      <c r="V194" s="691"/>
      <c r="X194" s="227" t="str">
        <f t="array" ref="X194">IFERROR(INDEX($B$139:$B$213,SMALL(IF($E$139:$E$213="Yes",ROW($B$139:$B$213)-ROW($B$139)+1),ROWS(B$139:B194))),"")</f>
        <v/>
      </c>
    </row>
    <row r="195" spans="1:24" ht="14.5" x14ac:dyDescent="0.35">
      <c r="B195" s="637" t="str">
        <f t="array" aca="1" ref="B195" ca="1">INDIRECT(TEXT(MIN(IF(($D$73:$E$132&lt;&gt;"")*(COUNTIF($B$138:B194,$D$73:$E$132)=0),ROW($73:$132)*100+COLUMN($D:$E),7^8)),"R0C00"),)&amp;""</f>
        <v/>
      </c>
      <c r="C195" s="195"/>
      <c r="D195" s="420"/>
      <c r="E195" s="195"/>
      <c r="F195" s="195"/>
      <c r="G195" s="188"/>
      <c r="H195" s="235"/>
      <c r="I195" s="180"/>
      <c r="U195" s="691"/>
      <c r="V195" s="691"/>
      <c r="X195" s="227" t="str">
        <f t="array" ref="X195">IFERROR(INDEX($B$139:$B$213,SMALL(IF($E$139:$E$213="Yes",ROW($B$139:$B$213)-ROW($B$139)+1),ROWS(B$139:B195))),"")</f>
        <v/>
      </c>
    </row>
    <row r="196" spans="1:24" ht="14.5" x14ac:dyDescent="0.35">
      <c r="B196" s="637" t="str">
        <f t="array" aca="1" ref="B196" ca="1">INDIRECT(TEXT(MIN(IF(($D$73:$E$132&lt;&gt;"")*(COUNTIF($B$138:B195,$D$73:$E$132)=0),ROW($73:$132)*100+COLUMN($D:$E),7^8)),"R0C00"),)&amp;""</f>
        <v/>
      </c>
      <c r="C196" s="195"/>
      <c r="D196" s="420"/>
      <c r="E196" s="195"/>
      <c r="F196" s="195"/>
      <c r="G196" s="188"/>
      <c r="H196" s="235"/>
      <c r="I196" s="180"/>
      <c r="U196" s="691"/>
      <c r="V196" s="691"/>
      <c r="X196" s="227" t="str">
        <f t="array" ref="X196">IFERROR(INDEX($B$139:$B$213,SMALL(IF($E$139:$E$213="Yes",ROW($B$139:$B$213)-ROW($B$139)+1),ROWS(B$139:B196))),"")</f>
        <v/>
      </c>
    </row>
    <row r="197" spans="1:24" ht="14.5" x14ac:dyDescent="0.35">
      <c r="B197" s="637" t="str">
        <f t="array" aca="1" ref="B197" ca="1">INDIRECT(TEXT(MIN(IF(($D$73:$E$132&lt;&gt;"")*(COUNTIF($B$138:B196,$D$73:$E$132)=0),ROW($73:$132)*100+COLUMN($D:$E),7^8)),"R0C00"),)&amp;""</f>
        <v/>
      </c>
      <c r="C197" s="195"/>
      <c r="D197" s="420"/>
      <c r="E197" s="195"/>
      <c r="F197" s="195"/>
      <c r="G197" s="188"/>
      <c r="H197" s="235"/>
      <c r="I197" s="180"/>
      <c r="U197" s="691"/>
      <c r="V197" s="691"/>
      <c r="X197" s="227" t="str">
        <f t="array" ref="X197">IFERROR(INDEX($B$139:$B$213,SMALL(IF($E$139:$E$213="Yes",ROW($B$139:$B$213)-ROW($B$139)+1),ROWS(B$139:B197))),"")</f>
        <v/>
      </c>
    </row>
    <row r="198" spans="1:24" ht="14.5" x14ac:dyDescent="0.35">
      <c r="B198" s="637" t="str">
        <f t="array" aca="1" ref="B198" ca="1">INDIRECT(TEXT(MIN(IF(($D$73:$E$132&lt;&gt;"")*(COUNTIF($B$138:B197,$D$73:$E$132)=0),ROW($73:$132)*100+COLUMN($D:$E),7^8)),"R0C00"),)&amp;""</f>
        <v/>
      </c>
      <c r="C198" s="195"/>
      <c r="D198" s="420"/>
      <c r="E198" s="195"/>
      <c r="F198" s="195"/>
      <c r="G198" s="188"/>
      <c r="H198" s="235"/>
      <c r="I198" s="180"/>
      <c r="U198" s="691"/>
      <c r="V198" s="691"/>
      <c r="X198" s="227" t="str">
        <f t="array" ref="X198">IFERROR(INDEX($B$139:$B$213,SMALL(IF($E$139:$E$213="Yes",ROW($B$139:$B$213)-ROW($B$139)+1),ROWS(B$139:B198))),"")</f>
        <v/>
      </c>
    </row>
    <row r="199" spans="1:24" ht="14.5" x14ac:dyDescent="0.35">
      <c r="A199" s="197">
        <v>46</v>
      </c>
      <c r="B199" s="637" t="str">
        <f t="array" aca="1" ref="B199" ca="1">INDIRECT(TEXT(MIN(IF(($D$73:$E$132&lt;&gt;"")*(COUNTIF($B$138:B198,$D$73:$E$132)=0),ROW($73:$132)*100+COLUMN($D:$E),7^8)),"R0C00"),)&amp;""</f>
        <v/>
      </c>
      <c r="C199" s="195"/>
      <c r="D199" s="420"/>
      <c r="E199" s="195"/>
      <c r="F199" s="195"/>
      <c r="G199" s="188"/>
      <c r="H199" s="235"/>
      <c r="I199" s="180"/>
      <c r="U199" s="691"/>
      <c r="V199" s="691"/>
      <c r="X199" s="227" t="str">
        <f t="array" ref="X199">IFERROR(INDEX($B$139:$B$213,SMALL(IF($E$139:$E$213="Yes",ROW($B$139:$B$213)-ROW($B$139)+1),ROWS(B$139:B199))),"")</f>
        <v/>
      </c>
    </row>
    <row r="200" spans="1:24" ht="14.5" x14ac:dyDescent="0.35">
      <c r="A200" s="197">
        <v>47</v>
      </c>
      <c r="B200" s="637" t="str">
        <f t="array" aca="1" ref="B200" ca="1">INDIRECT(TEXT(MIN(IF(($D$73:$E$132&lt;&gt;"")*(COUNTIF($B$138:B199,$D$73:$E$132)=0),ROW($73:$132)*100+COLUMN($D:$E),7^8)),"R0C00"),)&amp;""</f>
        <v/>
      </c>
      <c r="C200" s="195"/>
      <c r="D200" s="420"/>
      <c r="E200" s="195"/>
      <c r="F200" s="195"/>
      <c r="G200" s="188"/>
      <c r="H200" s="235"/>
      <c r="I200" s="180"/>
      <c r="U200" s="691"/>
      <c r="V200" s="691"/>
      <c r="X200" s="227" t="str">
        <f t="array" ref="X200">IFERROR(INDEX($B$139:$B$213,SMALL(IF($E$139:$E$213="Yes",ROW($B$139:$B$213)-ROW($B$139)+1),ROWS(B$139:B200))),"")</f>
        <v/>
      </c>
    </row>
    <row r="201" spans="1:24" ht="14.5" x14ac:dyDescent="0.35">
      <c r="A201" s="197">
        <v>48</v>
      </c>
      <c r="B201" s="637" t="str">
        <f t="array" aca="1" ref="B201" ca="1">INDIRECT(TEXT(MIN(IF(($D$73:$E$132&lt;&gt;"")*(COUNTIF($B$138:B200,$D$73:$E$132)=0),ROW($73:$132)*100+COLUMN($D:$E),7^8)),"R0C00"),)&amp;""</f>
        <v/>
      </c>
      <c r="C201" s="195"/>
      <c r="D201" s="420"/>
      <c r="E201" s="195"/>
      <c r="F201" s="195"/>
      <c r="G201" s="188"/>
      <c r="H201" s="235"/>
      <c r="I201" s="180"/>
      <c r="U201" s="691"/>
      <c r="V201" s="691"/>
      <c r="X201" s="227" t="str">
        <f t="array" ref="X201">IFERROR(INDEX($B$139:$B$213,SMALL(IF($E$139:$E$213="Yes",ROW($B$139:$B$213)-ROW($B$139)+1),ROWS(B$139:B201))),"")</f>
        <v/>
      </c>
    </row>
    <row r="202" spans="1:24" ht="14.5" x14ac:dyDescent="0.35">
      <c r="A202" s="197">
        <v>49</v>
      </c>
      <c r="B202" s="637" t="str">
        <f t="array" aca="1" ref="B202" ca="1">INDIRECT(TEXT(MIN(IF(($D$73:$E$132&lt;&gt;"")*(COUNTIF($B$138:B201,$D$73:$E$132)=0),ROW($73:$132)*100+COLUMN($D:$E),7^8)),"R0C00"),)&amp;""</f>
        <v/>
      </c>
      <c r="C202" s="195"/>
      <c r="D202" s="420"/>
      <c r="E202" s="195"/>
      <c r="F202" s="195"/>
      <c r="G202" s="188"/>
      <c r="H202" s="235"/>
      <c r="I202" s="180"/>
      <c r="U202" s="691"/>
      <c r="V202" s="691"/>
      <c r="X202" s="227" t="str">
        <f t="array" ref="X202">IFERROR(INDEX($B$139:$B$213,SMALL(IF($E$139:$E$213="Yes",ROW($B$139:$B$213)-ROW($B$139)+1),ROWS(B$139:B202))),"")</f>
        <v/>
      </c>
    </row>
    <row r="203" spans="1:24" ht="14.5" x14ac:dyDescent="0.35">
      <c r="A203" s="197">
        <v>50</v>
      </c>
      <c r="B203" s="637" t="str">
        <f t="array" aca="1" ref="B203" ca="1">INDIRECT(TEXT(MIN(IF(($D$73:$E$132&lt;&gt;"")*(COUNTIF($B$138:B202,$D$73:$E$132)=0),ROW($73:$132)*100+COLUMN($D:$E),7^8)),"R0C00"),)&amp;""</f>
        <v/>
      </c>
      <c r="C203" s="195"/>
      <c r="D203" s="420"/>
      <c r="E203" s="195"/>
      <c r="F203" s="195"/>
      <c r="G203" s="188"/>
      <c r="H203" s="235"/>
      <c r="I203" s="180"/>
      <c r="U203" s="691"/>
      <c r="V203" s="691"/>
      <c r="X203" s="227" t="str">
        <f t="array" ref="X203">IFERROR(INDEX($B$139:$B$213,SMALL(IF($E$139:$E$213="Yes",ROW($B$139:$B$213)-ROW($B$139)+1),ROWS(B$139:B203))),"")</f>
        <v/>
      </c>
    </row>
    <row r="204" spans="1:24" ht="14.5" x14ac:dyDescent="0.35">
      <c r="A204" s="197">
        <v>51</v>
      </c>
      <c r="B204" s="637" t="str">
        <f t="array" aca="1" ref="B204" ca="1">INDIRECT(TEXT(MIN(IF(($D$73:$E$132&lt;&gt;"")*(COUNTIF($B$138:B203,$D$73:$E$132)=0),ROW($73:$132)*100+COLUMN($D:$E),7^8)),"R0C00"),)&amp;""</f>
        <v/>
      </c>
      <c r="C204" s="195"/>
      <c r="D204" s="420"/>
      <c r="E204" s="195"/>
      <c r="F204" s="195"/>
      <c r="G204" s="188"/>
      <c r="H204" s="235"/>
      <c r="I204" s="180"/>
      <c r="U204" s="691"/>
      <c r="V204" s="691"/>
      <c r="X204" s="227" t="str">
        <f t="array" ref="X204">IFERROR(INDEX($B$139:$B$213,SMALL(IF($E$139:$E$213="Yes",ROW($B$139:$B$213)-ROW($B$139)+1),ROWS(B$139:B204))),"")</f>
        <v/>
      </c>
    </row>
    <row r="205" spans="1:24" ht="14.5" x14ac:dyDescent="0.35">
      <c r="A205" s="197">
        <v>52</v>
      </c>
      <c r="B205" s="637" t="str">
        <f t="array" aca="1" ref="B205" ca="1">INDIRECT(TEXT(MIN(IF(($D$73:$E$132&lt;&gt;"")*(COUNTIF($B$138:B204,$D$73:$E$132)=0),ROW($73:$132)*100+COLUMN($D:$E),7^8)),"R0C00"),)&amp;""</f>
        <v/>
      </c>
      <c r="C205" s="195"/>
      <c r="D205" s="420"/>
      <c r="E205" s="195"/>
      <c r="F205" s="195"/>
      <c r="G205" s="188"/>
      <c r="H205" s="235"/>
      <c r="I205" s="180"/>
      <c r="U205" s="691"/>
      <c r="V205" s="691"/>
      <c r="X205" s="227" t="str">
        <f t="array" ref="X205">IFERROR(INDEX($B$139:$B$213,SMALL(IF($E$139:$E$213="Yes",ROW($B$139:$B$213)-ROW($B$139)+1),ROWS(B$139:B205))),"")</f>
        <v/>
      </c>
    </row>
    <row r="206" spans="1:24" ht="14.5" x14ac:dyDescent="0.35">
      <c r="A206" s="197">
        <v>53</v>
      </c>
      <c r="B206" s="637" t="str">
        <f t="array" aca="1" ref="B206" ca="1">INDIRECT(TEXT(MIN(IF(($D$73:$E$132&lt;&gt;"")*(COUNTIF($B$138:B205,$D$73:$E$132)=0),ROW($73:$132)*100+COLUMN($D:$E),7^8)),"R0C00"),)&amp;""</f>
        <v/>
      </c>
      <c r="C206" s="195"/>
      <c r="D206" s="420"/>
      <c r="E206" s="195"/>
      <c r="F206" s="195"/>
      <c r="G206" s="188"/>
      <c r="H206" s="235"/>
      <c r="I206" s="180"/>
      <c r="U206" s="691"/>
      <c r="V206" s="691"/>
      <c r="X206" s="227" t="str">
        <f t="array" ref="X206">IFERROR(INDEX($B$139:$B$213,SMALL(IF($E$139:$E$213="Yes",ROW($B$139:$B$213)-ROW($B$139)+1),ROWS(B$139:B206))),"")</f>
        <v/>
      </c>
    </row>
    <row r="207" spans="1:24" ht="14.5" x14ac:dyDescent="0.35">
      <c r="A207" s="197">
        <v>54</v>
      </c>
      <c r="B207" s="637" t="str">
        <f t="array" aca="1" ref="B207" ca="1">INDIRECT(TEXT(MIN(IF(($D$73:$E$132&lt;&gt;"")*(COUNTIF($B$138:B206,$D$73:$E$132)=0),ROW($73:$132)*100+COLUMN($D:$E),7^8)),"R0C00"),)&amp;""</f>
        <v/>
      </c>
      <c r="C207" s="195"/>
      <c r="D207" s="420"/>
      <c r="E207" s="195"/>
      <c r="F207" s="195"/>
      <c r="G207" s="188"/>
      <c r="H207" s="235"/>
      <c r="I207" s="180"/>
      <c r="U207" s="691"/>
      <c r="V207" s="691"/>
      <c r="X207" s="227" t="str">
        <f t="array" ref="X207">IFERROR(INDEX($B$139:$B$213,SMALL(IF($E$139:$E$213="Yes",ROW($B$139:$B$213)-ROW($B$139)+1),ROWS(B$139:B207))),"")</f>
        <v/>
      </c>
    </row>
    <row r="208" spans="1:24" ht="14.5" x14ac:dyDescent="0.35">
      <c r="A208" s="197">
        <v>55</v>
      </c>
      <c r="B208" s="637" t="str">
        <f t="array" aca="1" ref="B208" ca="1">INDIRECT(TEXT(MIN(IF(($D$73:$E$132&lt;&gt;"")*(COUNTIF($B$138:B207,$D$73:$E$132)=0),ROW($73:$132)*100+COLUMN($D:$E),7^8)),"R0C00"),)&amp;""</f>
        <v/>
      </c>
      <c r="C208" s="195"/>
      <c r="D208" s="420"/>
      <c r="E208" s="195"/>
      <c r="F208" s="195"/>
      <c r="G208" s="188"/>
      <c r="H208" s="235"/>
      <c r="I208" s="180"/>
      <c r="U208" s="691"/>
      <c r="V208" s="691"/>
      <c r="X208" s="227" t="str">
        <f t="array" ref="X208">IFERROR(INDEX($B$139:$B$213,SMALL(IF($E$139:$E$213="Yes",ROW($B$139:$B$213)-ROW($B$139)+1),ROWS(B$139:B208))),"")</f>
        <v/>
      </c>
    </row>
    <row r="209" spans="1:24" ht="14.5" x14ac:dyDescent="0.35">
      <c r="A209" s="197">
        <v>56</v>
      </c>
      <c r="B209" s="637" t="str">
        <f t="array" aca="1" ref="B209" ca="1">INDIRECT(TEXT(MIN(IF(($D$73:$E$132&lt;&gt;"")*(COUNTIF($B$138:B208,$D$73:$E$132)=0),ROW($73:$132)*100+COLUMN($D:$E),7^8)),"R0C00"),)&amp;""</f>
        <v/>
      </c>
      <c r="C209" s="195"/>
      <c r="D209" s="420"/>
      <c r="E209" s="195"/>
      <c r="F209" s="195"/>
      <c r="G209" s="188"/>
      <c r="H209" s="235"/>
      <c r="I209" s="180"/>
      <c r="U209" s="691"/>
      <c r="V209" s="691"/>
      <c r="X209" s="227" t="str">
        <f t="array" ref="X209">IFERROR(INDEX($B$139:$B$213,SMALL(IF($E$139:$E$213="Yes",ROW($B$139:$B$213)-ROW($B$139)+1),ROWS(B$139:B209))),"")</f>
        <v/>
      </c>
    </row>
    <row r="210" spans="1:24" ht="14.5" x14ac:dyDescent="0.35">
      <c r="A210" s="197">
        <v>57</v>
      </c>
      <c r="B210" s="637" t="str">
        <f t="array" aca="1" ref="B210" ca="1">INDIRECT(TEXT(MIN(IF(($D$73:$E$132&lt;&gt;"")*(COUNTIF($B$138:B209,$D$73:$E$132)=0),ROW($73:$132)*100+COLUMN($D:$E),7^8)),"R0C00"),)&amp;""</f>
        <v/>
      </c>
      <c r="C210" s="195"/>
      <c r="D210" s="420"/>
      <c r="E210" s="195"/>
      <c r="F210" s="195"/>
      <c r="G210" s="188"/>
      <c r="H210" s="235"/>
      <c r="I210" s="180"/>
      <c r="U210" s="691"/>
      <c r="V210" s="691"/>
      <c r="X210" s="227" t="str">
        <f t="array" ref="X210">IFERROR(INDEX($B$139:$B$213,SMALL(IF($E$139:$E$213="Yes",ROW($B$139:$B$213)-ROW($B$139)+1),ROWS(B$139:B210))),"")</f>
        <v/>
      </c>
    </row>
    <row r="211" spans="1:24" ht="14.5" x14ac:dyDescent="0.35">
      <c r="A211" s="197">
        <v>58</v>
      </c>
      <c r="B211" s="637" t="str">
        <f t="array" aca="1" ref="B211" ca="1">INDIRECT(TEXT(MIN(IF(($D$73:$E$132&lt;&gt;"")*(COUNTIF($B$138:B210,$D$73:$E$132)=0),ROW($73:$132)*100+COLUMN($D:$E),7^8)),"R0C00"),)&amp;""</f>
        <v/>
      </c>
      <c r="C211" s="195"/>
      <c r="D211" s="420"/>
      <c r="E211" s="195"/>
      <c r="F211" s="195"/>
      <c r="G211" s="188"/>
      <c r="H211" s="235"/>
      <c r="I211" s="180"/>
      <c r="U211" s="691"/>
      <c r="V211" s="691"/>
      <c r="X211" s="227" t="str">
        <f t="array" ref="X211">IFERROR(INDEX($B$139:$B$213,SMALL(IF($E$139:$E$213="Yes",ROW($B$139:$B$213)-ROW($B$139)+1),ROWS(B$139:B211))),"")</f>
        <v/>
      </c>
    </row>
    <row r="212" spans="1:24" ht="14.5" x14ac:dyDescent="0.35">
      <c r="A212" s="197">
        <v>59</v>
      </c>
      <c r="B212" s="637" t="str">
        <f t="array" aca="1" ref="B212" ca="1">INDIRECT(TEXT(MIN(IF(($D$73:$E$132&lt;&gt;"")*(COUNTIF($B$138:B211,$D$73:$E$132)=0),ROW($73:$132)*100+COLUMN($D:$E),7^8)),"R0C00"),)&amp;""</f>
        <v/>
      </c>
      <c r="C212" s="195"/>
      <c r="D212" s="420"/>
      <c r="E212" s="195"/>
      <c r="F212" s="195"/>
      <c r="G212" s="188"/>
      <c r="H212" s="235"/>
      <c r="I212" s="180"/>
      <c r="U212" s="691"/>
      <c r="V212" s="691"/>
      <c r="X212" s="227" t="str">
        <f t="array" ref="X212">IFERROR(INDEX($B$139:$B$213,SMALL(IF($E$139:$E$213="Yes",ROW($B$139:$B$213)-ROW($B$139)+1),ROWS(B$139:B212))),"")</f>
        <v/>
      </c>
    </row>
    <row r="213" spans="1:24" ht="14.5" x14ac:dyDescent="0.35">
      <c r="A213" s="197">
        <v>60</v>
      </c>
      <c r="B213" s="637" t="str">
        <f t="array" aca="1" ref="B213" ca="1">INDIRECT(TEXT(MIN(IF(($D$73:$E$132&lt;&gt;"")*(COUNTIF($B$138:B212,$D$73:$E$132)=0),ROW($73:$132)*100+COLUMN($D:$E),7^8)),"R0C00"),)&amp;""</f>
        <v/>
      </c>
      <c r="C213" s="195"/>
      <c r="D213" s="420"/>
      <c r="E213" s="195"/>
      <c r="F213" s="195"/>
      <c r="G213" s="188"/>
      <c r="H213" s="235"/>
      <c r="I213" s="180"/>
      <c r="U213" s="691"/>
      <c r="V213" s="691"/>
      <c r="X213" s="227" t="str">
        <f t="array" ref="X213">IFERROR(INDEX($B$139:$B$213,SMALL(IF($E$139:$E$213="Yes",ROW($B$139:$B$213)-ROW($B$139)+1),ROWS(B$139:B213))),"")</f>
        <v/>
      </c>
    </row>
    <row r="216" spans="1:24" x14ac:dyDescent="0.35">
      <c r="B216" s="237" t="s">
        <v>4296</v>
      </c>
      <c r="H216" s="122" t="s">
        <v>4306</v>
      </c>
    </row>
    <row r="217" spans="1:24" ht="177" customHeight="1" x14ac:dyDescent="0.35">
      <c r="B217" s="928" t="s">
        <v>8997</v>
      </c>
      <c r="C217" s="928"/>
      <c r="D217" s="928"/>
      <c r="E217" s="928"/>
      <c r="F217" s="928"/>
      <c r="G217" s="928"/>
    </row>
    <row r="218" spans="1:24" ht="65.5" customHeight="1" x14ac:dyDescent="0.35">
      <c r="B218" s="295" t="str">
        <f ca="1">IF(ISERROR(U70),"",IF(U70&gt;0,$U$51,""))</f>
        <v/>
      </c>
      <c r="G218" s="865" t="s">
        <v>4616</v>
      </c>
      <c r="H218" s="867"/>
      <c r="I218" s="335"/>
      <c r="J218" s="335"/>
      <c r="K218" s="335"/>
      <c r="L218" s="335"/>
      <c r="M218" s="335"/>
      <c r="N218" s="335"/>
      <c r="O218" s="335"/>
      <c r="P218" s="335"/>
      <c r="Q218" s="335"/>
      <c r="R218" s="335"/>
      <c r="S218" s="335"/>
      <c r="T218" s="691"/>
    </row>
    <row r="219" spans="1:24" ht="116" customHeight="1" x14ac:dyDescent="0.35">
      <c r="B219" s="317" t="s">
        <v>4750</v>
      </c>
      <c r="C219" s="317" t="s">
        <v>4347</v>
      </c>
      <c r="D219" s="317" t="s">
        <v>3855</v>
      </c>
      <c r="E219" s="317" t="s">
        <v>9070</v>
      </c>
      <c r="F219" s="317" t="s">
        <v>4369</v>
      </c>
      <c r="G219" s="317" t="s">
        <v>4613</v>
      </c>
      <c r="H219" s="317" t="s">
        <v>9071</v>
      </c>
      <c r="I219" s="335"/>
      <c r="J219" s="335"/>
      <c r="K219" s="335"/>
      <c r="L219" s="335"/>
      <c r="M219" s="335"/>
      <c r="N219" s="335"/>
      <c r="O219" s="335"/>
      <c r="P219" s="335"/>
      <c r="Q219" s="335"/>
      <c r="R219" s="335"/>
      <c r="S219" s="335"/>
      <c r="T219" s="691"/>
    </row>
    <row r="220" spans="1:24" ht="14.5" x14ac:dyDescent="0.35">
      <c r="A220" s="197">
        <v>1</v>
      </c>
      <c r="B220" s="195"/>
      <c r="C220" s="580"/>
      <c r="D220" s="420"/>
      <c r="E220" s="387"/>
      <c r="F220" s="195"/>
      <c r="G220" s="420"/>
      <c r="H220" s="420"/>
      <c r="I220" s="335"/>
      <c r="J220" s="335"/>
      <c r="K220" s="335"/>
      <c r="L220" s="335"/>
      <c r="M220" s="335"/>
      <c r="N220" s="335"/>
      <c r="O220" s="335"/>
      <c r="P220" s="335"/>
      <c r="Q220" s="335"/>
      <c r="R220" s="335"/>
      <c r="S220" s="335"/>
      <c r="T220" s="691"/>
      <c r="U220" s="691"/>
      <c r="V220" s="691"/>
    </row>
    <row r="221" spans="1:24" ht="14.5" x14ac:dyDescent="0.35">
      <c r="A221" s="197">
        <v>2</v>
      </c>
      <c r="B221" s="195"/>
      <c r="C221" s="580"/>
      <c r="D221" s="420"/>
      <c r="E221" s="387"/>
      <c r="F221" s="195"/>
      <c r="G221" s="420"/>
      <c r="H221" s="420"/>
      <c r="I221" s="335"/>
      <c r="J221" s="335"/>
      <c r="K221" s="335"/>
      <c r="L221" s="335"/>
      <c r="M221" s="335"/>
      <c r="N221" s="335"/>
      <c r="O221" s="335"/>
      <c r="P221" s="335"/>
      <c r="Q221" s="335"/>
      <c r="R221" s="335"/>
      <c r="S221" s="335"/>
      <c r="T221" s="691"/>
      <c r="U221" s="691"/>
      <c r="V221" s="691"/>
      <c r="W221" s="691"/>
    </row>
    <row r="222" spans="1:24" ht="14.5" x14ac:dyDescent="0.35">
      <c r="A222" s="197">
        <v>3</v>
      </c>
      <c r="B222" s="195"/>
      <c r="C222" s="580"/>
      <c r="D222" s="420"/>
      <c r="E222" s="387"/>
      <c r="F222" s="195"/>
      <c r="G222" s="420"/>
      <c r="H222" s="420"/>
      <c r="I222" s="335"/>
      <c r="J222" s="335"/>
      <c r="K222" s="335"/>
      <c r="L222" s="335"/>
      <c r="M222" s="335"/>
      <c r="N222" s="335"/>
      <c r="O222" s="335"/>
      <c r="P222" s="335"/>
      <c r="Q222" s="335"/>
      <c r="R222" s="335"/>
      <c r="S222" s="335"/>
      <c r="T222" s="691"/>
      <c r="U222" s="691"/>
      <c r="V222" s="691"/>
      <c r="W222" s="691"/>
    </row>
    <row r="223" spans="1:24" ht="14.5" x14ac:dyDescent="0.35">
      <c r="A223" s="197">
        <v>4</v>
      </c>
      <c r="B223" s="195"/>
      <c r="C223" s="580"/>
      <c r="D223" s="420"/>
      <c r="E223" s="387"/>
      <c r="F223" s="195"/>
      <c r="G223" s="420"/>
      <c r="H223" s="420"/>
      <c r="I223" s="335"/>
      <c r="J223" s="335"/>
      <c r="K223" s="335"/>
      <c r="L223" s="335"/>
      <c r="M223" s="335"/>
      <c r="N223" s="335"/>
      <c r="O223" s="335"/>
      <c r="P223" s="335"/>
      <c r="Q223" s="335"/>
      <c r="R223" s="335"/>
      <c r="S223" s="335"/>
      <c r="T223" s="691"/>
      <c r="U223" s="691"/>
      <c r="V223" s="691"/>
      <c r="W223" s="691"/>
    </row>
    <row r="224" spans="1:24" ht="14.5" x14ac:dyDescent="0.35">
      <c r="A224" s="197">
        <v>5</v>
      </c>
      <c r="B224" s="195"/>
      <c r="C224" s="580"/>
      <c r="D224" s="420"/>
      <c r="E224" s="387"/>
      <c r="F224" s="195"/>
      <c r="G224" s="420"/>
      <c r="H224" s="420"/>
      <c r="I224" s="335"/>
      <c r="J224" s="335"/>
      <c r="K224" s="335"/>
      <c r="L224" s="335"/>
      <c r="M224" s="335"/>
      <c r="N224" s="335"/>
      <c r="O224" s="335"/>
      <c r="P224" s="335"/>
      <c r="Q224" s="335"/>
      <c r="R224" s="335"/>
      <c r="S224" s="335"/>
      <c r="T224" s="691"/>
      <c r="U224" s="691"/>
      <c r="V224" s="691"/>
      <c r="W224" s="691"/>
    </row>
    <row r="225" spans="1:23" ht="14.5" x14ac:dyDescent="0.35">
      <c r="A225" s="197">
        <v>6</v>
      </c>
      <c r="B225" s="195"/>
      <c r="C225" s="580"/>
      <c r="D225" s="420"/>
      <c r="E225" s="387"/>
      <c r="F225" s="195"/>
      <c r="G225" s="420"/>
      <c r="H225" s="420"/>
      <c r="I225" s="335"/>
      <c r="J225" s="335"/>
      <c r="K225" s="335"/>
      <c r="L225" s="335"/>
      <c r="M225" s="335"/>
      <c r="N225" s="335"/>
      <c r="O225" s="335"/>
      <c r="P225" s="335"/>
      <c r="Q225" s="335"/>
      <c r="R225" s="335"/>
      <c r="S225" s="335"/>
      <c r="T225" s="691"/>
      <c r="U225" s="691"/>
      <c r="V225" s="691"/>
      <c r="W225" s="691"/>
    </row>
    <row r="226" spans="1:23" ht="14.5" x14ac:dyDescent="0.35">
      <c r="A226" s="197">
        <v>7</v>
      </c>
      <c r="B226" s="195"/>
      <c r="C226" s="580"/>
      <c r="D226" s="420"/>
      <c r="E226" s="387"/>
      <c r="F226" s="195"/>
      <c r="G226" s="420"/>
      <c r="H226" s="420"/>
      <c r="I226" s="335"/>
      <c r="J226" s="335"/>
      <c r="K226" s="335"/>
      <c r="L226" s="335"/>
      <c r="M226" s="335"/>
      <c r="N226" s="335"/>
      <c r="O226" s="335"/>
      <c r="P226" s="335"/>
      <c r="Q226" s="335"/>
      <c r="R226" s="335"/>
      <c r="S226" s="335"/>
      <c r="T226" s="691"/>
      <c r="U226" s="691"/>
      <c r="V226" s="691"/>
      <c r="W226" s="691"/>
    </row>
    <row r="227" spans="1:23" ht="14.5" x14ac:dyDescent="0.35">
      <c r="A227" s="197">
        <v>8</v>
      </c>
      <c r="B227" s="195"/>
      <c r="C227" s="580"/>
      <c r="D227" s="420"/>
      <c r="E227" s="387"/>
      <c r="F227" s="195"/>
      <c r="G227" s="420"/>
      <c r="H227" s="420"/>
      <c r="I227" s="335"/>
      <c r="J227" s="335"/>
      <c r="K227" s="335"/>
      <c r="L227" s="335"/>
      <c r="M227" s="335"/>
      <c r="N227" s="335"/>
      <c r="O227" s="335"/>
      <c r="P227" s="335"/>
      <c r="Q227" s="335"/>
      <c r="R227" s="335"/>
      <c r="S227" s="335"/>
      <c r="T227" s="691"/>
      <c r="U227" s="691"/>
      <c r="V227" s="691"/>
      <c r="W227" s="691"/>
    </row>
    <row r="228" spans="1:23" ht="14.5" x14ac:dyDescent="0.35">
      <c r="A228" s="197">
        <v>9</v>
      </c>
      <c r="B228" s="195"/>
      <c r="C228" s="580"/>
      <c r="D228" s="420"/>
      <c r="E228" s="387"/>
      <c r="F228" s="195"/>
      <c r="G228" s="420"/>
      <c r="H228" s="420"/>
      <c r="I228" s="335"/>
      <c r="J228" s="335"/>
      <c r="K228" s="335"/>
      <c r="L228" s="335"/>
      <c r="M228" s="335"/>
      <c r="N228" s="335"/>
      <c r="O228" s="335"/>
      <c r="P228" s="335"/>
      <c r="Q228" s="335"/>
      <c r="R228" s="335"/>
      <c r="S228" s="335"/>
      <c r="T228" s="691"/>
      <c r="U228" s="691"/>
      <c r="V228" s="691"/>
    </row>
    <row r="229" spans="1:23" ht="14.5" x14ac:dyDescent="0.35">
      <c r="A229" s="197">
        <v>10</v>
      </c>
      <c r="B229" s="195"/>
      <c r="C229" s="580"/>
      <c r="D229" s="420"/>
      <c r="E229" s="387"/>
      <c r="F229" s="195"/>
      <c r="G229" s="420"/>
      <c r="H229" s="420"/>
      <c r="I229" s="335"/>
      <c r="J229" s="335"/>
      <c r="K229" s="335"/>
      <c r="L229" s="335"/>
      <c r="M229" s="335"/>
      <c r="N229" s="335"/>
      <c r="O229" s="335"/>
      <c r="P229" s="335"/>
      <c r="Q229" s="335"/>
      <c r="R229" s="335"/>
      <c r="S229" s="335"/>
      <c r="T229" s="691"/>
      <c r="U229" s="691"/>
      <c r="V229" s="691"/>
    </row>
    <row r="230" spans="1:23" ht="14.5" x14ac:dyDescent="0.35">
      <c r="B230" s="195"/>
      <c r="C230" s="580"/>
      <c r="D230" s="420"/>
      <c r="E230" s="387"/>
      <c r="F230" s="195"/>
      <c r="G230" s="420"/>
      <c r="H230" s="420"/>
      <c r="I230" s="335"/>
      <c r="J230" s="335"/>
      <c r="K230" s="335"/>
      <c r="L230" s="335"/>
      <c r="M230" s="335"/>
      <c r="N230" s="335"/>
      <c r="O230" s="335"/>
      <c r="P230" s="335"/>
      <c r="Q230" s="335"/>
      <c r="R230" s="335"/>
      <c r="S230" s="335"/>
      <c r="T230" s="691"/>
      <c r="U230" s="691"/>
      <c r="V230" s="691"/>
    </row>
    <row r="231" spans="1:23" ht="14.5" x14ac:dyDescent="0.35">
      <c r="B231" s="195"/>
      <c r="C231" s="580"/>
      <c r="D231" s="420"/>
      <c r="E231" s="387"/>
      <c r="F231" s="195"/>
      <c r="G231" s="420"/>
      <c r="H231" s="420"/>
      <c r="I231" s="335"/>
      <c r="J231" s="335"/>
      <c r="K231" s="335"/>
      <c r="L231" s="335"/>
      <c r="M231" s="335"/>
      <c r="N231" s="335"/>
      <c r="O231" s="335"/>
      <c r="P231" s="335"/>
      <c r="Q231" s="335"/>
      <c r="R231" s="335"/>
      <c r="S231" s="335"/>
      <c r="T231" s="691"/>
      <c r="U231" s="691"/>
      <c r="V231" s="691"/>
    </row>
    <row r="232" spans="1:23" ht="14.5" x14ac:dyDescent="0.35">
      <c r="B232" s="195"/>
      <c r="C232" s="580"/>
      <c r="D232" s="420"/>
      <c r="E232" s="387"/>
      <c r="F232" s="195"/>
      <c r="G232" s="420"/>
      <c r="H232" s="420"/>
      <c r="I232" s="335"/>
      <c r="J232" s="335"/>
      <c r="K232" s="335"/>
      <c r="L232" s="335"/>
      <c r="M232" s="335"/>
      <c r="N232" s="335"/>
      <c r="O232" s="335"/>
      <c r="P232" s="335"/>
      <c r="Q232" s="335"/>
      <c r="R232" s="335"/>
      <c r="S232" s="335"/>
      <c r="T232" s="691"/>
      <c r="U232" s="691"/>
      <c r="V232" s="691"/>
    </row>
    <row r="233" spans="1:23" ht="14.5" x14ac:dyDescent="0.35">
      <c r="B233" s="195"/>
      <c r="C233" s="580"/>
      <c r="D233" s="420"/>
      <c r="E233" s="387"/>
      <c r="F233" s="195"/>
      <c r="G233" s="420"/>
      <c r="H233" s="420"/>
      <c r="I233" s="335"/>
      <c r="J233" s="335"/>
      <c r="K233" s="335"/>
      <c r="L233" s="335"/>
      <c r="M233" s="335"/>
      <c r="N233" s="335"/>
      <c r="O233" s="335"/>
      <c r="P233" s="335"/>
      <c r="Q233" s="335"/>
      <c r="R233" s="335"/>
      <c r="S233" s="335"/>
      <c r="T233" s="691"/>
      <c r="U233" s="691"/>
      <c r="V233" s="691"/>
    </row>
    <row r="234" spans="1:23" ht="14.5" x14ac:dyDescent="0.35">
      <c r="B234" s="195"/>
      <c r="C234" s="580"/>
      <c r="D234" s="420"/>
      <c r="E234" s="387"/>
      <c r="F234" s="195"/>
      <c r="G234" s="420"/>
      <c r="H234" s="420"/>
      <c r="I234" s="335"/>
      <c r="J234" s="335"/>
      <c r="K234" s="335"/>
      <c r="L234" s="335"/>
      <c r="M234" s="335"/>
      <c r="N234" s="335"/>
      <c r="O234" s="335"/>
      <c r="P234" s="335"/>
      <c r="Q234" s="335"/>
      <c r="R234" s="335"/>
      <c r="S234" s="335"/>
      <c r="T234" s="691"/>
      <c r="U234" s="691"/>
      <c r="V234" s="691"/>
    </row>
    <row r="235" spans="1:23" ht="14.5" x14ac:dyDescent="0.35">
      <c r="B235" s="195"/>
      <c r="C235" s="580"/>
      <c r="D235" s="420"/>
      <c r="E235" s="387"/>
      <c r="F235" s="195"/>
      <c r="G235" s="420"/>
      <c r="H235" s="420"/>
      <c r="I235" s="335"/>
      <c r="J235" s="335"/>
      <c r="K235" s="335"/>
      <c r="L235" s="335"/>
      <c r="M235" s="335"/>
      <c r="N235" s="335"/>
      <c r="O235" s="335"/>
      <c r="P235" s="335"/>
      <c r="Q235" s="335"/>
      <c r="R235" s="335"/>
      <c r="S235" s="335"/>
      <c r="T235" s="691"/>
      <c r="U235" s="691"/>
      <c r="V235" s="691"/>
    </row>
    <row r="236" spans="1:23" ht="14.5" x14ac:dyDescent="0.35">
      <c r="B236" s="195"/>
      <c r="C236" s="580"/>
      <c r="D236" s="420"/>
      <c r="E236" s="387"/>
      <c r="F236" s="195"/>
      <c r="G236" s="420"/>
      <c r="H236" s="420"/>
      <c r="I236" s="335"/>
      <c r="J236" s="335"/>
      <c r="K236" s="335"/>
      <c r="L236" s="335"/>
      <c r="M236" s="335"/>
      <c r="N236" s="335"/>
      <c r="O236" s="335"/>
      <c r="P236" s="335"/>
      <c r="Q236" s="335"/>
      <c r="R236" s="335"/>
      <c r="S236" s="335"/>
      <c r="T236" s="691"/>
      <c r="U236" s="691"/>
      <c r="V236" s="691"/>
    </row>
    <row r="237" spans="1:23" ht="14.5" x14ac:dyDescent="0.35">
      <c r="B237" s="195"/>
      <c r="C237" s="580"/>
      <c r="D237" s="420"/>
      <c r="E237" s="387"/>
      <c r="F237" s="195"/>
      <c r="G237" s="420"/>
      <c r="H237" s="420"/>
      <c r="I237" s="335"/>
      <c r="J237" s="335"/>
      <c r="K237" s="335"/>
      <c r="L237" s="335"/>
      <c r="M237" s="335"/>
      <c r="N237" s="335"/>
      <c r="O237" s="335"/>
      <c r="P237" s="335"/>
      <c r="Q237" s="335"/>
      <c r="R237" s="335"/>
      <c r="S237" s="335"/>
      <c r="T237" s="691"/>
      <c r="U237" s="691"/>
      <c r="V237" s="691"/>
    </row>
    <row r="238" spans="1:23" ht="14.5" x14ac:dyDescent="0.35">
      <c r="B238" s="195"/>
      <c r="C238" s="580"/>
      <c r="D238" s="420"/>
      <c r="E238" s="387"/>
      <c r="F238" s="195"/>
      <c r="G238" s="420"/>
      <c r="H238" s="420"/>
      <c r="I238" s="335"/>
      <c r="J238" s="335"/>
      <c r="K238" s="335"/>
      <c r="L238" s="335"/>
      <c r="M238" s="335"/>
      <c r="N238" s="335"/>
      <c r="O238" s="335"/>
      <c r="P238" s="335"/>
      <c r="Q238" s="335"/>
      <c r="R238" s="335"/>
      <c r="S238" s="335"/>
      <c r="T238" s="691"/>
      <c r="U238" s="691"/>
      <c r="V238" s="691"/>
    </row>
    <row r="239" spans="1:23" ht="14.5" x14ac:dyDescent="0.35">
      <c r="B239" s="195"/>
      <c r="C239" s="580"/>
      <c r="D239" s="420"/>
      <c r="E239" s="387"/>
      <c r="F239" s="195"/>
      <c r="G239" s="420"/>
      <c r="H239" s="420"/>
      <c r="I239" s="335"/>
      <c r="J239" s="335"/>
      <c r="K239" s="335"/>
      <c r="L239" s="335"/>
      <c r="M239" s="335"/>
      <c r="N239" s="335"/>
      <c r="O239" s="335"/>
      <c r="P239" s="335"/>
      <c r="Q239" s="335"/>
      <c r="R239" s="335"/>
      <c r="S239" s="335"/>
      <c r="T239" s="691"/>
      <c r="U239" s="691"/>
      <c r="V239" s="691"/>
    </row>
    <row r="240" spans="1:23" ht="14.5" x14ac:dyDescent="0.35">
      <c r="B240" s="195"/>
      <c r="C240" s="580"/>
      <c r="D240" s="420"/>
      <c r="E240" s="387"/>
      <c r="F240" s="195"/>
      <c r="G240" s="420"/>
      <c r="H240" s="420"/>
      <c r="I240" s="335"/>
      <c r="J240" s="335"/>
      <c r="K240" s="335"/>
      <c r="L240" s="335"/>
      <c r="M240" s="335"/>
      <c r="N240" s="335"/>
      <c r="O240" s="335"/>
      <c r="P240" s="335"/>
      <c r="Q240" s="335"/>
      <c r="R240" s="335"/>
      <c r="S240" s="335"/>
      <c r="T240" s="691"/>
      <c r="U240" s="691"/>
      <c r="V240" s="691"/>
    </row>
    <row r="241" spans="1:22" ht="14.5" x14ac:dyDescent="0.35">
      <c r="B241" s="195"/>
      <c r="C241" s="580"/>
      <c r="D241" s="420"/>
      <c r="E241" s="387"/>
      <c r="F241" s="195"/>
      <c r="G241" s="420"/>
      <c r="H241" s="420"/>
      <c r="I241" s="335"/>
      <c r="J241" s="335"/>
      <c r="K241" s="335"/>
      <c r="L241" s="335"/>
      <c r="M241" s="335"/>
      <c r="N241" s="335"/>
      <c r="O241" s="335"/>
      <c r="P241" s="335"/>
      <c r="Q241" s="335"/>
      <c r="R241" s="335"/>
      <c r="S241" s="335"/>
      <c r="T241" s="691"/>
      <c r="U241" s="691"/>
      <c r="V241" s="691"/>
    </row>
    <row r="242" spans="1:22" ht="14.5" x14ac:dyDescent="0.35">
      <c r="B242" s="195"/>
      <c r="C242" s="580"/>
      <c r="D242" s="420"/>
      <c r="E242" s="387"/>
      <c r="F242" s="195"/>
      <c r="G242" s="420"/>
      <c r="H242" s="420"/>
      <c r="I242" s="335"/>
      <c r="J242" s="335"/>
      <c r="K242" s="335"/>
      <c r="L242" s="335"/>
      <c r="M242" s="335"/>
      <c r="N242" s="335"/>
      <c r="O242" s="335"/>
      <c r="P242" s="335"/>
      <c r="Q242" s="335"/>
      <c r="R242" s="335"/>
      <c r="S242" s="335"/>
      <c r="T242" s="691"/>
      <c r="U242" s="691"/>
      <c r="V242" s="691"/>
    </row>
    <row r="243" spans="1:22" ht="14.5" x14ac:dyDescent="0.35">
      <c r="B243" s="195"/>
      <c r="C243" s="580"/>
      <c r="D243" s="420"/>
      <c r="E243" s="387"/>
      <c r="F243" s="195"/>
      <c r="G243" s="420"/>
      <c r="H243" s="420"/>
      <c r="I243" s="335"/>
      <c r="J243" s="335"/>
      <c r="K243" s="335"/>
      <c r="L243" s="335"/>
      <c r="M243" s="335"/>
      <c r="N243" s="335"/>
      <c r="O243" s="335"/>
      <c r="P243" s="335"/>
      <c r="Q243" s="335"/>
      <c r="R243" s="335"/>
      <c r="S243" s="335"/>
      <c r="T243" s="691"/>
      <c r="U243" s="691"/>
      <c r="V243" s="691"/>
    </row>
    <row r="244" spans="1:22" ht="14.5" x14ac:dyDescent="0.35">
      <c r="B244" s="195"/>
      <c r="C244" s="580"/>
      <c r="D244" s="420"/>
      <c r="E244" s="387"/>
      <c r="F244" s="195"/>
      <c r="G244" s="420"/>
      <c r="H244" s="420"/>
      <c r="I244" s="335"/>
      <c r="J244" s="335"/>
      <c r="K244" s="335"/>
      <c r="L244" s="335"/>
      <c r="M244" s="335"/>
      <c r="N244" s="335"/>
      <c r="O244" s="335"/>
      <c r="P244" s="335"/>
      <c r="Q244" s="335"/>
      <c r="R244" s="335"/>
      <c r="S244" s="335"/>
      <c r="T244" s="691"/>
      <c r="U244" s="691"/>
      <c r="V244" s="691"/>
    </row>
    <row r="245" spans="1:22" ht="14.5" x14ac:dyDescent="0.35">
      <c r="B245" s="195"/>
      <c r="C245" s="580"/>
      <c r="D245" s="420"/>
      <c r="E245" s="387"/>
      <c r="F245" s="195"/>
      <c r="G245" s="420"/>
      <c r="H245" s="420"/>
      <c r="I245" s="335"/>
      <c r="J245" s="335"/>
      <c r="K245" s="335"/>
      <c r="L245" s="335"/>
      <c r="M245" s="335"/>
      <c r="N245" s="335"/>
      <c r="O245" s="335"/>
      <c r="P245" s="335"/>
      <c r="Q245" s="335"/>
      <c r="R245" s="335"/>
      <c r="S245" s="335"/>
      <c r="T245" s="691"/>
      <c r="U245" s="691"/>
      <c r="V245" s="691"/>
    </row>
    <row r="246" spans="1:22" ht="14.5" x14ac:dyDescent="0.35">
      <c r="B246" s="195"/>
      <c r="C246" s="580"/>
      <c r="D246" s="420"/>
      <c r="E246" s="387"/>
      <c r="F246" s="195"/>
      <c r="G246" s="420"/>
      <c r="H246" s="420"/>
      <c r="I246" s="335"/>
      <c r="J246" s="335"/>
      <c r="K246" s="335"/>
      <c r="L246" s="335"/>
      <c r="M246" s="335"/>
      <c r="N246" s="335"/>
      <c r="O246" s="335"/>
      <c r="P246" s="335"/>
      <c r="Q246" s="335"/>
      <c r="R246" s="335"/>
      <c r="S246" s="335"/>
      <c r="T246" s="691"/>
      <c r="U246" s="691"/>
      <c r="V246" s="691"/>
    </row>
    <row r="247" spans="1:22" ht="14.5" x14ac:dyDescent="0.35">
      <c r="B247" s="195"/>
      <c r="C247" s="580"/>
      <c r="D247" s="420"/>
      <c r="E247" s="387"/>
      <c r="F247" s="195"/>
      <c r="G247" s="420"/>
      <c r="H247" s="420"/>
      <c r="I247" s="335"/>
      <c r="J247" s="335"/>
      <c r="K247" s="335"/>
      <c r="L247" s="335"/>
      <c r="M247" s="335"/>
      <c r="N247" s="335"/>
      <c r="O247" s="335"/>
      <c r="P247" s="335"/>
      <c r="Q247" s="335"/>
      <c r="R247" s="335"/>
      <c r="S247" s="335"/>
      <c r="T247" s="691"/>
      <c r="U247" s="691"/>
      <c r="V247" s="691"/>
    </row>
    <row r="248" spans="1:22" ht="14.5" x14ac:dyDescent="0.35">
      <c r="B248" s="195"/>
      <c r="C248" s="580"/>
      <c r="D248" s="420"/>
      <c r="E248" s="387"/>
      <c r="F248" s="195"/>
      <c r="G248" s="420"/>
      <c r="H248" s="420"/>
      <c r="I248" s="335"/>
      <c r="J248" s="335"/>
      <c r="K248" s="335"/>
      <c r="L248" s="335"/>
      <c r="M248" s="335"/>
      <c r="N248" s="335"/>
      <c r="O248" s="335"/>
      <c r="P248" s="335"/>
      <c r="Q248" s="335"/>
      <c r="R248" s="335"/>
      <c r="S248" s="335"/>
      <c r="T248" s="691"/>
      <c r="U248" s="691"/>
      <c r="V248" s="691"/>
    </row>
    <row r="249" spans="1:22" ht="14.5" x14ac:dyDescent="0.35">
      <c r="B249" s="195"/>
      <c r="C249" s="580"/>
      <c r="D249" s="420"/>
      <c r="E249" s="387"/>
      <c r="F249" s="195"/>
      <c r="G249" s="420"/>
      <c r="H249" s="420"/>
      <c r="I249" s="335"/>
      <c r="J249" s="335"/>
      <c r="K249" s="335"/>
      <c r="L249" s="335"/>
      <c r="M249" s="335"/>
      <c r="N249" s="335"/>
      <c r="O249" s="335"/>
      <c r="P249" s="335"/>
      <c r="Q249" s="335"/>
      <c r="R249" s="335"/>
      <c r="S249" s="335"/>
      <c r="T249" s="691"/>
      <c r="U249" s="691"/>
      <c r="V249" s="691"/>
    </row>
    <row r="250" spans="1:22" ht="14.5" x14ac:dyDescent="0.35">
      <c r="A250" s="197">
        <v>11</v>
      </c>
      <c r="B250" s="195"/>
      <c r="C250" s="580"/>
      <c r="D250" s="420"/>
      <c r="E250" s="387"/>
      <c r="F250" s="195"/>
      <c r="G250" s="420"/>
      <c r="H250" s="420"/>
      <c r="I250" s="335"/>
      <c r="J250" s="335"/>
      <c r="K250" s="335"/>
      <c r="L250" s="335"/>
      <c r="M250" s="335"/>
      <c r="N250" s="335"/>
      <c r="O250" s="335"/>
      <c r="P250" s="335"/>
      <c r="Q250" s="335"/>
      <c r="R250" s="335"/>
      <c r="S250" s="335"/>
      <c r="T250" s="691"/>
      <c r="U250" s="691"/>
      <c r="V250" s="691"/>
    </row>
    <row r="251" spans="1:22" ht="14.5" x14ac:dyDescent="0.35">
      <c r="A251" s="197">
        <v>12</v>
      </c>
      <c r="B251" s="195"/>
      <c r="C251" s="580"/>
      <c r="D251" s="420"/>
      <c r="E251" s="387"/>
      <c r="F251" s="195"/>
      <c r="G251" s="420"/>
      <c r="H251" s="420"/>
      <c r="I251" s="335"/>
      <c r="J251" s="335"/>
      <c r="K251" s="335"/>
      <c r="L251" s="335"/>
      <c r="M251" s="335"/>
      <c r="N251" s="335"/>
      <c r="O251" s="335"/>
      <c r="P251" s="335"/>
      <c r="Q251" s="335"/>
      <c r="R251" s="335"/>
      <c r="S251" s="335"/>
      <c r="T251" s="691"/>
      <c r="U251" s="691"/>
      <c r="V251" s="691"/>
    </row>
    <row r="252" spans="1:22" ht="14.5" x14ac:dyDescent="0.35">
      <c r="A252" s="197">
        <v>13</v>
      </c>
      <c r="B252" s="195"/>
      <c r="C252" s="580"/>
      <c r="D252" s="420"/>
      <c r="E252" s="387"/>
      <c r="F252" s="195"/>
      <c r="G252" s="420"/>
      <c r="H252" s="420"/>
      <c r="I252" s="335"/>
      <c r="J252" s="335"/>
      <c r="K252" s="335"/>
      <c r="L252" s="335"/>
      <c r="M252" s="335"/>
      <c r="N252" s="335"/>
      <c r="O252" s="335"/>
      <c r="P252" s="335"/>
      <c r="Q252" s="335"/>
      <c r="R252" s="335"/>
      <c r="S252" s="335"/>
      <c r="T252" s="691"/>
      <c r="U252" s="691"/>
      <c r="V252" s="691"/>
    </row>
    <row r="253" spans="1:22" ht="14.5" x14ac:dyDescent="0.35">
      <c r="A253" s="197">
        <v>14</v>
      </c>
      <c r="B253" s="195"/>
      <c r="C253" s="580"/>
      <c r="D253" s="420"/>
      <c r="E253" s="387"/>
      <c r="F253" s="195"/>
      <c r="G253" s="420"/>
      <c r="H253" s="420"/>
      <c r="I253" s="335"/>
      <c r="J253" s="335"/>
      <c r="K253" s="335"/>
      <c r="L253" s="335"/>
      <c r="M253" s="335"/>
      <c r="N253" s="335"/>
      <c r="O253" s="335"/>
      <c r="P253" s="335"/>
      <c r="Q253" s="335"/>
      <c r="R253" s="335"/>
      <c r="S253" s="335"/>
      <c r="T253" s="691"/>
      <c r="U253" s="691"/>
      <c r="V253" s="691"/>
    </row>
    <row r="254" spans="1:22" ht="14.5" x14ac:dyDescent="0.35">
      <c r="A254" s="197">
        <v>15</v>
      </c>
      <c r="B254" s="195"/>
      <c r="C254" s="580"/>
      <c r="D254" s="420"/>
      <c r="E254" s="387"/>
      <c r="F254" s="195"/>
      <c r="G254" s="420"/>
      <c r="H254" s="420"/>
      <c r="I254" s="335"/>
      <c r="J254" s="335"/>
      <c r="K254" s="335"/>
      <c r="L254" s="335"/>
      <c r="M254" s="335"/>
      <c r="N254" s="335"/>
      <c r="O254" s="335"/>
      <c r="P254" s="335"/>
      <c r="Q254" s="335"/>
      <c r="R254" s="335"/>
      <c r="S254" s="335"/>
      <c r="T254" s="691"/>
      <c r="U254" s="691"/>
      <c r="V254" s="691"/>
    </row>
    <row r="255" spans="1:22" ht="14.5" x14ac:dyDescent="0.35">
      <c r="A255" s="197">
        <v>16</v>
      </c>
      <c r="B255" s="195"/>
      <c r="C255" s="580"/>
      <c r="D255" s="420"/>
      <c r="E255" s="387"/>
      <c r="F255" s="195"/>
      <c r="G255" s="420"/>
      <c r="H255" s="420"/>
      <c r="I255" s="335"/>
      <c r="J255" s="335"/>
      <c r="K255" s="335"/>
      <c r="L255" s="335"/>
      <c r="M255" s="335"/>
      <c r="N255" s="335"/>
      <c r="O255" s="335"/>
      <c r="P255" s="335"/>
      <c r="Q255" s="335"/>
      <c r="R255" s="335"/>
      <c r="S255" s="335"/>
      <c r="T255" s="691"/>
      <c r="U255" s="691"/>
      <c r="V255" s="691"/>
    </row>
    <row r="256" spans="1:22" ht="14.5" x14ac:dyDescent="0.35">
      <c r="A256" s="197">
        <v>17</v>
      </c>
      <c r="B256" s="195"/>
      <c r="C256" s="580"/>
      <c r="D256" s="420"/>
      <c r="E256" s="387"/>
      <c r="F256" s="195"/>
      <c r="G256" s="420"/>
      <c r="H256" s="420"/>
      <c r="I256" s="335"/>
      <c r="J256" s="335"/>
      <c r="K256" s="335"/>
      <c r="L256" s="335"/>
      <c r="M256" s="335"/>
      <c r="N256" s="335"/>
      <c r="O256" s="335"/>
      <c r="P256" s="335"/>
      <c r="Q256" s="335"/>
      <c r="R256" s="335"/>
      <c r="S256" s="335"/>
      <c r="T256" s="691"/>
      <c r="U256" s="691"/>
      <c r="V256" s="691"/>
    </row>
    <row r="257" spans="1:22" ht="14.5" x14ac:dyDescent="0.35">
      <c r="A257" s="197">
        <v>18</v>
      </c>
      <c r="B257" s="195"/>
      <c r="C257" s="580"/>
      <c r="D257" s="420"/>
      <c r="E257" s="387"/>
      <c r="F257" s="195"/>
      <c r="G257" s="420"/>
      <c r="H257" s="420"/>
      <c r="I257" s="335"/>
      <c r="J257" s="335"/>
      <c r="K257" s="335"/>
      <c r="L257" s="335"/>
      <c r="M257" s="335"/>
      <c r="N257" s="335"/>
      <c r="O257" s="335"/>
      <c r="P257" s="335"/>
      <c r="Q257" s="335"/>
      <c r="R257" s="335"/>
      <c r="S257" s="335"/>
      <c r="T257" s="691"/>
      <c r="U257" s="691"/>
      <c r="V257" s="691"/>
    </row>
    <row r="258" spans="1:22" ht="14.5" x14ac:dyDescent="0.35">
      <c r="A258" s="197">
        <v>19</v>
      </c>
      <c r="B258" s="195"/>
      <c r="C258" s="580"/>
      <c r="D258" s="420"/>
      <c r="E258" s="387"/>
      <c r="F258" s="195"/>
      <c r="G258" s="420"/>
      <c r="H258" s="420"/>
      <c r="I258" s="335"/>
      <c r="J258" s="335"/>
      <c r="K258" s="335"/>
      <c r="L258" s="335"/>
      <c r="M258" s="335"/>
      <c r="N258" s="335"/>
      <c r="O258" s="335"/>
      <c r="P258" s="335"/>
      <c r="Q258" s="335"/>
      <c r="R258" s="335"/>
      <c r="S258" s="335"/>
      <c r="T258" s="691"/>
      <c r="U258" s="691"/>
      <c r="V258" s="691"/>
    </row>
    <row r="259" spans="1:22" ht="14.5" x14ac:dyDescent="0.35">
      <c r="A259" s="197">
        <v>20</v>
      </c>
      <c r="B259" s="195"/>
      <c r="C259" s="580"/>
      <c r="D259" s="420"/>
      <c r="E259" s="387"/>
      <c r="F259" s="195"/>
      <c r="G259" s="420"/>
      <c r="H259" s="420"/>
      <c r="I259" s="335"/>
      <c r="J259" s="335"/>
      <c r="K259" s="335"/>
      <c r="L259" s="335"/>
      <c r="M259" s="335"/>
      <c r="N259" s="335"/>
      <c r="O259" s="335"/>
      <c r="P259" s="335"/>
      <c r="Q259" s="335"/>
      <c r="R259" s="335"/>
      <c r="S259" s="335"/>
      <c r="T259" s="691"/>
      <c r="U259" s="691"/>
      <c r="V259" s="691"/>
    </row>
    <row r="260" spans="1:22" ht="14.5" x14ac:dyDescent="0.35">
      <c r="A260" s="197">
        <v>21</v>
      </c>
      <c r="B260" s="195"/>
      <c r="C260" s="580"/>
      <c r="D260" s="420"/>
      <c r="E260" s="387"/>
      <c r="F260" s="195"/>
      <c r="G260" s="420"/>
      <c r="H260" s="420"/>
      <c r="I260" s="335"/>
      <c r="J260" s="335"/>
      <c r="K260" s="335"/>
      <c r="L260" s="335"/>
      <c r="M260" s="335"/>
      <c r="N260" s="335"/>
      <c r="O260" s="335"/>
      <c r="P260" s="335"/>
      <c r="Q260" s="335"/>
      <c r="R260" s="335"/>
      <c r="S260" s="335"/>
      <c r="T260" s="691"/>
      <c r="U260" s="691"/>
      <c r="V260" s="691"/>
    </row>
    <row r="261" spans="1:22" ht="14.5" x14ac:dyDescent="0.35">
      <c r="A261" s="197">
        <v>22</v>
      </c>
      <c r="B261" s="195"/>
      <c r="C261" s="580"/>
      <c r="D261" s="420"/>
      <c r="E261" s="387"/>
      <c r="F261" s="195"/>
      <c r="G261" s="420"/>
      <c r="H261" s="420"/>
      <c r="I261" s="335"/>
      <c r="J261" s="335"/>
      <c r="K261" s="335"/>
      <c r="L261" s="335"/>
      <c r="M261" s="335"/>
      <c r="N261" s="335"/>
      <c r="O261" s="335"/>
      <c r="P261" s="335"/>
      <c r="Q261" s="335"/>
      <c r="R261" s="335"/>
      <c r="S261" s="335"/>
      <c r="T261" s="691"/>
      <c r="U261" s="691"/>
      <c r="V261" s="691"/>
    </row>
    <row r="262" spans="1:22" ht="14.5" x14ac:dyDescent="0.35">
      <c r="A262" s="197">
        <v>23</v>
      </c>
      <c r="B262" s="195"/>
      <c r="C262" s="580"/>
      <c r="D262" s="420"/>
      <c r="E262" s="387"/>
      <c r="F262" s="195"/>
      <c r="G262" s="420"/>
      <c r="H262" s="420"/>
      <c r="I262" s="335"/>
      <c r="J262" s="335"/>
      <c r="K262" s="335"/>
      <c r="L262" s="335"/>
      <c r="M262" s="335"/>
      <c r="N262" s="335"/>
      <c r="O262" s="335"/>
      <c r="P262" s="335"/>
      <c r="Q262" s="335"/>
      <c r="R262" s="335"/>
      <c r="S262" s="335"/>
      <c r="T262" s="691"/>
      <c r="U262" s="691"/>
      <c r="V262" s="691"/>
    </row>
    <row r="263" spans="1:22" ht="14.5" x14ac:dyDescent="0.35">
      <c r="A263" s="197">
        <v>24</v>
      </c>
      <c r="B263" s="195"/>
      <c r="C263" s="580"/>
      <c r="D263" s="420"/>
      <c r="E263" s="387"/>
      <c r="F263" s="195"/>
      <c r="G263" s="420"/>
      <c r="H263" s="420"/>
      <c r="I263" s="335"/>
      <c r="J263" s="335"/>
      <c r="K263" s="335"/>
      <c r="L263" s="335"/>
      <c r="M263" s="335"/>
      <c r="N263" s="335"/>
      <c r="O263" s="335"/>
      <c r="P263" s="335"/>
      <c r="Q263" s="335"/>
      <c r="R263" s="335"/>
      <c r="S263" s="335"/>
      <c r="T263" s="691"/>
      <c r="U263" s="691"/>
      <c r="V263" s="691"/>
    </row>
    <row r="264" spans="1:22" ht="14.5" x14ac:dyDescent="0.35">
      <c r="A264" s="197">
        <v>25</v>
      </c>
      <c r="B264" s="195"/>
      <c r="C264" s="580"/>
      <c r="D264" s="420"/>
      <c r="E264" s="387"/>
      <c r="F264" s="195"/>
      <c r="G264" s="420"/>
      <c r="H264" s="420"/>
      <c r="I264" s="335"/>
      <c r="J264" s="335"/>
      <c r="K264" s="335"/>
      <c r="L264" s="335"/>
      <c r="M264" s="335"/>
      <c r="N264" s="335"/>
      <c r="O264" s="335"/>
      <c r="P264" s="335"/>
      <c r="Q264" s="335"/>
      <c r="R264" s="335"/>
      <c r="S264" s="335"/>
      <c r="T264" s="691"/>
      <c r="U264" s="691"/>
      <c r="V264" s="691"/>
    </row>
    <row r="265" spans="1:22" ht="14.5" x14ac:dyDescent="0.35">
      <c r="A265" s="197">
        <v>26</v>
      </c>
      <c r="B265" s="195"/>
      <c r="C265" s="580"/>
      <c r="D265" s="420"/>
      <c r="E265" s="387"/>
      <c r="F265" s="195"/>
      <c r="G265" s="420"/>
      <c r="H265" s="420"/>
      <c r="I265" s="335"/>
      <c r="J265" s="335"/>
      <c r="K265" s="335"/>
      <c r="L265" s="335"/>
      <c r="M265" s="335"/>
      <c r="N265" s="335"/>
      <c r="O265" s="335"/>
      <c r="P265" s="335"/>
      <c r="Q265" s="335"/>
      <c r="R265" s="335"/>
      <c r="S265" s="335"/>
      <c r="T265" s="691"/>
      <c r="U265" s="691"/>
      <c r="V265" s="691"/>
    </row>
    <row r="266" spans="1:22" ht="14.5" x14ac:dyDescent="0.35">
      <c r="A266" s="197">
        <v>27</v>
      </c>
      <c r="B266" s="195"/>
      <c r="C266" s="580"/>
      <c r="D266" s="420"/>
      <c r="E266" s="387"/>
      <c r="F266" s="195"/>
      <c r="G266" s="420"/>
      <c r="H266" s="420"/>
      <c r="I266" s="335"/>
      <c r="J266" s="335"/>
      <c r="K266" s="335"/>
      <c r="L266" s="335"/>
      <c r="M266" s="335"/>
      <c r="N266" s="335"/>
      <c r="O266" s="335"/>
      <c r="P266" s="335"/>
      <c r="Q266" s="335"/>
      <c r="R266" s="335"/>
      <c r="S266" s="335"/>
      <c r="T266" s="691"/>
      <c r="U266" s="691"/>
      <c r="V266" s="691"/>
    </row>
    <row r="267" spans="1:22" ht="14.5" x14ac:dyDescent="0.35">
      <c r="A267" s="197">
        <v>28</v>
      </c>
      <c r="B267" s="195"/>
      <c r="C267" s="580"/>
      <c r="D267" s="420"/>
      <c r="E267" s="387"/>
      <c r="F267" s="195"/>
      <c r="G267" s="420"/>
      <c r="H267" s="420"/>
      <c r="I267" s="335"/>
      <c r="J267" s="335"/>
      <c r="K267" s="335"/>
      <c r="L267" s="335"/>
      <c r="M267" s="335"/>
      <c r="N267" s="335"/>
      <c r="O267" s="335"/>
      <c r="P267" s="335"/>
      <c r="Q267" s="335"/>
      <c r="R267" s="335"/>
      <c r="S267" s="335"/>
      <c r="T267" s="691"/>
      <c r="U267" s="691"/>
      <c r="V267" s="691"/>
    </row>
    <row r="268" spans="1:22" ht="14.5" x14ac:dyDescent="0.35">
      <c r="A268" s="197">
        <v>29</v>
      </c>
      <c r="B268" s="195"/>
      <c r="C268" s="580"/>
      <c r="D268" s="420"/>
      <c r="E268" s="387"/>
      <c r="F268" s="195"/>
      <c r="G268" s="420"/>
      <c r="H268" s="420"/>
      <c r="I268" s="335"/>
      <c r="J268" s="335"/>
      <c r="K268" s="335"/>
      <c r="L268" s="335"/>
      <c r="M268" s="335"/>
      <c r="N268" s="335"/>
      <c r="O268" s="335"/>
      <c r="P268" s="335"/>
      <c r="Q268" s="335"/>
      <c r="R268" s="335"/>
      <c r="S268" s="335"/>
      <c r="T268" s="691"/>
      <c r="U268" s="691"/>
      <c r="V268" s="691"/>
    </row>
    <row r="269" spans="1:22" ht="14.5" x14ac:dyDescent="0.35">
      <c r="A269" s="197">
        <v>30</v>
      </c>
      <c r="B269" s="195"/>
      <c r="C269" s="580"/>
      <c r="D269" s="420"/>
      <c r="E269" s="387"/>
      <c r="F269" s="195"/>
      <c r="G269" s="420"/>
      <c r="H269" s="420"/>
      <c r="I269" s="335"/>
      <c r="J269" s="335"/>
      <c r="K269" s="335"/>
      <c r="L269" s="335"/>
      <c r="M269" s="335"/>
      <c r="N269" s="335"/>
      <c r="O269" s="335"/>
      <c r="P269" s="335"/>
      <c r="Q269" s="335"/>
      <c r="R269" s="335"/>
      <c r="S269" s="335"/>
      <c r="T269" s="691"/>
      <c r="U269" s="691"/>
      <c r="V269" s="691"/>
    </row>
    <row r="271" spans="1:22" x14ac:dyDescent="0.35">
      <c r="F271" s="56"/>
    </row>
    <row r="272" spans="1:22" x14ac:dyDescent="0.35">
      <c r="B272" s="237" t="s">
        <v>4297</v>
      </c>
      <c r="F272" s="122" t="s">
        <v>4306</v>
      </c>
    </row>
    <row r="273" spans="1:7" ht="63.5" customHeight="1" x14ac:dyDescent="0.35">
      <c r="B273" s="928" t="s">
        <v>8998</v>
      </c>
      <c r="C273" s="928"/>
      <c r="D273" s="928"/>
      <c r="E273" s="928"/>
      <c r="F273" s="928"/>
      <c r="G273" s="588"/>
    </row>
    <row r="275" spans="1:7" ht="50" customHeight="1" x14ac:dyDescent="0.35">
      <c r="B275" s="865" t="s">
        <v>8999</v>
      </c>
      <c r="C275" s="867"/>
      <c r="D275" s="131"/>
    </row>
    <row r="276" spans="1:7" ht="126" customHeight="1" x14ac:dyDescent="0.35">
      <c r="B276" s="432" t="s">
        <v>3864</v>
      </c>
      <c r="C276" s="432" t="s">
        <v>3865</v>
      </c>
      <c r="D276" s="158" t="s">
        <v>9072</v>
      </c>
      <c r="E276" s="158" t="s">
        <v>3866</v>
      </c>
      <c r="F276" s="158" t="s">
        <v>3867</v>
      </c>
    </row>
    <row r="277" spans="1:7" x14ac:dyDescent="0.35">
      <c r="B277" s="437" t="s">
        <v>4598</v>
      </c>
      <c r="C277" s="107" t="s">
        <v>3847</v>
      </c>
      <c r="D277" s="109"/>
      <c r="E277" s="655"/>
      <c r="F277" s="195"/>
    </row>
    <row r="278" spans="1:7" x14ac:dyDescent="0.35">
      <c r="B278" s="437" t="s">
        <v>4598</v>
      </c>
      <c r="C278" s="107" t="s">
        <v>3849</v>
      </c>
      <c r="D278" s="109"/>
      <c r="E278" s="655"/>
      <c r="F278" s="195"/>
    </row>
    <row r="279" spans="1:7" x14ac:dyDescent="0.35">
      <c r="B279" s="437" t="s">
        <v>4599</v>
      </c>
      <c r="C279" s="107" t="s">
        <v>3848</v>
      </c>
      <c r="D279" s="109"/>
      <c r="E279" s="655"/>
      <c r="F279" s="195"/>
    </row>
    <row r="282" spans="1:7" x14ac:dyDescent="0.35">
      <c r="B282" s="237" t="s">
        <v>4247</v>
      </c>
      <c r="E282" s="122" t="s">
        <v>4306</v>
      </c>
    </row>
    <row r="283" spans="1:7" ht="51.65" customHeight="1" x14ac:dyDescent="0.35">
      <c r="B283" s="928" t="s">
        <v>9000</v>
      </c>
      <c r="C283" s="928"/>
      <c r="D283" s="928"/>
      <c r="E283" s="928"/>
      <c r="F283" s="588"/>
    </row>
    <row r="284" spans="1:7" ht="48.75" customHeight="1" x14ac:dyDescent="0.35">
      <c r="B284" s="295" t="str">
        <f ca="1">IF(ISERROR(U74),"",IF(U74&gt;0,$U$51,""))</f>
        <v/>
      </c>
    </row>
    <row r="285" spans="1:7" ht="143.4" customHeight="1" x14ac:dyDescent="0.35">
      <c r="B285" s="432" t="s">
        <v>3977</v>
      </c>
      <c r="C285" s="432" t="s">
        <v>9073</v>
      </c>
      <c r="D285" s="432" t="s">
        <v>3868</v>
      </c>
      <c r="E285" s="432" t="s">
        <v>4370</v>
      </c>
      <c r="F285" s="56"/>
    </row>
    <row r="286" spans="1:7" x14ac:dyDescent="0.35">
      <c r="A286" s="197">
        <v>1</v>
      </c>
      <c r="B286" s="107" t="str">
        <f t="array" ref="B286">IFERROR(INDEX($B$139:$B$213,SMALL(IF($F$139:$F$213="Yes",ROW($B$139:$B$213)-ROW($B$139)+1),ROWS(B$139:B139))),"")</f>
        <v/>
      </c>
      <c r="C286" s="387"/>
      <c r="D286" s="195"/>
      <c r="E286" s="195"/>
      <c r="F286" s="56"/>
    </row>
    <row r="287" spans="1:7" x14ac:dyDescent="0.35">
      <c r="A287" s="197">
        <v>2</v>
      </c>
      <c r="B287" s="107" t="str">
        <f t="array" ref="B287">IFERROR(INDEX($B$139:$B$213,SMALL(IF($F$139:$F$213="Yes",ROW($B$139:$B$213)-ROW($B$139)+1),ROWS(B$139:B140))),"")</f>
        <v/>
      </c>
      <c r="C287" s="387"/>
      <c r="D287" s="195"/>
      <c r="E287" s="195"/>
      <c r="F287" s="56"/>
    </row>
    <row r="288" spans="1:7" x14ac:dyDescent="0.35">
      <c r="A288" s="197">
        <v>3</v>
      </c>
      <c r="B288" s="107" t="str">
        <f t="array" ref="B288">IFERROR(INDEX($B$139:$B$213,SMALL(IF($F$139:$F$213="Yes",ROW($B$139:$B$213)-ROW($B$139)+1),ROWS(B$139:B141))),"")</f>
        <v/>
      </c>
      <c r="C288" s="387"/>
      <c r="D288" s="195"/>
      <c r="E288" s="195"/>
      <c r="F288" s="56"/>
    </row>
    <row r="289" spans="1:6" x14ac:dyDescent="0.35">
      <c r="A289" s="197">
        <v>4</v>
      </c>
      <c r="B289" s="107" t="str">
        <f t="array" ref="B289">IFERROR(INDEX($B$139:$B$213,SMALL(IF($F$139:$F$213="Yes",ROW($B$139:$B$213)-ROW($B$139)+1),ROWS(B$139:B142))),"")</f>
        <v/>
      </c>
      <c r="C289" s="387"/>
      <c r="D289" s="195"/>
      <c r="E289" s="195"/>
      <c r="F289" s="56"/>
    </row>
    <row r="290" spans="1:6" x14ac:dyDescent="0.35">
      <c r="A290" s="197">
        <v>5</v>
      </c>
      <c r="B290" s="107" t="str">
        <f t="array" ref="B290">IFERROR(INDEX($B$139:$B$213,SMALL(IF($F$139:$F$213="Yes",ROW($B$139:$B$213)-ROW($B$139)+1),ROWS(B$139:B143))),"")</f>
        <v/>
      </c>
      <c r="C290" s="387"/>
      <c r="D290" s="195"/>
      <c r="E290" s="195"/>
      <c r="F290" s="56"/>
    </row>
    <row r="291" spans="1:6" x14ac:dyDescent="0.35">
      <c r="A291" s="197">
        <v>6</v>
      </c>
      <c r="B291" s="107" t="str">
        <f t="array" ref="B291">IFERROR(INDEX($B$139:$B$213,SMALL(IF($F$139:$F$213="Yes",ROW($B$139:$B$213)-ROW($B$139)+1),ROWS(B$139:B144))),"")</f>
        <v/>
      </c>
      <c r="C291" s="387"/>
      <c r="D291" s="195"/>
      <c r="E291" s="195"/>
      <c r="F291" s="56"/>
    </row>
    <row r="292" spans="1:6" x14ac:dyDescent="0.35">
      <c r="A292" s="197">
        <v>7</v>
      </c>
      <c r="B292" s="107" t="str">
        <f t="array" ref="B292">IFERROR(INDEX($B$139:$B$213,SMALL(IF($F$139:$F$213="Yes",ROW($B$139:$B$213)-ROW($B$139)+1),ROWS(B$139:B145))),"")</f>
        <v/>
      </c>
      <c r="C292" s="387"/>
      <c r="D292" s="195"/>
      <c r="E292" s="195"/>
      <c r="F292" s="56"/>
    </row>
    <row r="293" spans="1:6" x14ac:dyDescent="0.35">
      <c r="A293" s="197">
        <v>8</v>
      </c>
      <c r="B293" s="107" t="str">
        <f t="array" ref="B293">IFERROR(INDEX($B$139:$B$213,SMALL(IF($F$139:$F$213="Yes",ROW($B$139:$B$213)-ROW($B$139)+1),ROWS(B$139:B146))),"")</f>
        <v/>
      </c>
      <c r="C293" s="387"/>
      <c r="D293" s="195"/>
      <c r="E293" s="195"/>
      <c r="F293" s="56"/>
    </row>
    <row r="294" spans="1:6" x14ac:dyDescent="0.35">
      <c r="A294" s="197">
        <v>9</v>
      </c>
      <c r="B294" s="107" t="str">
        <f t="array" ref="B294">IFERROR(INDEX($B$139:$B$213,SMALL(IF($F$139:$F$213="Yes",ROW($B$139:$B$213)-ROW($B$139)+1),ROWS(B$139:B147))),"")</f>
        <v/>
      </c>
      <c r="C294" s="387"/>
      <c r="D294" s="195"/>
      <c r="E294" s="195"/>
      <c r="F294" s="56"/>
    </row>
    <row r="295" spans="1:6" x14ac:dyDescent="0.35">
      <c r="A295" s="197">
        <v>10</v>
      </c>
      <c r="B295" s="107" t="str">
        <f t="array" ref="B295">IFERROR(INDEX($B$139:$B$213,SMALL(IF($F$139:$F$213="Yes",ROW($B$139:$B$213)-ROW($B$139)+1),ROWS(B$139:B148))),"")</f>
        <v/>
      </c>
      <c r="C295" s="387"/>
      <c r="D295" s="195"/>
      <c r="E295" s="195"/>
      <c r="F295" s="56"/>
    </row>
    <row r="296" spans="1:6" x14ac:dyDescent="0.35">
      <c r="A296" s="197">
        <v>11</v>
      </c>
      <c r="B296" s="107" t="str">
        <f t="array" ref="B296">IFERROR(INDEX($B$139:$B$213,SMALL(IF($F$139:$F$213="Yes",ROW($B$139:$B$213)-ROW($B$139)+1),ROWS(B$139:B149))),"")</f>
        <v/>
      </c>
      <c r="C296" s="387"/>
      <c r="D296" s="195"/>
      <c r="E296" s="195"/>
      <c r="F296" s="56"/>
    </row>
    <row r="297" spans="1:6" x14ac:dyDescent="0.35">
      <c r="A297" s="197">
        <v>12</v>
      </c>
      <c r="B297" s="107" t="str">
        <f t="array" ref="B297">IFERROR(INDEX($B$139:$B$213,SMALL(IF($F$139:$F$213="Yes",ROW($B$139:$B$213)-ROW($B$139)+1),ROWS(B$139:B150))),"")</f>
        <v/>
      </c>
      <c r="C297" s="387"/>
      <c r="D297" s="195"/>
      <c r="E297" s="195"/>
      <c r="F297" s="56"/>
    </row>
    <row r="298" spans="1:6" x14ac:dyDescent="0.35">
      <c r="A298" s="197">
        <v>13</v>
      </c>
      <c r="B298" s="107" t="str">
        <f t="array" ref="B298">IFERROR(INDEX($B$139:$B$213,SMALL(IF($F$139:$F$213="Yes",ROW($B$139:$B$213)-ROW($B$139)+1),ROWS(B$139:B151))),"")</f>
        <v/>
      </c>
      <c r="C298" s="387"/>
      <c r="D298" s="195"/>
      <c r="E298" s="195"/>
      <c r="F298" s="56"/>
    </row>
    <row r="299" spans="1:6" x14ac:dyDescent="0.35">
      <c r="A299" s="197">
        <v>14</v>
      </c>
      <c r="B299" s="107" t="str">
        <f t="array" ref="B299">IFERROR(INDEX($B$139:$B$213,SMALL(IF($F$139:$F$213="Yes",ROW($B$139:$B$213)-ROW($B$139)+1),ROWS(B$139:B152))),"")</f>
        <v/>
      </c>
      <c r="C299" s="387"/>
      <c r="D299" s="195"/>
      <c r="E299" s="195"/>
      <c r="F299" s="56"/>
    </row>
    <row r="300" spans="1:6" x14ac:dyDescent="0.35">
      <c r="A300" s="197">
        <v>15</v>
      </c>
      <c r="B300" s="107" t="str">
        <f t="array" ref="B300">IFERROR(INDEX($B$139:$B$213,SMALL(IF($F$139:$F$213="Yes",ROW($B$139:$B$213)-ROW($B$139)+1),ROWS(B$139:B153))),"")</f>
        <v/>
      </c>
      <c r="C300" s="387"/>
      <c r="D300" s="195"/>
      <c r="E300" s="195"/>
      <c r="F300" s="56"/>
    </row>
    <row r="301" spans="1:6" x14ac:dyDescent="0.35">
      <c r="A301" s="197">
        <v>16</v>
      </c>
      <c r="B301" s="107" t="str">
        <f t="array" ref="B301">IFERROR(INDEX($B$139:$B$213,SMALL(IF($F$139:$F$213="Yes",ROW($B$139:$B$213)-ROW($B$139)+1),ROWS(B$139:B154))),"")</f>
        <v/>
      </c>
      <c r="C301" s="387"/>
      <c r="D301" s="195"/>
      <c r="E301" s="195"/>
      <c r="F301" s="56"/>
    </row>
    <row r="302" spans="1:6" x14ac:dyDescent="0.35">
      <c r="A302" s="197">
        <v>17</v>
      </c>
      <c r="B302" s="107" t="str">
        <f t="array" ref="B302">IFERROR(INDEX($B$139:$B$213,SMALL(IF($F$139:$F$213="Yes",ROW($B$139:$B$213)-ROW($B$139)+1),ROWS(B$139:B155))),"")</f>
        <v/>
      </c>
      <c r="C302" s="387"/>
      <c r="D302" s="195"/>
      <c r="E302" s="195"/>
      <c r="F302" s="56"/>
    </row>
    <row r="303" spans="1:6" x14ac:dyDescent="0.35">
      <c r="A303" s="197">
        <v>18</v>
      </c>
      <c r="B303" s="107" t="str">
        <f t="array" ref="B303">IFERROR(INDEX($B$139:$B$213,SMALL(IF($F$139:$F$213="Yes",ROW($B$139:$B$213)-ROW($B$139)+1),ROWS(B$139:B156))),"")</f>
        <v/>
      </c>
      <c r="C303" s="387"/>
      <c r="D303" s="195"/>
      <c r="E303" s="195"/>
      <c r="F303" s="56"/>
    </row>
    <row r="304" spans="1:6" x14ac:dyDescent="0.35">
      <c r="A304" s="197">
        <v>19</v>
      </c>
      <c r="B304" s="107" t="str">
        <f t="array" ref="B304">IFERROR(INDEX($B$139:$B$213,SMALL(IF($F$139:$F$213="Yes",ROW($B$139:$B$213)-ROW($B$139)+1),ROWS(B$139:B157))),"")</f>
        <v/>
      </c>
      <c r="C304" s="387"/>
      <c r="D304" s="195"/>
      <c r="E304" s="195"/>
      <c r="F304" s="56"/>
    </row>
    <row r="305" spans="1:13" x14ac:dyDescent="0.35">
      <c r="A305" s="197">
        <v>20</v>
      </c>
      <c r="B305" s="107" t="str">
        <f t="array" ref="B305">IFERROR(INDEX($B$139:$B$213,SMALL(IF($F$139:$F$213="Yes",ROW($B$139:$B$213)-ROW($B$139)+1),ROWS(B$139:B158))),"")</f>
        <v/>
      </c>
      <c r="C305" s="387"/>
      <c r="D305" s="195"/>
      <c r="E305" s="195"/>
      <c r="F305" s="56"/>
    </row>
    <row r="308" spans="1:13" ht="41.5" customHeight="1" x14ac:dyDescent="0.35">
      <c r="B308" s="929" t="s">
        <v>9001</v>
      </c>
      <c r="C308" s="929"/>
      <c r="D308" s="930"/>
      <c r="E308" s="122" t="s">
        <v>4306</v>
      </c>
    </row>
    <row r="309" spans="1:13" x14ac:dyDescent="0.35">
      <c r="B309" s="581"/>
    </row>
    <row r="311" spans="1:13" ht="90" x14ac:dyDescent="0.35">
      <c r="B311" s="432" t="s">
        <v>4591</v>
      </c>
      <c r="C311" s="432" t="s">
        <v>4121</v>
      </c>
      <c r="D311" s="432" t="s">
        <v>4122</v>
      </c>
    </row>
    <row r="312" spans="1:13" x14ac:dyDescent="0.35">
      <c r="B312" s="195"/>
      <c r="C312" s="109"/>
      <c r="D312" s="233"/>
    </row>
    <row r="315" spans="1:13" x14ac:dyDescent="0.35">
      <c r="B315" s="29" t="s">
        <v>4248</v>
      </c>
      <c r="M315" s="122" t="s">
        <v>4306</v>
      </c>
    </row>
    <row r="316" spans="1:13" x14ac:dyDescent="0.35">
      <c r="C316" s="56"/>
      <c r="D316" s="56"/>
      <c r="E316" s="56"/>
      <c r="F316" s="56"/>
      <c r="G316" s="56"/>
      <c r="H316" s="56"/>
    </row>
    <row r="317" spans="1:13" ht="126" customHeight="1" x14ac:dyDescent="0.35">
      <c r="B317" s="156" t="s">
        <v>4383</v>
      </c>
      <c r="C317" s="154" t="s">
        <v>49</v>
      </c>
      <c r="D317" s="155" t="s">
        <v>9014</v>
      </c>
      <c r="E317" s="155" t="s">
        <v>4119</v>
      </c>
      <c r="F317" s="155" t="s">
        <v>4120</v>
      </c>
      <c r="G317" s="155" t="s">
        <v>4380</v>
      </c>
      <c r="H317" s="441" t="s">
        <v>3920</v>
      </c>
      <c r="I317" s="441" t="s">
        <v>9045</v>
      </c>
      <c r="J317" s="441" t="s">
        <v>8972</v>
      </c>
      <c r="K317" s="826" t="s">
        <v>9046</v>
      </c>
      <c r="L317" s="827"/>
      <c r="M317" s="828"/>
    </row>
    <row r="318" spans="1:13" x14ac:dyDescent="0.35">
      <c r="B318" s="933" t="s">
        <v>4212</v>
      </c>
      <c r="C318" s="582"/>
      <c r="D318" s="583"/>
      <c r="E318" s="584"/>
      <c r="F318" s="584"/>
      <c r="G318" s="434"/>
      <c r="H318" s="311"/>
      <c r="I318" s="194"/>
      <c r="J318" s="235"/>
      <c r="K318" s="847"/>
      <c r="L318" s="845"/>
      <c r="M318" s="846"/>
    </row>
    <row r="319" spans="1:13" x14ac:dyDescent="0.35">
      <c r="B319" s="933"/>
      <c r="C319" s="582"/>
      <c r="D319" s="583"/>
      <c r="E319" s="584"/>
      <c r="F319" s="584"/>
      <c r="G319" s="434"/>
      <c r="H319" s="311"/>
      <c r="I319" s="194"/>
      <c r="J319" s="235"/>
      <c r="K319" s="847"/>
      <c r="L319" s="845"/>
      <c r="M319" s="846"/>
    </row>
    <row r="320" spans="1:13" x14ac:dyDescent="0.35">
      <c r="B320" s="933"/>
      <c r="C320" s="582"/>
      <c r="D320" s="583"/>
      <c r="E320" s="584"/>
      <c r="F320" s="584"/>
      <c r="G320" s="434"/>
      <c r="H320" s="311"/>
      <c r="I320" s="194"/>
      <c r="J320" s="235"/>
      <c r="K320" s="847"/>
      <c r="L320" s="845"/>
      <c r="M320" s="846"/>
    </row>
    <row r="321" spans="2:13" x14ac:dyDescent="0.35">
      <c r="B321" s="933"/>
      <c r="C321" s="582"/>
      <c r="D321" s="583"/>
      <c r="E321" s="584"/>
      <c r="F321" s="584"/>
      <c r="G321" s="434"/>
      <c r="H321" s="311"/>
      <c r="I321" s="194"/>
      <c r="J321" s="235"/>
      <c r="K321" s="847"/>
      <c r="L321" s="845"/>
      <c r="M321" s="846"/>
    </row>
    <row r="322" spans="2:13" x14ac:dyDescent="0.35">
      <c r="B322" s="933"/>
      <c r="C322" s="582"/>
      <c r="D322" s="583"/>
      <c r="E322" s="584"/>
      <c r="F322" s="584"/>
      <c r="G322" s="434"/>
      <c r="H322" s="311"/>
      <c r="I322" s="194"/>
      <c r="J322" s="235"/>
      <c r="K322" s="847"/>
      <c r="L322" s="845"/>
      <c r="M322" s="846"/>
    </row>
    <row r="323" spans="2:13" x14ac:dyDescent="0.35">
      <c r="B323" s="933"/>
      <c r="C323" s="582"/>
      <c r="D323" s="583"/>
      <c r="E323" s="584"/>
      <c r="F323" s="584"/>
      <c r="G323" s="434"/>
      <c r="H323" s="311"/>
      <c r="I323" s="194"/>
      <c r="J323" s="235"/>
      <c r="K323" s="847"/>
      <c r="L323" s="845"/>
      <c r="M323" s="846"/>
    </row>
    <row r="324" spans="2:13" x14ac:dyDescent="0.35">
      <c r="B324" s="933"/>
      <c r="C324" s="582"/>
      <c r="D324" s="583"/>
      <c r="E324" s="584"/>
      <c r="F324" s="584"/>
      <c r="G324" s="434"/>
      <c r="H324" s="311"/>
      <c r="I324" s="194"/>
      <c r="J324" s="235"/>
      <c r="K324" s="847"/>
      <c r="L324" s="845"/>
      <c r="M324" s="846"/>
    </row>
    <row r="325" spans="2:13" x14ac:dyDescent="0.35">
      <c r="B325" s="933"/>
      <c r="C325" s="582"/>
      <c r="D325" s="583"/>
      <c r="E325" s="584"/>
      <c r="F325" s="584"/>
      <c r="G325" s="434"/>
      <c r="H325" s="311"/>
      <c r="I325" s="194"/>
      <c r="J325" s="235"/>
      <c r="K325" s="847"/>
      <c r="L325" s="845"/>
      <c r="M325" s="846"/>
    </row>
    <row r="326" spans="2:13" x14ac:dyDescent="0.35">
      <c r="B326" s="933"/>
      <c r="C326" s="582"/>
      <c r="D326" s="583"/>
      <c r="E326" s="584"/>
      <c r="F326" s="584"/>
      <c r="G326" s="434"/>
      <c r="H326" s="311"/>
      <c r="I326" s="194"/>
      <c r="J326" s="235"/>
      <c r="K326" s="847"/>
      <c r="L326" s="845"/>
      <c r="M326" s="846"/>
    </row>
    <row r="327" spans="2:13" x14ac:dyDescent="0.35">
      <c r="B327" s="933"/>
      <c r="C327" s="582"/>
      <c r="D327" s="583"/>
      <c r="E327" s="584"/>
      <c r="F327" s="584"/>
      <c r="G327" s="434"/>
      <c r="H327" s="311"/>
      <c r="I327" s="194"/>
      <c r="J327" s="235"/>
      <c r="K327" s="847"/>
      <c r="L327" s="845"/>
      <c r="M327" s="846"/>
    </row>
    <row r="328" spans="2:13" x14ac:dyDescent="0.35">
      <c r="B328" s="933"/>
      <c r="C328" s="582"/>
      <c r="D328" s="583"/>
      <c r="E328" s="584"/>
      <c r="F328" s="584"/>
      <c r="G328" s="434"/>
      <c r="H328" s="311"/>
      <c r="I328" s="194"/>
      <c r="J328" s="235"/>
      <c r="K328" s="847"/>
      <c r="L328" s="845"/>
      <c r="M328" s="846"/>
    </row>
    <row r="329" spans="2:13" x14ac:dyDescent="0.35">
      <c r="B329" s="933"/>
      <c r="C329" s="582"/>
      <c r="D329" s="583"/>
      <c r="E329" s="584"/>
      <c r="F329" s="584"/>
      <c r="G329" s="434"/>
      <c r="H329" s="311"/>
      <c r="I329" s="194"/>
      <c r="J329" s="235"/>
      <c r="K329" s="847"/>
      <c r="L329" s="845"/>
      <c r="M329" s="846"/>
    </row>
    <row r="330" spans="2:13" x14ac:dyDescent="0.35">
      <c r="B330" s="933"/>
      <c r="C330" s="582"/>
      <c r="D330" s="583"/>
      <c r="E330" s="584"/>
      <c r="F330" s="584"/>
      <c r="G330" s="434"/>
      <c r="H330" s="311"/>
      <c r="I330" s="194"/>
      <c r="J330" s="235"/>
      <c r="K330" s="847"/>
      <c r="L330" s="845"/>
      <c r="M330" s="846"/>
    </row>
    <row r="331" spans="2:13" x14ac:dyDescent="0.35">
      <c r="B331" s="933"/>
      <c r="C331" s="582"/>
      <c r="D331" s="583"/>
      <c r="E331" s="584"/>
      <c r="F331" s="584"/>
      <c r="G331" s="434"/>
      <c r="H331" s="311"/>
      <c r="I331" s="194"/>
      <c r="J331" s="235"/>
      <c r="K331" s="847"/>
      <c r="L331" s="845"/>
      <c r="M331" s="846"/>
    </row>
    <row r="332" spans="2:13" x14ac:dyDescent="0.35">
      <c r="B332" s="933"/>
      <c r="C332" s="582"/>
      <c r="D332" s="583"/>
      <c r="E332" s="584"/>
      <c r="F332" s="584"/>
      <c r="G332" s="434"/>
      <c r="H332" s="311"/>
      <c r="I332" s="194"/>
      <c r="J332" s="235"/>
      <c r="K332" s="847"/>
      <c r="L332" s="845"/>
      <c r="M332" s="846"/>
    </row>
    <row r="333" spans="2:13" x14ac:dyDescent="0.35">
      <c r="B333" s="933"/>
      <c r="C333" s="582"/>
      <c r="D333" s="583"/>
      <c r="E333" s="584"/>
      <c r="F333" s="584"/>
      <c r="G333" s="434"/>
      <c r="H333" s="311"/>
      <c r="I333" s="194"/>
      <c r="J333" s="235"/>
      <c r="K333" s="847"/>
      <c r="L333" s="845"/>
      <c r="M333" s="846"/>
    </row>
    <row r="334" spans="2:13" x14ac:dyDescent="0.35">
      <c r="B334" s="933"/>
      <c r="C334" s="582"/>
      <c r="D334" s="583"/>
      <c r="E334" s="584"/>
      <c r="F334" s="584"/>
      <c r="G334" s="434"/>
      <c r="H334" s="311"/>
      <c r="I334" s="194"/>
      <c r="J334" s="235"/>
      <c r="K334" s="847"/>
      <c r="L334" s="845"/>
      <c r="M334" s="846"/>
    </row>
    <row r="335" spans="2:13" x14ac:dyDescent="0.35">
      <c r="B335" s="933"/>
      <c r="C335" s="582"/>
      <c r="D335" s="583"/>
      <c r="E335" s="584"/>
      <c r="F335" s="584"/>
      <c r="G335" s="434"/>
      <c r="H335" s="311"/>
      <c r="I335" s="194"/>
      <c r="J335" s="235"/>
      <c r="K335" s="847"/>
      <c r="L335" s="845"/>
      <c r="M335" s="846"/>
    </row>
    <row r="336" spans="2:13" x14ac:dyDescent="0.35">
      <c r="B336" s="933"/>
      <c r="C336" s="582"/>
      <c r="D336" s="583"/>
      <c r="E336" s="584"/>
      <c r="F336" s="584"/>
      <c r="G336" s="434"/>
      <c r="H336" s="311"/>
      <c r="I336" s="194"/>
      <c r="J336" s="235"/>
      <c r="K336" s="847"/>
      <c r="L336" s="845"/>
      <c r="M336" s="846"/>
    </row>
    <row r="337" spans="2:13" x14ac:dyDescent="0.35">
      <c r="B337" s="933"/>
      <c r="C337" s="582"/>
      <c r="D337" s="583"/>
      <c r="E337" s="584"/>
      <c r="F337" s="584"/>
      <c r="G337" s="434"/>
      <c r="H337" s="311"/>
      <c r="I337" s="194"/>
      <c r="J337" s="235"/>
      <c r="K337" s="847"/>
      <c r="L337" s="845"/>
      <c r="M337" s="846"/>
    </row>
    <row r="338" spans="2:13" x14ac:dyDescent="0.35">
      <c r="G338" s="444"/>
      <c r="H338" s="444"/>
      <c r="K338" s="391"/>
      <c r="L338" s="391"/>
      <c r="M338" s="391"/>
    </row>
    <row r="339" spans="2:13" x14ac:dyDescent="0.35">
      <c r="B339" s="927" t="s">
        <v>4418</v>
      </c>
      <c r="C339" s="721"/>
      <c r="D339" s="311"/>
      <c r="E339" s="722"/>
      <c r="F339" s="722"/>
      <c r="G339" s="712"/>
      <c r="H339" s="311"/>
      <c r="I339" s="194"/>
      <c r="J339" s="235"/>
      <c r="K339" s="926"/>
      <c r="L339" s="926"/>
      <c r="M339" s="926"/>
    </row>
    <row r="340" spans="2:13" x14ac:dyDescent="0.35">
      <c r="B340" s="927"/>
      <c r="C340" s="721"/>
      <c r="D340" s="311"/>
      <c r="E340" s="722"/>
      <c r="F340" s="722"/>
      <c r="G340" s="712"/>
      <c r="H340" s="311"/>
      <c r="I340" s="194"/>
      <c r="J340" s="235"/>
      <c r="K340" s="926"/>
      <c r="L340" s="926"/>
      <c r="M340" s="926"/>
    </row>
    <row r="341" spans="2:13" x14ac:dyDescent="0.35">
      <c r="B341" s="927"/>
      <c r="C341" s="721"/>
      <c r="D341" s="311"/>
      <c r="E341" s="722"/>
      <c r="F341" s="722"/>
      <c r="G341" s="712"/>
      <c r="H341" s="311"/>
      <c r="I341" s="194"/>
      <c r="J341" s="235"/>
      <c r="K341" s="926"/>
      <c r="L341" s="926"/>
      <c r="M341" s="926"/>
    </row>
    <row r="342" spans="2:13" x14ac:dyDescent="0.35">
      <c r="B342" s="927"/>
      <c r="C342" s="721"/>
      <c r="D342" s="311"/>
      <c r="E342" s="722"/>
      <c r="F342" s="722"/>
      <c r="G342" s="712"/>
      <c r="H342" s="311"/>
      <c r="I342" s="194"/>
      <c r="J342" s="235"/>
      <c r="K342" s="926"/>
      <c r="L342" s="926"/>
      <c r="M342" s="926"/>
    </row>
    <row r="343" spans="2:13" x14ac:dyDescent="0.35">
      <c r="B343" s="927"/>
      <c r="C343" s="721"/>
      <c r="D343" s="311"/>
      <c r="E343" s="722"/>
      <c r="F343" s="722"/>
      <c r="G343" s="712"/>
      <c r="H343" s="311"/>
      <c r="I343" s="194"/>
      <c r="J343" s="235"/>
      <c r="K343" s="926"/>
      <c r="L343" s="926"/>
      <c r="M343" s="926"/>
    </row>
    <row r="344" spans="2:13" x14ac:dyDescent="0.35">
      <c r="B344" s="927"/>
      <c r="C344" s="721"/>
      <c r="D344" s="311"/>
      <c r="E344" s="722"/>
      <c r="F344" s="722"/>
      <c r="G344" s="712"/>
      <c r="H344" s="311"/>
      <c r="I344" s="194"/>
      <c r="J344" s="235"/>
      <c r="K344" s="926"/>
      <c r="L344" s="926"/>
      <c r="M344" s="926"/>
    </row>
    <row r="345" spans="2:13" x14ac:dyDescent="0.35">
      <c r="B345" s="927"/>
      <c r="C345" s="721"/>
      <c r="D345" s="311"/>
      <c r="E345" s="722"/>
      <c r="F345" s="722"/>
      <c r="G345" s="712"/>
      <c r="H345" s="311"/>
      <c r="I345" s="194"/>
      <c r="J345" s="235"/>
      <c r="K345" s="926"/>
      <c r="L345" s="926"/>
      <c r="M345" s="926"/>
    </row>
    <row r="346" spans="2:13" x14ac:dyDescent="0.35">
      <c r="B346" s="927"/>
      <c r="C346" s="721"/>
      <c r="D346" s="311"/>
      <c r="E346" s="722"/>
      <c r="F346" s="722"/>
      <c r="G346" s="712"/>
      <c r="H346" s="311"/>
      <c r="I346" s="194"/>
      <c r="J346" s="235"/>
      <c r="K346" s="926"/>
      <c r="L346" s="926"/>
      <c r="M346" s="926"/>
    </row>
    <row r="347" spans="2:13" x14ac:dyDescent="0.35">
      <c r="B347" s="927"/>
      <c r="C347" s="721"/>
      <c r="D347" s="311"/>
      <c r="E347" s="722"/>
      <c r="F347" s="722"/>
      <c r="G347" s="712"/>
      <c r="H347" s="311"/>
      <c r="I347" s="194"/>
      <c r="J347" s="235"/>
      <c r="K347" s="926"/>
      <c r="L347" s="926"/>
      <c r="M347" s="926"/>
    </row>
    <row r="348" spans="2:13" x14ac:dyDescent="0.35">
      <c r="B348" s="927"/>
      <c r="C348" s="721"/>
      <c r="D348" s="311"/>
      <c r="E348" s="722"/>
      <c r="F348" s="722"/>
      <c r="G348" s="712"/>
      <c r="H348" s="311"/>
      <c r="I348" s="194"/>
      <c r="J348" s="235"/>
      <c r="K348" s="926"/>
      <c r="L348" s="926"/>
      <c r="M348" s="926"/>
    </row>
    <row r="349" spans="2:13" x14ac:dyDescent="0.35">
      <c r="B349" s="927"/>
      <c r="C349" s="721"/>
      <c r="D349" s="311"/>
      <c r="E349" s="722"/>
      <c r="F349" s="722"/>
      <c r="G349" s="712"/>
      <c r="H349" s="311"/>
      <c r="I349" s="194"/>
      <c r="J349" s="235"/>
      <c r="K349" s="926"/>
      <c r="L349" s="926"/>
      <c r="M349" s="926"/>
    </row>
    <row r="350" spans="2:13" x14ac:dyDescent="0.35">
      <c r="B350" s="927"/>
      <c r="C350" s="721"/>
      <c r="D350" s="311"/>
      <c r="E350" s="722"/>
      <c r="F350" s="722"/>
      <c r="G350" s="712"/>
      <c r="H350" s="311"/>
      <c r="I350" s="194"/>
      <c r="J350" s="235"/>
      <c r="K350" s="926"/>
      <c r="L350" s="926"/>
      <c r="M350" s="926"/>
    </row>
    <row r="351" spans="2:13" x14ac:dyDescent="0.35">
      <c r="B351" s="927"/>
      <c r="C351" s="721"/>
      <c r="D351" s="311"/>
      <c r="E351" s="722"/>
      <c r="F351" s="722"/>
      <c r="G351" s="712"/>
      <c r="H351" s="311"/>
      <c r="I351" s="194"/>
      <c r="J351" s="235"/>
      <c r="K351" s="926"/>
      <c r="L351" s="926"/>
      <c r="M351" s="926"/>
    </row>
    <row r="352" spans="2:13" x14ac:dyDescent="0.35">
      <c r="B352" s="927"/>
      <c r="C352" s="721"/>
      <c r="D352" s="311"/>
      <c r="E352" s="722"/>
      <c r="F352" s="722"/>
      <c r="G352" s="712"/>
      <c r="H352" s="311"/>
      <c r="I352" s="194"/>
      <c r="J352" s="235"/>
      <c r="K352" s="926"/>
      <c r="L352" s="926"/>
      <c r="M352" s="926"/>
    </row>
    <row r="353" spans="2:13" x14ac:dyDescent="0.35">
      <c r="B353" s="927"/>
      <c r="C353" s="721"/>
      <c r="D353" s="311"/>
      <c r="E353" s="722"/>
      <c r="F353" s="722"/>
      <c r="G353" s="712"/>
      <c r="H353" s="311"/>
      <c r="I353" s="194"/>
      <c r="J353" s="235"/>
      <c r="K353" s="926"/>
      <c r="L353" s="926"/>
      <c r="M353" s="926"/>
    </row>
    <row r="354" spans="2:13" x14ac:dyDescent="0.35">
      <c r="B354" s="927"/>
      <c r="C354" s="721"/>
      <c r="D354" s="311"/>
      <c r="E354" s="722"/>
      <c r="F354" s="722"/>
      <c r="G354" s="712"/>
      <c r="H354" s="311"/>
      <c r="I354" s="194"/>
      <c r="J354" s="235"/>
      <c r="K354" s="926"/>
      <c r="L354" s="926"/>
      <c r="M354" s="926"/>
    </row>
    <row r="355" spans="2:13" x14ac:dyDescent="0.35">
      <c r="B355" s="927"/>
      <c r="C355" s="721"/>
      <c r="D355" s="311"/>
      <c r="E355" s="722"/>
      <c r="F355" s="722"/>
      <c r="G355" s="712"/>
      <c r="H355" s="311"/>
      <c r="I355" s="194"/>
      <c r="J355" s="235"/>
      <c r="K355" s="926"/>
      <c r="L355" s="926"/>
      <c r="M355" s="926"/>
    </row>
    <row r="356" spans="2:13" x14ac:dyDescent="0.35">
      <c r="B356" s="927"/>
      <c r="C356" s="721"/>
      <c r="D356" s="311"/>
      <c r="E356" s="722"/>
      <c r="F356" s="722"/>
      <c r="G356" s="712"/>
      <c r="H356" s="311"/>
      <c r="I356" s="194"/>
      <c r="J356" s="235"/>
      <c r="K356" s="926"/>
      <c r="L356" s="926"/>
      <c r="M356" s="926"/>
    </row>
    <row r="357" spans="2:13" x14ac:dyDescent="0.35">
      <c r="B357" s="927"/>
      <c r="C357" s="721"/>
      <c r="D357" s="311"/>
      <c r="E357" s="722"/>
      <c r="F357" s="722"/>
      <c r="G357" s="712"/>
      <c r="H357" s="311"/>
      <c r="I357" s="194"/>
      <c r="J357" s="235"/>
      <c r="K357" s="926"/>
      <c r="L357" s="926"/>
      <c r="M357" s="926"/>
    </row>
    <row r="358" spans="2:13" x14ac:dyDescent="0.35">
      <c r="B358" s="927"/>
      <c r="C358" s="721"/>
      <c r="D358" s="311"/>
      <c r="E358" s="722"/>
      <c r="F358" s="722"/>
      <c r="G358" s="712"/>
      <c r="H358" s="311"/>
      <c r="I358" s="194"/>
      <c r="J358" s="235"/>
      <c r="K358" s="926"/>
      <c r="L358" s="926"/>
      <c r="M358" s="926"/>
    </row>
    <row r="359" spans="2:13" x14ac:dyDescent="0.35">
      <c r="K359" s="391"/>
      <c r="L359" s="391"/>
      <c r="M359" s="391"/>
    </row>
    <row r="360" spans="2:13" x14ac:dyDescent="0.35">
      <c r="B360" s="927" t="s">
        <v>4421</v>
      </c>
      <c r="C360" s="721"/>
      <c r="D360" s="721"/>
      <c r="E360" s="194"/>
      <c r="F360" s="194"/>
      <c r="G360" s="712"/>
      <c r="H360" s="311"/>
      <c r="I360" s="194"/>
      <c r="J360" s="235"/>
      <c r="K360" s="926"/>
      <c r="L360" s="926"/>
      <c r="M360" s="926"/>
    </row>
    <row r="361" spans="2:13" x14ac:dyDescent="0.35">
      <c r="B361" s="927"/>
      <c r="C361" s="721"/>
      <c r="D361" s="721"/>
      <c r="E361" s="194"/>
      <c r="F361" s="194"/>
      <c r="G361" s="712"/>
      <c r="H361" s="311"/>
      <c r="I361" s="194"/>
      <c r="J361" s="235"/>
      <c r="K361" s="926"/>
      <c r="L361" s="926"/>
      <c r="M361" s="926"/>
    </row>
    <row r="362" spans="2:13" x14ac:dyDescent="0.35">
      <c r="B362" s="927"/>
      <c r="C362" s="721"/>
      <c r="D362" s="721"/>
      <c r="E362" s="194"/>
      <c r="F362" s="194"/>
      <c r="G362" s="712"/>
      <c r="H362" s="311"/>
      <c r="I362" s="194"/>
      <c r="J362" s="235"/>
      <c r="K362" s="926"/>
      <c r="L362" s="926"/>
      <c r="M362" s="926"/>
    </row>
    <row r="363" spans="2:13" x14ac:dyDescent="0.35">
      <c r="B363" s="927"/>
      <c r="C363" s="721"/>
      <c r="D363" s="721"/>
      <c r="E363" s="194"/>
      <c r="F363" s="194"/>
      <c r="G363" s="712"/>
      <c r="H363" s="311"/>
      <c r="I363" s="194"/>
      <c r="J363" s="235"/>
      <c r="K363" s="926"/>
      <c r="L363" s="926"/>
      <c r="M363" s="926"/>
    </row>
    <row r="364" spans="2:13" x14ac:dyDescent="0.35">
      <c r="K364" s="391"/>
      <c r="L364" s="391"/>
      <c r="M364" s="391"/>
    </row>
    <row r="365" spans="2:13" x14ac:dyDescent="0.35">
      <c r="B365" s="927" t="s">
        <v>4458</v>
      </c>
      <c r="C365" s="721"/>
      <c r="D365" s="311"/>
      <c r="E365" s="722"/>
      <c r="F365" s="722"/>
      <c r="G365" s="712"/>
      <c r="H365" s="311"/>
      <c r="I365" s="194"/>
      <c r="J365" s="235"/>
      <c r="K365" s="926"/>
      <c r="L365" s="926"/>
      <c r="M365" s="926"/>
    </row>
    <row r="366" spans="2:13" x14ac:dyDescent="0.35">
      <c r="B366" s="927"/>
      <c r="C366" s="721"/>
      <c r="D366" s="311"/>
      <c r="E366" s="722"/>
      <c r="F366" s="722"/>
      <c r="G366" s="712"/>
      <c r="H366" s="311"/>
      <c r="I366" s="194"/>
      <c r="J366" s="235"/>
      <c r="K366" s="926"/>
      <c r="L366" s="926"/>
      <c r="M366" s="926"/>
    </row>
    <row r="367" spans="2:13" x14ac:dyDescent="0.35">
      <c r="B367" s="927"/>
      <c r="C367" s="721"/>
      <c r="D367" s="311"/>
      <c r="E367" s="722"/>
      <c r="F367" s="722"/>
      <c r="G367" s="712"/>
      <c r="H367" s="311"/>
      <c r="I367" s="194"/>
      <c r="J367" s="235"/>
      <c r="K367" s="926"/>
      <c r="L367" s="926"/>
      <c r="M367" s="926"/>
    </row>
    <row r="368" spans="2:13" x14ac:dyDescent="0.35">
      <c r="B368" s="927"/>
      <c r="C368" s="721"/>
      <c r="D368" s="311"/>
      <c r="E368" s="722"/>
      <c r="F368" s="722"/>
      <c r="G368" s="712"/>
      <c r="H368" s="311"/>
      <c r="I368" s="194"/>
      <c r="J368" s="235"/>
      <c r="K368" s="926"/>
      <c r="L368" s="926"/>
      <c r="M368" s="926"/>
    </row>
    <row r="369" spans="2:13" x14ac:dyDescent="0.35">
      <c r="B369" s="927"/>
      <c r="C369" s="721"/>
      <c r="D369" s="311"/>
      <c r="E369" s="722"/>
      <c r="F369" s="722"/>
      <c r="G369" s="712"/>
      <c r="H369" s="311"/>
      <c r="I369" s="194"/>
      <c r="J369" s="235"/>
      <c r="K369" s="926"/>
      <c r="L369" s="926"/>
      <c r="M369" s="926"/>
    </row>
    <row r="370" spans="2:13" x14ac:dyDescent="0.35">
      <c r="B370" s="927"/>
      <c r="C370" s="721"/>
      <c r="D370" s="311"/>
      <c r="E370" s="722"/>
      <c r="F370" s="722"/>
      <c r="G370" s="712"/>
      <c r="H370" s="311"/>
      <c r="I370" s="194"/>
      <c r="J370" s="235"/>
      <c r="K370" s="926"/>
      <c r="L370" s="926"/>
      <c r="M370" s="926"/>
    </row>
    <row r="371" spans="2:13" x14ac:dyDescent="0.35">
      <c r="B371" s="927"/>
      <c r="C371" s="721"/>
      <c r="D371" s="311"/>
      <c r="E371" s="722"/>
      <c r="F371" s="722"/>
      <c r="G371" s="712"/>
      <c r="H371" s="311"/>
      <c r="I371" s="194"/>
      <c r="J371" s="235"/>
      <c r="K371" s="926"/>
      <c r="L371" s="926"/>
      <c r="M371" s="926"/>
    </row>
    <row r="372" spans="2:13" x14ac:dyDescent="0.35">
      <c r="B372" s="927"/>
      <c r="C372" s="721"/>
      <c r="D372" s="311"/>
      <c r="E372" s="722"/>
      <c r="F372" s="722"/>
      <c r="G372" s="712"/>
      <c r="H372" s="311"/>
      <c r="I372" s="194"/>
      <c r="J372" s="235"/>
      <c r="K372" s="926"/>
      <c r="L372" s="926"/>
      <c r="M372" s="926"/>
    </row>
    <row r="373" spans="2:13" x14ac:dyDescent="0.35">
      <c r="B373" s="927"/>
      <c r="C373" s="721"/>
      <c r="D373" s="311"/>
      <c r="E373" s="722"/>
      <c r="F373" s="722"/>
      <c r="G373" s="712"/>
      <c r="H373" s="311"/>
      <c r="I373" s="194"/>
      <c r="J373" s="235"/>
      <c r="K373" s="926"/>
      <c r="L373" s="926"/>
      <c r="M373" s="926"/>
    </row>
    <row r="374" spans="2:13" x14ac:dyDescent="0.35">
      <c r="B374" s="927"/>
      <c r="C374" s="721"/>
      <c r="D374" s="311"/>
      <c r="E374" s="722"/>
      <c r="F374" s="722"/>
      <c r="G374" s="712"/>
      <c r="H374" s="311"/>
      <c r="I374" s="194"/>
      <c r="J374" s="235"/>
      <c r="K374" s="926"/>
      <c r="L374" s="926"/>
      <c r="M374" s="926"/>
    </row>
    <row r="375" spans="2:13" x14ac:dyDescent="0.35">
      <c r="B375" s="927"/>
      <c r="C375" s="721"/>
      <c r="D375" s="311"/>
      <c r="E375" s="722"/>
      <c r="F375" s="722"/>
      <c r="G375" s="712"/>
      <c r="H375" s="311"/>
      <c r="I375" s="194"/>
      <c r="J375" s="235"/>
      <c r="K375" s="926"/>
      <c r="L375" s="926"/>
      <c r="M375" s="926"/>
    </row>
    <row r="376" spans="2:13" x14ac:dyDescent="0.35">
      <c r="B376" s="927"/>
      <c r="C376" s="721"/>
      <c r="D376" s="311"/>
      <c r="E376" s="722"/>
      <c r="F376" s="722"/>
      <c r="G376" s="712"/>
      <c r="H376" s="311"/>
      <c r="I376" s="194"/>
      <c r="J376" s="235"/>
      <c r="K376" s="926"/>
      <c r="L376" s="926"/>
      <c r="M376" s="926"/>
    </row>
    <row r="377" spans="2:13" x14ac:dyDescent="0.35">
      <c r="B377" s="927"/>
      <c r="C377" s="721"/>
      <c r="D377" s="311"/>
      <c r="E377" s="722"/>
      <c r="F377" s="722"/>
      <c r="G377" s="712"/>
      <c r="H377" s="311"/>
      <c r="I377" s="194"/>
      <c r="J377" s="235"/>
      <c r="K377" s="926"/>
      <c r="L377" s="926"/>
      <c r="M377" s="926"/>
    </row>
    <row r="378" spans="2:13" x14ac:dyDescent="0.35">
      <c r="B378" s="927"/>
      <c r="C378" s="721"/>
      <c r="D378" s="311"/>
      <c r="E378" s="722"/>
      <c r="F378" s="722"/>
      <c r="G378" s="712"/>
      <c r="H378" s="311"/>
      <c r="I378" s="194"/>
      <c r="J378" s="235"/>
      <c r="K378" s="926"/>
      <c r="L378" s="926"/>
      <c r="M378" s="926"/>
    </row>
    <row r="379" spans="2:13" x14ac:dyDescent="0.35">
      <c r="B379" s="927"/>
      <c r="C379" s="721"/>
      <c r="D379" s="311"/>
      <c r="E379" s="722"/>
      <c r="F379" s="722"/>
      <c r="G379" s="712"/>
      <c r="H379" s="311"/>
      <c r="I379" s="194"/>
      <c r="J379" s="235"/>
      <c r="K379" s="926"/>
      <c r="L379" s="926"/>
      <c r="M379" s="926"/>
    </row>
    <row r="380" spans="2:13" x14ac:dyDescent="0.35">
      <c r="B380" s="927"/>
      <c r="C380" s="721"/>
      <c r="D380" s="311"/>
      <c r="E380" s="722"/>
      <c r="F380" s="722"/>
      <c r="G380" s="712"/>
      <c r="H380" s="311"/>
      <c r="I380" s="194"/>
      <c r="J380" s="235"/>
      <c r="K380" s="926"/>
      <c r="L380" s="926"/>
      <c r="M380" s="926"/>
    </row>
    <row r="381" spans="2:13" x14ac:dyDescent="0.35">
      <c r="B381" s="927"/>
      <c r="C381" s="721"/>
      <c r="D381" s="311"/>
      <c r="E381" s="722"/>
      <c r="F381" s="722"/>
      <c r="G381" s="712"/>
      <c r="H381" s="311"/>
      <c r="I381" s="194"/>
      <c r="J381" s="235"/>
      <c r="K381" s="926"/>
      <c r="L381" s="926"/>
      <c r="M381" s="926"/>
    </row>
    <row r="382" spans="2:13" x14ac:dyDescent="0.35">
      <c r="B382" s="927"/>
      <c r="C382" s="721"/>
      <c r="D382" s="311"/>
      <c r="E382" s="722"/>
      <c r="F382" s="722"/>
      <c r="G382" s="712"/>
      <c r="H382" s="311"/>
      <c r="I382" s="194"/>
      <c r="J382" s="235"/>
      <c r="K382" s="926"/>
      <c r="L382" s="926"/>
      <c r="M382" s="926"/>
    </row>
    <row r="383" spans="2:13" x14ac:dyDescent="0.35">
      <c r="B383" s="927"/>
      <c r="C383" s="721"/>
      <c r="D383" s="311"/>
      <c r="E383" s="722"/>
      <c r="F383" s="722"/>
      <c r="G383" s="712"/>
      <c r="H383" s="311"/>
      <c r="I383" s="194"/>
      <c r="J383" s="235"/>
      <c r="K383" s="926"/>
      <c r="L383" s="926"/>
      <c r="M383" s="926"/>
    </row>
    <row r="384" spans="2:13" x14ac:dyDescent="0.35">
      <c r="B384" s="927"/>
      <c r="C384" s="721"/>
      <c r="D384" s="311"/>
      <c r="E384" s="722"/>
      <c r="F384" s="722"/>
      <c r="G384" s="712"/>
      <c r="H384" s="311"/>
      <c r="I384" s="194"/>
      <c r="J384" s="235"/>
      <c r="K384" s="926"/>
      <c r="L384" s="926"/>
      <c r="M384" s="926"/>
    </row>
    <row r="385" spans="2:13" x14ac:dyDescent="0.35">
      <c r="K385" s="391"/>
      <c r="L385" s="391"/>
      <c r="M385" s="391"/>
    </row>
    <row r="386" spans="2:13" x14ac:dyDescent="0.35">
      <c r="B386" s="927" t="s">
        <v>4756</v>
      </c>
      <c r="C386" s="721"/>
      <c r="D386" s="721"/>
      <c r="E386" s="722"/>
      <c r="F386" s="722"/>
      <c r="G386" s="712"/>
      <c r="H386" s="311"/>
      <c r="I386" s="194"/>
      <c r="J386" s="235"/>
      <c r="K386" s="926"/>
      <c r="L386" s="926"/>
      <c r="M386" s="926"/>
    </row>
    <row r="387" spans="2:13" x14ac:dyDescent="0.35">
      <c r="B387" s="927"/>
      <c r="C387" s="721"/>
      <c r="D387" s="721"/>
      <c r="E387" s="722"/>
      <c r="F387" s="722"/>
      <c r="G387" s="712"/>
      <c r="H387" s="311"/>
      <c r="I387" s="194"/>
      <c r="J387" s="235"/>
      <c r="K387" s="926"/>
      <c r="L387" s="926"/>
      <c r="M387" s="926"/>
    </row>
    <row r="388" spans="2:13" x14ac:dyDescent="0.35">
      <c r="B388" s="927"/>
      <c r="C388" s="721"/>
      <c r="D388" s="721"/>
      <c r="E388" s="722"/>
      <c r="F388" s="722"/>
      <c r="G388" s="712"/>
      <c r="H388" s="311"/>
      <c r="I388" s="194"/>
      <c r="J388" s="235"/>
      <c r="K388" s="926"/>
      <c r="L388" s="926"/>
      <c r="M388" s="926"/>
    </row>
    <row r="389" spans="2:13" x14ac:dyDescent="0.35">
      <c r="B389" s="927"/>
      <c r="C389" s="721"/>
      <c r="D389" s="721"/>
      <c r="E389" s="722"/>
      <c r="F389" s="722"/>
      <c r="G389" s="712"/>
      <c r="H389" s="311"/>
      <c r="I389" s="194"/>
      <c r="J389" s="235"/>
      <c r="K389" s="926"/>
      <c r="L389" s="926"/>
      <c r="M389" s="926"/>
    </row>
  </sheetData>
  <sheetProtection algorithmName="SHA-512" hashValue="Jyrr69U5xQ3wh+7YuNgulbL+UaptUjsspVcYc8jCk9Q1+tFx9piV3A7abaetGogk3B3g7bE9zYE3rcWaxvqsYw==" saltValue="ZYASgGKPPnPPkE0kLjwxsQ==" spinCount="100000" sheet="1" objects="1" scenarios="1"/>
  <dataConsolidate/>
  <mergeCells count="97">
    <mergeCell ref="K325:M325"/>
    <mergeCell ref="K336:M336"/>
    <mergeCell ref="K327:M327"/>
    <mergeCell ref="K318:M318"/>
    <mergeCell ref="B339:B358"/>
    <mergeCell ref="K320:M320"/>
    <mergeCell ref="K333:M333"/>
    <mergeCell ref="K323:M323"/>
    <mergeCell ref="K328:M328"/>
    <mergeCell ref="K326:M326"/>
    <mergeCell ref="K332:M332"/>
    <mergeCell ref="K340:M340"/>
    <mergeCell ref="K341:M341"/>
    <mergeCell ref="K348:M348"/>
    <mergeCell ref="B318:B337"/>
    <mergeCell ref="K334:M334"/>
    <mergeCell ref="B11:F11"/>
    <mergeCell ref="B12:F12"/>
    <mergeCell ref="B13:F13"/>
    <mergeCell ref="B275:C275"/>
    <mergeCell ref="B14:F16"/>
    <mergeCell ref="B217:G217"/>
    <mergeCell ref="B70:G70"/>
    <mergeCell ref="C30:E30"/>
    <mergeCell ref="B136:G136"/>
    <mergeCell ref="C22:E22"/>
    <mergeCell ref="C26:E26"/>
    <mergeCell ref="C27:D27"/>
    <mergeCell ref="C28:D28"/>
    <mergeCell ref="K330:M330"/>
    <mergeCell ref="K331:M331"/>
    <mergeCell ref="K346:M346"/>
    <mergeCell ref="K347:M347"/>
    <mergeCell ref="K329:M329"/>
    <mergeCell ref="K335:M335"/>
    <mergeCell ref="B6:F6"/>
    <mergeCell ref="B7:F7"/>
    <mergeCell ref="B8:F8"/>
    <mergeCell ref="B9:F9"/>
    <mergeCell ref="B10:F10"/>
    <mergeCell ref="K321:M321"/>
    <mergeCell ref="K322:M322"/>
    <mergeCell ref="K324:M324"/>
    <mergeCell ref="K317:M317"/>
    <mergeCell ref="C32:D32"/>
    <mergeCell ref="G218:H218"/>
    <mergeCell ref="K319:M319"/>
    <mergeCell ref="B273:F273"/>
    <mergeCell ref="B283:E283"/>
    <mergeCell ref="B308:D308"/>
    <mergeCell ref="K384:M384"/>
    <mergeCell ref="B360:B363"/>
    <mergeCell ref="K370:M370"/>
    <mergeCell ref="B365:B384"/>
    <mergeCell ref="K365:M365"/>
    <mergeCell ref="K363:M363"/>
    <mergeCell ref="K368:M368"/>
    <mergeCell ref="K369:M369"/>
    <mergeCell ref="K380:M380"/>
    <mergeCell ref="K383:M383"/>
    <mergeCell ref="K381:M381"/>
    <mergeCell ref="K375:M375"/>
    <mergeCell ref="B386:B389"/>
    <mergeCell ref="K386:M386"/>
    <mergeCell ref="K387:M387"/>
    <mergeCell ref="K388:M388"/>
    <mergeCell ref="K389:M389"/>
    <mergeCell ref="K358:M358"/>
    <mergeCell ref="K366:M366"/>
    <mergeCell ref="K367:M367"/>
    <mergeCell ref="K372:M372"/>
    <mergeCell ref="K382:M382"/>
    <mergeCell ref="K376:M376"/>
    <mergeCell ref="K377:M377"/>
    <mergeCell ref="K378:M378"/>
    <mergeCell ref="K379:M379"/>
    <mergeCell ref="K373:M373"/>
    <mergeCell ref="K361:M361"/>
    <mergeCell ref="K362:M362"/>
    <mergeCell ref="K360:M360"/>
    <mergeCell ref="K374:M374"/>
    <mergeCell ref="K371:M371"/>
    <mergeCell ref="K357:M357"/>
    <mergeCell ref="K339:M339"/>
    <mergeCell ref="K337:M337"/>
    <mergeCell ref="K351:M351"/>
    <mergeCell ref="K355:M355"/>
    <mergeCell ref="K356:M356"/>
    <mergeCell ref="K350:M350"/>
    <mergeCell ref="K342:M342"/>
    <mergeCell ref="K343:M343"/>
    <mergeCell ref="K344:M344"/>
    <mergeCell ref="K345:M345"/>
    <mergeCell ref="K349:M349"/>
    <mergeCell ref="K354:M354"/>
    <mergeCell ref="K353:M353"/>
    <mergeCell ref="K352:M352"/>
  </mergeCells>
  <conditionalFormatting sqref="E32 D277:F279 B312:D312 C220:H269 C286:E305 B73:E132 B139:I213 B46:L65">
    <cfRule type="expression" dxfId="300" priority="201" stopIfTrue="1">
      <formula>$U$5="No"</formula>
    </cfRule>
  </conditionalFormatting>
  <conditionalFormatting sqref="I46:I65">
    <cfRule type="expression" dxfId="299" priority="194" stopIfTrue="1">
      <formula>OR($U$5="No",$U$19=2)</formula>
    </cfRule>
  </conditionalFormatting>
  <conditionalFormatting sqref="B312:D312">
    <cfRule type="expression" dxfId="298" priority="3" stopIfTrue="1">
      <formula>$E$28="Yes"</formula>
    </cfRule>
    <cfRule type="expression" dxfId="297" priority="188" stopIfTrue="1">
      <formula>AND($U$19&lt;&gt;2,$U$19&lt;&gt;9,$U$19&lt;&gt;0)</formula>
    </cfRule>
  </conditionalFormatting>
  <conditionalFormatting sqref="C318:C337 G318:H337 K318 K339 D339:D358 K365 G382:G384 K360:M363 E362:G363 K386 G389:H389 G387:G388">
    <cfRule type="expression" dxfId="296" priority="184" stopIfTrue="1">
      <formula>$E$32="Yes"</formula>
    </cfRule>
  </conditionalFormatting>
  <conditionalFormatting sqref="C318:C337">
    <cfRule type="expression" dxfId="295" priority="173" stopIfTrue="1">
      <formula>$E$32="Yes"</formula>
    </cfRule>
  </conditionalFormatting>
  <conditionalFormatting sqref="I318:I337">
    <cfRule type="expression" dxfId="294" priority="562" stopIfTrue="1">
      <formula>$H318="Quarterly"</formula>
    </cfRule>
  </conditionalFormatting>
  <conditionalFormatting sqref="D339:D358">
    <cfRule type="expression" dxfId="293" priority="123" stopIfTrue="1">
      <formula>$E$32="Yes"</formula>
    </cfRule>
  </conditionalFormatting>
  <conditionalFormatting sqref="D365:D384">
    <cfRule type="expression" dxfId="292" priority="120" stopIfTrue="1">
      <formula>$E$32="Yes"</formula>
    </cfRule>
  </conditionalFormatting>
  <conditionalFormatting sqref="G339:H358">
    <cfRule type="expression" dxfId="291" priority="115" stopIfTrue="1">
      <formula>$E$32="Yes"</formula>
    </cfRule>
  </conditionalFormatting>
  <conditionalFormatting sqref="I339:I358">
    <cfRule type="expression" dxfId="290" priority="118" stopIfTrue="1">
      <formula>$H339="Quarterly"</formula>
    </cfRule>
  </conditionalFormatting>
  <conditionalFormatting sqref="G365:H381">
    <cfRule type="expression" dxfId="289" priority="101" stopIfTrue="1">
      <formula>$E$32="Yes"</formula>
    </cfRule>
  </conditionalFormatting>
  <conditionalFormatting sqref="I365:I381">
    <cfRule type="expression" dxfId="288" priority="104" stopIfTrue="1">
      <formula>$H365="Quarterly"</formula>
    </cfRule>
  </conditionalFormatting>
  <conditionalFormatting sqref="I360:I361">
    <cfRule type="expression" dxfId="287" priority="89" stopIfTrue="1">
      <formula>$H360="Quarterly"</formula>
    </cfRule>
  </conditionalFormatting>
  <conditionalFormatting sqref="E360:H361">
    <cfRule type="expression" dxfId="286" priority="83" stopIfTrue="1">
      <formula>$E$32="Yes"</formula>
    </cfRule>
  </conditionalFormatting>
  <conditionalFormatting sqref="G386:H386">
    <cfRule type="expression" dxfId="285" priority="78" stopIfTrue="1">
      <formula>$E$32="Yes"</formula>
    </cfRule>
  </conditionalFormatting>
  <conditionalFormatting sqref="I386 I389">
    <cfRule type="expression" dxfId="284" priority="81" stopIfTrue="1">
      <formula>$H386="Quarterly"</formula>
    </cfRule>
  </conditionalFormatting>
  <conditionalFormatting sqref="K387:K389">
    <cfRule type="expression" dxfId="283" priority="76" stopIfTrue="1">
      <formula>$E$32="Yes"</formula>
    </cfRule>
  </conditionalFormatting>
  <conditionalFormatting sqref="H362">
    <cfRule type="expression" dxfId="282" priority="68" stopIfTrue="1">
      <formula>$E$32="Yes"</formula>
    </cfRule>
  </conditionalFormatting>
  <conditionalFormatting sqref="I362">
    <cfRule type="expression" dxfId="281" priority="70" stopIfTrue="1">
      <formula>$H362="Quarterly"</formula>
    </cfRule>
  </conditionalFormatting>
  <conditionalFormatting sqref="H382:H383">
    <cfRule type="expression" dxfId="280" priority="64" stopIfTrue="1">
      <formula>$E$32="Yes"</formula>
    </cfRule>
  </conditionalFormatting>
  <conditionalFormatting sqref="I382:I383">
    <cfRule type="expression" dxfId="279" priority="66" stopIfTrue="1">
      <formula>$H382="Quarterly"</formula>
    </cfRule>
  </conditionalFormatting>
  <conditionalFormatting sqref="H387">
    <cfRule type="expression" dxfId="278" priority="60" stopIfTrue="1">
      <formula>$E$32="Yes"</formula>
    </cfRule>
  </conditionalFormatting>
  <conditionalFormatting sqref="I387">
    <cfRule type="expression" dxfId="277" priority="62" stopIfTrue="1">
      <formula>$H387="Quarterly"</formula>
    </cfRule>
  </conditionalFormatting>
  <conditionalFormatting sqref="H363">
    <cfRule type="expression" dxfId="276" priority="52" stopIfTrue="1">
      <formula>$E$32="Yes"</formula>
    </cfRule>
  </conditionalFormatting>
  <conditionalFormatting sqref="I363">
    <cfRule type="expression" dxfId="275" priority="54" stopIfTrue="1">
      <formula>$H363="Quarterly"</formula>
    </cfRule>
  </conditionalFormatting>
  <conditionalFormatting sqref="H384">
    <cfRule type="expression" dxfId="274" priority="48" stopIfTrue="1">
      <formula>$E$32="Yes"</formula>
    </cfRule>
  </conditionalFormatting>
  <conditionalFormatting sqref="I384">
    <cfRule type="expression" dxfId="273" priority="50" stopIfTrue="1">
      <formula>$H384="Quarterly"</formula>
    </cfRule>
  </conditionalFormatting>
  <conditionalFormatting sqref="H388">
    <cfRule type="expression" dxfId="272" priority="44" stopIfTrue="1">
      <formula>$E$32="Yes"</formula>
    </cfRule>
  </conditionalFormatting>
  <conditionalFormatting sqref="I388">
    <cfRule type="expression" dxfId="271" priority="46" stopIfTrue="1">
      <formula>$H388="Quarterly"</formula>
    </cfRule>
  </conditionalFormatting>
  <conditionalFormatting sqref="K319:K337">
    <cfRule type="expression" dxfId="270" priority="42" stopIfTrue="1">
      <formula>$E$32="Yes"</formula>
    </cfRule>
  </conditionalFormatting>
  <conditionalFormatting sqref="K340:K358">
    <cfRule type="expression" dxfId="269" priority="40" stopIfTrue="1">
      <formula>$E$32="Yes"</formula>
    </cfRule>
  </conditionalFormatting>
  <conditionalFormatting sqref="H46:H65">
    <cfRule type="expression" dxfId="268" priority="675" stopIfTrue="1">
      <formula>$G46="Yes"</formula>
    </cfRule>
    <cfRule type="expression" dxfId="267" priority="676" stopIfTrue="1">
      <formula>$G46="Yes"</formula>
    </cfRule>
  </conditionalFormatting>
  <conditionalFormatting sqref="G139:H213">
    <cfRule type="expression" dxfId="266" priority="677" stopIfTrue="1">
      <formula>$D139="Atmosphere"</formula>
    </cfRule>
  </conditionalFormatting>
  <conditionalFormatting sqref="D73:D132">
    <cfRule type="expression" dxfId="265" priority="33" stopIfTrue="1">
      <formula>AND((INDEX($I$46:$I$65,MATCH($B73,$B$46:$B$65,0)))="Dry",$C73="Wet seal")</formula>
    </cfRule>
  </conditionalFormatting>
  <conditionalFormatting sqref="K366:K384">
    <cfRule type="expression" dxfId="264" priority="31" stopIfTrue="1">
      <formula>$E$32="Yes"</formula>
    </cfRule>
  </conditionalFormatting>
  <conditionalFormatting sqref="J46:J65">
    <cfRule type="expression" dxfId="263" priority="10" stopIfTrue="1">
      <formula>$I46="Wet"</formula>
    </cfRule>
    <cfRule type="expression" dxfId="262" priority="834" stopIfTrue="1">
      <formula>$I46="Wet"</formula>
    </cfRule>
    <cfRule type="expression" dxfId="261" priority="835" stopIfTrue="1">
      <formula>OR($U$5="No",$U$19=2)</formula>
    </cfRule>
  </conditionalFormatting>
  <conditionalFormatting sqref="E32">
    <cfRule type="expression" dxfId="260" priority="938" stopIfTrue="1">
      <formula>$E$27="No"</formula>
    </cfRule>
  </conditionalFormatting>
  <conditionalFormatting sqref="E139:F213">
    <cfRule type="expression" dxfId="259" priority="28" stopIfTrue="1">
      <formula>AND(NOT(ISBLANK($D139)),$D139&lt;&gt;"Atmosphere")</formula>
    </cfRule>
  </conditionalFormatting>
  <conditionalFormatting sqref="C318:M337 C339:M358 C360:M363 C365:M384">
    <cfRule type="expression" dxfId="258" priority="27" stopIfTrue="1">
      <formula>OR($U$19=2,$U$19=9)</formula>
    </cfRule>
  </conditionalFormatting>
  <conditionalFormatting sqref="B220:H269 B312:D312 C318:M337 C339:M358 C360:M363 C365:M384 C386:M389 B277:F279 B286:E305 B73:E132 B139:I213 B46:L65">
    <cfRule type="expression" dxfId="257" priority="198" stopIfTrue="1">
      <formula>$E$27="No"</formula>
    </cfRule>
  </conditionalFormatting>
  <conditionalFormatting sqref="C386:M389">
    <cfRule type="expression" dxfId="256" priority="25" stopIfTrue="1">
      <formula>AND($U$19&lt;&gt;2,$U$19&lt;&gt;9)</formula>
    </cfRule>
  </conditionalFormatting>
  <conditionalFormatting sqref="E73:E132">
    <cfRule type="expression" dxfId="255" priority="24" stopIfTrue="1">
      <formula>$U$5="No"</formula>
    </cfRule>
  </conditionalFormatting>
  <conditionalFormatting sqref="E73:E132">
    <cfRule type="expression" dxfId="254" priority="23" stopIfTrue="1">
      <formula>AND(OR($U$19&lt;&gt;2,$U$19&lt;&gt;9),$U$5="No")</formula>
    </cfRule>
  </conditionalFormatting>
  <conditionalFormatting sqref="E73:E132">
    <cfRule type="expression" dxfId="253" priority="21" stopIfTrue="1">
      <formula>AND((INDEX($I$46:$I$65,MATCH($B73,$B$46:$B$65,0)))="Dry",$C73="Wet seal")</formula>
    </cfRule>
  </conditionalFormatting>
  <conditionalFormatting sqref="E73:E132">
    <cfRule type="expression" dxfId="252" priority="20" stopIfTrue="1">
      <formula>$E$27="No"</formula>
    </cfRule>
  </conditionalFormatting>
  <conditionalFormatting sqref="E40">
    <cfRule type="expression" dxfId="251" priority="4" stopIfTrue="1">
      <formula>$E$28="Yes"</formula>
    </cfRule>
    <cfRule type="expression" dxfId="250" priority="16" stopIfTrue="1">
      <formula>AND($E$27&lt;&gt;"No",OR($U$19=0,$U$19=2,$U$19=9))</formula>
    </cfRule>
  </conditionalFormatting>
  <conditionalFormatting sqref="E34:E39">
    <cfRule type="expression" dxfId="249" priority="5">
      <formula>$E$28="Yes"</formula>
    </cfRule>
    <cfRule type="expression" dxfId="248" priority="15" stopIfTrue="1">
      <formula>AND($E$27&lt;&gt;"No",OR($U$19=0,AND($U$19&lt;&gt;2,$U$19&lt;&gt;9)))</formula>
    </cfRule>
  </conditionalFormatting>
  <conditionalFormatting sqref="E41">
    <cfRule type="expression" dxfId="247" priority="14" stopIfTrue="1">
      <formula>$E$27&lt;&gt;"No"</formula>
    </cfRule>
  </conditionalFormatting>
  <conditionalFormatting sqref="B277:C279">
    <cfRule type="expression" dxfId="246" priority="6" stopIfTrue="1">
      <formula>AND(OR($Y$20&lt;&gt;2,$Y$20&lt;&gt;9),$E$28="No")</formula>
    </cfRule>
  </conditionalFormatting>
  <conditionalFormatting sqref="I139:I213">
    <cfRule type="expression" dxfId="245" priority="12" stopIfTrue="1">
      <formula>AND(NOT(ISBLANK(D139)),$D139&lt;&gt;"Atmosphere")</formula>
    </cfRule>
  </conditionalFormatting>
  <conditionalFormatting sqref="E34:E41">
    <cfRule type="expression" dxfId="244" priority="11" stopIfTrue="1">
      <formula>OR($U$19=1,$U$19=8,$U$19=10)</formula>
    </cfRule>
  </conditionalFormatting>
  <conditionalFormatting sqref="B139:I213">
    <cfRule type="expression" dxfId="243" priority="9" stopIfTrue="1">
      <formula>AND(OR($Y$20=2,$Y$20=9),$E$28="No")</formula>
    </cfRule>
  </conditionalFormatting>
  <conditionalFormatting sqref="B73:E132 B139:I213 B220:H269 D277:F279 B46:L65">
    <cfRule type="expression" dxfId="242" priority="26" stopIfTrue="1">
      <formula>AND(OR($U$19=2,$U$19=9),$E$28="No")</formula>
    </cfRule>
  </conditionalFormatting>
  <conditionalFormatting sqref="E28">
    <cfRule type="expression" dxfId="241" priority="7" stopIfTrue="1">
      <formula>AND($U$19&lt;&gt;2, $U$19&lt;&gt;9)</formula>
    </cfRule>
  </conditionalFormatting>
  <dataValidations xWindow="465" yWindow="824" count="56">
    <dataValidation type="list" allowBlank="1" showInputMessage="1" showErrorMessage="1" promptTitle="Missing Data" prompt="Report whether missing data procedures were used for any parameters to calculate GHG emissions (Yes or No)" sqref="E32" xr:uid="{00000000-0002-0000-1100-000000000000}">
      <formula1>"Yes, No"</formula1>
    </dataValidation>
    <dataValidation type="custom" allowBlank="1" showInputMessage="1" showErrorMessage="1" errorTitle="Invalid Entry" error="You have entered a duplicate value or skipped a row. Please make sure to enter only unique values in this column and to fill out the table from top to bottom without skipping rows." promptTitle="Compressor ID" prompt="Enter an identifier for the compressor" sqref="B46:B49 B51:B65" xr:uid="{00000000-0002-0000-1100-000001000000}">
      <formula1>AND(COUNTIF($B$46:$B$65,B46)&lt;=1,COUNTA($B$46:B46)=$A46)</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2 B4 B17 D41 C18:C19" xr:uid="{00000000-0002-0000-1100-000002000000}"/>
    <dataValidation type="list" allowBlank="1" showInputMessage="1" showErrorMessage="1" promptTitle="Compressor flanges installed" prompt="Indicate whether the compressor had blind flanges installed [Yes/No]" sqref="G46:G65" xr:uid="{00000000-0002-0000-1100-000003000000}">
      <formula1>"Yes, No"</formula1>
    </dataValidation>
    <dataValidation type="list" allowBlank="1" showInputMessage="1" showErrorMessage="1" promptTitle="Seal Type" prompt="Select whether the seal type for this compressor is wet or dry" sqref="I46:I65" xr:uid="{00000000-0002-0000-1100-000004000000}">
      <formula1>$Y$21:$Y$22</formula1>
    </dataValidation>
    <dataValidation type="decimal" operator="greaterThanOrEqual" allowBlank="1" showInputMessage="1" showErrorMessage="1" promptTitle="Power output" prompt="Enter the power output of the compressor driver, in hp" sqref="K46:K65" xr:uid="{00000000-0002-0000-1100-000005000000}">
      <formula1>0</formula1>
    </dataValidation>
    <dataValidation type="list" allowBlank="1" showInputMessage="1" showErrorMessage="1" promptTitle="Scheduled shutdown" prompt="Indicate whether the compressor had scheduled depressurized shutdown during the reporting year [Yes/No]" sqref="L46:L65" xr:uid="{00000000-0002-0000-1100-000006000000}">
      <formula1>"Yes,No"</formula1>
    </dataValidation>
    <dataValidation allowBlank="1" showInputMessage="1" showErrorMessage="1" errorTitle="Invalid Entry" error="You have skipped a row. Please make sure to fill out the table from top to bottom without skipping rows." promptTitle="Leak or Vent Name" prompt="Enter a unique name or ID for leak or vent_x000a__x000a_For a manifolded vent use the same ID for each compressor source that uses that vent." sqref="D73:D132" xr:uid="{00000000-0002-0000-1100-000007000000}"/>
    <dataValidation type="list" allowBlank="1" showInputMessage="1" showErrorMessage="1" promptTitle="Leak or vent source" prompt="Indicate whether the leak or vent is for a single compressor source or a manifolded group of compressor sources" sqref="C139:C213" xr:uid="{00000000-0002-0000-1100-000008000000}">
      <formula1>"Single,Manifold"</formula1>
    </dataValidation>
    <dataValidation type="list" allowBlank="1" showInputMessage="1" showErrorMessage="1" promptTitle="Emissions released" prompt="Specify where leak or vent emissions are released" sqref="D139:D213" xr:uid="{00000000-0002-0000-1100-000009000000}">
      <formula1>$X$32:$X$35</formula1>
    </dataValidation>
    <dataValidation operator="lessThanOrEqual" allowBlank="1" showInputMessage="1" showErrorMessage="1" promptTitle="Measurement date" prompt="Enter the measurement date in the format of mm/dd/yyyy" sqref="C220:C269" xr:uid="{00000000-0002-0000-1100-00000A000000}"/>
    <dataValidation type="list" allowBlank="1" showInputMessage="1" showErrorMessage="1" promptTitle="Measurement method" prompt="Specify the measurement method for each leak or vent" sqref="D220:D269" xr:uid="{00000000-0002-0000-1100-00000B000000}">
      <formula1>$AA$32:$AA$39</formula1>
    </dataValidation>
    <dataValidation type="decimal" operator="greaterThanOrEqual" allowBlank="1" showInputMessage="1" showErrorMessage="1" promptTitle="Measured flow rate" prompt="Enter the measured flow rate, in standard cubic feet per hour (&quot;MTs,m&quot; for Eq. W-21 or &quot;MTs,g,avg&quot; for Eq. W-24B)" sqref="E220:E269" xr:uid="{00000000-0002-0000-1100-00000C000000}">
      <formula1>0</formula1>
    </dataValidation>
    <dataValidation type="list" allowBlank="1" showInputMessage="1" showErrorMessage="1" promptTitle="Compressor mode" prompt="Specify the compressor mode where a reporter emission factor was used" sqref="E360:E363" xr:uid="{00000000-0002-0000-1100-00000D000000}">
      <formula1>"Operating, Not-operating"</formula1>
    </dataValidation>
    <dataValidation type="list" allowBlank="1" showInputMessage="1" showErrorMessage="1" promptTitle="Included compressor blowdowns" prompt="Indicate whether the measured volume of flow during the reporting year included compressor blowdown emissions [Yes/No]" sqref="D286:D305" xr:uid="{00000000-0002-0000-1100-00000E000000}">
      <formula1>"Yes, No"</formula1>
    </dataValidation>
    <dataValidation type="whole" operator="greaterThanOrEqual" allowBlank="1" showInputMessage="1" showErrorMessage="1" promptTitle="Number of Cent. Compressors" prompt="Enter the number of Centrifugal Compressors with wet seal oil degassing vents" sqref="B312" xr:uid="{00000000-0002-0000-1100-00000F000000}">
      <formula1>0</formula1>
    </dataValidation>
    <dataValidation type="decimal" operator="greaterThanOrEqual" allowBlank="1" showInputMessage="1" showErrorMessage="1" promptTitle="Total CO2 Emissions" prompt="For onshore production only, enter the total annual Centrifugal Compressor CO2 emissions, in metric tons CO2" sqref="C312" xr:uid="{00000000-0002-0000-1100-000010000000}">
      <formula1>0</formula1>
    </dataValidation>
    <dataValidation type="decimal" operator="greaterThanOrEqual" allowBlank="1" showInputMessage="1" showErrorMessage="1" promptTitle="Total CH4 Emissions" prompt="For onshore production only, enter the total annual Centrifugal Compressor CH4 emissions, in metric tons CH4" sqref="D312" xr:uid="{00000000-0002-0000-1100-000011000000}">
      <formula1>0</formula1>
    </dataValidation>
    <dataValidation type="whole" allowBlank="1" showInputMessage="1" showErrorMessage="1" promptTitle="Number of Quarters" prompt="Enter the number of quarters missing data procedures were used" sqref="I386:I389 I339:I358 I318:I337 I360:I363 I365:I384" xr:uid="{00000000-0002-0000-1100-000012000000}">
      <formula1>1</formula1>
      <formula2>4</formula2>
    </dataValidation>
    <dataValidation type="whole" operator="greaterThanOrEqual" allowBlank="1" showInputMessage="1" showErrorMessage="1" promptTitle="Wet Seals" prompt="Enter the number of wet seals for the compressor" sqref="J46:J65" xr:uid="{00000000-0002-0000-1100-000013000000}">
      <formula1>0</formula1>
    </dataValidation>
    <dataValidation type="list" allowBlank="1" showInputMessage="1" showErrorMessage="1" promptTitle="&quot;As found&quot; measurement" prompt="Indicate whether an &quot;as found&quot; measurement was conducted on the leak or vent as identified in 98.233(o)(2) or (4) [Yes/No]" sqref="E139:E213" xr:uid="{00000000-0002-0000-1100-000014000000}">
      <formula1>"Yes, No"</formula1>
    </dataValidation>
    <dataValidation type="decimal" operator="greaterThanOrEqual" allowBlank="1" showInputMessage="1" showErrorMessage="1" promptTitle="CO2 Emissions" prompt="Enter the CO2 emissions vented to the atmosphere from the leak or vent, in metric tons CO2" sqref="G139:G213" xr:uid="{00000000-0002-0000-1100-000015000000}">
      <formula1>0</formula1>
    </dataValidation>
    <dataValidation type="list" allowBlank="1" showInputMessage="1" showErrorMessage="1" promptTitle="Measurement location" prompt="For a manifolded group of compressor sources, specify whether the measurement location is prior to or after commingling with non-compressor emission sources" sqref="F220:F269" xr:uid="{00000000-0002-0000-1100-000016000000}">
      <formula1>"Prior to commingling, After commingling, Not manifolded"</formula1>
    </dataValidation>
    <dataValidation type="decimal" operator="greaterThanOrEqual" allowBlank="1" showInputMessage="1" showErrorMessage="1" promptTitle="Reporter Emission Factor " prompt="For this compressor mode-source combination, enter the emission factor used, in standard cubic feet per hour (EFs,m in Eq. W-22 and Eq. W-23)" sqref="D277:D279" xr:uid="{00000000-0002-0000-1100-000017000000}">
      <formula1>0</formula1>
    </dataValidation>
    <dataValidation type="list" allowBlank="1" showInputMessage="1" showErrorMessage="1" promptTitle="Emission factor facility" prompt="Indicate whether reporter emission factor is facility-specific or based on all of the reporter’s applicable facilities" sqref="F277:F279" xr:uid="{00000000-0002-0000-1100-000018000000}">
      <formula1>"Facility-specific, All applicable facilities"</formula1>
    </dataValidation>
    <dataValidation type="list" allowBlank="1" showInputMessage="1" showErrorMessage="1" promptTitle="Measurement location" prompt="For a manifolded group of compressor sources, specify whether the measurement location is prior to or after comingling with non-compressor emission sources" sqref="E286:E305" xr:uid="{00000000-0002-0000-1100-000019000000}">
      <formula1>"Prior to commingling, After commingling, Not manifolded"</formula1>
    </dataValidation>
    <dataValidation type="decimal" operator="greaterThanOrEqual" allowBlank="1" showInputMessage="1" showErrorMessage="1" promptTitle="Measured volume of flow" prompt="Enter the measured volume of flow during the reporting year, in million standard cubic feet (&quot;Qs,v&quot; for Eq. W-24A or &quot;Qs,g&quot; for Eq. W-24C)" sqref="C286:C305" xr:uid="{00000000-0002-0000-1100-00001A000000}">
      <formula1>0</formula1>
    </dataValidation>
    <dataValidation type="whole" operator="greaterThanOrEqual" allowBlank="1" showInputMessage="1" showErrorMessage="1" promptTitle="Total number of compressors" prompt="Enter the total number of compressors measured in the compressor mode-source combination in the current reporting year and the preceding two reporting years (Countm in Eq. W-23)" sqref="E277:E279" xr:uid="{00000000-0002-0000-1100-00001B000000}">
      <formula1>0</formula1>
    </dataValidation>
    <dataValidation type="decimal" allowBlank="1" showInputMessage="1" showErrorMessage="1" promptTitle="Time emissions routed to device" prompt="If the leak or vent is routed to a device, enter percentage of time  device was operational when compressor source emissions were routed to the device. Enter as a value between 0 and 100." sqref="I139:I213" xr:uid="{00000000-0002-0000-1100-00001C000000}">
      <formula1>0</formula1>
      <formula2>100</formula2>
    </dataValidation>
    <dataValidation type="decimal" allowBlank="1" showInputMessage="1" showErrorMessage="1" errorTitle="WARNING" error="Enter number of hours between 0 and 8,784" promptTitle="Time in NOD mode" prompt="For Centrifugal Compressors in not-operating-depressurized mode, enter total time in not-operating-depressurized mode (hours)" sqref="D46:D65" xr:uid="{00000000-0002-0000-1100-00001D000000}">
      <formula1>0</formula1>
      <formula2>8784</formula2>
    </dataValidation>
    <dataValidation type="list" allowBlank="1" showInputMessage="1" showErrorMessage="1" promptTitle="Continuous measurements" prompt="Indicate whether continuous measurements were conducted on the leak or vent as identified in 98.233(o)(3) or (5) [Yes/No]" sqref="F139:F213" xr:uid="{00000000-0002-0000-1100-00001E000000}">
      <formula1>"Yes, No"</formula1>
    </dataValidation>
    <dataValidation allowBlank="1" showInputMessage="1" showErrorMessage="1" promptTitle="Compressor ID" prompt="Enter an identifier for the compressor from Table O.1" sqref="C318:C337" xr:uid="{00000000-0002-0000-1100-00001F000000}"/>
    <dataValidation allowBlank="1" showInputMessage="1" showErrorMessage="1" promptTitle="Unique Leak or Vent ID" prompt="Enter a unique identifier for the leak or vent, using same leak or vent ID as in Table O.3.i" sqref="D360:D362 D339:D358" xr:uid="{00000000-0002-0000-1100-000020000000}"/>
    <dataValidation type="decimal" allowBlank="1" showInputMessage="1" showErrorMessage="1" promptTitle="Hours of missing data procedure" prompt="Enter the total number of hours the missing data procedure was used" sqref="J386:J389 J318:J337 J339:J358 J360:J363 J365:J384" xr:uid="{00000000-0002-0000-1100-000021000000}">
      <formula1>0</formula1>
      <formula2>8784</formula2>
    </dataValidation>
    <dataValidation allowBlank="1" showInputMessage="1" showErrorMessage="1" promptTitle="Procedures used" prompt="Enter the procedures used to determine the missing data" sqref="K318:M337 K365:M384 K386:M389 K339:M358 K360:M363" xr:uid="{00000000-0002-0000-1100-000022000000}"/>
    <dataValidation type="decimal" allowBlank="1" showInputMessage="1" showErrorMessage="1" errorTitle="WARNING" error="Enter number of hours between 0 and 8,784" promptTitle="Time in operating-mode" prompt="For Centrifugal Compressors in operating-mode, enter total time in operating-mode (hours)" sqref="C46:C65 B50" xr:uid="{00000000-0002-0000-1100-000023000000}">
      <formula1>0</formula1>
      <formula2>8784</formula2>
    </dataValidation>
    <dataValidation type="list" allowBlank="1" showInputMessage="1" showErrorMessage="1" promptTitle="Operating-mode measured?  " prompt="Indicate whether the compressor was measured in operating-mode  [Yes/No]" sqref="E46:E65" xr:uid="{00000000-0002-0000-1100-000024000000}">
      <formula1>"Yes,No"</formula1>
    </dataValidation>
    <dataValidation type="decimal" operator="greaterThanOrEqual" allowBlank="1" showInputMessage="1" showErrorMessage="1" promptTitle="CH4 Emissions" prompt="Enter the CH4 emissions vented to the atmosphere from the leak or vent, in metric tons CH4" sqref="H139:H213" xr:uid="{00000000-0002-0000-1100-000025000000}">
      <formula1>0</formula1>
    </dataValidation>
    <dataValidation type="list" allowBlank="1" showInputMessage="1" showErrorMessage="1" promptTitle="Not-op-depressurized mode" prompt="Indicate whether the compressor was measured in not-operating-depressurized-mode  (Yes/No)" sqref="F46:F65" xr:uid="{00000000-0002-0000-1100-000026000000}">
      <formula1>"Yes,No"</formula1>
    </dataValidation>
    <dataValidation type="list" allowBlank="1" showInputMessage="1" showErrorMessage="1" promptTitle="Parameters" prompt="Select the parameters for which missing data procedures were used to calculate emissions" sqref="G318:G337" xr:uid="{00000000-0002-0000-1100-000027000000}">
      <formula1>PMTRS_O.1</formula1>
    </dataValidation>
    <dataValidation type="list" allowBlank="1" showInputMessage="1" showErrorMessage="1" promptTitle="Parameters" prompt="Select the parameters for which missing data procedures were used to calculate emissions" sqref="G339:G358" xr:uid="{00000000-0002-0000-1100-000028000000}">
      <formula1>PMTRS_O.3.i</formula1>
    </dataValidation>
    <dataValidation operator="lessThan" allowBlank="1" showInputMessage="1" showErrorMessage="1" promptTitle="Flange installation dates" prompt="Enter the time period range(s) when blind flanges were installed" sqref="H46:H65" xr:uid="{00000000-0002-0000-1100-000029000000}"/>
    <dataValidation allowBlank="1" showInputMessage="1" showErrorMessage="1" promptTitle="Unique Leak or Vent ID" prompt="Enter a unique identifier for the leak or vent continuous measurement data, using same leak or vent ID as in Table O.4" sqref="D365:D384" xr:uid="{00000000-0002-0000-1100-00002A000000}"/>
    <dataValidation type="list" allowBlank="1" showInputMessage="1" showErrorMessage="1" promptTitle="Measurement Frequency" prompt="Select the measurement frequency stated in your monitoring plan for the data element_x000a__x000a_If “Other”, specify frequency under “Procedures Used”" sqref="H318:H337 H365:H384 H339:H358" xr:uid="{00000000-0002-0000-1100-00002B000000}">
      <formula1>Measurement_Frequency</formula1>
    </dataValidation>
    <dataValidation type="list" allowBlank="1" showInputMessage="1" showErrorMessage="1" promptTitle="Compressor Source" prompt="Specify the compressor source where a reporter emission factor was used" sqref="F360:F363" xr:uid="{00000000-0002-0000-1100-00002C000000}">
      <formula1>$U$32:$U$34</formula1>
    </dataValidation>
    <dataValidation type="list" allowBlank="1" showInputMessage="1" showErrorMessage="1" promptTitle="Missing Data Elements" prompt="Select the data elements for which missing data procedures were used to calculate emissions" sqref="G360:G363" xr:uid="{00000000-0002-0000-1100-00002D000000}">
      <formula1>PMTRS_O.3.ii</formula1>
    </dataValidation>
    <dataValidation type="list" allowBlank="1" showInputMessage="1" showErrorMessage="1" promptTitle="Parameters" prompt="Select the parameters for which missing data procedures were used to calculate emissions" sqref="G386:G389" xr:uid="{00000000-0002-0000-1100-00002E000000}">
      <formula1>PMTRS_O.5</formula1>
    </dataValidation>
    <dataValidation type="list" allowBlank="1" showInputMessage="1" showErrorMessage="1" promptTitle="Parameters" prompt="Select the parameters for which missing data procedures were used to calculate emissions" sqref="G365:G384" xr:uid="{00000000-0002-0000-1100-00002F000000}">
      <formula1>PMTRS_O.4</formula1>
    </dataValidation>
    <dataValidation allowBlank="1" showInputMessage="1" showErrorMessage="1" promptTitle="“Not-operating” Compressor ID(s)" prompt="Single leak or vent: enter the Compressor ID. Manifolded vent: enter the IDs for all of the compressors in “not-operating” mode that were connected to the measured manifolded vent (semicolon delimited)._x000a_" sqref="H220:H269" xr:uid="{00000000-0002-0000-1100-000030000000}"/>
    <dataValidation type="custom" allowBlank="1" showInputMessage="1" showErrorMessage="1" errorTitle="Invalid Entry" error="You have skipped a row. Please make sure to fill out the table from top to bottom without skipping rows." sqref="B139:B213" xr:uid="{00000000-0002-0000-1100-000031000000}">
      <formula1>COUNTA($B$139:B139)=$A139</formula1>
    </dataValidation>
    <dataValidation allowBlank="1" showInputMessage="1" showErrorMessage="1" promptTitle="“Operating” Compressor ID(s)" prompt="Single leak or vent: enter the Compressor ID. Manifolded leak or vent: enter the IDs for all compressors in “operating” mode that were connected to the measured manifolded vent (semicolon delimited)._x000a__x000a_" sqref="G220:G269" xr:uid="{00000000-0002-0000-1100-000032000000}"/>
    <dataValidation type="list" allowBlank="1" showInputMessage="1" showErrorMessage="1" sqref="I220" xr:uid="{00000000-0002-0000-1100-000033000000}">
      <formula1>asfound</formula1>
    </dataValidation>
    <dataValidation type="list" allowBlank="1" showInputMessage="1" showErrorMessage="1" promptTitle="Leak or Vent name" prompt="Select a leak or vent identified in Table O.2.ii as having &quot;As Found&quot; measurements." sqref="B220:B269" xr:uid="{00000000-0002-0000-1100-000034000000}">
      <formula1>as_found_centrif</formula1>
    </dataValidation>
    <dataValidation type="list" allowBlank="1" showInputMessage="1" showErrorMessage="1" promptTitle="Measurement Frequency" prompt="Select the measurement frequency stated in your monitoring plan for the data element_x000a__x000a_If “Other”, specify frequency under “Procedures Used”" sqref="H360:H363 H386:H389" xr:uid="{00000000-0002-0000-1100-000036000000}">
      <formula1>NA_MEAS_FREQ</formula1>
    </dataValidation>
    <dataValidation type="list" allowBlank="1" showInputMessage="1" showErrorMessage="1" sqref="E27" xr:uid="{B289DBC1-FBFF-4CDD-B67F-50DD025A1EB0}">
      <formula1>"Yes,No"</formula1>
    </dataValidation>
    <dataValidation type="list" allowBlank="1" showInputMessage="1" showErrorMessage="1" sqref="E28" xr:uid="{6A994F25-A31C-4DE1-AE18-CE46280E4B35}">
      <formula1>"Yes, No"</formula1>
    </dataValidation>
  </dataValidations>
  <hyperlinks>
    <hyperlink ref="D3" location="Introduction!A1" display="Back to Summary Tab" xr:uid="{00000000-0004-0000-1100-000000000000}"/>
    <hyperlink ref="C19" r:id="rId1" display="http://www.ccdsupport.com/confluence/display/help/Optional+Calculation+Spreadsheet+Instructions" xr:uid="{00000000-0004-0000-1100-000001000000}"/>
    <hyperlink ref="C20" r:id="rId2" display="http://www.ccdsupport.com/confluence/display/help/Subpart+W+-+Petroleum+and+Natural+Gas+Systems" xr:uid="{00000000-0004-0000-1100-000002000000}"/>
    <hyperlink ref="E34" location="'(o) Centrifugal Compressors'!B45" display="CLICK HERE" xr:uid="{00000000-0004-0000-1100-000003000000}"/>
    <hyperlink ref="L43" location="'(o) Centrifugal Compressors'!A1" display="GO BACK" xr:uid="{00000000-0004-0000-1100-000004000000}"/>
    <hyperlink ref="I134" location="'(o) Centrifugal Compressors'!A1" display="GO BACK" xr:uid="{00000000-0004-0000-1100-000005000000}"/>
    <hyperlink ref="H216" location="'(o) Centrifugal Compressors'!A1" display="GO BACK" xr:uid="{00000000-0004-0000-1100-000006000000}"/>
    <hyperlink ref="F272" location="'(o) Centrifugal Compressors'!A1" display="GO BACK" xr:uid="{00000000-0004-0000-1100-000007000000}"/>
    <hyperlink ref="E282" location="'(o) Centrifugal Compressors'!A1" display="GO BACK" xr:uid="{00000000-0004-0000-1100-000008000000}"/>
    <hyperlink ref="E308" location="'(o) Centrifugal Compressors'!A1" display="GO BACK" xr:uid="{00000000-0004-0000-1100-000009000000}"/>
    <hyperlink ref="M315" location="'(o) Centrifugal Compressors'!A1" display="GO BACK" xr:uid="{00000000-0004-0000-1100-00000A000000}"/>
    <hyperlink ref="E35" location="'(o) Centrifugal Compressors'!B72" display="CLICK HERE" xr:uid="{00000000-0004-0000-1100-00000B000000}"/>
    <hyperlink ref="E37" location="'(o) Centrifugal Compressors'!B219" display="CLICK HERE" xr:uid="{00000000-0004-0000-1100-00000C000000}"/>
    <hyperlink ref="E38" location="'(o) Centrifugal Compressors'!B276" display="CLICK HERE" xr:uid="{00000000-0004-0000-1100-00000D000000}"/>
    <hyperlink ref="E39" location="'(o) Centrifugal Compressors'!B285" display="CLICK HERE" xr:uid="{00000000-0004-0000-1100-00000E000000}"/>
    <hyperlink ref="E40" location="'(o) Centrifugal Compressors'!B311" display="CLICK HERE" xr:uid="{00000000-0004-0000-1100-00000F000000}"/>
    <hyperlink ref="E41" location="'(o) Centrifugal Compressors'!B317" display="CLICK HERE" xr:uid="{00000000-0004-0000-1100-000010000000}"/>
    <hyperlink ref="E68" location="'(o) Centrifugal Compressors'!A1" display="GO BACK" xr:uid="{00000000-0004-0000-1100-000011000000}"/>
    <hyperlink ref="E36" location="'(o) Centrifugal Compressors'!B138" display="CLICK HERE" xr:uid="{00000000-0004-0000-1100-000012000000}"/>
    <hyperlink ref="C18" r:id="rId3" xr:uid="{00000000-0004-0000-1100-000013000000}"/>
    <hyperlink ref="C19:F19" r:id="rId4" display="https://www.ccdsupport.com/confluence/display/help/Optional+Calculation+Spreadsheet+Instructions" xr:uid="{00000000-0004-0000-1100-000014000000}"/>
    <hyperlink ref="C20:F20" r:id="rId5" display="https://www.ccdsupport.com/confluence/display/help/Subpart+W+-+Petroleum+and+Natural+Gas+Systems" xr:uid="{00000000-0004-0000-1100-000015000000}"/>
  </hyperlinks>
  <pageMargins left="0.7" right="0.7" top="0.75" bottom="0.75" header="0.3" footer="0.3"/>
  <pageSetup orientation="portrait" r:id="rId6"/>
  <extLst>
    <ext xmlns:x14="http://schemas.microsoft.com/office/spreadsheetml/2009/9/main" uri="{78C0D931-6437-407d-A8EE-F0AAD7539E65}">
      <x14:conditionalFormattings>
        <x14:conditionalFormatting xmlns:xm="http://schemas.microsoft.com/office/excel/2006/main">
          <x14:cfRule type="expression" priority="563" stopIfTrue="1" id="{00000000-000E-0000-1100-000032020000}">
            <xm:f>NOT(ISNA(MATCH($H318,'missing data parameters'!$A$2:$A$8,0)))</xm:f>
            <x14:dxf>
              <font>
                <color theme="1"/>
              </font>
              <fill>
                <patternFill>
                  <bgColor rgb="FF99CCFF"/>
                </patternFill>
              </fill>
            </x14:dxf>
          </x14:cfRule>
          <xm:sqref>J318:J337</xm:sqref>
        </x14:conditionalFormatting>
        <x14:conditionalFormatting xmlns:xm="http://schemas.microsoft.com/office/excel/2006/main">
          <x14:cfRule type="expression" priority="119" stopIfTrue="1" id="{00000000-000E-0000-1100-000076000000}">
            <xm:f>NOT(ISNA(MATCH($H339,'missing data parameters'!$A$2:$A$8,0)))</xm:f>
            <x14:dxf>
              <font>
                <color theme="1"/>
              </font>
              <fill>
                <patternFill>
                  <bgColor rgb="FF99CCFF"/>
                </patternFill>
              </fill>
            </x14:dxf>
          </x14:cfRule>
          <xm:sqref>J339:J358</xm:sqref>
        </x14:conditionalFormatting>
        <x14:conditionalFormatting xmlns:xm="http://schemas.microsoft.com/office/excel/2006/main">
          <x14:cfRule type="expression" priority="105" stopIfTrue="1" id="{00000000-000E-0000-1100-000068000000}">
            <xm:f>NOT(ISNA(MATCH($H365,'missing data parameters'!$A$2:$A$8,0)))</xm:f>
            <x14:dxf>
              <font>
                <color theme="1"/>
              </font>
              <fill>
                <patternFill>
                  <bgColor rgb="FF99CCFF"/>
                </patternFill>
              </fill>
            </x14:dxf>
          </x14:cfRule>
          <xm:sqref>J365:J381</xm:sqref>
        </x14:conditionalFormatting>
        <x14:conditionalFormatting xmlns:xm="http://schemas.microsoft.com/office/excel/2006/main">
          <x14:cfRule type="expression" priority="90" stopIfTrue="1" id="{00000000-000E-0000-1100-000059000000}">
            <xm:f>NOT(ISNA(MATCH($H360,'missing data parameters'!$A$2:$A$8,0)))</xm:f>
            <x14:dxf>
              <font>
                <color theme="1"/>
              </font>
              <fill>
                <patternFill>
                  <bgColor rgb="FF99CCFF"/>
                </patternFill>
              </fill>
            </x14:dxf>
          </x14:cfRule>
          <xm:sqref>J360:J361</xm:sqref>
        </x14:conditionalFormatting>
        <x14:conditionalFormatting xmlns:xm="http://schemas.microsoft.com/office/excel/2006/main">
          <x14:cfRule type="expression" priority="82" stopIfTrue="1" id="{00000000-000E-0000-1100-000051000000}">
            <xm:f>NOT(ISNA(MATCH($H386,'missing data parameters'!$A$2:$A$8,0)))</xm:f>
            <x14:dxf>
              <font>
                <color theme="1"/>
              </font>
              <fill>
                <patternFill>
                  <bgColor rgb="FF99CCFF"/>
                </patternFill>
              </fill>
            </x14:dxf>
          </x14:cfRule>
          <xm:sqref>J386 J389</xm:sqref>
        </x14:conditionalFormatting>
        <x14:conditionalFormatting xmlns:xm="http://schemas.microsoft.com/office/excel/2006/main">
          <x14:cfRule type="expression" priority="71" stopIfTrue="1" id="{00000000-000E-0000-1100-000046000000}">
            <xm:f>NOT(ISNA(MATCH($H362,'missing data parameters'!$A$2:$A$8,0)))</xm:f>
            <x14:dxf>
              <font>
                <color theme="1"/>
              </font>
              <fill>
                <patternFill>
                  <bgColor rgb="FF99CCFF"/>
                </patternFill>
              </fill>
            </x14:dxf>
          </x14:cfRule>
          <xm:sqref>J362</xm:sqref>
        </x14:conditionalFormatting>
        <x14:conditionalFormatting xmlns:xm="http://schemas.microsoft.com/office/excel/2006/main">
          <x14:cfRule type="expression" priority="67" stopIfTrue="1" id="{00000000-000E-0000-1100-000042000000}">
            <xm:f>NOT(ISNA(MATCH($H382,'missing data parameters'!$A$2:$A$8,0)))</xm:f>
            <x14:dxf>
              <font>
                <color theme="1"/>
              </font>
              <fill>
                <patternFill>
                  <bgColor rgb="FF99CCFF"/>
                </patternFill>
              </fill>
            </x14:dxf>
          </x14:cfRule>
          <xm:sqref>J382:J383</xm:sqref>
        </x14:conditionalFormatting>
        <x14:conditionalFormatting xmlns:xm="http://schemas.microsoft.com/office/excel/2006/main">
          <x14:cfRule type="expression" priority="63" stopIfTrue="1" id="{00000000-000E-0000-1100-00003E000000}">
            <xm:f>NOT(ISNA(MATCH($H387,'missing data parameters'!$A$2:$A$8,0)))</xm:f>
            <x14:dxf>
              <font>
                <color theme="1"/>
              </font>
              <fill>
                <patternFill>
                  <bgColor rgb="FF99CCFF"/>
                </patternFill>
              </fill>
            </x14:dxf>
          </x14:cfRule>
          <xm:sqref>J387</xm:sqref>
        </x14:conditionalFormatting>
        <x14:conditionalFormatting xmlns:xm="http://schemas.microsoft.com/office/excel/2006/main">
          <x14:cfRule type="expression" priority="55" stopIfTrue="1" id="{00000000-000E-0000-1100-000036000000}">
            <xm:f>NOT(ISNA(MATCH($H363,'missing data parameters'!$A$2:$A$8,0)))</xm:f>
            <x14:dxf>
              <font>
                <color theme="1"/>
              </font>
              <fill>
                <patternFill>
                  <bgColor rgb="FF99CCFF"/>
                </patternFill>
              </fill>
            </x14:dxf>
          </x14:cfRule>
          <xm:sqref>J363</xm:sqref>
        </x14:conditionalFormatting>
        <x14:conditionalFormatting xmlns:xm="http://schemas.microsoft.com/office/excel/2006/main">
          <x14:cfRule type="expression" priority="51" stopIfTrue="1" id="{00000000-000E-0000-1100-000032000000}">
            <xm:f>NOT(ISNA(MATCH($H384,'missing data parameters'!$A$2:$A$8,0)))</xm:f>
            <x14:dxf>
              <font>
                <color theme="1"/>
              </font>
              <fill>
                <patternFill>
                  <bgColor rgb="FF99CCFF"/>
                </patternFill>
              </fill>
            </x14:dxf>
          </x14:cfRule>
          <xm:sqref>J384</xm:sqref>
        </x14:conditionalFormatting>
        <x14:conditionalFormatting xmlns:xm="http://schemas.microsoft.com/office/excel/2006/main">
          <x14:cfRule type="expression" priority="47" stopIfTrue="1" id="{00000000-000E-0000-1100-00002E000000}">
            <xm:f>NOT(ISNA(MATCH($H388,'missing data parameters'!$A$2:$A$8,0)))</xm:f>
            <x14:dxf>
              <font>
                <color theme="1"/>
              </font>
              <fill>
                <patternFill>
                  <bgColor rgb="FF99CCFF"/>
                </patternFill>
              </fill>
            </x14:dxf>
          </x14:cfRule>
          <xm:sqref>J388</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6"/>
  <dimension ref="A1:AI389"/>
  <sheetViews>
    <sheetView showGridLines="0" zoomScale="85" zoomScaleNormal="85" workbookViewId="0"/>
  </sheetViews>
  <sheetFormatPr defaultColWidth="8.90625" defaultRowHeight="14" x14ac:dyDescent="0.35"/>
  <cols>
    <col min="1" max="1" width="3.6328125" style="204" customWidth="1"/>
    <col min="2" max="2" width="44.54296875" style="56" customWidth="1"/>
    <col min="3" max="3" width="29.08984375" style="56" customWidth="1"/>
    <col min="4" max="4" width="32.1796875" style="56" customWidth="1"/>
    <col min="5" max="5" width="28" style="56" customWidth="1"/>
    <col min="6" max="6" width="32.90625" style="56" customWidth="1"/>
    <col min="7" max="7" width="25.54296875" style="56" customWidth="1"/>
    <col min="8" max="8" width="26.90625" style="56" customWidth="1"/>
    <col min="9" max="9" width="30.6328125" style="56" customWidth="1"/>
    <col min="10" max="10" width="31.453125" style="56" customWidth="1"/>
    <col min="11" max="12" width="21.90625" style="56" customWidth="1"/>
    <col min="13" max="14" width="24.54296875" style="56" customWidth="1"/>
    <col min="15" max="22" width="25.08984375" style="56" customWidth="1"/>
    <col min="23" max="24" width="25.08984375" style="56" hidden="1" customWidth="1"/>
    <col min="25" max="26" width="25.08984375" style="55" hidden="1" customWidth="1"/>
    <col min="27" max="31" width="14" style="55" hidden="1" customWidth="1"/>
    <col min="32" max="33" width="14" style="56" hidden="1" customWidth="1"/>
    <col min="34" max="73" width="14" style="56" customWidth="1"/>
    <col min="74" max="16384" width="8.90625" style="56"/>
  </cols>
  <sheetData>
    <row r="1" spans="2:35" ht="20" x14ac:dyDescent="0.35">
      <c r="B1" s="340"/>
    </row>
    <row r="2" spans="2:35" ht="19" x14ac:dyDescent="0.35">
      <c r="B2" s="19" t="s">
        <v>3978</v>
      </c>
      <c r="E2" s="300" t="e">
        <f>IF(Introduction!E45="Yes","","This source is not required to be reported for the industry segment selected")</f>
        <v>#N/A</v>
      </c>
      <c r="F2" s="127"/>
    </row>
    <row r="3" spans="2:35" x14ac:dyDescent="0.35">
      <c r="B3" s="481" t="s">
        <v>43</v>
      </c>
      <c r="C3" s="343" t="str">
        <f>Introduction!D4</f>
        <v>R.10</v>
      </c>
      <c r="D3" s="110" t="s">
        <v>63</v>
      </c>
      <c r="E3" s="127"/>
      <c r="F3" s="127"/>
      <c r="H3" s="345">
        <f>Introduction!H4</f>
        <v>45618</v>
      </c>
      <c r="Q3" s="127"/>
      <c r="R3" s="127"/>
      <c r="S3" s="127"/>
      <c r="T3" s="127"/>
      <c r="U3" s="127"/>
      <c r="V3" s="127"/>
      <c r="W3" s="127"/>
      <c r="X3" s="127"/>
      <c r="AB3" s="55" t="s">
        <v>4167</v>
      </c>
      <c r="AI3" s="237"/>
    </row>
    <row r="4" spans="2:35" ht="18.899999999999999" customHeight="1" x14ac:dyDescent="0.35">
      <c r="B4" s="199" t="s">
        <v>19</v>
      </c>
      <c r="C4" s="200"/>
      <c r="D4" s="200"/>
      <c r="E4" s="200"/>
      <c r="F4" s="201"/>
      <c r="L4" s="127"/>
      <c r="M4" s="127"/>
      <c r="N4" s="127"/>
      <c r="O4" s="127"/>
      <c r="P4" s="127"/>
      <c r="Q4" s="127"/>
      <c r="R4" s="127"/>
      <c r="S4" s="127"/>
      <c r="T4" s="127"/>
      <c r="U4" s="127"/>
      <c r="V4" s="127"/>
      <c r="W4" s="127"/>
      <c r="X4" s="127"/>
      <c r="AB4" s="55" t="s">
        <v>3848</v>
      </c>
      <c r="AD4" s="55" t="s">
        <v>3851</v>
      </c>
      <c r="AI4" s="237"/>
    </row>
    <row r="5" spans="2:35" ht="15.75" customHeight="1" x14ac:dyDescent="0.35">
      <c r="B5" s="346" t="s">
        <v>3628</v>
      </c>
      <c r="C5" s="347"/>
      <c r="D5" s="347"/>
      <c r="E5" s="347"/>
      <c r="F5" s="348"/>
      <c r="L5" s="127"/>
      <c r="M5" s="127"/>
      <c r="N5" s="127"/>
      <c r="O5" s="127"/>
      <c r="P5" s="127"/>
      <c r="Q5" s="127"/>
      <c r="R5" s="127"/>
      <c r="S5" s="127"/>
      <c r="T5" s="127"/>
      <c r="U5" s="127"/>
      <c r="V5" s="127"/>
      <c r="W5" s="127"/>
      <c r="AB5" s="55" t="s">
        <v>3849</v>
      </c>
      <c r="AD5" s="55" t="s">
        <v>3852</v>
      </c>
    </row>
    <row r="6" spans="2:35" ht="15.75" customHeight="1" x14ac:dyDescent="0.35">
      <c r="B6" s="823" t="s">
        <v>8960</v>
      </c>
      <c r="C6" s="856"/>
      <c r="D6" s="856"/>
      <c r="E6" s="856"/>
      <c r="F6" s="857"/>
      <c r="L6" s="127"/>
      <c r="M6" s="127"/>
      <c r="N6" s="127"/>
      <c r="O6" s="127"/>
      <c r="P6" s="127"/>
      <c r="Q6" s="127"/>
      <c r="R6" s="127"/>
      <c r="S6" s="127"/>
      <c r="T6" s="127"/>
      <c r="U6" s="127"/>
      <c r="V6" s="127"/>
      <c r="W6" s="127"/>
      <c r="AB6" s="55" t="s">
        <v>3984</v>
      </c>
      <c r="AD6" s="55" t="s">
        <v>3983</v>
      </c>
    </row>
    <row r="7" spans="2:35" ht="15.75" customHeight="1" x14ac:dyDescent="0.35">
      <c r="B7" s="823" t="s">
        <v>8951</v>
      </c>
      <c r="C7" s="856"/>
      <c r="D7" s="856"/>
      <c r="E7" s="856"/>
      <c r="F7" s="857"/>
      <c r="L7" s="127"/>
      <c r="M7" s="127"/>
      <c r="N7" s="127"/>
      <c r="O7" s="127"/>
      <c r="P7" s="127"/>
      <c r="Q7" s="127"/>
      <c r="R7" s="127"/>
      <c r="S7" s="127"/>
      <c r="T7" s="127"/>
      <c r="U7" s="127"/>
      <c r="V7" s="127"/>
      <c r="W7" s="127"/>
      <c r="AD7" s="55" t="s">
        <v>3853</v>
      </c>
    </row>
    <row r="8" spans="2:35" ht="15.75" customHeight="1" x14ac:dyDescent="0.35">
      <c r="B8" s="823" t="s">
        <v>8952</v>
      </c>
      <c r="C8" s="856"/>
      <c r="D8" s="856"/>
      <c r="E8" s="856"/>
      <c r="F8" s="857"/>
      <c r="L8" s="127"/>
      <c r="M8" s="127"/>
      <c r="N8" s="127"/>
      <c r="O8" s="127"/>
      <c r="P8" s="127"/>
      <c r="Q8" s="127"/>
      <c r="R8" s="127"/>
      <c r="S8" s="127"/>
      <c r="T8" s="127"/>
      <c r="U8" s="127"/>
      <c r="V8" s="127"/>
      <c r="W8" s="127"/>
      <c r="AI8" s="237"/>
    </row>
    <row r="9" spans="2:35" ht="15.75" customHeight="1" x14ac:dyDescent="0.35">
      <c r="B9" s="823" t="s">
        <v>8987</v>
      </c>
      <c r="C9" s="856"/>
      <c r="D9" s="856"/>
      <c r="E9" s="856"/>
      <c r="F9" s="857"/>
      <c r="L9" s="127"/>
      <c r="M9" s="127"/>
      <c r="N9" s="127"/>
      <c r="O9" s="127"/>
      <c r="P9" s="127"/>
      <c r="Q9" s="127"/>
      <c r="R9" s="127"/>
      <c r="S9" s="127"/>
      <c r="T9" s="127"/>
      <c r="U9" s="127"/>
      <c r="V9" s="127"/>
      <c r="W9" s="127"/>
      <c r="AD9" s="239" t="s">
        <v>3856</v>
      </c>
    </row>
    <row r="10" spans="2:35" ht="15.75" customHeight="1" x14ac:dyDescent="0.35">
      <c r="B10" s="823" t="s">
        <v>8993</v>
      </c>
      <c r="C10" s="856"/>
      <c r="D10" s="856"/>
      <c r="E10" s="856"/>
      <c r="F10" s="857"/>
      <c r="L10" s="127"/>
      <c r="M10" s="127"/>
      <c r="N10" s="127"/>
      <c r="O10" s="127"/>
      <c r="P10" s="127"/>
      <c r="Q10" s="127"/>
      <c r="R10" s="127"/>
      <c r="S10" s="127"/>
      <c r="T10" s="127"/>
      <c r="U10" s="127"/>
      <c r="V10" s="127"/>
      <c r="W10" s="127"/>
      <c r="AD10" s="55" t="s">
        <v>3859</v>
      </c>
    </row>
    <row r="11" spans="2:35" ht="15.75" customHeight="1" x14ac:dyDescent="0.35">
      <c r="B11" s="823" t="s">
        <v>8953</v>
      </c>
      <c r="C11" s="856"/>
      <c r="D11" s="856"/>
      <c r="E11" s="856"/>
      <c r="F11" s="857"/>
      <c r="L11" s="127"/>
      <c r="M11" s="127"/>
      <c r="N11" s="127"/>
      <c r="O11" s="127"/>
      <c r="P11" s="127"/>
      <c r="Q11" s="127"/>
      <c r="R11" s="127"/>
      <c r="S11" s="127"/>
      <c r="T11" s="127"/>
      <c r="U11" s="127"/>
      <c r="V11" s="127"/>
      <c r="W11" s="127"/>
      <c r="AD11" s="55" t="s">
        <v>3860</v>
      </c>
    </row>
    <row r="12" spans="2:35" ht="15.75" customHeight="1" x14ac:dyDescent="0.35">
      <c r="B12" s="823" t="s">
        <v>8954</v>
      </c>
      <c r="C12" s="856"/>
      <c r="D12" s="856"/>
      <c r="E12" s="856"/>
      <c r="F12" s="857"/>
      <c r="L12" s="127"/>
      <c r="M12" s="127"/>
      <c r="N12" s="127"/>
      <c r="O12" s="127"/>
      <c r="P12" s="127"/>
      <c r="Q12" s="127"/>
      <c r="R12" s="127"/>
      <c r="S12" s="127"/>
      <c r="T12" s="127"/>
      <c r="U12" s="127"/>
      <c r="V12" s="127"/>
      <c r="W12" s="127"/>
      <c r="AD12" s="55" t="s">
        <v>3861</v>
      </c>
      <c r="AI12" s="237"/>
    </row>
    <row r="13" spans="2:35" ht="15.75" customHeight="1" x14ac:dyDescent="0.35">
      <c r="B13" s="935"/>
      <c r="C13" s="856"/>
      <c r="D13" s="856"/>
      <c r="E13" s="856"/>
      <c r="F13" s="857"/>
      <c r="L13" s="127"/>
      <c r="M13" s="127"/>
      <c r="N13" s="127"/>
      <c r="O13" s="127"/>
      <c r="P13" s="127"/>
      <c r="Q13" s="127"/>
      <c r="R13" s="127"/>
      <c r="S13" s="127"/>
      <c r="T13" s="127"/>
      <c r="U13" s="127"/>
      <c r="V13" s="127"/>
      <c r="W13" s="127"/>
      <c r="AD13" s="55" t="s">
        <v>3833</v>
      </c>
      <c r="AI13" s="121"/>
    </row>
    <row r="14" spans="2:35" ht="17.399999999999999" customHeight="1" x14ac:dyDescent="0.35">
      <c r="B14" s="888" t="s">
        <v>4848</v>
      </c>
      <c r="C14" s="888"/>
      <c r="D14" s="888"/>
      <c r="E14" s="888"/>
      <c r="F14" s="888"/>
      <c r="L14" s="127"/>
      <c r="M14" s="127"/>
      <c r="N14" s="127"/>
      <c r="O14" s="127"/>
      <c r="P14" s="127"/>
      <c r="Q14" s="127"/>
      <c r="R14" s="127"/>
      <c r="S14" s="127"/>
      <c r="T14" s="127"/>
      <c r="U14" s="127"/>
      <c r="V14" s="127"/>
      <c r="W14" s="127"/>
      <c r="AD14" s="55" t="s">
        <v>3862</v>
      </c>
      <c r="AI14" s="237"/>
    </row>
    <row r="15" spans="2:35" ht="15.65" customHeight="1" x14ac:dyDescent="0.35">
      <c r="B15" s="888"/>
      <c r="C15" s="888"/>
      <c r="D15" s="888"/>
      <c r="E15" s="888"/>
      <c r="F15" s="888"/>
      <c r="L15" s="127"/>
      <c r="M15" s="127"/>
      <c r="N15" s="127"/>
      <c r="O15" s="127"/>
      <c r="P15" s="127"/>
      <c r="Q15" s="127"/>
      <c r="R15" s="127"/>
      <c r="S15" s="127"/>
      <c r="T15" s="127"/>
      <c r="U15" s="127"/>
      <c r="V15" s="127"/>
      <c r="W15" s="127"/>
      <c r="AD15" s="55" t="s">
        <v>4244</v>
      </c>
    </row>
    <row r="16" spans="2:35" ht="167" customHeight="1" x14ac:dyDescent="0.35">
      <c r="B16" s="888"/>
      <c r="C16" s="888"/>
      <c r="D16" s="888"/>
      <c r="E16" s="888"/>
      <c r="F16" s="888"/>
      <c r="L16" s="127"/>
      <c r="M16" s="127"/>
      <c r="N16" s="127"/>
      <c r="O16" s="127"/>
      <c r="P16" s="127"/>
      <c r="Q16" s="127"/>
      <c r="R16" s="127"/>
      <c r="S16" s="127"/>
      <c r="T16" s="127"/>
      <c r="U16" s="127"/>
      <c r="V16" s="127"/>
      <c r="W16" s="127"/>
      <c r="Y16" s="55" t="s">
        <v>56</v>
      </c>
      <c r="AA16" s="55" t="s">
        <v>190</v>
      </c>
      <c r="AD16" s="55" t="s">
        <v>8479</v>
      </c>
    </row>
    <row r="17" spans="2:35" ht="15.75" customHeight="1" x14ac:dyDescent="0.35">
      <c r="B17" s="199" t="s">
        <v>20</v>
      </c>
      <c r="C17" s="84"/>
      <c r="D17" s="200"/>
      <c r="E17" s="200"/>
      <c r="F17" s="201"/>
      <c r="L17" s="127"/>
      <c r="M17" s="127"/>
      <c r="N17" s="127"/>
      <c r="O17" s="127"/>
      <c r="P17" s="127"/>
      <c r="W17" s="127"/>
      <c r="Y17" s="66" t="e">
        <f>Introduction!E45</f>
        <v>#N/A</v>
      </c>
      <c r="Z17" s="518" t="s">
        <v>4011</v>
      </c>
      <c r="AA17" s="66">
        <v>0</v>
      </c>
      <c r="AB17" s="265">
        <f>E27</f>
        <v>0</v>
      </c>
      <c r="AD17" s="55" t="s">
        <v>3863</v>
      </c>
    </row>
    <row r="18" spans="2:35" ht="15.75" customHeight="1" x14ac:dyDescent="0.35">
      <c r="B18" s="95" t="s">
        <v>61</v>
      </c>
      <c r="C18" s="267" t="s">
        <v>4779</v>
      </c>
      <c r="D18" s="268"/>
      <c r="E18" s="268"/>
      <c r="F18" s="275"/>
      <c r="L18" s="127"/>
      <c r="M18" s="127"/>
      <c r="N18" s="127"/>
      <c r="O18" s="127"/>
      <c r="P18" s="127"/>
      <c r="W18" s="127"/>
      <c r="Y18" s="55" t="s">
        <v>57</v>
      </c>
      <c r="Z18" s="66" t="s">
        <v>198</v>
      </c>
      <c r="AI18" s="237"/>
    </row>
    <row r="19" spans="2:35" ht="13.75" customHeight="1" x14ac:dyDescent="0.35">
      <c r="B19" s="86" t="s">
        <v>62</v>
      </c>
      <c r="C19" s="267" t="s">
        <v>8623</v>
      </c>
      <c r="D19" s="267"/>
      <c r="E19" s="267"/>
      <c r="F19" s="287"/>
      <c r="L19" s="127"/>
      <c r="M19" s="127"/>
      <c r="N19" s="127"/>
      <c r="O19" s="127"/>
      <c r="P19" s="127"/>
      <c r="W19" s="127"/>
      <c r="Y19" s="55">
        <f>Introduction!W8</f>
        <v>0</v>
      </c>
      <c r="Z19" s="55" t="s">
        <v>3656</v>
      </c>
    </row>
    <row r="20" spans="2:35" ht="13.75" customHeight="1" x14ac:dyDescent="0.35">
      <c r="B20" s="669" t="s">
        <v>3653</v>
      </c>
      <c r="C20" s="356" t="s">
        <v>8625</v>
      </c>
      <c r="D20" s="356"/>
      <c r="E20" s="356"/>
      <c r="F20" s="357"/>
      <c r="L20" s="127"/>
      <c r="M20" s="127"/>
      <c r="N20" s="127"/>
      <c r="O20" s="127"/>
      <c r="P20" s="127"/>
      <c r="W20" s="127"/>
      <c r="Y20" s="55">
        <f>Introduction!V8</f>
        <v>0</v>
      </c>
    </row>
    <row r="21" spans="2:35" ht="14.5" thickBot="1" x14ac:dyDescent="0.4">
      <c r="B21" s="127"/>
      <c r="C21" s="127"/>
      <c r="D21" s="127"/>
      <c r="E21" s="127"/>
      <c r="F21" s="127"/>
      <c r="G21" s="127"/>
      <c r="H21" s="127"/>
      <c r="I21" s="127"/>
      <c r="J21" s="127"/>
      <c r="K21" s="127"/>
      <c r="L21" s="127"/>
      <c r="M21" s="127"/>
      <c r="N21" s="127"/>
      <c r="O21" s="127"/>
      <c r="P21" s="127"/>
      <c r="Q21" s="127"/>
      <c r="R21" s="127"/>
      <c r="S21" s="127"/>
      <c r="T21" s="127"/>
      <c r="U21" s="127"/>
      <c r="V21" s="127"/>
      <c r="W21" s="127"/>
      <c r="X21" s="127"/>
      <c r="AI21" s="121"/>
    </row>
    <row r="22" spans="2:35" ht="30.75" customHeight="1" x14ac:dyDescent="0.35">
      <c r="B22" s="127"/>
      <c r="C22" s="810" t="s">
        <v>3979</v>
      </c>
      <c r="D22" s="811"/>
      <c r="E22" s="812"/>
      <c r="F22" s="121"/>
      <c r="G22" s="127"/>
      <c r="H22" s="127"/>
      <c r="I22" s="127"/>
      <c r="J22" s="127"/>
      <c r="K22" s="127"/>
      <c r="L22" s="127"/>
      <c r="M22" s="127"/>
      <c r="N22" s="127"/>
      <c r="O22" s="127"/>
      <c r="P22" s="127"/>
      <c r="Q22" s="127"/>
      <c r="R22" s="127"/>
      <c r="S22" s="127"/>
      <c r="T22" s="127"/>
      <c r="U22" s="127"/>
      <c r="V22" s="127"/>
      <c r="W22" s="127"/>
      <c r="X22" s="127"/>
      <c r="Y22" s="55" t="s">
        <v>201</v>
      </c>
      <c r="AI22" s="121"/>
    </row>
    <row r="23" spans="2:35" ht="17" x14ac:dyDescent="0.35">
      <c r="B23" s="127"/>
      <c r="C23" s="57" t="s">
        <v>59</v>
      </c>
      <c r="D23" s="58" t="s">
        <v>3807</v>
      </c>
      <c r="E23" s="167" t="s">
        <v>3808</v>
      </c>
      <c r="F23" s="121"/>
      <c r="G23" s="127"/>
      <c r="H23" s="127"/>
      <c r="I23" s="127"/>
      <c r="J23" s="127"/>
      <c r="K23" s="127"/>
      <c r="L23" s="127"/>
      <c r="M23" s="127"/>
      <c r="N23" s="127"/>
      <c r="O23" s="127"/>
      <c r="P23" s="127"/>
      <c r="Q23" s="127"/>
      <c r="R23" s="127"/>
      <c r="S23" s="127"/>
      <c r="T23" s="127"/>
      <c r="U23" s="127"/>
      <c r="V23" s="127"/>
      <c r="W23" s="127"/>
      <c r="X23" s="127"/>
    </row>
    <row r="24" spans="2:35" ht="14.5" thickBot="1" x14ac:dyDescent="0.4">
      <c r="B24" s="127"/>
      <c r="C24" s="572">
        <f>SUM(G139:G213,C312)</f>
        <v>0</v>
      </c>
      <c r="D24" s="573">
        <f>SUM(H139:H213,D312)</f>
        <v>0</v>
      </c>
      <c r="E24" s="574" t="s">
        <v>21</v>
      </c>
      <c r="F24" s="121"/>
      <c r="G24" s="127"/>
      <c r="H24" s="127"/>
      <c r="I24" s="127"/>
      <c r="J24" s="127"/>
      <c r="K24" s="127"/>
      <c r="L24" s="127"/>
      <c r="M24" s="127"/>
      <c r="N24" s="127"/>
      <c r="O24" s="127"/>
      <c r="P24" s="127"/>
      <c r="Q24" s="127"/>
      <c r="R24" s="127"/>
      <c r="S24" s="127"/>
      <c r="T24" s="127"/>
      <c r="U24" s="127"/>
      <c r="V24" s="127"/>
      <c r="W24" s="127"/>
      <c r="X24" s="127"/>
    </row>
    <row r="25" spans="2:35" x14ac:dyDescent="0.35">
      <c r="B25" s="127"/>
      <c r="C25" s="415"/>
      <c r="D25" s="367"/>
      <c r="E25" s="367"/>
      <c r="F25" s="589" t="str">
        <f>IF(AND($AA$17=1,OR($Y$20=1,$Y$20=8,$Y$20=10)),"You are reporting for an industry segment that is not required to report under 98.236(p)","")</f>
        <v/>
      </c>
      <c r="G25" s="127"/>
      <c r="H25" s="127"/>
      <c r="I25" s="127"/>
      <c r="J25" s="127"/>
      <c r="K25" s="127"/>
      <c r="L25" s="127"/>
      <c r="M25" s="127"/>
      <c r="N25" s="127"/>
      <c r="O25" s="127"/>
      <c r="P25" s="127"/>
      <c r="Q25" s="127"/>
      <c r="R25" s="127"/>
      <c r="S25" s="127"/>
      <c r="T25" s="127"/>
      <c r="U25" s="127"/>
      <c r="V25" s="127"/>
      <c r="W25" s="127"/>
      <c r="X25" s="127"/>
    </row>
    <row r="26" spans="2:35" x14ac:dyDescent="0.35">
      <c r="C26" s="919" t="s">
        <v>4720</v>
      </c>
      <c r="D26" s="919"/>
      <c r="E26" s="919"/>
      <c r="F26" s="292" t="str">
        <f>IF(E27="No",Z18,"")</f>
        <v/>
      </c>
      <c r="H26" s="127"/>
      <c r="I26" s="127"/>
      <c r="J26" s="127"/>
      <c r="K26" s="127"/>
      <c r="L26" s="127"/>
      <c r="M26" s="127"/>
      <c r="N26" s="127"/>
      <c r="O26" s="127"/>
      <c r="P26" s="127"/>
      <c r="Q26" s="127"/>
      <c r="R26" s="127"/>
      <c r="S26" s="127"/>
      <c r="T26" s="127"/>
      <c r="U26" s="127"/>
      <c r="V26" s="127"/>
      <c r="W26" s="127"/>
      <c r="X26" s="127"/>
    </row>
    <row r="27" spans="2:35" ht="45" customHeight="1" x14ac:dyDescent="0.35">
      <c r="C27" s="751" t="s">
        <v>8618</v>
      </c>
      <c r="D27" s="751"/>
      <c r="E27" s="266"/>
      <c r="F27" s="367"/>
      <c r="G27" s="469" t="str">
        <f>IF(AND(SUM(G139:H213,C312:D312)&gt;0,E27&lt;&gt;"Yes"),$Z$19,"")</f>
        <v/>
      </c>
      <c r="H27" s="127"/>
      <c r="I27" s="127"/>
      <c r="J27" s="127"/>
      <c r="K27" s="127"/>
      <c r="L27" s="127"/>
      <c r="M27" s="127"/>
      <c r="N27" s="127"/>
      <c r="O27" s="127"/>
      <c r="P27" s="127"/>
      <c r="Q27" s="127"/>
      <c r="R27" s="127"/>
      <c r="S27" s="127"/>
      <c r="T27" s="127"/>
      <c r="U27" s="127"/>
      <c r="V27" s="127"/>
      <c r="W27" s="127"/>
      <c r="X27" s="127"/>
    </row>
    <row r="28" spans="2:35" ht="85.5" customHeight="1" x14ac:dyDescent="0.35">
      <c r="C28" s="766" t="s">
        <v>9015</v>
      </c>
      <c r="D28" s="766"/>
      <c r="E28" s="266"/>
      <c r="F28" s="367"/>
      <c r="G28" s="469"/>
      <c r="H28" s="127"/>
      <c r="I28" s="127"/>
      <c r="J28" s="127"/>
      <c r="K28" s="127"/>
      <c r="L28" s="127"/>
      <c r="M28" s="127"/>
      <c r="N28" s="127"/>
      <c r="O28" s="127"/>
      <c r="P28" s="127"/>
      <c r="Q28" s="127"/>
      <c r="R28" s="127"/>
      <c r="S28" s="127"/>
      <c r="T28" s="127"/>
      <c r="U28" s="127"/>
      <c r="V28" s="127"/>
      <c r="W28" s="127"/>
      <c r="X28" s="127"/>
    </row>
    <row r="29" spans="2:35" x14ac:dyDescent="0.35">
      <c r="B29" s="127"/>
      <c r="C29" s="415"/>
      <c r="D29" s="367"/>
      <c r="E29" s="367"/>
      <c r="F29" s="367"/>
      <c r="G29" s="127"/>
      <c r="H29" s="127"/>
      <c r="I29" s="127"/>
      <c r="J29" s="127"/>
      <c r="K29" s="127"/>
      <c r="L29" s="127"/>
      <c r="M29" s="127"/>
      <c r="N29" s="127"/>
      <c r="O29" s="127"/>
      <c r="P29" s="127"/>
      <c r="Q29" s="127"/>
      <c r="R29" s="127"/>
      <c r="S29" s="127"/>
      <c r="T29" s="127"/>
      <c r="U29" s="127"/>
      <c r="V29" s="127"/>
      <c r="W29" s="127"/>
      <c r="X29" s="127"/>
    </row>
    <row r="30" spans="2:35" x14ac:dyDescent="0.35">
      <c r="B30" s="127"/>
      <c r="C30" s="936" t="s">
        <v>4759</v>
      </c>
      <c r="D30" s="936"/>
      <c r="E30" s="936"/>
      <c r="F30" s="367"/>
      <c r="G30" s="127"/>
      <c r="H30" s="127"/>
      <c r="I30" s="127"/>
      <c r="J30" s="127"/>
      <c r="K30" s="127"/>
      <c r="L30" s="127"/>
      <c r="M30" s="127"/>
      <c r="N30" s="127"/>
      <c r="O30" s="127"/>
      <c r="P30" s="127"/>
      <c r="Q30" s="127"/>
      <c r="R30" s="127"/>
      <c r="S30" s="127"/>
      <c r="T30" s="127"/>
      <c r="U30" s="127"/>
      <c r="V30" s="127"/>
      <c r="W30" s="127"/>
      <c r="X30" s="127"/>
      <c r="Y30" s="66" t="s">
        <v>23</v>
      </c>
    </row>
    <row r="31" spans="2:35" ht="99" customHeight="1" x14ac:dyDescent="0.35">
      <c r="B31" s="127"/>
      <c r="C31" s="431" t="s">
        <v>8850</v>
      </c>
      <c r="D31" s="431" t="s">
        <v>8851</v>
      </c>
      <c r="E31" s="438" t="s">
        <v>3617</v>
      </c>
      <c r="F31" s="367"/>
      <c r="G31" s="127"/>
      <c r="H31" s="127"/>
      <c r="I31" s="127"/>
      <c r="J31" s="127"/>
      <c r="K31" s="127"/>
      <c r="L31" s="127"/>
      <c r="M31" s="127"/>
      <c r="N31" s="127"/>
      <c r="O31" s="127"/>
      <c r="P31" s="127"/>
      <c r="Q31" s="127"/>
      <c r="R31" s="127"/>
      <c r="S31" s="127"/>
      <c r="T31" s="127"/>
      <c r="U31" s="127"/>
      <c r="V31" s="127"/>
      <c r="W31" s="127"/>
      <c r="X31" s="127"/>
      <c r="Y31" s="66">
        <v>1</v>
      </c>
      <c r="Z31" s="66" t="str">
        <f>IF(Y31=1,"Yes",IF(Y31=2,"No",""))</f>
        <v>Yes</v>
      </c>
    </row>
    <row r="32" spans="2:35" x14ac:dyDescent="0.35">
      <c r="B32" s="127"/>
      <c r="C32" s="772" t="s">
        <v>9080</v>
      </c>
      <c r="D32" s="772"/>
      <c r="E32" s="260"/>
      <c r="F32" s="367"/>
      <c r="G32" s="127"/>
      <c r="H32" s="127"/>
      <c r="I32" s="127"/>
      <c r="J32" s="127"/>
      <c r="K32" s="127"/>
      <c r="L32" s="127"/>
      <c r="M32" s="127"/>
      <c r="N32" s="127"/>
      <c r="O32" s="127"/>
      <c r="P32" s="127"/>
      <c r="Q32" s="127"/>
      <c r="R32" s="127"/>
      <c r="S32" s="127"/>
      <c r="T32" s="127"/>
      <c r="U32" s="127"/>
      <c r="V32" s="127"/>
      <c r="W32" s="127"/>
      <c r="X32" s="127"/>
      <c r="Y32" s="66">
        <v>1</v>
      </c>
      <c r="Z32" s="66" t="str">
        <f>IF(Y32=1,"Yes","No")</f>
        <v>Yes</v>
      </c>
    </row>
    <row r="33" spans="1:35" x14ac:dyDescent="0.35">
      <c r="B33" s="127"/>
      <c r="C33" s="415"/>
      <c r="D33" s="367"/>
      <c r="E33" s="367"/>
      <c r="F33" s="367"/>
      <c r="G33" s="127"/>
      <c r="H33" s="127"/>
      <c r="I33" s="127"/>
      <c r="J33" s="127"/>
      <c r="K33" s="127"/>
      <c r="L33" s="127"/>
      <c r="M33" s="127"/>
      <c r="N33" s="127"/>
      <c r="O33" s="127"/>
      <c r="P33" s="127"/>
      <c r="Q33" s="127"/>
      <c r="R33" s="127"/>
      <c r="S33" s="127"/>
      <c r="T33" s="127"/>
      <c r="U33" s="127"/>
      <c r="V33" s="127"/>
      <c r="W33" s="127"/>
      <c r="X33" s="127"/>
      <c r="Y33" s="66">
        <v>1</v>
      </c>
      <c r="Z33" s="66" t="str">
        <f>IF(Y33=1,"Yes","No")</f>
        <v>Yes</v>
      </c>
    </row>
    <row r="34" spans="1:35" x14ac:dyDescent="0.35">
      <c r="B34" s="127"/>
      <c r="C34" s="415"/>
      <c r="D34" s="135" t="s">
        <v>4604</v>
      </c>
      <c r="E34" s="238" t="s">
        <v>79</v>
      </c>
      <c r="H34" s="127"/>
      <c r="I34" s="127"/>
      <c r="J34" s="127"/>
      <c r="K34" s="127"/>
      <c r="L34" s="127"/>
      <c r="M34" s="127"/>
      <c r="N34" s="127"/>
      <c r="O34" s="127"/>
      <c r="P34" s="127"/>
      <c r="Q34" s="127"/>
      <c r="R34" s="127"/>
      <c r="S34" s="127"/>
      <c r="T34" s="127"/>
      <c r="U34" s="127"/>
      <c r="V34" s="127"/>
      <c r="W34" s="127"/>
      <c r="X34" s="127"/>
    </row>
    <row r="35" spans="1:35" x14ac:dyDescent="0.35">
      <c r="B35" s="121"/>
      <c r="C35" s="121"/>
      <c r="D35" s="135" t="s">
        <v>4617</v>
      </c>
      <c r="E35" s="238" t="s">
        <v>79</v>
      </c>
      <c r="H35" s="121"/>
      <c r="I35" s="121"/>
      <c r="J35" s="121"/>
      <c r="K35" s="121"/>
      <c r="L35" s="121"/>
      <c r="M35" s="121"/>
      <c r="N35" s="121"/>
      <c r="O35" s="121"/>
      <c r="P35" s="121"/>
      <c r="Q35" s="121"/>
      <c r="R35" s="121"/>
      <c r="S35" s="121"/>
      <c r="T35" s="121"/>
      <c r="U35" s="121"/>
      <c r="V35" s="121"/>
      <c r="W35" s="121"/>
      <c r="X35" s="121"/>
    </row>
    <row r="36" spans="1:35" x14ac:dyDescent="0.35">
      <c r="B36" s="121"/>
      <c r="C36" s="121"/>
      <c r="D36" s="135" t="s">
        <v>4620</v>
      </c>
      <c r="E36" s="238" t="s">
        <v>79</v>
      </c>
      <c r="H36" s="121"/>
      <c r="I36" s="121"/>
      <c r="J36" s="121"/>
      <c r="K36" s="121"/>
      <c r="L36" s="121"/>
      <c r="M36" s="121"/>
      <c r="N36" s="121"/>
      <c r="O36" s="121"/>
      <c r="P36" s="121"/>
      <c r="Q36" s="121"/>
      <c r="R36" s="121"/>
      <c r="S36" s="121"/>
      <c r="T36" s="121"/>
      <c r="U36" s="121"/>
      <c r="V36" s="121"/>
      <c r="W36" s="121"/>
      <c r="X36" s="121"/>
    </row>
    <row r="37" spans="1:35" x14ac:dyDescent="0.35">
      <c r="B37" s="121"/>
      <c r="C37" s="121"/>
      <c r="D37" s="135" t="s">
        <v>4302</v>
      </c>
      <c r="E37" s="238" t="s">
        <v>79</v>
      </c>
      <c r="H37" s="121"/>
      <c r="I37" s="121"/>
      <c r="J37" s="121"/>
      <c r="K37" s="121"/>
      <c r="L37" s="121"/>
      <c r="M37" s="121"/>
      <c r="N37" s="121"/>
      <c r="O37" s="121"/>
      <c r="P37" s="121"/>
      <c r="Q37" s="121"/>
      <c r="R37" s="121"/>
      <c r="S37" s="121"/>
      <c r="T37" s="121"/>
      <c r="U37" s="121"/>
      <c r="V37" s="121"/>
      <c r="W37" s="121"/>
      <c r="X37" s="121"/>
    </row>
    <row r="38" spans="1:35" x14ac:dyDescent="0.35">
      <c r="B38" s="121"/>
      <c r="C38" s="121"/>
      <c r="D38" s="135" t="s">
        <v>4310</v>
      </c>
      <c r="E38" s="238" t="s">
        <v>79</v>
      </c>
      <c r="H38" s="121"/>
      <c r="I38" s="121"/>
      <c r="J38" s="121"/>
      <c r="K38" s="121"/>
      <c r="L38" s="121"/>
      <c r="M38" s="121"/>
      <c r="N38" s="121"/>
      <c r="O38" s="121"/>
      <c r="P38" s="121"/>
      <c r="Q38" s="121"/>
      <c r="R38" s="121"/>
      <c r="S38" s="121"/>
      <c r="T38" s="121"/>
      <c r="U38" s="121"/>
      <c r="V38" s="121"/>
      <c r="W38" s="121"/>
      <c r="X38" s="121"/>
      <c r="AF38" s="55"/>
    </row>
    <row r="39" spans="1:35" x14ac:dyDescent="0.35">
      <c r="B39" s="121"/>
      <c r="C39" s="121"/>
      <c r="D39" s="135" t="s">
        <v>4252</v>
      </c>
      <c r="E39" s="238" t="s">
        <v>79</v>
      </c>
      <c r="H39" s="121"/>
      <c r="I39" s="121"/>
      <c r="J39" s="121"/>
      <c r="K39" s="121"/>
      <c r="L39" s="121"/>
      <c r="M39" s="121"/>
      <c r="N39" s="121"/>
      <c r="O39" s="121"/>
      <c r="P39" s="121"/>
      <c r="Q39" s="121"/>
      <c r="R39" s="121"/>
      <c r="S39" s="121"/>
      <c r="T39" s="121"/>
      <c r="U39" s="121"/>
      <c r="V39" s="121"/>
      <c r="W39" s="121"/>
      <c r="X39" s="121"/>
      <c r="AF39" s="55"/>
    </row>
    <row r="40" spans="1:35" x14ac:dyDescent="0.35">
      <c r="B40" s="121"/>
      <c r="C40" s="121"/>
      <c r="D40" s="135" t="s">
        <v>4844</v>
      </c>
      <c r="E40" s="238" t="s">
        <v>79</v>
      </c>
      <c r="H40" s="121"/>
      <c r="I40" s="121"/>
      <c r="J40" s="121"/>
      <c r="K40" s="121"/>
      <c r="L40" s="121"/>
      <c r="M40" s="121"/>
      <c r="N40" s="121"/>
      <c r="O40" s="121"/>
      <c r="P40" s="121"/>
      <c r="Q40" s="121"/>
      <c r="R40" s="121"/>
      <c r="S40" s="121"/>
      <c r="T40" s="121"/>
      <c r="U40" s="121"/>
      <c r="V40" s="121"/>
      <c r="W40" s="121"/>
      <c r="X40" s="121"/>
      <c r="Y40" s="56"/>
      <c r="Z40" s="65"/>
      <c r="AA40" s="65"/>
      <c r="AB40" s="65"/>
      <c r="AC40" s="65"/>
      <c r="AD40" s="65"/>
      <c r="AE40" s="65"/>
      <c r="AF40" s="65"/>
      <c r="AG40" s="65"/>
      <c r="AH40" s="63"/>
      <c r="AI40" s="63"/>
    </row>
    <row r="41" spans="1:35" x14ac:dyDescent="0.35">
      <c r="B41" s="121"/>
      <c r="C41" s="121"/>
      <c r="D41" s="135" t="s">
        <v>4253</v>
      </c>
      <c r="E41" s="238" t="s">
        <v>79</v>
      </c>
      <c r="G41" s="121"/>
      <c r="H41" s="121"/>
      <c r="I41" s="121"/>
      <c r="J41" s="121"/>
      <c r="K41" s="121"/>
      <c r="L41" s="121"/>
      <c r="M41" s="121"/>
      <c r="N41" s="121"/>
      <c r="O41" s="121"/>
      <c r="P41" s="121"/>
      <c r="Q41" s="121"/>
      <c r="R41" s="121"/>
      <c r="S41" s="121"/>
      <c r="T41" s="121"/>
      <c r="U41" s="121"/>
      <c r="V41" s="121"/>
      <c r="W41" s="121"/>
      <c r="X41" s="121"/>
      <c r="Y41" s="56"/>
      <c r="AA41" s="66" t="s">
        <v>24</v>
      </c>
      <c r="AB41" s="66" t="s">
        <v>25</v>
      </c>
      <c r="AC41" s="67" t="s">
        <v>26</v>
      </c>
      <c r="AD41" s="66" t="s">
        <v>50</v>
      </c>
      <c r="AE41" s="108" t="s">
        <v>3709</v>
      </c>
      <c r="AF41" s="66" t="s">
        <v>3710</v>
      </c>
      <c r="AG41" s="55"/>
    </row>
    <row r="42" spans="1:35" s="63" customFormat="1" x14ac:dyDescent="0.35">
      <c r="A42" s="203"/>
      <c r="B42" s="121"/>
      <c r="C42" s="121"/>
      <c r="D42" s="121"/>
      <c r="E42" s="121"/>
      <c r="F42" s="121"/>
      <c r="G42" s="121"/>
      <c r="H42" s="121"/>
      <c r="I42" s="121"/>
      <c r="J42" s="121"/>
      <c r="K42" s="121"/>
      <c r="L42" s="121"/>
      <c r="M42" s="121"/>
      <c r="N42" s="121"/>
      <c r="O42" s="121"/>
      <c r="P42" s="121"/>
      <c r="Q42" s="121"/>
      <c r="R42" s="121"/>
      <c r="S42" s="121"/>
      <c r="T42" s="121"/>
      <c r="U42" s="121"/>
      <c r="V42" s="121"/>
      <c r="W42" s="121"/>
      <c r="X42" s="121"/>
      <c r="Y42" s="56"/>
      <c r="Z42" s="55"/>
      <c r="AA42" s="67" t="s">
        <v>16</v>
      </c>
      <c r="AB42" s="66" t="s">
        <v>28</v>
      </c>
      <c r="AC42" s="66" t="s">
        <v>16</v>
      </c>
      <c r="AD42" s="66" t="s">
        <v>51</v>
      </c>
      <c r="AE42" s="108" t="s">
        <v>16</v>
      </c>
      <c r="AF42" s="66" t="s">
        <v>16</v>
      </c>
      <c r="AG42" s="55"/>
      <c r="AH42" s="56"/>
      <c r="AI42" s="56"/>
    </row>
    <row r="43" spans="1:35" x14ac:dyDescent="0.35">
      <c r="B43" s="237" t="s">
        <v>4603</v>
      </c>
      <c r="C43" s="121"/>
      <c r="D43" s="121"/>
      <c r="F43" s="121"/>
      <c r="G43" s="296" t="str">
        <f ca="1">IF(ISERROR(Z60),"",IF(Z60&gt;0,$Z$53,""))</f>
        <v/>
      </c>
      <c r="H43" s="121"/>
      <c r="I43" s="121"/>
      <c r="K43" s="121"/>
      <c r="L43" s="129" t="s">
        <v>4306</v>
      </c>
      <c r="M43" s="121"/>
      <c r="N43" s="121"/>
      <c r="O43" s="121"/>
      <c r="P43" s="121"/>
      <c r="Q43" s="121"/>
      <c r="R43" s="121"/>
      <c r="S43" s="121"/>
      <c r="T43" s="121"/>
      <c r="U43" s="121"/>
      <c r="V43" s="121"/>
      <c r="W43" s="121"/>
      <c r="X43" s="121"/>
      <c r="Y43" s="56"/>
      <c r="AA43" s="67" t="s">
        <v>29</v>
      </c>
      <c r="AB43" s="66" t="s">
        <v>30</v>
      </c>
      <c r="AC43" s="66" t="s">
        <v>29</v>
      </c>
      <c r="AD43" s="66" t="s">
        <v>52</v>
      </c>
      <c r="AE43" s="108" t="s">
        <v>29</v>
      </c>
      <c r="AF43" s="66" t="s">
        <v>29</v>
      </c>
      <c r="AG43" s="55"/>
    </row>
    <row r="44" spans="1:35" ht="14.5" x14ac:dyDescent="0.35">
      <c r="B44" s="587" t="s">
        <v>9002</v>
      </c>
      <c r="C44" s="587"/>
      <c r="D44" s="587"/>
      <c r="E44" s="587"/>
      <c r="F44" s="587"/>
      <c r="G44" s="587"/>
      <c r="H44" s="121"/>
      <c r="I44" s="335"/>
      <c r="K44" s="335"/>
      <c r="L44" s="335"/>
      <c r="M44" s="335"/>
      <c r="N44" s="335"/>
      <c r="O44" s="335"/>
      <c r="P44" s="335"/>
      <c r="Q44" s="335"/>
      <c r="R44" s="335"/>
      <c r="S44" s="335"/>
      <c r="T44" s="335"/>
      <c r="U44" s="335"/>
      <c r="V44" s="335"/>
      <c r="W44" s="335"/>
      <c r="X44" s="335"/>
      <c r="Y44" s="56"/>
      <c r="AB44" s="66" t="s">
        <v>31</v>
      </c>
      <c r="AE44" s="65"/>
      <c r="AF44" s="55"/>
      <c r="AG44" s="55"/>
    </row>
    <row r="45" spans="1:35" ht="124.5" customHeight="1" x14ac:dyDescent="0.35">
      <c r="B45" s="423" t="s">
        <v>9075</v>
      </c>
      <c r="C45" s="423" t="s">
        <v>9078</v>
      </c>
      <c r="D45" s="423" t="s">
        <v>9076</v>
      </c>
      <c r="E45" s="423" t="s">
        <v>9077</v>
      </c>
      <c r="F45" s="426" t="s">
        <v>4249</v>
      </c>
      <c r="G45" s="426" t="s">
        <v>4312</v>
      </c>
      <c r="H45" s="426" t="s">
        <v>4311</v>
      </c>
      <c r="I45" s="426" t="s">
        <v>3980</v>
      </c>
      <c r="J45" s="426" t="s">
        <v>4752</v>
      </c>
      <c r="K45" s="426" t="s">
        <v>3981</v>
      </c>
      <c r="L45" s="426" t="s">
        <v>3982</v>
      </c>
      <c r="M45" s="335"/>
      <c r="N45" s="335"/>
      <c r="O45" s="335"/>
      <c r="P45" s="335"/>
      <c r="Q45" s="335"/>
      <c r="R45" s="335"/>
      <c r="S45" s="335"/>
      <c r="T45" s="335"/>
      <c r="U45" s="335"/>
      <c r="V45" s="335"/>
      <c r="W45" s="335"/>
      <c r="X45" s="335"/>
      <c r="Y45" s="56"/>
      <c r="AE45" s="65"/>
      <c r="AF45" s="55"/>
      <c r="AG45" s="55"/>
    </row>
    <row r="46" spans="1:35" ht="14.5" x14ac:dyDescent="0.35">
      <c r="A46" s="204">
        <v>1</v>
      </c>
      <c r="B46" s="577"/>
      <c r="C46" s="109"/>
      <c r="D46" s="109"/>
      <c r="E46" s="109"/>
      <c r="F46" s="195"/>
      <c r="G46" s="195"/>
      <c r="H46" s="195"/>
      <c r="I46" s="195"/>
      <c r="J46" s="578"/>
      <c r="K46" s="387"/>
      <c r="L46" s="195"/>
      <c r="M46" s="335"/>
      <c r="N46" s="335"/>
      <c r="O46" s="335"/>
      <c r="P46" s="335"/>
      <c r="Q46" s="335"/>
      <c r="R46" s="335"/>
      <c r="S46" s="335"/>
      <c r="T46" s="335"/>
      <c r="U46" s="335"/>
      <c r="V46" s="335"/>
      <c r="W46" s="335"/>
      <c r="X46" s="335"/>
      <c r="Y46" s="56"/>
      <c r="AF46" s="55"/>
      <c r="AG46" s="55"/>
    </row>
    <row r="47" spans="1:35" ht="14.5" x14ac:dyDescent="0.35">
      <c r="A47" s="204">
        <v>2</v>
      </c>
      <c r="B47" s="577"/>
      <c r="C47" s="109"/>
      <c r="D47" s="109"/>
      <c r="E47" s="109"/>
      <c r="F47" s="195"/>
      <c r="G47" s="195"/>
      <c r="H47" s="195"/>
      <c r="I47" s="195"/>
      <c r="J47" s="578"/>
      <c r="K47" s="387"/>
      <c r="L47" s="195"/>
      <c r="M47" s="335"/>
      <c r="N47" s="335"/>
      <c r="O47" s="335"/>
      <c r="P47" s="335"/>
      <c r="Q47" s="335"/>
      <c r="R47" s="335"/>
      <c r="S47" s="335"/>
      <c r="T47" s="335"/>
      <c r="U47" s="335"/>
      <c r="V47" s="335"/>
      <c r="W47" s="335"/>
      <c r="X47" s="335"/>
      <c r="Y47" s="56"/>
      <c r="AF47" s="55"/>
      <c r="AG47" s="55"/>
    </row>
    <row r="48" spans="1:35" ht="14.5" x14ac:dyDescent="0.35">
      <c r="A48" s="204">
        <v>3</v>
      </c>
      <c r="B48" s="577"/>
      <c r="C48" s="109"/>
      <c r="D48" s="109"/>
      <c r="E48" s="109"/>
      <c r="F48" s="195"/>
      <c r="G48" s="195"/>
      <c r="H48" s="195"/>
      <c r="I48" s="195"/>
      <c r="J48" s="578"/>
      <c r="K48" s="387"/>
      <c r="L48" s="195"/>
      <c r="M48" s="335"/>
      <c r="N48" s="335"/>
      <c r="O48" s="335"/>
      <c r="P48" s="335"/>
      <c r="Q48" s="335"/>
      <c r="R48" s="335"/>
      <c r="S48" s="335"/>
      <c r="T48" s="335"/>
      <c r="U48" s="335"/>
      <c r="V48" s="335"/>
      <c r="W48" s="335"/>
      <c r="X48" s="335"/>
      <c r="Y48" s="56"/>
      <c r="AB48" s="56"/>
      <c r="AC48" s="56"/>
      <c r="AD48" s="56"/>
      <c r="AF48" s="55"/>
      <c r="AG48" s="55"/>
    </row>
    <row r="49" spans="1:33" ht="14.5" x14ac:dyDescent="0.35">
      <c r="A49" s="204">
        <v>4</v>
      </c>
      <c r="B49" s="577"/>
      <c r="C49" s="109"/>
      <c r="D49" s="109"/>
      <c r="E49" s="109"/>
      <c r="F49" s="195"/>
      <c r="G49" s="195"/>
      <c r="H49" s="195"/>
      <c r="I49" s="195"/>
      <c r="J49" s="578"/>
      <c r="K49" s="387"/>
      <c r="L49" s="195"/>
      <c r="M49" s="335"/>
      <c r="N49" s="335"/>
      <c r="O49" s="335"/>
      <c r="P49" s="335"/>
      <c r="Q49" s="335"/>
      <c r="R49" s="335"/>
      <c r="S49" s="335"/>
      <c r="T49" s="335"/>
      <c r="U49" s="335"/>
      <c r="V49" s="335"/>
      <c r="W49" s="335"/>
      <c r="X49" s="335"/>
      <c r="Y49" s="56"/>
      <c r="Z49" s="330" t="s">
        <v>3728</v>
      </c>
      <c r="AC49" s="56"/>
      <c r="AD49" s="56"/>
      <c r="AF49" s="55"/>
      <c r="AG49" s="55"/>
    </row>
    <row r="50" spans="1:33" ht="14.5" x14ac:dyDescent="0.35">
      <c r="A50" s="204">
        <v>5</v>
      </c>
      <c r="B50" s="577"/>
      <c r="C50" s="109"/>
      <c r="D50" s="109"/>
      <c r="E50" s="109"/>
      <c r="F50" s="195"/>
      <c r="G50" s="195"/>
      <c r="H50" s="195"/>
      <c r="I50" s="195"/>
      <c r="J50" s="578"/>
      <c r="K50" s="387"/>
      <c r="L50" s="195"/>
      <c r="M50" s="335"/>
      <c r="N50" s="335"/>
      <c r="O50" s="335"/>
      <c r="P50" s="335"/>
      <c r="Q50" s="335"/>
      <c r="R50" s="335"/>
      <c r="S50" s="335"/>
      <c r="T50" s="335"/>
      <c r="U50" s="335"/>
      <c r="V50" s="335"/>
      <c r="W50" s="335"/>
      <c r="X50" s="335"/>
      <c r="Y50" s="56"/>
      <c r="Z50" s="121">
        <f t="array" ref="Z50">COUNTIF(B43:INDEX(B43:B60,MATCH(2,1/(B43:B60&lt;&gt;""))),"")</f>
        <v>0</v>
      </c>
      <c r="AA50" s="55" t="s">
        <v>3731</v>
      </c>
      <c r="AC50" s="56"/>
      <c r="AD50" s="56"/>
      <c r="AF50" s="55"/>
      <c r="AG50" s="55"/>
    </row>
    <row r="51" spans="1:33" ht="14.5" x14ac:dyDescent="0.35">
      <c r="A51" s="204">
        <v>6</v>
      </c>
      <c r="B51" s="577"/>
      <c r="C51" s="109"/>
      <c r="D51" s="109"/>
      <c r="E51" s="109"/>
      <c r="F51" s="195"/>
      <c r="G51" s="195"/>
      <c r="H51" s="195"/>
      <c r="I51" s="195"/>
      <c r="J51" s="578"/>
      <c r="K51" s="387"/>
      <c r="L51" s="195"/>
      <c r="M51" s="335"/>
      <c r="N51" s="335"/>
      <c r="O51" s="335"/>
      <c r="P51" s="335"/>
      <c r="Q51" s="335"/>
      <c r="R51" s="335"/>
      <c r="S51" s="335"/>
      <c r="T51" s="335"/>
      <c r="U51" s="335"/>
      <c r="V51" s="335"/>
      <c r="W51" s="335"/>
      <c r="X51" s="335"/>
      <c r="Y51" s="56"/>
      <c r="Z51" s="56"/>
      <c r="AC51" s="56"/>
      <c r="AD51" s="56"/>
      <c r="AF51" s="55"/>
      <c r="AG51" s="55"/>
    </row>
    <row r="52" spans="1:33" ht="14.5" x14ac:dyDescent="0.35">
      <c r="A52" s="204">
        <v>7</v>
      </c>
      <c r="B52" s="577"/>
      <c r="C52" s="109"/>
      <c r="D52" s="109"/>
      <c r="E52" s="109"/>
      <c r="F52" s="195"/>
      <c r="G52" s="195"/>
      <c r="H52" s="195"/>
      <c r="I52" s="195"/>
      <c r="J52" s="578"/>
      <c r="K52" s="387"/>
      <c r="L52" s="195"/>
      <c r="M52" s="335"/>
      <c r="N52" s="335"/>
      <c r="O52" s="335"/>
      <c r="P52" s="335"/>
      <c r="Q52" s="335"/>
      <c r="R52" s="335"/>
      <c r="S52" s="335"/>
      <c r="T52" s="335"/>
      <c r="U52" s="335"/>
      <c r="V52" s="335"/>
      <c r="W52" s="335"/>
      <c r="X52" s="335"/>
      <c r="Y52" s="56"/>
      <c r="Z52" s="239" t="s">
        <v>3600</v>
      </c>
      <c r="AC52" s="56"/>
      <c r="AD52" s="56"/>
      <c r="AF52" s="55"/>
      <c r="AG52" s="55"/>
    </row>
    <row r="53" spans="1:33" ht="14.5" x14ac:dyDescent="0.35">
      <c r="A53" s="204">
        <v>8</v>
      </c>
      <c r="B53" s="577"/>
      <c r="C53" s="109"/>
      <c r="D53" s="109"/>
      <c r="E53" s="109"/>
      <c r="F53" s="195"/>
      <c r="G53" s="195"/>
      <c r="H53" s="195"/>
      <c r="I53" s="195"/>
      <c r="J53" s="578"/>
      <c r="K53" s="387"/>
      <c r="L53" s="195"/>
      <c r="M53" s="335"/>
      <c r="N53" s="335"/>
      <c r="O53" s="335"/>
      <c r="P53" s="335"/>
      <c r="Q53" s="335"/>
      <c r="R53" s="335"/>
      <c r="S53" s="335"/>
      <c r="T53" s="335"/>
      <c r="U53" s="335"/>
      <c r="V53" s="335"/>
      <c r="W53" s="335"/>
      <c r="X53" s="335"/>
      <c r="Y53" s="56"/>
      <c r="Z53" s="55" t="s">
        <v>3604</v>
      </c>
      <c r="AC53" s="56"/>
      <c r="AD53" s="56"/>
      <c r="AF53" s="55"/>
      <c r="AG53" s="55"/>
    </row>
    <row r="54" spans="1:33" ht="14.5" x14ac:dyDescent="0.35">
      <c r="A54" s="204">
        <v>9</v>
      </c>
      <c r="B54" s="577"/>
      <c r="C54" s="109"/>
      <c r="D54" s="109"/>
      <c r="E54" s="109"/>
      <c r="F54" s="195"/>
      <c r="G54" s="195"/>
      <c r="H54" s="195"/>
      <c r="I54" s="195"/>
      <c r="J54" s="578"/>
      <c r="K54" s="387"/>
      <c r="L54" s="195"/>
      <c r="M54" s="335"/>
      <c r="N54" s="335"/>
      <c r="O54" s="335"/>
      <c r="P54" s="335"/>
      <c r="Q54" s="335"/>
      <c r="R54" s="335"/>
      <c r="S54" s="335"/>
      <c r="T54" s="335"/>
      <c r="U54" s="335"/>
      <c r="V54" s="335"/>
      <c r="W54" s="335"/>
      <c r="X54" s="335"/>
      <c r="Y54" s="56"/>
      <c r="AC54" s="56"/>
      <c r="AD54" s="56"/>
      <c r="AF54" s="55"/>
      <c r="AG54" s="55"/>
    </row>
    <row r="55" spans="1:33" ht="14.5" x14ac:dyDescent="0.35">
      <c r="A55" s="204">
        <v>10</v>
      </c>
      <c r="B55" s="577"/>
      <c r="C55" s="109"/>
      <c r="D55" s="109"/>
      <c r="E55" s="109"/>
      <c r="F55" s="195"/>
      <c r="G55" s="195"/>
      <c r="H55" s="195"/>
      <c r="I55" s="195"/>
      <c r="J55" s="578"/>
      <c r="K55" s="387"/>
      <c r="L55" s="195"/>
      <c r="M55" s="335"/>
      <c r="N55" s="335"/>
      <c r="O55" s="335"/>
      <c r="P55" s="335"/>
      <c r="Q55" s="335"/>
      <c r="R55" s="335"/>
      <c r="S55" s="335"/>
      <c r="T55" s="335"/>
      <c r="U55" s="335"/>
      <c r="V55" s="335"/>
      <c r="W55" s="335"/>
      <c r="X55" s="335"/>
      <c r="Y55" s="56"/>
      <c r="AF55" s="55"/>
      <c r="AG55" s="55"/>
    </row>
    <row r="56" spans="1:33" ht="14.5" x14ac:dyDescent="0.35">
      <c r="A56" s="204">
        <v>11</v>
      </c>
      <c r="B56" s="577"/>
      <c r="C56" s="109"/>
      <c r="D56" s="109"/>
      <c r="E56" s="109"/>
      <c r="F56" s="195"/>
      <c r="G56" s="195"/>
      <c r="H56" s="195"/>
      <c r="I56" s="195"/>
      <c r="J56" s="578"/>
      <c r="K56" s="387"/>
      <c r="L56" s="195"/>
      <c r="M56" s="335"/>
      <c r="N56" s="335"/>
      <c r="O56" s="335"/>
      <c r="P56" s="335"/>
      <c r="Q56" s="335"/>
      <c r="R56" s="335"/>
      <c r="S56" s="335"/>
      <c r="T56" s="335"/>
      <c r="U56" s="335"/>
      <c r="V56" s="335"/>
      <c r="W56" s="335"/>
      <c r="X56" s="335"/>
      <c r="Y56" s="56"/>
      <c r="Z56" s="330" t="s">
        <v>3603</v>
      </c>
      <c r="AF56" s="55"/>
      <c r="AG56" s="55"/>
    </row>
    <row r="57" spans="1:33" ht="14.5" x14ac:dyDescent="0.35">
      <c r="A57" s="204">
        <v>12</v>
      </c>
      <c r="B57" s="577"/>
      <c r="C57" s="109"/>
      <c r="D57" s="109"/>
      <c r="E57" s="109"/>
      <c r="F57" s="195"/>
      <c r="G57" s="195"/>
      <c r="H57" s="195"/>
      <c r="I57" s="195"/>
      <c r="J57" s="578"/>
      <c r="K57" s="387"/>
      <c r="L57" s="195"/>
      <c r="M57" s="335"/>
      <c r="N57" s="335"/>
      <c r="O57" s="335"/>
      <c r="P57" s="335"/>
      <c r="Q57" s="335"/>
      <c r="R57" s="335"/>
      <c r="S57" s="335"/>
      <c r="T57" s="335"/>
      <c r="U57" s="335"/>
      <c r="V57" s="335"/>
      <c r="W57" s="335"/>
      <c r="X57" s="335"/>
      <c r="Y57" s="56"/>
      <c r="Z57" s="239" t="s">
        <v>4283</v>
      </c>
      <c r="AF57" s="55"/>
      <c r="AG57" s="55"/>
    </row>
    <row r="58" spans="1:33" ht="14.5" x14ac:dyDescent="0.35">
      <c r="A58" s="204">
        <v>13</v>
      </c>
      <c r="B58" s="577"/>
      <c r="C58" s="109"/>
      <c r="D58" s="109"/>
      <c r="E58" s="109"/>
      <c r="F58" s="195"/>
      <c r="G58" s="195"/>
      <c r="H58" s="195"/>
      <c r="I58" s="195"/>
      <c r="J58" s="578"/>
      <c r="K58" s="387"/>
      <c r="L58" s="195"/>
      <c r="M58" s="335"/>
      <c r="N58" s="335"/>
      <c r="O58" s="335"/>
      <c r="P58" s="335"/>
      <c r="Q58" s="335"/>
      <c r="R58" s="335"/>
      <c r="S58" s="335"/>
      <c r="T58" s="335"/>
      <c r="U58" s="335"/>
      <c r="V58" s="335"/>
      <c r="W58" s="335"/>
      <c r="X58" s="335"/>
      <c r="Y58" s="56"/>
      <c r="Z58" s="66" t="e">
        <f>MATCH("*",B46:B65,-1)</f>
        <v>#N/A</v>
      </c>
      <c r="AA58" s="55" t="s">
        <v>3599</v>
      </c>
      <c r="AF58" s="55"/>
      <c r="AG58" s="55"/>
    </row>
    <row r="59" spans="1:33" ht="14.5" x14ac:dyDescent="0.35">
      <c r="A59" s="204">
        <v>14</v>
      </c>
      <c r="B59" s="577"/>
      <c r="C59" s="109"/>
      <c r="D59" s="109"/>
      <c r="E59" s="109"/>
      <c r="F59" s="195"/>
      <c r="G59" s="195"/>
      <c r="H59" s="195"/>
      <c r="I59" s="195"/>
      <c r="J59" s="578"/>
      <c r="K59" s="387"/>
      <c r="L59" s="195"/>
      <c r="M59" s="335"/>
      <c r="N59" s="335"/>
      <c r="O59" s="335"/>
      <c r="P59" s="335"/>
      <c r="Q59" s="335"/>
      <c r="R59" s="335"/>
      <c r="S59" s="335"/>
      <c r="T59" s="335"/>
      <c r="U59" s="335"/>
      <c r="V59" s="335"/>
      <c r="W59" s="335"/>
      <c r="X59" s="335"/>
      <c r="Y59" s="56"/>
      <c r="Z59" s="66" t="e">
        <f ca="1">OFFSET(B46,Z58-1,0,1,1)</f>
        <v>#N/A</v>
      </c>
      <c r="AA59" s="55" t="s">
        <v>3598</v>
      </c>
      <c r="AF59" s="55"/>
      <c r="AG59" s="55"/>
    </row>
    <row r="60" spans="1:33" ht="14.5" x14ac:dyDescent="0.35">
      <c r="A60" s="204">
        <v>15</v>
      </c>
      <c r="B60" s="577"/>
      <c r="C60" s="109"/>
      <c r="D60" s="109"/>
      <c r="E60" s="109"/>
      <c r="F60" s="195"/>
      <c r="G60" s="195"/>
      <c r="H60" s="195"/>
      <c r="I60" s="195"/>
      <c r="J60" s="578"/>
      <c r="K60" s="387"/>
      <c r="L60" s="195"/>
      <c r="M60" s="335"/>
      <c r="N60" s="335"/>
      <c r="O60" s="335"/>
      <c r="P60" s="335"/>
      <c r="Q60" s="335"/>
      <c r="R60" s="335"/>
      <c r="S60" s="335"/>
      <c r="T60" s="335"/>
      <c r="U60" s="335"/>
      <c r="V60" s="335"/>
      <c r="W60" s="335"/>
      <c r="X60" s="335"/>
      <c r="Y60" s="56"/>
      <c r="Z60" s="66" t="e">
        <f t="array" aca="1" ref="Z60" ca="1">MIN(IF(LEN(OFFSET(B46,0,0,Z58-1,1))=0,ROW(OFFSET(B46,0,0,Z58-1,1))))</f>
        <v>#N/A</v>
      </c>
      <c r="AA60" s="55" t="s">
        <v>3729</v>
      </c>
      <c r="AF60" s="55"/>
      <c r="AG60" s="55"/>
    </row>
    <row r="61" spans="1:33" ht="14.5" x14ac:dyDescent="0.35">
      <c r="A61" s="204">
        <v>16</v>
      </c>
      <c r="B61" s="577"/>
      <c r="C61" s="109"/>
      <c r="D61" s="109"/>
      <c r="E61" s="109"/>
      <c r="F61" s="195"/>
      <c r="G61" s="195"/>
      <c r="H61" s="195"/>
      <c r="I61" s="195"/>
      <c r="J61" s="578"/>
      <c r="K61" s="387"/>
      <c r="L61" s="195"/>
      <c r="M61" s="335"/>
      <c r="N61" s="335"/>
      <c r="O61" s="335"/>
      <c r="P61" s="335"/>
      <c r="Q61" s="335"/>
      <c r="R61" s="335"/>
      <c r="S61" s="335"/>
      <c r="T61" s="335"/>
      <c r="U61" s="335"/>
      <c r="V61" s="335"/>
      <c r="W61" s="335"/>
      <c r="X61" s="335"/>
      <c r="Z61" s="239" t="s">
        <v>4609</v>
      </c>
    </row>
    <row r="62" spans="1:33" ht="14.5" x14ac:dyDescent="0.35">
      <c r="A62" s="204">
        <v>17</v>
      </c>
      <c r="B62" s="577"/>
      <c r="C62" s="109"/>
      <c r="D62" s="109"/>
      <c r="E62" s="109"/>
      <c r="F62" s="195"/>
      <c r="G62" s="195"/>
      <c r="H62" s="195"/>
      <c r="I62" s="195"/>
      <c r="J62" s="578"/>
      <c r="K62" s="387"/>
      <c r="L62" s="195"/>
      <c r="M62" s="335"/>
      <c r="N62" s="335"/>
      <c r="O62" s="335"/>
      <c r="P62" s="335"/>
      <c r="Q62" s="335"/>
      <c r="R62" s="335"/>
      <c r="S62" s="335"/>
      <c r="T62" s="335"/>
      <c r="U62" s="335"/>
      <c r="V62" s="335"/>
      <c r="W62" s="335"/>
      <c r="X62" s="335"/>
      <c r="Z62" s="66" t="e">
        <f>MATCH("*",D73:D132,-1)</f>
        <v>#N/A</v>
      </c>
      <c r="AA62" s="55" t="s">
        <v>3599</v>
      </c>
    </row>
    <row r="63" spans="1:33" ht="14.5" x14ac:dyDescent="0.35">
      <c r="A63" s="204">
        <v>18</v>
      </c>
      <c r="B63" s="577"/>
      <c r="C63" s="109"/>
      <c r="D63" s="109"/>
      <c r="E63" s="109"/>
      <c r="F63" s="195"/>
      <c r="G63" s="195"/>
      <c r="H63" s="195"/>
      <c r="I63" s="195"/>
      <c r="J63" s="578"/>
      <c r="K63" s="387"/>
      <c r="L63" s="195"/>
      <c r="M63" s="335"/>
      <c r="N63" s="335"/>
      <c r="O63" s="335"/>
      <c r="P63" s="335"/>
      <c r="Q63" s="335"/>
      <c r="R63" s="335"/>
      <c r="S63" s="335"/>
      <c r="T63" s="335"/>
      <c r="U63" s="335"/>
      <c r="V63" s="335"/>
      <c r="W63" s="335"/>
      <c r="X63" s="335"/>
      <c r="Z63" s="66" t="e">
        <f ca="1">OFFSET(D73,Z62-1,0,1,1)</f>
        <v>#N/A</v>
      </c>
      <c r="AA63" s="55" t="s">
        <v>3598</v>
      </c>
    </row>
    <row r="64" spans="1:33" ht="14.5" x14ac:dyDescent="0.35">
      <c r="A64" s="204">
        <v>19</v>
      </c>
      <c r="B64" s="577"/>
      <c r="C64" s="109"/>
      <c r="D64" s="109"/>
      <c r="E64" s="109"/>
      <c r="F64" s="195"/>
      <c r="G64" s="195"/>
      <c r="H64" s="195"/>
      <c r="I64" s="195"/>
      <c r="J64" s="578"/>
      <c r="K64" s="387"/>
      <c r="L64" s="195"/>
      <c r="M64" s="335"/>
      <c r="N64" s="335"/>
      <c r="O64" s="335"/>
      <c r="P64" s="335"/>
      <c r="Q64" s="335"/>
      <c r="R64" s="335"/>
      <c r="S64" s="335"/>
      <c r="T64" s="335"/>
      <c r="U64" s="335"/>
      <c r="V64" s="335"/>
      <c r="W64" s="335"/>
      <c r="X64" s="335"/>
      <c r="Z64" s="66" t="e">
        <f t="array" aca="1" ref="Z64" ca="1">MIN(IF(LEN(OFFSET(D73,0,0,Z62-1,1))=0,ROW(OFFSET(D73,0,0,Z62-1,1))))</f>
        <v>#N/A</v>
      </c>
      <c r="AA64" s="55" t="s">
        <v>3729</v>
      </c>
    </row>
    <row r="65" spans="1:29" ht="14.5" x14ac:dyDescent="0.35">
      <c r="A65" s="204">
        <v>20</v>
      </c>
      <c r="B65" s="577"/>
      <c r="C65" s="109"/>
      <c r="D65" s="109"/>
      <c r="E65" s="109"/>
      <c r="F65" s="195"/>
      <c r="G65" s="195"/>
      <c r="H65" s="195"/>
      <c r="I65" s="195"/>
      <c r="J65" s="578"/>
      <c r="K65" s="387"/>
      <c r="L65" s="195"/>
      <c r="M65" s="335"/>
      <c r="N65" s="335"/>
      <c r="O65" s="335"/>
      <c r="P65" s="335"/>
      <c r="Q65" s="335"/>
      <c r="R65" s="335"/>
      <c r="S65" s="335"/>
      <c r="T65" s="335"/>
      <c r="U65" s="335"/>
      <c r="V65" s="335"/>
      <c r="W65" s="335"/>
      <c r="X65" s="335"/>
      <c r="Z65" s="239" t="s">
        <v>4610</v>
      </c>
    </row>
    <row r="66" spans="1:29" x14ac:dyDescent="0.35">
      <c r="C66" s="121"/>
      <c r="D66" s="121"/>
      <c r="E66" s="121"/>
      <c r="F66" s="121"/>
      <c r="Z66" s="66" t="e">
        <f>MATCH("*",B139:B213,-1)</f>
        <v>#N/A</v>
      </c>
      <c r="AA66" s="55" t="s">
        <v>3599</v>
      </c>
    </row>
    <row r="67" spans="1:29" x14ac:dyDescent="0.35">
      <c r="C67" s="121"/>
      <c r="D67" s="121"/>
      <c r="E67" s="121"/>
      <c r="F67" s="121"/>
      <c r="Z67" s="66" t="e">
        <f ca="1">OFFSET(B139,Z66-1,0,1,1)</f>
        <v>#N/A</v>
      </c>
      <c r="AA67" s="55" t="s">
        <v>3598</v>
      </c>
    </row>
    <row r="68" spans="1:29" x14ac:dyDescent="0.35">
      <c r="B68" s="237" t="s">
        <v>4605</v>
      </c>
      <c r="C68" s="121"/>
      <c r="D68" s="121"/>
      <c r="E68" s="129" t="s">
        <v>4306</v>
      </c>
      <c r="F68" s="121"/>
      <c r="Z68" s="66" t="e">
        <f t="array" aca="1" ref="Z68" ca="1">MIN(IF(LEN(OFFSET(B139,0,0,Z66-1,1))=0,ROW(OFFSET(B139,0,0,Z66-1,1))))</f>
        <v>#N/A</v>
      </c>
      <c r="AA68" s="55" t="s">
        <v>3729</v>
      </c>
      <c r="AB68" s="121"/>
      <c r="AC68" s="121"/>
    </row>
    <row r="69" spans="1:29" ht="14.5" x14ac:dyDescent="0.35">
      <c r="B69" s="237"/>
      <c r="C69" s="121"/>
      <c r="D69" s="121"/>
      <c r="E69" s="335"/>
      <c r="F69" s="121"/>
      <c r="Z69" s="239" t="s">
        <v>4611</v>
      </c>
    </row>
    <row r="70" spans="1:29" ht="60" customHeight="1" x14ac:dyDescent="0.35">
      <c r="B70" s="928" t="s">
        <v>9003</v>
      </c>
      <c r="C70" s="928"/>
      <c r="D70" s="928"/>
      <c r="E70" s="928"/>
      <c r="F70" s="593"/>
      <c r="G70" s="593"/>
      <c r="Z70" s="66" t="e">
        <f>MATCH("*",B220:B269,-1)</f>
        <v>#N/A</v>
      </c>
      <c r="AA70" s="55" t="s">
        <v>3599</v>
      </c>
    </row>
    <row r="71" spans="1:29" ht="29" x14ac:dyDescent="0.35">
      <c r="B71" s="498" t="str">
        <f ca="1">IF(ISERROR(Z64),"",IF(Z64&gt;0,$Z$53,""))</f>
        <v/>
      </c>
      <c r="C71" s="121"/>
      <c r="D71" s="121"/>
      <c r="E71" s="579" t="s">
        <v>8306</v>
      </c>
      <c r="F71" s="121"/>
      <c r="Z71" s="66" t="e">
        <f ca="1">OFFSET(B220,Z70-1,0,1,1)</f>
        <v>#N/A</v>
      </c>
      <c r="AA71" s="55" t="s">
        <v>3598</v>
      </c>
    </row>
    <row r="72" spans="1:29" ht="100.25" customHeight="1" x14ac:dyDescent="0.35">
      <c r="B72" s="435" t="s">
        <v>9079</v>
      </c>
      <c r="C72" s="317" t="s">
        <v>3985</v>
      </c>
      <c r="D72" s="317" t="s">
        <v>3986</v>
      </c>
      <c r="E72" s="317" t="s">
        <v>4910</v>
      </c>
      <c r="F72" s="335"/>
      <c r="Z72" s="66" t="e">
        <f t="array" aca="1" ref="Z72" ca="1">MIN(IF(LEN(OFFSET(B220,0,0,Z70-1,1))=0,ROW(OFFSET(B220,0,0,Z70-1,1))))</f>
        <v>#N/A</v>
      </c>
      <c r="AA72" s="55" t="s">
        <v>3729</v>
      </c>
    </row>
    <row r="73" spans="1:29" ht="14.5" x14ac:dyDescent="0.35">
      <c r="A73" s="197">
        <v>1</v>
      </c>
      <c r="B73" s="437" t="str">
        <f ca="1">IF(ISBLANK(INDIRECT("B46")),"",INDIRECT("B46"))</f>
        <v/>
      </c>
      <c r="C73" s="107" t="str">
        <f ca="1">IF(NOT(LEN(B73)&lt;1),"Blowdown valve","")</f>
        <v/>
      </c>
      <c r="D73" s="195"/>
      <c r="E73" s="195"/>
      <c r="F73" s="335"/>
      <c r="Z73" s="239" t="s">
        <v>4284</v>
      </c>
    </row>
    <row r="74" spans="1:29" ht="14.5" x14ac:dyDescent="0.35">
      <c r="A74" s="197">
        <v>2</v>
      </c>
      <c r="B74" s="437" t="str">
        <f ca="1">IF(ISBLANK(INDIRECT("B46")),"",INDIRECT("B46"))</f>
        <v/>
      </c>
      <c r="C74" s="107" t="str">
        <f ca="1">IF(NOT(LEN(B74)&lt;1),"Isolation valve","")</f>
        <v/>
      </c>
      <c r="D74" s="195"/>
      <c r="E74" s="195"/>
      <c r="F74" s="335"/>
      <c r="Z74" s="66" t="e">
        <f>MATCH("*",B286:B305,-1)</f>
        <v>#N/A</v>
      </c>
      <c r="AA74" s="55" t="s">
        <v>3599</v>
      </c>
    </row>
    <row r="75" spans="1:29" ht="14.5" x14ac:dyDescent="0.35">
      <c r="A75" s="197">
        <v>3</v>
      </c>
      <c r="B75" s="437" t="str">
        <f ca="1">IF(ISBLANK(INDIRECT("B46")),"",INDIRECT("B46"))</f>
        <v/>
      </c>
      <c r="C75" s="107" t="str">
        <f ca="1">IF(NOT(LEN(B75)&lt;1),"Rod packing","")</f>
        <v/>
      </c>
      <c r="D75" s="195"/>
      <c r="E75" s="195"/>
      <c r="F75" s="335"/>
      <c r="Z75" s="66" t="e">
        <f ca="1">OFFSET(B286,Z74-1,0,1,1)</f>
        <v>#N/A</v>
      </c>
      <c r="AA75" s="55" t="s">
        <v>3598</v>
      </c>
    </row>
    <row r="76" spans="1:29" ht="14.5" x14ac:dyDescent="0.35">
      <c r="A76" s="197">
        <v>4</v>
      </c>
      <c r="B76" s="437" t="str">
        <f ca="1">IF(ISBLANK(INDIRECT("B47")),"",INDIRECT("B47"))</f>
        <v/>
      </c>
      <c r="C76" s="107" t="str">
        <f ca="1">IF(NOT(LEN(B76)&lt;1),"Blowdown valve","")</f>
        <v/>
      </c>
      <c r="D76" s="195"/>
      <c r="E76" s="195"/>
      <c r="F76" s="335"/>
      <c r="Z76" s="66" t="e">
        <f t="array" aca="1" ref="Z76" ca="1">MIN(IF(LEN(OFFSET(B286,0,0,Z74-1,1))=0,ROW(OFFSET(B286,0,0,Z74-1,1))))</f>
        <v>#N/A</v>
      </c>
      <c r="AA76" s="55" t="s">
        <v>3729</v>
      </c>
    </row>
    <row r="77" spans="1:29" ht="14.5" x14ac:dyDescent="0.35">
      <c r="A77" s="197">
        <v>5</v>
      </c>
      <c r="B77" s="437" t="str">
        <f ca="1">IF(ISBLANK(INDIRECT("B47")),"",INDIRECT("B47"))</f>
        <v/>
      </c>
      <c r="C77" s="107" t="str">
        <f ca="1">IF(NOT(LEN(B77)&lt;1),"Isolation valve","")</f>
        <v/>
      </c>
      <c r="D77" s="195"/>
      <c r="E77" s="195"/>
      <c r="F77" s="335"/>
      <c r="Z77" s="56"/>
      <c r="AA77" s="56"/>
      <c r="AB77" s="56"/>
      <c r="AC77" s="56"/>
    </row>
    <row r="78" spans="1:29" ht="14.5" x14ac:dyDescent="0.35">
      <c r="A78" s="197">
        <v>6</v>
      </c>
      <c r="B78" s="437" t="str">
        <f ca="1">IF(ISBLANK(INDIRECT("B47")),"",INDIRECT("B47"))</f>
        <v/>
      </c>
      <c r="C78" s="107" t="str">
        <f ca="1">IF(NOT(LEN(B78)&lt;1),"Rod packing","")</f>
        <v/>
      </c>
      <c r="D78" s="195"/>
      <c r="E78" s="195"/>
      <c r="F78" s="335"/>
      <c r="Z78" s="335"/>
    </row>
    <row r="79" spans="1:29" ht="14.5" x14ac:dyDescent="0.35">
      <c r="A79" s="197">
        <v>7</v>
      </c>
      <c r="B79" s="437" t="str">
        <f ca="1">IF(ISBLANK(INDIRECT("B48")),"",INDIRECT("B48"))</f>
        <v/>
      </c>
      <c r="C79" s="107" t="str">
        <f ca="1">IF(NOT(LEN(B79)&lt;1),"Blowdown valve","")</f>
        <v/>
      </c>
      <c r="D79" s="195"/>
      <c r="E79" s="195"/>
      <c r="F79" s="335"/>
      <c r="Z79" s="335"/>
    </row>
    <row r="80" spans="1:29" ht="14.5" x14ac:dyDescent="0.35">
      <c r="A80" s="197">
        <v>8</v>
      </c>
      <c r="B80" s="437" t="str">
        <f ca="1">IF(ISBLANK(INDIRECT("B48")),"",INDIRECT("B48"))</f>
        <v/>
      </c>
      <c r="C80" s="107" t="str">
        <f ca="1">IF(NOT(LEN(B80)&lt;1),"Isolation valve","")</f>
        <v/>
      </c>
      <c r="D80" s="195"/>
      <c r="E80" s="195"/>
      <c r="F80" s="335"/>
      <c r="Z80" s="335"/>
    </row>
    <row r="81" spans="1:26" ht="14.5" x14ac:dyDescent="0.35">
      <c r="A81" s="197">
        <v>9</v>
      </c>
      <c r="B81" s="437" t="str">
        <f ca="1">IF(ISBLANK(INDIRECT("B48")),"",INDIRECT("B48"))</f>
        <v/>
      </c>
      <c r="C81" s="107" t="str">
        <f ca="1">IF(NOT(LEN(B81)&lt;1),"Rod packing","")</f>
        <v/>
      </c>
      <c r="D81" s="195"/>
      <c r="E81" s="195"/>
      <c r="F81" s="335"/>
      <c r="Z81" s="335"/>
    </row>
    <row r="82" spans="1:26" ht="14.5" x14ac:dyDescent="0.35">
      <c r="A82" s="197">
        <v>10</v>
      </c>
      <c r="B82" s="437" t="str">
        <f ca="1">IF(ISBLANK(INDIRECT("B49")),"",INDIRECT("B49"))</f>
        <v/>
      </c>
      <c r="C82" s="107" t="str">
        <f ca="1">IF(NOT(LEN(B82)&lt;1),"Blowdown valve","")</f>
        <v/>
      </c>
      <c r="D82" s="195"/>
      <c r="E82" s="195"/>
      <c r="F82" s="335"/>
      <c r="Z82" s="335"/>
    </row>
    <row r="83" spans="1:26" ht="14.5" x14ac:dyDescent="0.35">
      <c r="A83" s="197">
        <v>11</v>
      </c>
      <c r="B83" s="437" t="str">
        <f ca="1">IF(ISBLANK(INDIRECT("B49")),"",INDIRECT("B49"))</f>
        <v/>
      </c>
      <c r="C83" s="107" t="str">
        <f ca="1">IF(NOT(LEN(B83)&lt;1),"Isolation valve","")</f>
        <v/>
      </c>
      <c r="D83" s="195"/>
      <c r="E83" s="195"/>
      <c r="F83" s="335"/>
      <c r="Z83" s="335"/>
    </row>
    <row r="84" spans="1:26" ht="14.5" x14ac:dyDescent="0.35">
      <c r="A84" s="197">
        <v>12</v>
      </c>
      <c r="B84" s="437" t="str">
        <f ca="1">IF(ISBLANK(INDIRECT("B49")),"",INDIRECT("B49"))</f>
        <v/>
      </c>
      <c r="C84" s="107" t="str">
        <f ca="1">IF(NOT(LEN(B84)&lt;1),"Rod packing","")</f>
        <v/>
      </c>
      <c r="D84" s="195"/>
      <c r="E84" s="195"/>
      <c r="F84" s="335"/>
      <c r="Z84" s="335"/>
    </row>
    <row r="85" spans="1:26" ht="14.5" x14ac:dyDescent="0.35">
      <c r="A85" s="197">
        <v>13</v>
      </c>
      <c r="B85" s="437" t="str">
        <f ca="1">IF(ISBLANK(INDIRECT("B50")),"",INDIRECT("B50"))</f>
        <v/>
      </c>
      <c r="C85" s="107" t="str">
        <f ca="1">IF(NOT(LEN(B85)&lt;1),"Blowdown valve","")</f>
        <v/>
      </c>
      <c r="D85" s="195"/>
      <c r="E85" s="195"/>
      <c r="F85" s="335"/>
      <c r="Z85" s="335"/>
    </row>
    <row r="86" spans="1:26" ht="14.5" x14ac:dyDescent="0.35">
      <c r="A86" s="197">
        <v>14</v>
      </c>
      <c r="B86" s="437" t="str">
        <f ca="1">IF(ISBLANK(INDIRECT("B50")),"",INDIRECT("B50"))</f>
        <v/>
      </c>
      <c r="C86" s="107" t="str">
        <f ca="1">IF(NOT(LEN(B86)&lt;1),"Isolation valve","")</f>
        <v/>
      </c>
      <c r="D86" s="195"/>
      <c r="E86" s="195"/>
      <c r="F86" s="335"/>
      <c r="Z86" s="335"/>
    </row>
    <row r="87" spans="1:26" ht="14.5" x14ac:dyDescent="0.35">
      <c r="A87" s="197">
        <v>15</v>
      </c>
      <c r="B87" s="437" t="str">
        <f ca="1">IF(ISBLANK(INDIRECT("B50")),"",INDIRECT("B50"))</f>
        <v/>
      </c>
      <c r="C87" s="107" t="str">
        <f ca="1">IF(NOT(LEN(B87)&lt;1),"Rod packing","")</f>
        <v/>
      </c>
      <c r="D87" s="195"/>
      <c r="E87" s="195"/>
      <c r="F87" s="335"/>
      <c r="Z87" s="335"/>
    </row>
    <row r="88" spans="1:26" ht="14.5" x14ac:dyDescent="0.35">
      <c r="A88" s="197">
        <v>16</v>
      </c>
      <c r="B88" s="437" t="str">
        <f ca="1">IF(ISBLANK(INDIRECT("B51")),"",INDIRECT("B51"))</f>
        <v/>
      </c>
      <c r="C88" s="107" t="str">
        <f ca="1">IF(NOT(LEN(B88)&lt;1),"Blowdown valve","")</f>
        <v/>
      </c>
      <c r="D88" s="195"/>
      <c r="E88" s="195"/>
      <c r="F88" s="335"/>
      <c r="Z88" s="335"/>
    </row>
    <row r="89" spans="1:26" ht="14.5" x14ac:dyDescent="0.35">
      <c r="A89" s="197">
        <v>17</v>
      </c>
      <c r="B89" s="437" t="str">
        <f ca="1">IF(ISBLANK(INDIRECT("B51")),"",INDIRECT("B51"))</f>
        <v/>
      </c>
      <c r="C89" s="107" t="str">
        <f ca="1">IF(NOT(LEN(B89)&lt;1),"Isolation valve","")</f>
        <v/>
      </c>
      <c r="D89" s="195"/>
      <c r="E89" s="195"/>
      <c r="F89" s="335"/>
      <c r="Z89" s="335"/>
    </row>
    <row r="90" spans="1:26" ht="14.5" x14ac:dyDescent="0.35">
      <c r="A90" s="197">
        <v>18</v>
      </c>
      <c r="B90" s="437" t="str">
        <f ca="1">IF(ISBLANK(INDIRECT("B51")),"",INDIRECT("B51"))</f>
        <v/>
      </c>
      <c r="C90" s="107" t="str">
        <f ca="1">IF(NOT(LEN(B90)&lt;1),"Rod packing","")</f>
        <v/>
      </c>
      <c r="D90" s="195"/>
      <c r="E90" s="195"/>
      <c r="F90" s="335"/>
      <c r="Z90" s="335"/>
    </row>
    <row r="91" spans="1:26" ht="14.5" x14ac:dyDescent="0.35">
      <c r="A91" s="197">
        <v>19</v>
      </c>
      <c r="B91" s="437" t="str">
        <f ca="1">IF(ISBLANK(INDIRECT("B52")),"",INDIRECT("B52"))</f>
        <v/>
      </c>
      <c r="C91" s="107" t="str">
        <f ca="1">IF(NOT(LEN(B91)&lt;1),"Blowdown valve","")</f>
        <v/>
      </c>
      <c r="D91" s="195"/>
      <c r="E91" s="195"/>
      <c r="F91" s="335"/>
      <c r="Z91" s="335"/>
    </row>
    <row r="92" spans="1:26" ht="14.5" x14ac:dyDescent="0.35">
      <c r="A92" s="197">
        <v>20</v>
      </c>
      <c r="B92" s="437" t="str">
        <f ca="1">IF(ISBLANK(INDIRECT("B52")),"",INDIRECT("B52"))</f>
        <v/>
      </c>
      <c r="C92" s="107" t="str">
        <f ca="1">IF(NOT(LEN(B92)&lt;1),"Isolation valve","")</f>
        <v/>
      </c>
      <c r="D92" s="195"/>
      <c r="E92" s="195"/>
      <c r="F92" s="335"/>
      <c r="Z92" s="335"/>
    </row>
    <row r="93" spans="1:26" ht="14.5" x14ac:dyDescent="0.35">
      <c r="A93" s="197">
        <v>21</v>
      </c>
      <c r="B93" s="437" t="str">
        <f ca="1">IF(ISBLANK(INDIRECT("B52")),"",INDIRECT("B52"))</f>
        <v/>
      </c>
      <c r="C93" s="107" t="str">
        <f ca="1">IF(NOT(LEN(B93)&lt;1),"Rod packing","")</f>
        <v/>
      </c>
      <c r="D93" s="195"/>
      <c r="E93" s="195"/>
      <c r="F93" s="335"/>
      <c r="Z93" s="335"/>
    </row>
    <row r="94" spans="1:26" ht="14.5" x14ac:dyDescent="0.35">
      <c r="A94" s="197">
        <v>22</v>
      </c>
      <c r="B94" s="437" t="str">
        <f ca="1">IF(ISBLANK(INDIRECT("B53")),"",INDIRECT("B53"))</f>
        <v/>
      </c>
      <c r="C94" s="107" t="str">
        <f ca="1">IF(NOT(LEN(B94)&lt;1),"Blowdown valve","")</f>
        <v/>
      </c>
      <c r="D94" s="195"/>
      <c r="E94" s="195"/>
      <c r="F94" s="335"/>
      <c r="Z94" s="335"/>
    </row>
    <row r="95" spans="1:26" ht="14.5" x14ac:dyDescent="0.35">
      <c r="A95" s="197">
        <v>23</v>
      </c>
      <c r="B95" s="437" t="str">
        <f ca="1">IF(ISBLANK(INDIRECT("B53")),"",INDIRECT("B53"))</f>
        <v/>
      </c>
      <c r="C95" s="107" t="str">
        <f ca="1">IF(NOT(LEN(B95)&lt;1),"Isolation valve","")</f>
        <v/>
      </c>
      <c r="D95" s="195"/>
      <c r="E95" s="195"/>
      <c r="F95" s="335"/>
      <c r="Z95" s="335"/>
    </row>
    <row r="96" spans="1:26" ht="14.5" x14ac:dyDescent="0.35">
      <c r="A96" s="197">
        <v>24</v>
      </c>
      <c r="B96" s="437" t="str">
        <f ca="1">IF(ISBLANK(INDIRECT("B53")),"",INDIRECT("B53"))</f>
        <v/>
      </c>
      <c r="C96" s="107" t="str">
        <f ca="1">IF(NOT(LEN(B96)&lt;1),"Rod packing","")</f>
        <v/>
      </c>
      <c r="D96" s="195"/>
      <c r="E96" s="195"/>
      <c r="F96" s="335"/>
      <c r="Z96" s="335"/>
    </row>
    <row r="97" spans="1:26" ht="14.5" x14ac:dyDescent="0.35">
      <c r="A97" s="197">
        <v>25</v>
      </c>
      <c r="B97" s="437" t="str">
        <f ca="1">IF(ISBLANK(INDIRECT("B54")),"",INDIRECT("B54"))</f>
        <v/>
      </c>
      <c r="C97" s="107" t="str">
        <f ca="1">IF(NOT(LEN(B97)&lt;1),"Blowdown valve","")</f>
        <v/>
      </c>
      <c r="D97" s="195"/>
      <c r="E97" s="195"/>
      <c r="F97" s="335"/>
      <c r="Z97" s="335"/>
    </row>
    <row r="98" spans="1:26" ht="14.5" x14ac:dyDescent="0.35">
      <c r="A98" s="197">
        <v>26</v>
      </c>
      <c r="B98" s="437" t="str">
        <f ca="1">IF(ISBLANK(INDIRECT("B54")),"",INDIRECT("B54"))</f>
        <v/>
      </c>
      <c r="C98" s="107" t="str">
        <f ca="1">IF(NOT(LEN(B98)&lt;1),"Isolation valve","")</f>
        <v/>
      </c>
      <c r="D98" s="195"/>
      <c r="E98" s="195"/>
      <c r="F98" s="335"/>
      <c r="Z98" s="335"/>
    </row>
    <row r="99" spans="1:26" ht="14.5" x14ac:dyDescent="0.35">
      <c r="A99" s="197">
        <v>27</v>
      </c>
      <c r="B99" s="437" t="str">
        <f ca="1">IF(ISBLANK(INDIRECT("B54")),"",INDIRECT("B54"))</f>
        <v/>
      </c>
      <c r="C99" s="107" t="str">
        <f ca="1">IF(NOT(LEN(B99)&lt;1),"Rod packing","")</f>
        <v/>
      </c>
      <c r="D99" s="195"/>
      <c r="E99" s="195"/>
      <c r="F99" s="335"/>
      <c r="Z99" s="335"/>
    </row>
    <row r="100" spans="1:26" ht="14.5" x14ac:dyDescent="0.35">
      <c r="A100" s="197">
        <v>28</v>
      </c>
      <c r="B100" s="437" t="str">
        <f ca="1">IF(ISBLANK(INDIRECT("B55")),"",INDIRECT("B55"))</f>
        <v/>
      </c>
      <c r="C100" s="107" t="str">
        <f ca="1">IF(NOT(LEN(B100)&lt;1),"Blowdown valve","")</f>
        <v/>
      </c>
      <c r="D100" s="195"/>
      <c r="E100" s="195"/>
      <c r="F100" s="335"/>
      <c r="Z100" s="335"/>
    </row>
    <row r="101" spans="1:26" ht="14.5" x14ac:dyDescent="0.35">
      <c r="A101" s="197">
        <v>29</v>
      </c>
      <c r="B101" s="437" t="str">
        <f ca="1">IF(ISBLANK(INDIRECT("B55")),"",INDIRECT("B55"))</f>
        <v/>
      </c>
      <c r="C101" s="107" t="str">
        <f ca="1">IF(NOT(LEN(B101)&lt;1),"Isolation valve","")</f>
        <v/>
      </c>
      <c r="D101" s="195"/>
      <c r="E101" s="195"/>
      <c r="F101" s="335"/>
      <c r="Z101" s="335"/>
    </row>
    <row r="102" spans="1:26" ht="14.5" x14ac:dyDescent="0.35">
      <c r="A102" s="197">
        <v>30</v>
      </c>
      <c r="B102" s="437" t="str">
        <f ca="1">IF(ISBLANK(INDIRECT("B55")),"",INDIRECT("B55"))</f>
        <v/>
      </c>
      <c r="C102" s="107" t="str">
        <f ca="1">IF(NOT(LEN(B102)&lt;1),"Rod packing","")</f>
        <v/>
      </c>
      <c r="D102" s="195"/>
      <c r="E102" s="195"/>
      <c r="F102" s="335"/>
      <c r="Z102" s="335"/>
    </row>
    <row r="103" spans="1:26" ht="14.5" x14ac:dyDescent="0.35">
      <c r="A103" s="197">
        <v>31</v>
      </c>
      <c r="B103" s="437" t="str">
        <f ca="1">IF(ISBLANK(INDIRECT("B56")),"",INDIRECT("B56"))</f>
        <v/>
      </c>
      <c r="C103" s="107" t="str">
        <f ca="1">IF(NOT(LEN(B103)&lt;1),"Blowdown valve","")</f>
        <v/>
      </c>
      <c r="D103" s="195"/>
      <c r="E103" s="195"/>
      <c r="F103" s="335"/>
      <c r="Z103" s="335"/>
    </row>
    <row r="104" spans="1:26" ht="14.5" x14ac:dyDescent="0.35">
      <c r="A104" s="197">
        <v>32</v>
      </c>
      <c r="B104" s="437" t="str">
        <f ca="1">IF(ISBLANK(INDIRECT("B56")),"",INDIRECT("B56"))</f>
        <v/>
      </c>
      <c r="C104" s="107" t="str">
        <f ca="1">IF(NOT(LEN(B104)&lt;1),"Isolation valve","")</f>
        <v/>
      </c>
      <c r="D104" s="195"/>
      <c r="E104" s="195"/>
      <c r="F104" s="335"/>
      <c r="Z104" s="335"/>
    </row>
    <row r="105" spans="1:26" ht="14.5" x14ac:dyDescent="0.35">
      <c r="A105" s="197">
        <v>33</v>
      </c>
      <c r="B105" s="437" t="str">
        <f ca="1">IF(ISBLANK(INDIRECT("B56")),"",INDIRECT("B56"))</f>
        <v/>
      </c>
      <c r="C105" s="107" t="str">
        <f ca="1">IF(NOT(LEN(B105)&lt;1),"Rod packing","")</f>
        <v/>
      </c>
      <c r="D105" s="195"/>
      <c r="E105" s="195"/>
      <c r="F105" s="335"/>
      <c r="Z105" s="335"/>
    </row>
    <row r="106" spans="1:26" ht="14.5" x14ac:dyDescent="0.35">
      <c r="A106" s="197">
        <v>34</v>
      </c>
      <c r="B106" s="437" t="str">
        <f ca="1">IF(ISBLANK(INDIRECT("B57")),"",INDIRECT("B57"))</f>
        <v/>
      </c>
      <c r="C106" s="107" t="str">
        <f ca="1">IF(NOT(LEN(B106)&lt;1),"Blowdown valve","")</f>
        <v/>
      </c>
      <c r="D106" s="195"/>
      <c r="E106" s="195"/>
      <c r="F106" s="335"/>
      <c r="Z106" s="335"/>
    </row>
    <row r="107" spans="1:26" ht="14.5" x14ac:dyDescent="0.35">
      <c r="A107" s="197">
        <v>35</v>
      </c>
      <c r="B107" s="437" t="str">
        <f ca="1">IF(ISBLANK(INDIRECT("B57")),"",INDIRECT("B57"))</f>
        <v/>
      </c>
      <c r="C107" s="107" t="str">
        <f ca="1">IF(NOT(LEN(B107)&lt;1),"Isolation valve","")</f>
        <v/>
      </c>
      <c r="D107" s="195"/>
      <c r="E107" s="195"/>
      <c r="F107" s="335"/>
      <c r="Z107" s="335"/>
    </row>
    <row r="108" spans="1:26" ht="14.5" x14ac:dyDescent="0.35">
      <c r="A108" s="197">
        <v>36</v>
      </c>
      <c r="B108" s="437" t="str">
        <f ca="1">IF(ISBLANK(INDIRECT("B57")),"",INDIRECT("B57"))</f>
        <v/>
      </c>
      <c r="C108" s="107" t="str">
        <f ca="1">IF(NOT(LEN(B108)&lt;1),"Rod packing","")</f>
        <v/>
      </c>
      <c r="D108" s="195"/>
      <c r="E108" s="195"/>
      <c r="F108" s="335"/>
      <c r="Z108" s="335"/>
    </row>
    <row r="109" spans="1:26" ht="14.5" x14ac:dyDescent="0.35">
      <c r="A109" s="197">
        <v>37</v>
      </c>
      <c r="B109" s="437" t="str">
        <f ca="1">IF(ISBLANK(INDIRECT("B58")),"",INDIRECT("B58"))</f>
        <v/>
      </c>
      <c r="C109" s="107" t="str">
        <f ca="1">IF(NOT(LEN(B109)&lt;1),"Blowdown valve","")</f>
        <v/>
      </c>
      <c r="D109" s="195"/>
      <c r="E109" s="195"/>
      <c r="F109" s="335"/>
      <c r="Z109" s="335"/>
    </row>
    <row r="110" spans="1:26" ht="14.5" x14ac:dyDescent="0.35">
      <c r="A110" s="197">
        <v>38</v>
      </c>
      <c r="B110" s="437" t="str">
        <f ca="1">IF(ISBLANK(INDIRECT("B58")),"",INDIRECT("B58"))</f>
        <v/>
      </c>
      <c r="C110" s="107" t="str">
        <f ca="1">IF(NOT(LEN(B110)&lt;1),"Isolation valve","")</f>
        <v/>
      </c>
      <c r="D110" s="195"/>
      <c r="E110" s="195"/>
      <c r="F110" s="335"/>
      <c r="Z110" s="335"/>
    </row>
    <row r="111" spans="1:26" ht="14.5" x14ac:dyDescent="0.35">
      <c r="A111" s="197">
        <v>39</v>
      </c>
      <c r="B111" s="437" t="str">
        <f ca="1">IF(ISBLANK(INDIRECT("B58")),"",INDIRECT("B58"))</f>
        <v/>
      </c>
      <c r="C111" s="107" t="str">
        <f ca="1">IF(NOT(LEN(B111)&lt;1),"Rod packing","")</f>
        <v/>
      </c>
      <c r="D111" s="195"/>
      <c r="E111" s="195"/>
      <c r="F111" s="335"/>
      <c r="Z111" s="335"/>
    </row>
    <row r="112" spans="1:26" ht="14.5" x14ac:dyDescent="0.35">
      <c r="A112" s="197">
        <v>40</v>
      </c>
      <c r="B112" s="437" t="str">
        <f ca="1">IF(ISBLANK(INDIRECT("B59")),"",INDIRECT("B59"))</f>
        <v/>
      </c>
      <c r="C112" s="107" t="str">
        <f ca="1">IF(NOT(LEN(B112)&lt;1),"Blowdown valve","")</f>
        <v/>
      </c>
      <c r="D112" s="195"/>
      <c r="E112" s="195"/>
      <c r="F112" s="335"/>
      <c r="Z112" s="335"/>
    </row>
    <row r="113" spans="1:26" ht="14.5" x14ac:dyDescent="0.35">
      <c r="A113" s="197">
        <v>41</v>
      </c>
      <c r="B113" s="437" t="str">
        <f ca="1">IF(ISBLANK(INDIRECT("B59")),"",INDIRECT("B59"))</f>
        <v/>
      </c>
      <c r="C113" s="107" t="str">
        <f ca="1">IF(NOT(LEN(B113)&lt;1),"Isolation valve","")</f>
        <v/>
      </c>
      <c r="D113" s="195"/>
      <c r="E113" s="195"/>
      <c r="F113" s="335"/>
      <c r="Z113" s="335"/>
    </row>
    <row r="114" spans="1:26" ht="14.5" x14ac:dyDescent="0.35">
      <c r="A114" s="197">
        <v>42</v>
      </c>
      <c r="B114" s="437" t="str">
        <f ca="1">IF(ISBLANK(INDIRECT("B59")),"",INDIRECT("B59"))</f>
        <v/>
      </c>
      <c r="C114" s="107" t="str">
        <f ca="1">IF(NOT(LEN(B114)&lt;1),"Rod packing","")</f>
        <v/>
      </c>
      <c r="D114" s="195"/>
      <c r="E114" s="195"/>
      <c r="F114" s="335"/>
      <c r="Z114" s="335"/>
    </row>
    <row r="115" spans="1:26" ht="14.5" x14ac:dyDescent="0.35">
      <c r="A115" s="197">
        <v>43</v>
      </c>
      <c r="B115" s="437" t="str">
        <f ca="1">IF(ISBLANK(INDIRECT("B60")),"",INDIRECT("B60"))</f>
        <v/>
      </c>
      <c r="C115" s="107" t="str">
        <f ca="1">IF(NOT(LEN(B115)&lt;1),"Blowdown valve","")</f>
        <v/>
      </c>
      <c r="D115" s="195"/>
      <c r="E115" s="195"/>
      <c r="F115" s="335"/>
      <c r="Z115" s="335"/>
    </row>
    <row r="116" spans="1:26" ht="14.5" x14ac:dyDescent="0.35">
      <c r="A116" s="197">
        <v>44</v>
      </c>
      <c r="B116" s="437" t="str">
        <f ca="1">IF(ISBLANK(INDIRECT("B60")),"",INDIRECT("B60"))</f>
        <v/>
      </c>
      <c r="C116" s="107" t="str">
        <f ca="1">IF(NOT(LEN(B116)&lt;1),"Isolation valve","")</f>
        <v/>
      </c>
      <c r="D116" s="195"/>
      <c r="E116" s="195"/>
      <c r="F116" s="335"/>
      <c r="Z116" s="335"/>
    </row>
    <row r="117" spans="1:26" ht="14.5" x14ac:dyDescent="0.35">
      <c r="A117" s="197">
        <v>45</v>
      </c>
      <c r="B117" s="437" t="str">
        <f ca="1">IF(ISBLANK(INDIRECT("B60")),"",INDIRECT("B60"))</f>
        <v/>
      </c>
      <c r="C117" s="107" t="str">
        <f ca="1">IF(NOT(LEN(B117)&lt;1),"Rod packing","")</f>
        <v/>
      </c>
      <c r="D117" s="195"/>
      <c r="E117" s="195"/>
      <c r="F117" s="335"/>
      <c r="Z117" s="335"/>
    </row>
    <row r="118" spans="1:26" ht="14.5" x14ac:dyDescent="0.35">
      <c r="A118" s="197">
        <v>46</v>
      </c>
      <c r="B118" s="437" t="str">
        <f ca="1">IF(ISBLANK(INDIRECT("B61")),"",INDIRECT("B61"))</f>
        <v/>
      </c>
      <c r="C118" s="107" t="str">
        <f ca="1">IF(NOT(LEN(B118)&lt;1),"Blowdown valve","")</f>
        <v/>
      </c>
      <c r="D118" s="195"/>
      <c r="E118" s="195"/>
      <c r="F118" s="335"/>
      <c r="Z118" s="335"/>
    </row>
    <row r="119" spans="1:26" ht="14.5" x14ac:dyDescent="0.35">
      <c r="A119" s="197">
        <v>47</v>
      </c>
      <c r="B119" s="437" t="str">
        <f ca="1">IF(ISBLANK(INDIRECT("B61")),"",INDIRECT("B61"))</f>
        <v/>
      </c>
      <c r="C119" s="107" t="str">
        <f ca="1">IF(NOT(LEN(B119)&lt;1),"Isolation valve","")</f>
        <v/>
      </c>
      <c r="D119" s="195"/>
      <c r="E119" s="195"/>
      <c r="F119" s="335"/>
      <c r="Z119" s="335"/>
    </row>
    <row r="120" spans="1:26" ht="14.5" x14ac:dyDescent="0.35">
      <c r="A120" s="197">
        <v>48</v>
      </c>
      <c r="B120" s="437" t="str">
        <f ca="1">IF(ISBLANK(INDIRECT("B61")),"",INDIRECT("B61"))</f>
        <v/>
      </c>
      <c r="C120" s="107" t="str">
        <f ca="1">IF(NOT(LEN(B120)&lt;1),"Rod packing","")</f>
        <v/>
      </c>
      <c r="D120" s="195"/>
      <c r="E120" s="195"/>
      <c r="F120" s="335"/>
      <c r="Z120" s="335"/>
    </row>
    <row r="121" spans="1:26" ht="14.5" x14ac:dyDescent="0.35">
      <c r="A121" s="197">
        <v>49</v>
      </c>
      <c r="B121" s="437" t="str">
        <f ca="1">IF(ISBLANK(INDIRECT("B62")),"",INDIRECT("B62"))</f>
        <v/>
      </c>
      <c r="C121" s="107" t="str">
        <f ca="1">IF(NOT(LEN(B121)&lt;1),"Blowdown valve","")</f>
        <v/>
      </c>
      <c r="D121" s="195"/>
      <c r="E121" s="195"/>
      <c r="F121" s="335"/>
      <c r="Z121" s="335"/>
    </row>
    <row r="122" spans="1:26" ht="14.5" x14ac:dyDescent="0.35">
      <c r="A122" s="197">
        <v>50</v>
      </c>
      <c r="B122" s="437" t="str">
        <f ca="1">IF(ISBLANK(INDIRECT("B62")),"",INDIRECT("B62"))</f>
        <v/>
      </c>
      <c r="C122" s="107" t="str">
        <f ca="1">IF(NOT(LEN(B122)&lt;1),"Isolation valve","")</f>
        <v/>
      </c>
      <c r="D122" s="195"/>
      <c r="E122" s="195"/>
      <c r="F122" s="335"/>
      <c r="Z122" s="335"/>
    </row>
    <row r="123" spans="1:26" ht="14.5" x14ac:dyDescent="0.35">
      <c r="A123" s="197">
        <v>51</v>
      </c>
      <c r="B123" s="437" t="str">
        <f ca="1">IF(ISBLANK(INDIRECT("B62")),"",INDIRECT("B62"))</f>
        <v/>
      </c>
      <c r="C123" s="107" t="str">
        <f ca="1">IF(NOT(LEN(B123)&lt;1),"Rod packing","")</f>
        <v/>
      </c>
      <c r="D123" s="195"/>
      <c r="E123" s="195"/>
      <c r="F123" s="335"/>
      <c r="Z123" s="335"/>
    </row>
    <row r="124" spans="1:26" ht="14.5" x14ac:dyDescent="0.35">
      <c r="A124" s="197">
        <v>52</v>
      </c>
      <c r="B124" s="437" t="str">
        <f ca="1">IF(ISBLANK(INDIRECT("B63")),"",INDIRECT("B63"))</f>
        <v/>
      </c>
      <c r="C124" s="107" t="str">
        <f ca="1">IF(NOT(LEN(B124)&lt;1),"Blowdown valve","")</f>
        <v/>
      </c>
      <c r="D124" s="195"/>
      <c r="E124" s="195"/>
      <c r="F124" s="335"/>
      <c r="Z124" s="335"/>
    </row>
    <row r="125" spans="1:26" ht="14.5" x14ac:dyDescent="0.35">
      <c r="A125" s="197">
        <v>53</v>
      </c>
      <c r="B125" s="437" t="str">
        <f ca="1">IF(ISBLANK(INDIRECT("B63")),"",INDIRECT("B63"))</f>
        <v/>
      </c>
      <c r="C125" s="107" t="str">
        <f ca="1">IF(NOT(LEN(B125)&lt;1),"Isolation valve","")</f>
        <v/>
      </c>
      <c r="D125" s="195"/>
      <c r="E125" s="195"/>
      <c r="F125" s="335"/>
      <c r="Z125" s="335"/>
    </row>
    <row r="126" spans="1:26" ht="14.5" x14ac:dyDescent="0.35">
      <c r="A126" s="197">
        <v>54</v>
      </c>
      <c r="B126" s="437" t="str">
        <f ca="1">IF(ISBLANK(INDIRECT("B63")),"",INDIRECT("B63"))</f>
        <v/>
      </c>
      <c r="C126" s="107" t="str">
        <f ca="1">IF(NOT(LEN(B126)&lt;1),"Rod packing","")</f>
        <v/>
      </c>
      <c r="D126" s="195"/>
      <c r="E126" s="195"/>
      <c r="F126" s="335"/>
      <c r="Z126" s="335"/>
    </row>
    <row r="127" spans="1:26" ht="14.5" x14ac:dyDescent="0.35">
      <c r="A127" s="197">
        <v>55</v>
      </c>
      <c r="B127" s="437" t="str">
        <f ca="1">IF(ISBLANK(INDIRECT("B64")),"",INDIRECT("B64"))</f>
        <v/>
      </c>
      <c r="C127" s="107" t="str">
        <f ca="1">IF(NOT(LEN(B127)&lt;1),"Blowdown valve","")</f>
        <v/>
      </c>
      <c r="D127" s="195"/>
      <c r="E127" s="195"/>
      <c r="F127" s="335"/>
      <c r="Z127" s="335"/>
    </row>
    <row r="128" spans="1:26" ht="14.5" x14ac:dyDescent="0.35">
      <c r="A128" s="197">
        <v>56</v>
      </c>
      <c r="B128" s="437" t="str">
        <f ca="1">IF(ISBLANK(INDIRECT("B64")),"",INDIRECT("B64"))</f>
        <v/>
      </c>
      <c r="C128" s="107" t="str">
        <f ca="1">IF(NOT(LEN(B128)&lt;1),"Isolation valve","")</f>
        <v/>
      </c>
      <c r="D128" s="195"/>
      <c r="E128" s="195"/>
      <c r="F128" s="335"/>
      <c r="Z128" s="335"/>
    </row>
    <row r="129" spans="1:31" ht="14.5" x14ac:dyDescent="0.35">
      <c r="A129" s="197">
        <v>57</v>
      </c>
      <c r="B129" s="437" t="str">
        <f ca="1">IF(ISBLANK(INDIRECT("B64")),"",INDIRECT("B64"))</f>
        <v/>
      </c>
      <c r="C129" s="107" t="str">
        <f ca="1">IF(NOT(LEN(B129)&lt;1),"Rod packing","")</f>
        <v/>
      </c>
      <c r="D129" s="195"/>
      <c r="E129" s="195"/>
      <c r="F129" s="335"/>
      <c r="Z129" s="335"/>
    </row>
    <row r="130" spans="1:31" ht="14.5" x14ac:dyDescent="0.35">
      <c r="A130" s="197">
        <v>58</v>
      </c>
      <c r="B130" s="437" t="str">
        <f ca="1">IF(ISBLANK(INDIRECT("B65")),"",INDIRECT("B65"))</f>
        <v/>
      </c>
      <c r="C130" s="107" t="str">
        <f ca="1">IF(NOT(LEN(B130)&lt;1),"Blowdown valve","")</f>
        <v/>
      </c>
      <c r="D130" s="195"/>
      <c r="E130" s="195"/>
      <c r="F130" s="335"/>
      <c r="Z130" s="335"/>
    </row>
    <row r="131" spans="1:31" ht="14.5" x14ac:dyDescent="0.35">
      <c r="A131" s="197">
        <v>59</v>
      </c>
      <c r="B131" s="437" t="str">
        <f ca="1">IF(ISBLANK(INDIRECT("B65")),"",INDIRECT("B65"))</f>
        <v/>
      </c>
      <c r="C131" s="107" t="str">
        <f ca="1">IF(NOT(LEN(B131)&lt;1),"Isolation valve","")</f>
        <v/>
      </c>
      <c r="D131" s="195"/>
      <c r="E131" s="195"/>
      <c r="F131" s="335"/>
      <c r="Z131" s="335"/>
      <c r="AA131" s="56"/>
      <c r="AB131" s="56"/>
      <c r="AC131" s="56"/>
    </row>
    <row r="132" spans="1:31" ht="14.5" x14ac:dyDescent="0.35">
      <c r="A132" s="197">
        <v>60</v>
      </c>
      <c r="B132" s="437" t="str">
        <f ca="1">IF(ISBLANK(INDIRECT("B65")),"",INDIRECT("B65"))</f>
        <v/>
      </c>
      <c r="C132" s="107" t="str">
        <f ca="1">IF(NOT(LEN(B132)&lt;1),"Rod packing","")</f>
        <v/>
      </c>
      <c r="D132" s="195"/>
      <c r="E132" s="195"/>
      <c r="F132" s="335"/>
      <c r="G132" s="121"/>
      <c r="Z132" s="335"/>
      <c r="AA132" s="56"/>
      <c r="AB132" s="56"/>
      <c r="AC132" s="56"/>
    </row>
    <row r="133" spans="1:31" s="335" customFormat="1" ht="14.5" x14ac:dyDescent="0.35"/>
    <row r="134" spans="1:31" s="335" customFormat="1" ht="14.5" x14ac:dyDescent="0.35">
      <c r="A134" s="590"/>
    </row>
    <row r="135" spans="1:31" s="335" customFormat="1" ht="14.5" x14ac:dyDescent="0.35">
      <c r="A135" s="590"/>
      <c r="B135" s="237" t="s">
        <v>4606</v>
      </c>
      <c r="I135" s="129" t="s">
        <v>4306</v>
      </c>
    </row>
    <row r="136" spans="1:31" ht="30" customHeight="1" x14ac:dyDescent="0.35">
      <c r="B136" s="928" t="s">
        <v>9004</v>
      </c>
      <c r="C136" s="928"/>
      <c r="D136" s="928"/>
      <c r="E136" s="928"/>
      <c r="F136" s="928"/>
      <c r="G136" s="928"/>
      <c r="H136" s="928"/>
      <c r="Z136" s="335"/>
      <c r="AA136" s="56"/>
      <c r="AB136" s="56"/>
      <c r="AC136" s="56"/>
    </row>
    <row r="137" spans="1:31" ht="14.5" x14ac:dyDescent="0.35">
      <c r="B137" s="296" t="str">
        <f ca="1">IF(ISERROR(Z68),"",IF(Z68&gt;0,$Z$53,""))</f>
        <v/>
      </c>
      <c r="E137" s="335"/>
      <c r="F137" s="335"/>
      <c r="G137" s="335"/>
      <c r="H137" s="335"/>
      <c r="I137" s="335"/>
      <c r="J137" s="335"/>
      <c r="K137" s="335"/>
      <c r="L137" s="335"/>
      <c r="Z137" s="335"/>
      <c r="AA137" s="56"/>
      <c r="AB137" s="56"/>
      <c r="AC137" s="56"/>
    </row>
    <row r="138" spans="1:31" ht="124.4" customHeight="1" x14ac:dyDescent="0.35">
      <c r="B138" s="317" t="s">
        <v>3986</v>
      </c>
      <c r="C138" s="317" t="s">
        <v>4618</v>
      </c>
      <c r="D138" s="317" t="s">
        <v>4619</v>
      </c>
      <c r="E138" s="317" t="s">
        <v>3987</v>
      </c>
      <c r="F138" s="317" t="s">
        <v>4303</v>
      </c>
      <c r="G138" s="317" t="s">
        <v>3988</v>
      </c>
      <c r="H138" s="317" t="s">
        <v>3989</v>
      </c>
      <c r="I138" s="317" t="s">
        <v>3990</v>
      </c>
      <c r="U138" s="335"/>
      <c r="V138" s="335"/>
      <c r="Z138" s="335"/>
      <c r="AA138" s="56"/>
      <c r="AB138" s="56"/>
      <c r="AC138" s="56"/>
    </row>
    <row r="139" spans="1:31" ht="14.5" x14ac:dyDescent="0.35">
      <c r="A139" s="204">
        <v>1</v>
      </c>
      <c r="B139" s="339"/>
      <c r="C139" s="195"/>
      <c r="D139" s="420"/>
      <c r="E139" s="195"/>
      <c r="F139" s="195"/>
      <c r="G139" s="188"/>
      <c r="H139" s="235"/>
      <c r="I139" s="180"/>
      <c r="U139" s="335"/>
      <c r="V139" s="335"/>
      <c r="X139" s="227" t="str">
        <f t="array" ref="X139">IFERROR(INDEX($B$139:$B$213,SMALL(IF($E$139:$E$213="Yes",ROW($B$139:$B$213)-ROW($B$139)+1),ROWS(B$139:B139))),"")</f>
        <v/>
      </c>
      <c r="Y139" s="239" t="s">
        <v>4718</v>
      </c>
      <c r="Z139" s="56"/>
      <c r="AA139" s="56"/>
      <c r="AB139" s="56"/>
      <c r="AC139" s="56"/>
    </row>
    <row r="140" spans="1:31" ht="14.5" x14ac:dyDescent="0.35">
      <c r="A140" s="204">
        <v>2</v>
      </c>
      <c r="B140" s="339"/>
      <c r="C140" s="195"/>
      <c r="D140" s="420"/>
      <c r="E140" s="195"/>
      <c r="F140" s="195"/>
      <c r="G140" s="188"/>
      <c r="H140" s="235"/>
      <c r="I140" s="180"/>
      <c r="U140" s="335"/>
      <c r="V140" s="335"/>
      <c r="X140" s="227" t="str">
        <f t="array" ref="X140">IFERROR(INDEX($B$139:$B$213,SMALL(IF($E$139:$E$213="Yes",ROW($B$139:$B$213)-ROW($B$139)+1),ROWS(B$139:B140))),"")</f>
        <v/>
      </c>
      <c r="Y140" s="56"/>
      <c r="Z140" s="56"/>
      <c r="AA140" s="56"/>
      <c r="AB140" s="56"/>
      <c r="AC140" s="56"/>
      <c r="AD140" s="56"/>
      <c r="AE140" s="56"/>
    </row>
    <row r="141" spans="1:31" ht="14.5" x14ac:dyDescent="0.35">
      <c r="A141" s="204">
        <v>3</v>
      </c>
      <c r="B141" s="339"/>
      <c r="C141" s="195"/>
      <c r="D141" s="420"/>
      <c r="E141" s="195"/>
      <c r="F141" s="195"/>
      <c r="G141" s="188"/>
      <c r="H141" s="235"/>
      <c r="I141" s="180"/>
      <c r="U141" s="335"/>
      <c r="V141" s="335"/>
      <c r="X141" s="227" t="str">
        <f t="array" ref="X141">IFERROR(INDEX($B$139:$B$213,SMALL(IF($E$139:$E$213="Yes",ROW($B$139:$B$213)-ROW($B$139)+1),ROWS(B$139:B141))),"")</f>
        <v/>
      </c>
      <c r="Y141" s="56"/>
      <c r="Z141" s="56"/>
      <c r="AA141" s="56"/>
      <c r="AB141" s="56"/>
      <c r="AC141" s="56"/>
      <c r="AD141" s="56"/>
      <c r="AE141" s="56"/>
    </row>
    <row r="142" spans="1:31" ht="14.5" x14ac:dyDescent="0.35">
      <c r="A142" s="204">
        <v>4</v>
      </c>
      <c r="B142" s="339"/>
      <c r="C142" s="195"/>
      <c r="D142" s="420"/>
      <c r="E142" s="195"/>
      <c r="F142" s="195"/>
      <c r="G142" s="188"/>
      <c r="H142" s="235"/>
      <c r="I142" s="180"/>
      <c r="U142" s="335"/>
      <c r="V142" s="335"/>
      <c r="X142" s="227" t="str">
        <f t="array" ref="X142">IFERROR(INDEX($B$139:$B$213,SMALL(IF($E$139:$E$213="Yes",ROW($B$139:$B$213)-ROW($B$139)+1),ROWS(B$139:B142))),"")</f>
        <v/>
      </c>
      <c r="Z142" s="239" t="s">
        <v>4719</v>
      </c>
      <c r="AA142" s="56"/>
      <c r="AB142" s="56"/>
      <c r="AC142" s="56"/>
    </row>
    <row r="143" spans="1:31" ht="14.5" x14ac:dyDescent="0.35">
      <c r="A143" s="204">
        <v>5</v>
      </c>
      <c r="B143" s="339"/>
      <c r="C143" s="195"/>
      <c r="D143" s="420"/>
      <c r="E143" s="195"/>
      <c r="F143" s="195"/>
      <c r="G143" s="188"/>
      <c r="H143" s="235"/>
      <c r="I143" s="180"/>
      <c r="U143" s="335"/>
      <c r="V143" s="335"/>
      <c r="X143" s="227" t="str">
        <f t="array" ref="X143">IFERROR(INDEX($B$139:$B$213,SMALL(IF($E$139:$E$213="Yes",ROW($B$139:$B$213)-ROW($B$139)+1),ROWS(B$139:B143))),"")</f>
        <v/>
      </c>
      <c r="Z143" s="227">
        <f>SUMPRODUCT(($X$139:$X$213&lt;&gt;"")+0)</f>
        <v>0</v>
      </c>
      <c r="AA143" s="56"/>
      <c r="AB143" s="56"/>
      <c r="AC143" s="56"/>
    </row>
    <row r="144" spans="1:31" ht="14.5" x14ac:dyDescent="0.35">
      <c r="A144" s="204">
        <v>6</v>
      </c>
      <c r="B144" s="339"/>
      <c r="C144" s="195"/>
      <c r="D144" s="420"/>
      <c r="E144" s="195"/>
      <c r="F144" s="195"/>
      <c r="G144" s="188"/>
      <c r="H144" s="235"/>
      <c r="I144" s="180"/>
      <c r="U144" s="335"/>
      <c r="V144" s="335"/>
      <c r="X144" s="227" t="str">
        <f t="array" ref="X144">IFERROR(INDEX($B$139:$B$213,SMALL(IF($E$139:$E$213="Yes",ROW($B$139:$B$213)-ROW($B$139)+1),ROWS(B$139:B144))),"")</f>
        <v/>
      </c>
    </row>
    <row r="145" spans="1:24" ht="14.5" x14ac:dyDescent="0.35">
      <c r="A145" s="204">
        <v>7</v>
      </c>
      <c r="B145" s="339"/>
      <c r="C145" s="195"/>
      <c r="D145" s="420"/>
      <c r="E145" s="195"/>
      <c r="F145" s="195"/>
      <c r="G145" s="188"/>
      <c r="H145" s="235"/>
      <c r="I145" s="180"/>
      <c r="U145" s="335"/>
      <c r="V145" s="335"/>
      <c r="X145" s="227" t="str">
        <f t="array" ref="X145">IFERROR(INDEX($B$139:$B$213,SMALL(IF($E$139:$E$213="Yes",ROW($B$139:$B$213)-ROW($B$139)+1),ROWS(B$139:B145))),"")</f>
        <v/>
      </c>
    </row>
    <row r="146" spans="1:24" ht="14.5" x14ac:dyDescent="0.35">
      <c r="A146" s="204">
        <v>8</v>
      </c>
      <c r="B146" s="339"/>
      <c r="C146" s="195"/>
      <c r="D146" s="420"/>
      <c r="E146" s="195"/>
      <c r="F146" s="195"/>
      <c r="G146" s="188"/>
      <c r="H146" s="235"/>
      <c r="I146" s="180"/>
      <c r="U146" s="335"/>
      <c r="V146" s="335"/>
      <c r="X146" s="227" t="str">
        <f t="array" ref="X146">IFERROR(INDEX($B$139:$B$213,SMALL(IF($E$139:$E$213="Yes",ROW($B$139:$B$213)-ROW($B$139)+1),ROWS(B$139:B146))),"")</f>
        <v/>
      </c>
    </row>
    <row r="147" spans="1:24" ht="14.5" x14ac:dyDescent="0.35">
      <c r="A147" s="204">
        <v>9</v>
      </c>
      <c r="B147" s="339"/>
      <c r="C147" s="195"/>
      <c r="D147" s="420"/>
      <c r="E147" s="195"/>
      <c r="F147" s="195"/>
      <c r="G147" s="188"/>
      <c r="H147" s="235"/>
      <c r="I147" s="180"/>
      <c r="U147" s="335"/>
      <c r="V147" s="335"/>
      <c r="X147" s="227" t="str">
        <f t="array" ref="X147">IFERROR(INDEX($B$139:$B$213,SMALL(IF($E$139:$E$213="Yes",ROW($B$139:$B$213)-ROW($B$139)+1),ROWS(B$139:B147))),"")</f>
        <v/>
      </c>
    </row>
    <row r="148" spans="1:24" ht="14.5" x14ac:dyDescent="0.35">
      <c r="A148" s="204">
        <v>10</v>
      </c>
      <c r="B148" s="339"/>
      <c r="C148" s="195"/>
      <c r="D148" s="420"/>
      <c r="E148" s="195"/>
      <c r="F148" s="195"/>
      <c r="G148" s="188"/>
      <c r="H148" s="235"/>
      <c r="I148" s="180"/>
      <c r="U148" s="335"/>
      <c r="V148" s="335"/>
      <c r="X148" s="227" t="str">
        <f t="array" ref="X148">IFERROR(INDEX($B$139:$B$213,SMALL(IF($E$139:$E$213="Yes",ROW($B$139:$B$213)-ROW($B$139)+1),ROWS(B$139:B148))),"")</f>
        <v/>
      </c>
    </row>
    <row r="149" spans="1:24" ht="14.5" x14ac:dyDescent="0.35">
      <c r="A149" s="204">
        <v>11</v>
      </c>
      <c r="B149" s="339"/>
      <c r="C149" s="195"/>
      <c r="D149" s="420"/>
      <c r="E149" s="195"/>
      <c r="F149" s="195"/>
      <c r="G149" s="188"/>
      <c r="H149" s="235"/>
      <c r="I149" s="180"/>
      <c r="U149" s="335"/>
      <c r="V149" s="335"/>
      <c r="X149" s="227" t="str">
        <f t="array" ref="X149">IFERROR(INDEX($B$139:$B$213,SMALL(IF($E$139:$E$213="Yes",ROW($B$139:$B$213)-ROW($B$139)+1),ROWS(B$139:B149))),"")</f>
        <v/>
      </c>
    </row>
    <row r="150" spans="1:24" ht="14.5" x14ac:dyDescent="0.35">
      <c r="A150" s="204">
        <v>12</v>
      </c>
      <c r="B150" s="339"/>
      <c r="C150" s="195"/>
      <c r="D150" s="420"/>
      <c r="E150" s="195"/>
      <c r="F150" s="195"/>
      <c r="G150" s="188"/>
      <c r="H150" s="235"/>
      <c r="I150" s="180"/>
      <c r="U150" s="335"/>
      <c r="V150" s="335"/>
      <c r="X150" s="227" t="str">
        <f t="array" ref="X150">IFERROR(INDEX($B$139:$B$213,SMALL(IF($E$139:$E$213="Yes",ROW($B$139:$B$213)-ROW($B$139)+1),ROWS(B$139:B150))),"")</f>
        <v/>
      </c>
    </row>
    <row r="151" spans="1:24" ht="14.5" x14ac:dyDescent="0.35">
      <c r="A151" s="204">
        <v>13</v>
      </c>
      <c r="B151" s="339"/>
      <c r="C151" s="195"/>
      <c r="D151" s="420"/>
      <c r="E151" s="195"/>
      <c r="F151" s="195"/>
      <c r="G151" s="188"/>
      <c r="H151" s="235"/>
      <c r="I151" s="180"/>
      <c r="U151" s="335"/>
      <c r="V151" s="335"/>
      <c r="X151" s="227" t="str">
        <f t="array" ref="X151">IFERROR(INDEX($B$139:$B$213,SMALL(IF($E$139:$E$213="Yes",ROW($B$139:$B$213)-ROW($B$139)+1),ROWS(B$139:B151))),"")</f>
        <v/>
      </c>
    </row>
    <row r="152" spans="1:24" ht="14.5" x14ac:dyDescent="0.35">
      <c r="A152" s="204">
        <v>14</v>
      </c>
      <c r="B152" s="339"/>
      <c r="C152" s="195"/>
      <c r="D152" s="420"/>
      <c r="E152" s="195"/>
      <c r="F152" s="195"/>
      <c r="G152" s="188"/>
      <c r="H152" s="235"/>
      <c r="I152" s="180"/>
      <c r="U152" s="335"/>
      <c r="V152" s="335"/>
      <c r="X152" s="227" t="str">
        <f t="array" ref="X152">IFERROR(INDEX($B$139:$B$213,SMALL(IF($E$139:$E$213="Yes",ROW($B$139:$B$213)-ROW($B$139)+1),ROWS(B$139:B152))),"")</f>
        <v/>
      </c>
    </row>
    <row r="153" spans="1:24" ht="14.5" x14ac:dyDescent="0.35">
      <c r="A153" s="204">
        <v>15</v>
      </c>
      <c r="B153" s="339"/>
      <c r="C153" s="195"/>
      <c r="D153" s="420"/>
      <c r="E153" s="195"/>
      <c r="F153" s="195"/>
      <c r="G153" s="188"/>
      <c r="H153" s="235"/>
      <c r="I153" s="180"/>
      <c r="U153" s="335"/>
      <c r="V153" s="335"/>
      <c r="X153" s="227" t="str">
        <f t="array" ref="X153">IFERROR(INDEX($B$139:$B$213,SMALL(IF($E$139:$E$213="Yes",ROW($B$139:$B$213)-ROW($B$139)+1),ROWS(B$139:B153))),"")</f>
        <v/>
      </c>
    </row>
    <row r="154" spans="1:24" ht="14.5" x14ac:dyDescent="0.35">
      <c r="A154" s="204">
        <v>16</v>
      </c>
      <c r="B154" s="339"/>
      <c r="C154" s="195"/>
      <c r="D154" s="420"/>
      <c r="E154" s="195"/>
      <c r="F154" s="195"/>
      <c r="G154" s="188"/>
      <c r="H154" s="235"/>
      <c r="I154" s="180"/>
      <c r="U154" s="335"/>
      <c r="V154" s="335"/>
      <c r="X154" s="227" t="str">
        <f t="array" ref="X154">IFERROR(INDEX($B$139:$B$213,SMALL(IF($E$139:$E$213="Yes",ROW($B$139:$B$213)-ROW($B$139)+1),ROWS(B$139:B154))),"")</f>
        <v/>
      </c>
    </row>
    <row r="155" spans="1:24" ht="14.5" x14ac:dyDescent="0.35">
      <c r="A155" s="204">
        <v>17</v>
      </c>
      <c r="B155" s="339"/>
      <c r="C155" s="195"/>
      <c r="D155" s="420"/>
      <c r="E155" s="195"/>
      <c r="F155" s="195"/>
      <c r="G155" s="188"/>
      <c r="H155" s="235"/>
      <c r="I155" s="180"/>
      <c r="U155" s="335"/>
      <c r="V155" s="335"/>
      <c r="X155" s="227" t="str">
        <f t="array" ref="X155">IFERROR(INDEX($B$139:$B$213,SMALL(IF($E$139:$E$213="Yes",ROW($B$139:$B$213)-ROW($B$139)+1),ROWS(B$139:B155))),"")</f>
        <v/>
      </c>
    </row>
    <row r="156" spans="1:24" ht="14.5" x14ac:dyDescent="0.35">
      <c r="A156" s="204">
        <v>18</v>
      </c>
      <c r="B156" s="339"/>
      <c r="C156" s="195"/>
      <c r="D156" s="420"/>
      <c r="E156" s="195"/>
      <c r="F156" s="195"/>
      <c r="G156" s="188"/>
      <c r="H156" s="235"/>
      <c r="I156" s="180"/>
      <c r="U156" s="335"/>
      <c r="V156" s="335"/>
      <c r="X156" s="227" t="str">
        <f t="array" ref="X156">IFERROR(INDEX($B$139:$B$213,SMALL(IF($E$139:$E$213="Yes",ROW($B$139:$B$213)-ROW($B$139)+1),ROWS(B$139:B156))),"")</f>
        <v/>
      </c>
    </row>
    <row r="157" spans="1:24" ht="14.5" x14ac:dyDescent="0.35">
      <c r="A157" s="204">
        <v>19</v>
      </c>
      <c r="B157" s="339"/>
      <c r="C157" s="195"/>
      <c r="D157" s="420"/>
      <c r="E157" s="195"/>
      <c r="F157" s="195"/>
      <c r="G157" s="188"/>
      <c r="H157" s="235"/>
      <c r="I157" s="180"/>
      <c r="U157" s="335"/>
      <c r="V157" s="335"/>
      <c r="X157" s="227" t="str">
        <f t="array" ref="X157">IFERROR(INDEX($B$139:$B$213,SMALL(IF($E$139:$E$213="Yes",ROW($B$139:$B$213)-ROW($B$139)+1),ROWS(B$139:B157))),"")</f>
        <v/>
      </c>
    </row>
    <row r="158" spans="1:24" ht="14.5" x14ac:dyDescent="0.35">
      <c r="A158" s="204">
        <v>20</v>
      </c>
      <c r="B158" s="339"/>
      <c r="C158" s="195"/>
      <c r="D158" s="420"/>
      <c r="E158" s="195"/>
      <c r="F158" s="195"/>
      <c r="G158" s="188"/>
      <c r="H158" s="235"/>
      <c r="I158" s="180"/>
      <c r="U158" s="335"/>
      <c r="V158" s="335"/>
      <c r="X158" s="227" t="str">
        <f t="array" ref="X158">IFERROR(INDEX($B$139:$B$213,SMALL(IF($E$139:$E$213="Yes",ROW($B$139:$B$213)-ROW($B$139)+1),ROWS(B$139:B158))),"")</f>
        <v/>
      </c>
    </row>
    <row r="159" spans="1:24" ht="14.5" x14ac:dyDescent="0.35">
      <c r="A159" s="204">
        <v>21</v>
      </c>
      <c r="B159" s="339"/>
      <c r="C159" s="195"/>
      <c r="D159" s="420"/>
      <c r="E159" s="195"/>
      <c r="F159" s="195"/>
      <c r="G159" s="188"/>
      <c r="H159" s="235"/>
      <c r="I159" s="180"/>
      <c r="U159" s="335"/>
      <c r="V159" s="335"/>
      <c r="X159" s="227" t="str">
        <f t="array" ref="X159">IFERROR(INDEX($B$139:$B$213,SMALL(IF($E$139:$E$213="Yes",ROW($B$139:$B$213)-ROW($B$139)+1),ROWS(B$139:B159))),"")</f>
        <v/>
      </c>
    </row>
    <row r="160" spans="1:24" ht="14.5" x14ac:dyDescent="0.35">
      <c r="A160" s="204">
        <v>22</v>
      </c>
      <c r="B160" s="339"/>
      <c r="C160" s="195"/>
      <c r="D160" s="420"/>
      <c r="E160" s="195"/>
      <c r="F160" s="195"/>
      <c r="G160" s="188"/>
      <c r="H160" s="235"/>
      <c r="I160" s="180"/>
      <c r="U160" s="335"/>
      <c r="V160" s="335"/>
      <c r="X160" s="227" t="str">
        <f t="array" ref="X160">IFERROR(INDEX($B$139:$B$213,SMALL(IF($E$139:$E$213="Yes",ROW($B$139:$B$213)-ROW($B$139)+1),ROWS(B$139:B160))),"")</f>
        <v/>
      </c>
    </row>
    <row r="161" spans="1:24" ht="14.5" x14ac:dyDescent="0.35">
      <c r="A161" s="204">
        <v>23</v>
      </c>
      <c r="B161" s="339"/>
      <c r="C161" s="195"/>
      <c r="D161" s="420"/>
      <c r="E161" s="195"/>
      <c r="F161" s="195"/>
      <c r="G161" s="188"/>
      <c r="H161" s="235"/>
      <c r="I161" s="180"/>
      <c r="U161" s="335"/>
      <c r="V161" s="335"/>
      <c r="X161" s="227" t="str">
        <f t="array" ref="X161">IFERROR(INDEX($B$139:$B$213,SMALL(IF($E$139:$E$213="Yes",ROW($B$139:$B$213)-ROW($B$139)+1),ROWS(B$139:B161))),"")</f>
        <v/>
      </c>
    </row>
    <row r="162" spans="1:24" ht="14.5" x14ac:dyDescent="0.35">
      <c r="A162" s="204">
        <v>24</v>
      </c>
      <c r="B162" s="339"/>
      <c r="C162" s="195"/>
      <c r="D162" s="420"/>
      <c r="E162" s="195"/>
      <c r="F162" s="195"/>
      <c r="G162" s="188"/>
      <c r="H162" s="235"/>
      <c r="I162" s="180"/>
      <c r="U162" s="335"/>
      <c r="V162" s="335"/>
      <c r="X162" s="227" t="str">
        <f t="array" ref="X162">IFERROR(INDEX($B$139:$B$213,SMALL(IF($E$139:$E$213="Yes",ROW($B$139:$B$213)-ROW($B$139)+1),ROWS(B$139:B162))),"")</f>
        <v/>
      </c>
    </row>
    <row r="163" spans="1:24" ht="14.5" x14ac:dyDescent="0.35">
      <c r="A163" s="204">
        <v>25</v>
      </c>
      <c r="B163" s="339"/>
      <c r="C163" s="195"/>
      <c r="D163" s="420"/>
      <c r="E163" s="195"/>
      <c r="F163" s="195"/>
      <c r="G163" s="188"/>
      <c r="H163" s="235"/>
      <c r="I163" s="180"/>
      <c r="U163" s="335"/>
      <c r="V163" s="335"/>
      <c r="X163" s="227" t="str">
        <f t="array" ref="X163">IFERROR(INDEX($B$139:$B$213,SMALL(IF($E$139:$E$213="Yes",ROW($B$139:$B$213)-ROW($B$139)+1),ROWS(B$139:B163))),"")</f>
        <v/>
      </c>
    </row>
    <row r="164" spans="1:24" ht="14.5" x14ac:dyDescent="0.35">
      <c r="A164" s="204">
        <v>26</v>
      </c>
      <c r="B164" s="339"/>
      <c r="C164" s="195"/>
      <c r="D164" s="420"/>
      <c r="E164" s="195"/>
      <c r="F164" s="195"/>
      <c r="G164" s="188"/>
      <c r="H164" s="235"/>
      <c r="I164" s="180"/>
      <c r="U164" s="335"/>
      <c r="V164" s="335"/>
      <c r="X164" s="227" t="str">
        <f t="array" ref="X164">IFERROR(INDEX($B$139:$B$213,SMALL(IF($E$139:$E$213="Yes",ROW($B$139:$B$213)-ROW($B$139)+1),ROWS(B$139:B164))),"")</f>
        <v/>
      </c>
    </row>
    <row r="165" spans="1:24" ht="14.5" x14ac:dyDescent="0.35">
      <c r="A165" s="204">
        <v>27</v>
      </c>
      <c r="B165" s="339"/>
      <c r="C165" s="195"/>
      <c r="D165" s="420"/>
      <c r="E165" s="195"/>
      <c r="F165" s="195"/>
      <c r="G165" s="188"/>
      <c r="H165" s="235"/>
      <c r="I165" s="180"/>
      <c r="U165" s="335"/>
      <c r="V165" s="335"/>
      <c r="X165" s="227" t="str">
        <f t="array" ref="X165">IFERROR(INDEX($B$139:$B$213,SMALL(IF($E$139:$E$213="Yes",ROW($B$139:$B$213)-ROW($B$139)+1),ROWS(B$139:B165))),"")</f>
        <v/>
      </c>
    </row>
    <row r="166" spans="1:24" ht="14.5" x14ac:dyDescent="0.35">
      <c r="A166" s="204">
        <v>28</v>
      </c>
      <c r="B166" s="339"/>
      <c r="C166" s="195"/>
      <c r="D166" s="420"/>
      <c r="E166" s="195"/>
      <c r="F166" s="195"/>
      <c r="G166" s="188"/>
      <c r="H166" s="235"/>
      <c r="I166" s="180"/>
      <c r="U166" s="335"/>
      <c r="V166" s="335"/>
      <c r="X166" s="227" t="str">
        <f t="array" ref="X166">IFERROR(INDEX($B$139:$B$213,SMALL(IF($E$139:$E$213="Yes",ROW($B$139:$B$213)-ROW($B$139)+1),ROWS(B$139:B166))),"")</f>
        <v/>
      </c>
    </row>
    <row r="167" spans="1:24" ht="14.5" x14ac:dyDescent="0.35">
      <c r="A167" s="204">
        <v>29</v>
      </c>
      <c r="B167" s="339"/>
      <c r="C167" s="195"/>
      <c r="D167" s="420"/>
      <c r="E167" s="195"/>
      <c r="F167" s="195"/>
      <c r="G167" s="188"/>
      <c r="H167" s="235"/>
      <c r="I167" s="180"/>
      <c r="U167" s="335"/>
      <c r="V167" s="335"/>
      <c r="X167" s="227" t="str">
        <f t="array" ref="X167">IFERROR(INDEX($B$139:$B$213,SMALL(IF($E$139:$E$213="Yes",ROW($B$139:$B$213)-ROW($B$139)+1),ROWS(B$139:B167))),"")</f>
        <v/>
      </c>
    </row>
    <row r="168" spans="1:24" ht="14.5" x14ac:dyDescent="0.35">
      <c r="A168" s="204">
        <v>30</v>
      </c>
      <c r="B168" s="339"/>
      <c r="C168" s="195"/>
      <c r="D168" s="420"/>
      <c r="E168" s="195"/>
      <c r="F168" s="195"/>
      <c r="G168" s="188"/>
      <c r="H168" s="235"/>
      <c r="I168" s="180"/>
      <c r="U168" s="335"/>
      <c r="V168" s="335"/>
      <c r="X168" s="227" t="str">
        <f t="array" ref="X168">IFERROR(INDEX($B$139:$B$213,SMALL(IF($E$139:$E$213="Yes",ROW($B$139:$B$213)-ROW($B$139)+1),ROWS(B$139:B168))),"")</f>
        <v/>
      </c>
    </row>
    <row r="169" spans="1:24" ht="14.5" x14ac:dyDescent="0.35">
      <c r="A169" s="204">
        <v>31</v>
      </c>
      <c r="B169" s="339"/>
      <c r="C169" s="195"/>
      <c r="D169" s="420"/>
      <c r="E169" s="195"/>
      <c r="F169" s="195"/>
      <c r="G169" s="188"/>
      <c r="H169" s="235"/>
      <c r="I169" s="180"/>
      <c r="U169" s="335"/>
      <c r="V169" s="335"/>
      <c r="X169" s="227" t="str">
        <f t="array" ref="X169">IFERROR(INDEX($B$139:$B$213,SMALL(IF($E$139:$E$213="Yes",ROW($B$139:$B$213)-ROW($B$139)+1),ROWS(B$139:B169))),"")</f>
        <v/>
      </c>
    </row>
    <row r="170" spans="1:24" ht="14.5" x14ac:dyDescent="0.35">
      <c r="A170" s="204">
        <v>32</v>
      </c>
      <c r="B170" s="339"/>
      <c r="C170" s="195"/>
      <c r="D170" s="420"/>
      <c r="E170" s="195"/>
      <c r="F170" s="195"/>
      <c r="G170" s="188"/>
      <c r="H170" s="235"/>
      <c r="I170" s="180"/>
      <c r="U170" s="335"/>
      <c r="V170" s="335"/>
      <c r="X170" s="227" t="str">
        <f t="array" ref="X170">IFERROR(INDEX($B$139:$B$213,SMALL(IF($E$139:$E$213="Yes",ROW($B$139:$B$213)-ROW($B$139)+1),ROWS(B$139:B170))),"")</f>
        <v/>
      </c>
    </row>
    <row r="171" spans="1:24" ht="14.5" x14ac:dyDescent="0.35">
      <c r="A171" s="204">
        <v>33</v>
      </c>
      <c r="B171" s="339"/>
      <c r="C171" s="195"/>
      <c r="D171" s="420"/>
      <c r="E171" s="195"/>
      <c r="F171" s="195"/>
      <c r="G171" s="188"/>
      <c r="H171" s="235"/>
      <c r="I171" s="180"/>
      <c r="U171" s="335"/>
      <c r="V171" s="335"/>
      <c r="X171" s="227" t="str">
        <f t="array" ref="X171">IFERROR(INDEX($B$139:$B$213,SMALL(IF($E$139:$E$213="Yes",ROW($B$139:$B$213)-ROW($B$139)+1),ROWS(B$139:B171))),"")</f>
        <v/>
      </c>
    </row>
    <row r="172" spans="1:24" ht="14.5" x14ac:dyDescent="0.35">
      <c r="A172" s="204">
        <v>34</v>
      </c>
      <c r="B172" s="339"/>
      <c r="C172" s="195"/>
      <c r="D172" s="420"/>
      <c r="E172" s="195"/>
      <c r="F172" s="195"/>
      <c r="G172" s="188"/>
      <c r="H172" s="235"/>
      <c r="I172" s="180"/>
      <c r="U172" s="335"/>
      <c r="V172" s="335"/>
      <c r="X172" s="227" t="str">
        <f t="array" ref="X172">IFERROR(INDEX($B$139:$B$213,SMALL(IF($E$139:$E$213="Yes",ROW($B$139:$B$213)-ROW($B$139)+1),ROWS(B$139:B172))),"")</f>
        <v/>
      </c>
    </row>
    <row r="173" spans="1:24" ht="14.5" x14ac:dyDescent="0.35">
      <c r="A173" s="204">
        <v>35</v>
      </c>
      <c r="B173" s="339"/>
      <c r="C173" s="195"/>
      <c r="D173" s="420"/>
      <c r="E173" s="195"/>
      <c r="F173" s="195"/>
      <c r="G173" s="188"/>
      <c r="H173" s="235"/>
      <c r="I173" s="180"/>
      <c r="U173" s="335"/>
      <c r="V173" s="335"/>
      <c r="X173" s="227" t="str">
        <f t="array" ref="X173">IFERROR(INDEX($B$139:$B$213,SMALL(IF($E$139:$E$213="Yes",ROW($B$139:$B$213)-ROW($B$139)+1),ROWS(B$139:B173))),"")</f>
        <v/>
      </c>
    </row>
    <row r="174" spans="1:24" ht="14.5" x14ac:dyDescent="0.35">
      <c r="A174" s="204">
        <v>36</v>
      </c>
      <c r="B174" s="339"/>
      <c r="C174" s="195"/>
      <c r="D174" s="420"/>
      <c r="E174" s="195"/>
      <c r="F174" s="195"/>
      <c r="G174" s="188"/>
      <c r="H174" s="235"/>
      <c r="I174" s="180"/>
      <c r="U174" s="335"/>
      <c r="V174" s="335"/>
      <c r="X174" s="227" t="str">
        <f t="array" ref="X174">IFERROR(INDEX($B$139:$B$213,SMALL(IF($E$139:$E$213="Yes",ROW($B$139:$B$213)-ROW($B$139)+1),ROWS(B$139:B174))),"")</f>
        <v/>
      </c>
    </row>
    <row r="175" spans="1:24" ht="14.5" x14ac:dyDescent="0.35">
      <c r="A175" s="204">
        <v>37</v>
      </c>
      <c r="B175" s="339"/>
      <c r="C175" s="195"/>
      <c r="D175" s="420"/>
      <c r="E175" s="195"/>
      <c r="F175" s="195"/>
      <c r="G175" s="188"/>
      <c r="H175" s="235"/>
      <c r="I175" s="180"/>
      <c r="U175" s="335"/>
      <c r="V175" s="335"/>
      <c r="X175" s="227" t="str">
        <f t="array" ref="X175">IFERROR(INDEX($B$139:$B$213,SMALL(IF($E$139:$E$213="Yes",ROW($B$139:$B$213)-ROW($B$139)+1),ROWS(B$139:B175))),"")</f>
        <v/>
      </c>
    </row>
    <row r="176" spans="1:24" ht="14.5" x14ac:dyDescent="0.35">
      <c r="A176" s="204">
        <v>38</v>
      </c>
      <c r="B176" s="339"/>
      <c r="C176" s="195"/>
      <c r="D176" s="420"/>
      <c r="E176" s="195"/>
      <c r="F176" s="195"/>
      <c r="G176" s="188"/>
      <c r="H176" s="235"/>
      <c r="I176" s="180"/>
      <c r="U176" s="335"/>
      <c r="V176" s="335"/>
      <c r="X176" s="227" t="str">
        <f t="array" ref="X176">IFERROR(INDEX($B$139:$B$213,SMALL(IF($E$139:$E$213="Yes",ROW($B$139:$B$213)-ROW($B$139)+1),ROWS(B$139:B176))),"")</f>
        <v/>
      </c>
    </row>
    <row r="177" spans="1:24" ht="14.5" x14ac:dyDescent="0.35">
      <c r="A177" s="204">
        <v>39</v>
      </c>
      <c r="B177" s="339"/>
      <c r="C177" s="195"/>
      <c r="D177" s="420"/>
      <c r="E177" s="195"/>
      <c r="F177" s="195"/>
      <c r="G177" s="188"/>
      <c r="H177" s="235"/>
      <c r="I177" s="180"/>
      <c r="U177" s="335"/>
      <c r="V177" s="335"/>
      <c r="X177" s="227" t="str">
        <f t="array" ref="X177">IFERROR(INDEX($B$139:$B$213,SMALL(IF($E$139:$E$213="Yes",ROW($B$139:$B$213)-ROW($B$139)+1),ROWS(B$139:B177))),"")</f>
        <v/>
      </c>
    </row>
    <row r="178" spans="1:24" ht="14.5" x14ac:dyDescent="0.35">
      <c r="A178" s="204">
        <v>40</v>
      </c>
      <c r="B178" s="339"/>
      <c r="C178" s="195"/>
      <c r="D178" s="420"/>
      <c r="E178" s="195"/>
      <c r="F178" s="195"/>
      <c r="G178" s="188"/>
      <c r="H178" s="235"/>
      <c r="I178" s="180"/>
      <c r="U178" s="335"/>
      <c r="V178" s="335"/>
      <c r="X178" s="227" t="str">
        <f t="array" ref="X178">IFERROR(INDEX($B$139:$B$213,SMALL(IF($E$139:$E$213="Yes",ROW($B$139:$B$213)-ROW($B$139)+1),ROWS(B$139:B178))),"")</f>
        <v/>
      </c>
    </row>
    <row r="179" spans="1:24" ht="14.5" x14ac:dyDescent="0.35">
      <c r="A179" s="204">
        <v>41</v>
      </c>
      <c r="B179" s="339"/>
      <c r="C179" s="195"/>
      <c r="D179" s="420"/>
      <c r="E179" s="195"/>
      <c r="F179" s="195"/>
      <c r="G179" s="188"/>
      <c r="H179" s="235"/>
      <c r="I179" s="180"/>
      <c r="U179" s="335"/>
      <c r="V179" s="335"/>
      <c r="X179" s="227" t="str">
        <f t="array" ref="X179">IFERROR(INDEX($B$139:$B$213,SMALL(IF($E$139:$E$213="Yes",ROW($B$139:$B$213)-ROW($B$139)+1),ROWS(B$139:B179))),"")</f>
        <v/>
      </c>
    </row>
    <row r="180" spans="1:24" ht="14.5" x14ac:dyDescent="0.35">
      <c r="A180" s="204">
        <v>42</v>
      </c>
      <c r="B180" s="339"/>
      <c r="C180" s="195"/>
      <c r="D180" s="420"/>
      <c r="E180" s="195"/>
      <c r="F180" s="195"/>
      <c r="G180" s="188"/>
      <c r="H180" s="235"/>
      <c r="I180" s="180"/>
      <c r="U180" s="335"/>
      <c r="V180" s="335"/>
      <c r="X180" s="227" t="str">
        <f t="array" ref="X180">IFERROR(INDEX($B$139:$B$213,SMALL(IF($E$139:$E$213="Yes",ROW($B$139:$B$213)-ROW($B$139)+1),ROWS(B$139:B180))),"")</f>
        <v/>
      </c>
    </row>
    <row r="181" spans="1:24" ht="14.5" x14ac:dyDescent="0.35">
      <c r="A181" s="204">
        <v>43</v>
      </c>
      <c r="B181" s="339"/>
      <c r="C181" s="195"/>
      <c r="D181" s="420"/>
      <c r="E181" s="195"/>
      <c r="F181" s="195"/>
      <c r="G181" s="188"/>
      <c r="H181" s="235"/>
      <c r="I181" s="180"/>
      <c r="U181" s="335"/>
      <c r="V181" s="335"/>
      <c r="X181" s="227" t="str">
        <f t="array" ref="X181">IFERROR(INDEX($B$139:$B$213,SMALL(IF($E$139:$E$213="Yes",ROW($B$139:$B$213)-ROW($B$139)+1),ROWS(B$139:B181))),"")</f>
        <v/>
      </c>
    </row>
    <row r="182" spans="1:24" ht="14.5" x14ac:dyDescent="0.35">
      <c r="A182" s="204">
        <v>44</v>
      </c>
      <c r="B182" s="339"/>
      <c r="C182" s="195"/>
      <c r="D182" s="420"/>
      <c r="E182" s="195"/>
      <c r="F182" s="195"/>
      <c r="G182" s="188"/>
      <c r="H182" s="235"/>
      <c r="I182" s="180"/>
      <c r="U182" s="335"/>
      <c r="V182" s="335"/>
      <c r="X182" s="227" t="str">
        <f t="array" ref="X182">IFERROR(INDEX($B$139:$B$213,SMALL(IF($E$139:$E$213="Yes",ROW($B$139:$B$213)-ROW($B$139)+1),ROWS(B$139:B182))),"")</f>
        <v/>
      </c>
    </row>
    <row r="183" spans="1:24" ht="14.5" x14ac:dyDescent="0.35">
      <c r="A183" s="204">
        <v>45</v>
      </c>
      <c r="B183" s="339"/>
      <c r="C183" s="195"/>
      <c r="D183" s="420"/>
      <c r="E183" s="195"/>
      <c r="F183" s="195"/>
      <c r="G183" s="188"/>
      <c r="H183" s="235"/>
      <c r="I183" s="180"/>
      <c r="U183" s="335"/>
      <c r="V183" s="335"/>
      <c r="X183" s="227" t="str">
        <f t="array" ref="X183">IFERROR(INDEX($B$139:$B$213,SMALL(IF($E$139:$E$213="Yes",ROW($B$139:$B$213)-ROW($B$139)+1),ROWS(B$139:B183))),"")</f>
        <v/>
      </c>
    </row>
    <row r="184" spans="1:24" ht="14.5" x14ac:dyDescent="0.35">
      <c r="B184" s="339"/>
      <c r="C184" s="195"/>
      <c r="D184" s="420"/>
      <c r="E184" s="195"/>
      <c r="F184" s="195"/>
      <c r="G184" s="188"/>
      <c r="H184" s="235"/>
      <c r="I184" s="180"/>
      <c r="U184" s="335"/>
      <c r="V184" s="335"/>
      <c r="X184" s="227" t="str">
        <f t="array" ref="X184">IFERROR(INDEX($B$139:$B$213,SMALL(IF($E$139:$E$213="Yes",ROW($B$139:$B$213)-ROW($B$139)+1),ROWS(B$139:B184))),"")</f>
        <v/>
      </c>
    </row>
    <row r="185" spans="1:24" ht="14.5" x14ac:dyDescent="0.35">
      <c r="B185" s="339"/>
      <c r="C185" s="195"/>
      <c r="D185" s="420"/>
      <c r="E185" s="195"/>
      <c r="F185" s="195"/>
      <c r="G185" s="188"/>
      <c r="H185" s="235"/>
      <c r="I185" s="180"/>
      <c r="U185" s="335"/>
      <c r="V185" s="335"/>
      <c r="X185" s="227" t="str">
        <f t="array" ref="X185">IFERROR(INDEX($B$139:$B$213,SMALL(IF($E$139:$E$213="Yes",ROW($B$139:$B$213)-ROW($B$139)+1),ROWS(B$139:B185))),"")</f>
        <v/>
      </c>
    </row>
    <row r="186" spans="1:24" ht="14.5" x14ac:dyDescent="0.35">
      <c r="B186" s="339"/>
      <c r="C186" s="195"/>
      <c r="D186" s="420"/>
      <c r="E186" s="195"/>
      <c r="F186" s="195"/>
      <c r="G186" s="188"/>
      <c r="H186" s="235"/>
      <c r="I186" s="180"/>
      <c r="U186" s="335"/>
      <c r="V186" s="335"/>
      <c r="X186" s="227" t="str">
        <f t="array" ref="X186">IFERROR(INDEX($B$139:$B$213,SMALL(IF($E$139:$E$213="Yes",ROW($B$139:$B$213)-ROW($B$139)+1),ROWS(B$139:B186))),"")</f>
        <v/>
      </c>
    </row>
    <row r="187" spans="1:24" ht="14.5" x14ac:dyDescent="0.35">
      <c r="B187" s="339"/>
      <c r="C187" s="195"/>
      <c r="D187" s="420"/>
      <c r="E187" s="195"/>
      <c r="F187" s="195"/>
      <c r="G187" s="188"/>
      <c r="H187" s="235"/>
      <c r="I187" s="180"/>
      <c r="U187" s="335"/>
      <c r="V187" s="335"/>
      <c r="X187" s="227" t="str">
        <f t="array" ref="X187">IFERROR(INDEX($B$139:$B$213,SMALL(IF($E$139:$E$213="Yes",ROW($B$139:$B$213)-ROW($B$139)+1),ROWS(B$139:B187))),"")</f>
        <v/>
      </c>
    </row>
    <row r="188" spans="1:24" ht="14.5" x14ac:dyDescent="0.35">
      <c r="B188" s="339"/>
      <c r="C188" s="195"/>
      <c r="D188" s="420"/>
      <c r="E188" s="195"/>
      <c r="F188" s="195"/>
      <c r="G188" s="188"/>
      <c r="H188" s="235"/>
      <c r="I188" s="180"/>
      <c r="U188" s="335"/>
      <c r="V188" s="335"/>
      <c r="X188" s="227" t="str">
        <f t="array" ref="X188">IFERROR(INDEX($B$139:$B$213,SMALL(IF($E$139:$E$213="Yes",ROW($B$139:$B$213)-ROW($B$139)+1),ROWS(B$139:B188))),"")</f>
        <v/>
      </c>
    </row>
    <row r="189" spans="1:24" ht="14.5" x14ac:dyDescent="0.35">
      <c r="B189" s="339"/>
      <c r="C189" s="195"/>
      <c r="D189" s="420"/>
      <c r="E189" s="195"/>
      <c r="F189" s="195"/>
      <c r="G189" s="188"/>
      <c r="H189" s="235"/>
      <c r="I189" s="180"/>
      <c r="U189" s="335"/>
      <c r="V189" s="335"/>
      <c r="X189" s="227" t="str">
        <f t="array" ref="X189">IFERROR(INDEX($B$139:$B$213,SMALL(IF($E$139:$E$213="Yes",ROW($B$139:$B$213)-ROW($B$139)+1),ROWS(B$139:B189))),"")</f>
        <v/>
      </c>
    </row>
    <row r="190" spans="1:24" ht="14.5" x14ac:dyDescent="0.35">
      <c r="B190" s="339"/>
      <c r="C190" s="195"/>
      <c r="D190" s="420"/>
      <c r="E190" s="195"/>
      <c r="F190" s="195"/>
      <c r="G190" s="188"/>
      <c r="H190" s="235"/>
      <c r="I190" s="180"/>
      <c r="U190" s="335"/>
      <c r="V190" s="335"/>
      <c r="X190" s="227" t="str">
        <f t="array" ref="X190">IFERROR(INDEX($B$139:$B$213,SMALL(IF($E$139:$E$213="Yes",ROW($B$139:$B$213)-ROW($B$139)+1),ROWS(B$139:B190))),"")</f>
        <v/>
      </c>
    </row>
    <row r="191" spans="1:24" ht="14.5" x14ac:dyDescent="0.35">
      <c r="B191" s="339"/>
      <c r="C191" s="195"/>
      <c r="D191" s="420"/>
      <c r="E191" s="195"/>
      <c r="F191" s="195"/>
      <c r="G191" s="188"/>
      <c r="H191" s="235"/>
      <c r="I191" s="180"/>
      <c r="U191" s="335"/>
      <c r="V191" s="335"/>
      <c r="X191" s="227" t="str">
        <f t="array" ref="X191">IFERROR(INDEX($B$139:$B$213,SMALL(IF($E$139:$E$213="Yes",ROW($B$139:$B$213)-ROW($B$139)+1),ROWS(B$139:B191))),"")</f>
        <v/>
      </c>
    </row>
    <row r="192" spans="1:24" ht="14.5" x14ac:dyDescent="0.35">
      <c r="B192" s="339"/>
      <c r="C192" s="195"/>
      <c r="D192" s="420"/>
      <c r="E192" s="195"/>
      <c r="F192" s="195"/>
      <c r="G192" s="188"/>
      <c r="H192" s="235"/>
      <c r="I192" s="180"/>
      <c r="U192" s="335"/>
      <c r="V192" s="335"/>
      <c r="X192" s="227" t="str">
        <f t="array" ref="X192">IFERROR(INDEX($B$139:$B$213,SMALL(IF($E$139:$E$213="Yes",ROW($B$139:$B$213)-ROW($B$139)+1),ROWS(B$139:B192))),"")</f>
        <v/>
      </c>
    </row>
    <row r="193" spans="1:24" ht="14.5" x14ac:dyDescent="0.35">
      <c r="B193" s="339"/>
      <c r="C193" s="195"/>
      <c r="D193" s="420"/>
      <c r="E193" s="195"/>
      <c r="F193" s="195"/>
      <c r="G193" s="188"/>
      <c r="H193" s="235"/>
      <c r="I193" s="180"/>
      <c r="U193" s="335"/>
      <c r="V193" s="335"/>
      <c r="X193" s="227" t="str">
        <f t="array" ref="X193">IFERROR(INDEX($B$139:$B$213,SMALL(IF($E$139:$E$213="Yes",ROW($B$139:$B$213)-ROW($B$139)+1),ROWS(B$139:B193))),"")</f>
        <v/>
      </c>
    </row>
    <row r="194" spans="1:24" ht="14.5" x14ac:dyDescent="0.35">
      <c r="B194" s="339"/>
      <c r="C194" s="195"/>
      <c r="D194" s="420"/>
      <c r="E194" s="195"/>
      <c r="F194" s="195"/>
      <c r="G194" s="188"/>
      <c r="H194" s="235"/>
      <c r="I194" s="180"/>
      <c r="U194" s="335"/>
      <c r="V194" s="335"/>
      <c r="X194" s="227" t="str">
        <f t="array" ref="X194">IFERROR(INDEX($B$139:$B$213,SMALL(IF($E$139:$E$213="Yes",ROW($B$139:$B$213)-ROW($B$139)+1),ROWS(B$139:B194))),"")</f>
        <v/>
      </c>
    </row>
    <row r="195" spans="1:24" ht="14.5" x14ac:dyDescent="0.35">
      <c r="B195" s="339"/>
      <c r="C195" s="195"/>
      <c r="D195" s="420"/>
      <c r="E195" s="195"/>
      <c r="F195" s="195"/>
      <c r="G195" s="188"/>
      <c r="H195" s="235"/>
      <c r="I195" s="180"/>
      <c r="U195" s="335"/>
      <c r="V195" s="335"/>
      <c r="X195" s="227" t="str">
        <f t="array" ref="X195">IFERROR(INDEX($B$139:$B$213,SMALL(IF($E$139:$E$213="Yes",ROW($B$139:$B$213)-ROW($B$139)+1),ROWS(B$139:B195))),"")</f>
        <v/>
      </c>
    </row>
    <row r="196" spans="1:24" ht="14.5" x14ac:dyDescent="0.35">
      <c r="B196" s="339"/>
      <c r="C196" s="195"/>
      <c r="D196" s="420"/>
      <c r="E196" s="195"/>
      <c r="F196" s="195"/>
      <c r="G196" s="188"/>
      <c r="H196" s="235"/>
      <c r="I196" s="180"/>
      <c r="U196" s="335"/>
      <c r="V196" s="335"/>
      <c r="X196" s="227" t="str">
        <f t="array" ref="X196">IFERROR(INDEX($B$139:$B$213,SMALL(IF($E$139:$E$213="Yes",ROW($B$139:$B$213)-ROW($B$139)+1),ROWS(B$139:B196))),"")</f>
        <v/>
      </c>
    </row>
    <row r="197" spans="1:24" ht="14.5" x14ac:dyDescent="0.35">
      <c r="B197" s="339"/>
      <c r="C197" s="195"/>
      <c r="D197" s="420"/>
      <c r="E197" s="195"/>
      <c r="F197" s="195"/>
      <c r="G197" s="188"/>
      <c r="H197" s="235"/>
      <c r="I197" s="180"/>
      <c r="U197" s="335"/>
      <c r="V197" s="335"/>
      <c r="X197" s="227" t="str">
        <f t="array" ref="X197">IFERROR(INDEX($B$139:$B$213,SMALL(IF($E$139:$E$213="Yes",ROW($B$139:$B$213)-ROW($B$139)+1),ROWS(B$139:B197))),"")</f>
        <v/>
      </c>
    </row>
    <row r="198" spans="1:24" ht="14.5" x14ac:dyDescent="0.35">
      <c r="B198" s="339"/>
      <c r="C198" s="195"/>
      <c r="D198" s="420"/>
      <c r="E198" s="195"/>
      <c r="F198" s="195"/>
      <c r="G198" s="188"/>
      <c r="H198" s="235"/>
      <c r="I198" s="180"/>
      <c r="U198" s="335"/>
      <c r="V198" s="335"/>
      <c r="X198" s="227" t="str">
        <f t="array" ref="X198">IFERROR(INDEX($B$139:$B$213,SMALL(IF($E$139:$E$213="Yes",ROW($B$139:$B$213)-ROW($B$139)+1),ROWS(B$139:B198))),"")</f>
        <v/>
      </c>
    </row>
    <row r="199" spans="1:24" ht="14.5" x14ac:dyDescent="0.35">
      <c r="A199" s="204">
        <v>46</v>
      </c>
      <c r="B199" s="339"/>
      <c r="C199" s="195"/>
      <c r="D199" s="420"/>
      <c r="E199" s="195"/>
      <c r="F199" s="195"/>
      <c r="G199" s="188"/>
      <c r="H199" s="235"/>
      <c r="I199" s="180"/>
      <c r="U199" s="335"/>
      <c r="V199" s="335"/>
      <c r="X199" s="227" t="str">
        <f t="array" ref="X199">IFERROR(INDEX($B$139:$B$213,SMALL(IF($E$139:$E$213="Yes",ROW($B$139:$B$213)-ROW($B$139)+1),ROWS(B$139:B199))),"")</f>
        <v/>
      </c>
    </row>
    <row r="200" spans="1:24" ht="14.5" x14ac:dyDescent="0.35">
      <c r="A200" s="204">
        <v>47</v>
      </c>
      <c r="B200" s="339"/>
      <c r="C200" s="195"/>
      <c r="D200" s="420"/>
      <c r="E200" s="195"/>
      <c r="F200" s="195"/>
      <c r="G200" s="188"/>
      <c r="H200" s="235"/>
      <c r="I200" s="180"/>
      <c r="U200" s="335"/>
      <c r="V200" s="335"/>
      <c r="X200" s="227" t="str">
        <f t="array" ref="X200">IFERROR(INDEX($B$139:$B$213,SMALL(IF($E$139:$E$213="Yes",ROW($B$139:$B$213)-ROW($B$139)+1),ROWS(B$139:B200))),"")</f>
        <v/>
      </c>
    </row>
    <row r="201" spans="1:24" ht="14.5" x14ac:dyDescent="0.35">
      <c r="A201" s="204">
        <v>48</v>
      </c>
      <c r="B201" s="339"/>
      <c r="C201" s="195"/>
      <c r="D201" s="420"/>
      <c r="E201" s="195"/>
      <c r="F201" s="195"/>
      <c r="G201" s="188"/>
      <c r="H201" s="235"/>
      <c r="I201" s="180"/>
      <c r="U201" s="335"/>
      <c r="V201" s="335"/>
      <c r="X201" s="227" t="str">
        <f t="array" ref="X201">IFERROR(INDEX($B$139:$B$213,SMALL(IF($E$139:$E$213="Yes",ROW($B$139:$B$213)-ROW($B$139)+1),ROWS(B$139:B201))),"")</f>
        <v/>
      </c>
    </row>
    <row r="202" spans="1:24" ht="14.5" x14ac:dyDescent="0.35">
      <c r="A202" s="204">
        <v>49</v>
      </c>
      <c r="B202" s="339"/>
      <c r="C202" s="195"/>
      <c r="D202" s="420"/>
      <c r="E202" s="195"/>
      <c r="F202" s="195"/>
      <c r="G202" s="188"/>
      <c r="H202" s="235"/>
      <c r="I202" s="180"/>
      <c r="U202" s="335"/>
      <c r="V202" s="335"/>
      <c r="X202" s="227" t="str">
        <f t="array" ref="X202">IFERROR(INDEX($B$139:$B$213,SMALL(IF($E$139:$E$213="Yes",ROW($B$139:$B$213)-ROW($B$139)+1),ROWS(B$139:B202))),"")</f>
        <v/>
      </c>
    </row>
    <row r="203" spans="1:24" ht="14.5" x14ac:dyDescent="0.35">
      <c r="A203" s="204">
        <v>50</v>
      </c>
      <c r="B203" s="339"/>
      <c r="C203" s="195"/>
      <c r="D203" s="420"/>
      <c r="E203" s="195"/>
      <c r="F203" s="195"/>
      <c r="G203" s="188"/>
      <c r="H203" s="235"/>
      <c r="I203" s="180"/>
      <c r="U203" s="335"/>
      <c r="V203" s="335"/>
      <c r="X203" s="227" t="str">
        <f t="array" ref="X203">IFERROR(INDEX($B$139:$B$213,SMALL(IF($E$139:$E$213="Yes",ROW($B$139:$B$213)-ROW($B$139)+1),ROWS(B$139:B203))),"")</f>
        <v/>
      </c>
    </row>
    <row r="204" spans="1:24" ht="14.5" x14ac:dyDescent="0.35">
      <c r="A204" s="204">
        <v>51</v>
      </c>
      <c r="B204" s="339"/>
      <c r="C204" s="195"/>
      <c r="D204" s="420"/>
      <c r="E204" s="195"/>
      <c r="F204" s="195"/>
      <c r="G204" s="188"/>
      <c r="H204" s="235"/>
      <c r="I204" s="180"/>
      <c r="U204" s="335"/>
      <c r="V204" s="335"/>
      <c r="X204" s="227" t="str">
        <f t="array" ref="X204">IFERROR(INDEX($B$139:$B$213,SMALL(IF($E$139:$E$213="Yes",ROW($B$139:$B$213)-ROW($B$139)+1),ROWS(B$139:B204))),"")</f>
        <v/>
      </c>
    </row>
    <row r="205" spans="1:24" ht="14.5" x14ac:dyDescent="0.35">
      <c r="A205" s="204">
        <v>52</v>
      </c>
      <c r="B205" s="339"/>
      <c r="C205" s="195"/>
      <c r="D205" s="420"/>
      <c r="E205" s="195"/>
      <c r="F205" s="195"/>
      <c r="G205" s="188"/>
      <c r="H205" s="235"/>
      <c r="I205" s="180"/>
      <c r="U205" s="335"/>
      <c r="V205" s="335"/>
      <c r="X205" s="227" t="str">
        <f t="array" ref="X205">IFERROR(INDEX($B$139:$B$213,SMALL(IF($E$139:$E$213="Yes",ROW($B$139:$B$213)-ROW($B$139)+1),ROWS(B$139:B205))),"")</f>
        <v/>
      </c>
    </row>
    <row r="206" spans="1:24" ht="14.5" x14ac:dyDescent="0.35">
      <c r="A206" s="204">
        <v>53</v>
      </c>
      <c r="B206" s="339"/>
      <c r="C206" s="195"/>
      <c r="D206" s="420"/>
      <c r="E206" s="195"/>
      <c r="F206" s="195"/>
      <c r="G206" s="188"/>
      <c r="H206" s="235"/>
      <c r="I206" s="180"/>
      <c r="U206" s="335"/>
      <c r="V206" s="335"/>
      <c r="X206" s="227" t="str">
        <f t="array" ref="X206">IFERROR(INDEX($B$139:$B$213,SMALL(IF($E$139:$E$213="Yes",ROW($B$139:$B$213)-ROW($B$139)+1),ROWS(B$139:B206))),"")</f>
        <v/>
      </c>
    </row>
    <row r="207" spans="1:24" ht="14.5" x14ac:dyDescent="0.35">
      <c r="A207" s="204">
        <v>54</v>
      </c>
      <c r="B207" s="339"/>
      <c r="C207" s="195"/>
      <c r="D207" s="420"/>
      <c r="E207" s="195"/>
      <c r="F207" s="195"/>
      <c r="G207" s="188"/>
      <c r="H207" s="235"/>
      <c r="I207" s="180"/>
      <c r="U207" s="335"/>
      <c r="V207" s="335"/>
      <c r="X207" s="227" t="str">
        <f t="array" ref="X207">IFERROR(INDEX($B$139:$B$213,SMALL(IF($E$139:$E$213="Yes",ROW($B$139:$B$213)-ROW($B$139)+1),ROWS(B$139:B207))),"")</f>
        <v/>
      </c>
    </row>
    <row r="208" spans="1:24" ht="14.5" x14ac:dyDescent="0.35">
      <c r="A208" s="204">
        <v>55</v>
      </c>
      <c r="B208" s="339"/>
      <c r="C208" s="195"/>
      <c r="D208" s="420"/>
      <c r="E208" s="195"/>
      <c r="F208" s="195"/>
      <c r="G208" s="188"/>
      <c r="H208" s="235"/>
      <c r="I208" s="180"/>
      <c r="U208" s="335"/>
      <c r="V208" s="335"/>
      <c r="X208" s="227" t="str">
        <f t="array" ref="X208">IFERROR(INDEX($B$139:$B$213,SMALL(IF($E$139:$E$213="Yes",ROW($B$139:$B$213)-ROW($B$139)+1),ROWS(B$139:B208))),"")</f>
        <v/>
      </c>
    </row>
    <row r="209" spans="1:25" ht="14.5" x14ac:dyDescent="0.35">
      <c r="A209" s="204">
        <v>56</v>
      </c>
      <c r="B209" s="339"/>
      <c r="C209" s="195"/>
      <c r="D209" s="420"/>
      <c r="E209" s="195"/>
      <c r="F209" s="195"/>
      <c r="G209" s="188"/>
      <c r="H209" s="235"/>
      <c r="I209" s="180"/>
      <c r="U209" s="335"/>
      <c r="V209" s="335"/>
      <c r="X209" s="227" t="str">
        <f t="array" ref="X209">IFERROR(INDEX($B$139:$B$213,SMALL(IF($E$139:$E$213="Yes",ROW($B$139:$B$213)-ROW($B$139)+1),ROWS(B$139:B209))),"")</f>
        <v/>
      </c>
    </row>
    <row r="210" spans="1:25" ht="14.5" x14ac:dyDescent="0.35">
      <c r="A210" s="204">
        <v>57</v>
      </c>
      <c r="B210" s="339"/>
      <c r="C210" s="195"/>
      <c r="D210" s="420"/>
      <c r="E210" s="195"/>
      <c r="F210" s="195"/>
      <c r="G210" s="188"/>
      <c r="H210" s="235"/>
      <c r="I210" s="180"/>
      <c r="U210" s="335"/>
      <c r="V210" s="335"/>
      <c r="X210" s="227" t="str">
        <f t="array" ref="X210">IFERROR(INDEX($B$139:$B$213,SMALL(IF($E$139:$E$213="Yes",ROW($B$139:$B$213)-ROW($B$139)+1),ROWS(B$139:B210))),"")</f>
        <v/>
      </c>
    </row>
    <row r="211" spans="1:25" ht="14.5" x14ac:dyDescent="0.35">
      <c r="A211" s="204">
        <v>58</v>
      </c>
      <c r="B211" s="339"/>
      <c r="C211" s="195"/>
      <c r="D211" s="420"/>
      <c r="E211" s="195"/>
      <c r="F211" s="195"/>
      <c r="G211" s="188"/>
      <c r="H211" s="235"/>
      <c r="I211" s="180"/>
      <c r="U211" s="335"/>
      <c r="V211" s="335"/>
      <c r="X211" s="227" t="str">
        <f t="array" ref="X211">IFERROR(INDEX($B$139:$B$213,SMALL(IF($E$139:$E$213="Yes",ROW($B$139:$B$213)-ROW($B$139)+1),ROWS(B$139:B211))),"")</f>
        <v/>
      </c>
    </row>
    <row r="212" spans="1:25" ht="14.5" x14ac:dyDescent="0.35">
      <c r="A212" s="204">
        <v>59</v>
      </c>
      <c r="B212" s="339"/>
      <c r="C212" s="195"/>
      <c r="D212" s="420"/>
      <c r="E212" s="195"/>
      <c r="F212" s="195"/>
      <c r="G212" s="188"/>
      <c r="H212" s="235"/>
      <c r="I212" s="180"/>
      <c r="U212" s="335"/>
      <c r="V212" s="335"/>
      <c r="X212" s="227" t="str">
        <f t="array" ref="X212">IFERROR(INDEX($B$139:$B$213,SMALL(IF($E$139:$E$213="Yes",ROW($B$139:$B$213)-ROW($B$139)+1),ROWS(B$139:B212))),"")</f>
        <v/>
      </c>
    </row>
    <row r="213" spans="1:25" ht="14.5" x14ac:dyDescent="0.35">
      <c r="A213" s="204">
        <v>60</v>
      </c>
      <c r="B213" s="339"/>
      <c r="C213" s="195"/>
      <c r="D213" s="420"/>
      <c r="E213" s="195"/>
      <c r="F213" s="195"/>
      <c r="G213" s="188"/>
      <c r="H213" s="235"/>
      <c r="I213" s="180"/>
      <c r="U213" s="335"/>
      <c r="V213" s="335"/>
      <c r="X213" s="227" t="str">
        <f t="array" ref="X213">IFERROR(INDEX($B$139:$B$213,SMALL(IF($E$139:$E$213="Yes",ROW($B$139:$B$213)-ROW($B$139)+1),ROWS(B$139:B213))),"")</f>
        <v/>
      </c>
    </row>
    <row r="214" spans="1:25" ht="14.5" x14ac:dyDescent="0.35">
      <c r="U214" s="335" t="str">
        <f>IF(E214="Yes",B214,"")</f>
        <v/>
      </c>
      <c r="V214" s="335" t="str">
        <f>IF(F214="Yes",B214,"")</f>
        <v/>
      </c>
    </row>
    <row r="215" spans="1:25" ht="14.5" x14ac:dyDescent="0.35">
      <c r="U215" s="335"/>
      <c r="V215" s="335"/>
    </row>
    <row r="216" spans="1:25" ht="14.5" x14ac:dyDescent="0.35">
      <c r="B216" s="237" t="s">
        <v>4371</v>
      </c>
      <c r="I216" s="129" t="s">
        <v>4306</v>
      </c>
      <c r="U216" s="335"/>
      <c r="V216" s="335"/>
    </row>
    <row r="217" spans="1:25" ht="196.5" customHeight="1" x14ac:dyDescent="0.35">
      <c r="B217" s="928" t="s">
        <v>9005</v>
      </c>
      <c r="C217" s="928"/>
      <c r="D217" s="928"/>
      <c r="E217" s="928"/>
      <c r="F217" s="928"/>
      <c r="G217" s="928"/>
    </row>
    <row r="218" spans="1:25" ht="53.5" customHeight="1" x14ac:dyDescent="0.35">
      <c r="B218" s="295" t="str">
        <f ca="1">IF(ISERROR(Z72),"",IF(Z72&gt;0,$Z$53,""))</f>
        <v/>
      </c>
      <c r="G218" s="868" t="s">
        <v>4738</v>
      </c>
      <c r="H218" s="868"/>
      <c r="I218" s="868"/>
      <c r="J218" s="335"/>
      <c r="K218" s="335"/>
      <c r="L218" s="335"/>
      <c r="M218" s="335"/>
      <c r="N218" s="335"/>
      <c r="O218" s="335"/>
      <c r="P218" s="335"/>
      <c r="Q218" s="335"/>
      <c r="R218" s="335"/>
      <c r="S218" s="335"/>
      <c r="T218" s="335"/>
      <c r="U218" s="335"/>
      <c r="V218" s="335"/>
      <c r="W218" s="335"/>
      <c r="X218" s="335"/>
      <c r="Y218" s="335"/>
    </row>
    <row r="219" spans="1:25" ht="101" customHeight="1" x14ac:dyDescent="0.35">
      <c r="B219" s="317" t="s">
        <v>4751</v>
      </c>
      <c r="C219" s="317" t="s">
        <v>4348</v>
      </c>
      <c r="D219" s="317" t="s">
        <v>9006</v>
      </c>
      <c r="E219" s="317" t="s">
        <v>3991</v>
      </c>
      <c r="F219" s="317" t="s">
        <v>4304</v>
      </c>
      <c r="G219" s="317" t="s">
        <v>9007</v>
      </c>
      <c r="H219" s="317" t="s">
        <v>9173</v>
      </c>
      <c r="I219" s="317" t="s">
        <v>9008</v>
      </c>
      <c r="J219" s="335"/>
      <c r="K219" s="335"/>
      <c r="L219" s="335"/>
      <c r="M219" s="335"/>
      <c r="N219" s="335"/>
      <c r="O219" s="335"/>
      <c r="P219" s="335"/>
      <c r="Q219" s="335"/>
      <c r="R219" s="335"/>
      <c r="S219" s="335"/>
      <c r="T219" s="335"/>
      <c r="U219" s="335"/>
      <c r="V219" s="335"/>
      <c r="W219" s="335"/>
      <c r="X219" s="335"/>
      <c r="Y219" s="335"/>
    </row>
    <row r="220" spans="1:25" ht="14.5" x14ac:dyDescent="0.35">
      <c r="A220" s="204">
        <v>1</v>
      </c>
      <c r="B220" s="195"/>
      <c r="C220" s="580"/>
      <c r="D220" s="420"/>
      <c r="E220" s="387"/>
      <c r="F220" s="195"/>
      <c r="G220" s="420"/>
      <c r="H220" s="195"/>
      <c r="I220" s="420"/>
      <c r="J220" s="335"/>
      <c r="K220" s="335"/>
      <c r="L220" s="335"/>
      <c r="M220" s="335"/>
      <c r="N220" s="335"/>
      <c r="O220" s="335"/>
      <c r="P220" s="335"/>
      <c r="Q220" s="335"/>
      <c r="R220" s="335"/>
      <c r="S220" s="335"/>
      <c r="T220" s="335"/>
      <c r="U220" s="335"/>
      <c r="V220" s="335"/>
      <c r="W220" s="335"/>
      <c r="X220" s="335"/>
      <c r="Y220" s="335"/>
    </row>
    <row r="221" spans="1:25" ht="14.5" x14ac:dyDescent="0.35">
      <c r="A221" s="204">
        <v>2</v>
      </c>
      <c r="B221" s="195"/>
      <c r="C221" s="580"/>
      <c r="D221" s="420"/>
      <c r="E221" s="387"/>
      <c r="F221" s="195"/>
      <c r="G221" s="420"/>
      <c r="H221" s="195"/>
      <c r="I221" s="420"/>
      <c r="J221" s="335"/>
      <c r="K221" s="335"/>
      <c r="L221" s="335"/>
      <c r="M221" s="335"/>
      <c r="N221" s="335"/>
      <c r="O221" s="335"/>
      <c r="P221" s="335"/>
      <c r="Q221" s="335"/>
      <c r="R221" s="335"/>
      <c r="S221" s="335"/>
      <c r="T221" s="335"/>
      <c r="U221" s="335"/>
      <c r="V221" s="335"/>
      <c r="W221" s="335"/>
      <c r="X221" s="335"/>
      <c r="Y221" s="335"/>
    </row>
    <row r="222" spans="1:25" ht="14.5" x14ac:dyDescent="0.35">
      <c r="A222" s="204">
        <v>3</v>
      </c>
      <c r="B222" s="195"/>
      <c r="C222" s="580"/>
      <c r="D222" s="420"/>
      <c r="E222" s="387"/>
      <c r="F222" s="195"/>
      <c r="G222" s="420"/>
      <c r="H222" s="195"/>
      <c r="I222" s="420"/>
      <c r="J222" s="335"/>
      <c r="K222" s="335"/>
      <c r="L222" s="335"/>
      <c r="M222" s="335"/>
      <c r="N222" s="335"/>
      <c r="O222" s="335"/>
      <c r="P222" s="335"/>
      <c r="Q222" s="335"/>
      <c r="R222" s="335"/>
      <c r="S222" s="335"/>
      <c r="T222" s="335"/>
      <c r="U222" s="335"/>
      <c r="V222" s="335"/>
      <c r="W222" s="335"/>
      <c r="X222" s="335"/>
      <c r="Y222" s="335"/>
    </row>
    <row r="223" spans="1:25" ht="14.5" x14ac:dyDescent="0.35">
      <c r="A223" s="204">
        <v>4</v>
      </c>
      <c r="B223" s="195"/>
      <c r="C223" s="580"/>
      <c r="D223" s="420"/>
      <c r="E223" s="387"/>
      <c r="F223" s="195"/>
      <c r="G223" s="420"/>
      <c r="H223" s="195"/>
      <c r="I223" s="420"/>
      <c r="J223" s="335"/>
      <c r="K223" s="335"/>
      <c r="L223" s="335"/>
      <c r="M223" s="335"/>
      <c r="N223" s="335"/>
      <c r="O223" s="335"/>
      <c r="P223" s="335"/>
      <c r="Q223" s="335"/>
      <c r="R223" s="335"/>
      <c r="S223" s="335"/>
      <c r="T223" s="335"/>
      <c r="U223" s="335"/>
      <c r="V223" s="335"/>
      <c r="W223" s="335"/>
      <c r="X223" s="335"/>
      <c r="Y223" s="335"/>
    </row>
    <row r="224" spans="1:25" ht="14.5" x14ac:dyDescent="0.35">
      <c r="A224" s="204">
        <v>5</v>
      </c>
      <c r="B224" s="195"/>
      <c r="C224" s="580"/>
      <c r="D224" s="420"/>
      <c r="E224" s="387"/>
      <c r="F224" s="195"/>
      <c r="G224" s="420"/>
      <c r="H224" s="195"/>
      <c r="I224" s="420"/>
      <c r="J224" s="335"/>
      <c r="K224" s="335"/>
      <c r="L224" s="335"/>
      <c r="M224" s="335"/>
      <c r="N224" s="335"/>
      <c r="O224" s="335"/>
      <c r="P224" s="335"/>
      <c r="Q224" s="335"/>
      <c r="R224" s="335"/>
      <c r="S224" s="335"/>
      <c r="T224" s="335"/>
      <c r="U224" s="335"/>
      <c r="V224" s="335"/>
      <c r="W224" s="335"/>
      <c r="X224" s="335"/>
      <c r="Y224" s="335"/>
    </row>
    <row r="225" spans="1:25" ht="14.5" x14ac:dyDescent="0.35">
      <c r="A225" s="204">
        <v>6</v>
      </c>
      <c r="B225" s="195"/>
      <c r="C225" s="580"/>
      <c r="D225" s="420"/>
      <c r="E225" s="387"/>
      <c r="F225" s="195"/>
      <c r="G225" s="420"/>
      <c r="H225" s="195"/>
      <c r="I225" s="420"/>
      <c r="J225" s="335"/>
      <c r="K225" s="335"/>
      <c r="L225" s="335"/>
      <c r="M225" s="335"/>
      <c r="N225" s="335"/>
      <c r="O225" s="335"/>
      <c r="P225" s="335"/>
      <c r="Q225" s="335"/>
      <c r="R225" s="335"/>
      <c r="S225" s="335"/>
      <c r="T225" s="335"/>
      <c r="U225" s="335"/>
      <c r="V225" s="335"/>
      <c r="W225" s="335"/>
      <c r="X225" s="335"/>
      <c r="Y225" s="335"/>
    </row>
    <row r="226" spans="1:25" ht="14.5" x14ac:dyDescent="0.35">
      <c r="A226" s="204">
        <v>7</v>
      </c>
      <c r="B226" s="195"/>
      <c r="C226" s="580"/>
      <c r="D226" s="420"/>
      <c r="E226" s="387"/>
      <c r="F226" s="195"/>
      <c r="G226" s="420"/>
      <c r="H226" s="195"/>
      <c r="I226" s="420"/>
      <c r="J226" s="335"/>
      <c r="K226" s="335"/>
      <c r="L226" s="335"/>
      <c r="M226" s="335"/>
      <c r="N226" s="335"/>
      <c r="O226" s="335"/>
      <c r="P226" s="335"/>
      <c r="Q226" s="335"/>
      <c r="R226" s="335"/>
      <c r="S226" s="335"/>
      <c r="T226" s="335"/>
      <c r="U226" s="335"/>
      <c r="V226" s="335"/>
      <c r="W226" s="335"/>
      <c r="X226" s="335"/>
      <c r="Y226" s="335"/>
    </row>
    <row r="227" spans="1:25" ht="14.5" x14ac:dyDescent="0.35">
      <c r="A227" s="204">
        <v>8</v>
      </c>
      <c r="B227" s="195"/>
      <c r="C227" s="580"/>
      <c r="D227" s="420"/>
      <c r="E227" s="387"/>
      <c r="F227" s="195"/>
      <c r="G227" s="420"/>
      <c r="H227" s="195"/>
      <c r="I227" s="420"/>
      <c r="J227" s="335"/>
      <c r="K227" s="335"/>
      <c r="L227" s="335"/>
      <c r="M227" s="335"/>
      <c r="N227" s="335"/>
      <c r="O227" s="335"/>
      <c r="P227" s="335"/>
      <c r="Q227" s="335"/>
      <c r="R227" s="335"/>
      <c r="S227" s="335"/>
      <c r="T227" s="335"/>
      <c r="U227" s="335"/>
      <c r="V227" s="335"/>
      <c r="W227" s="335"/>
      <c r="X227" s="335"/>
      <c r="Y227" s="335"/>
    </row>
    <row r="228" spans="1:25" ht="14.5" x14ac:dyDescent="0.35">
      <c r="A228" s="204">
        <v>9</v>
      </c>
      <c r="B228" s="195"/>
      <c r="C228" s="580"/>
      <c r="D228" s="420"/>
      <c r="E228" s="387"/>
      <c r="F228" s="195"/>
      <c r="G228" s="420"/>
      <c r="H228" s="195"/>
      <c r="I228" s="420"/>
      <c r="J228" s="335"/>
      <c r="K228" s="335"/>
      <c r="L228" s="335"/>
      <c r="M228" s="335"/>
      <c r="N228" s="335"/>
      <c r="O228" s="335"/>
      <c r="P228" s="335"/>
      <c r="Q228" s="335"/>
      <c r="R228" s="335"/>
      <c r="S228" s="335"/>
      <c r="T228" s="335"/>
      <c r="U228" s="335"/>
      <c r="V228" s="335"/>
      <c r="W228" s="335"/>
      <c r="X228" s="335"/>
      <c r="Y228" s="335"/>
    </row>
    <row r="229" spans="1:25" ht="14.5" x14ac:dyDescent="0.35">
      <c r="A229" s="204">
        <v>10</v>
      </c>
      <c r="B229" s="195"/>
      <c r="C229" s="580"/>
      <c r="D229" s="420"/>
      <c r="E229" s="387"/>
      <c r="F229" s="195"/>
      <c r="G229" s="420"/>
      <c r="H229" s="195"/>
      <c r="I229" s="420"/>
      <c r="J229" s="335"/>
      <c r="K229" s="335"/>
      <c r="L229" s="335"/>
      <c r="M229" s="335"/>
      <c r="N229" s="335"/>
      <c r="O229" s="335"/>
      <c r="P229" s="335"/>
      <c r="Q229" s="335"/>
      <c r="R229" s="335"/>
      <c r="S229" s="335"/>
      <c r="T229" s="335"/>
      <c r="U229" s="335"/>
      <c r="V229" s="335"/>
      <c r="W229" s="335"/>
      <c r="X229" s="335"/>
      <c r="Y229" s="335"/>
    </row>
    <row r="230" spans="1:25" ht="14.5" x14ac:dyDescent="0.35">
      <c r="B230" s="195"/>
      <c r="C230" s="580"/>
      <c r="D230" s="420"/>
      <c r="E230" s="387"/>
      <c r="F230" s="195"/>
      <c r="G230" s="420"/>
      <c r="H230" s="195"/>
      <c r="I230" s="420"/>
      <c r="J230" s="335"/>
      <c r="K230" s="335"/>
      <c r="L230" s="335"/>
      <c r="M230" s="335"/>
      <c r="N230" s="335"/>
      <c r="O230" s="335"/>
      <c r="P230" s="335"/>
      <c r="Q230" s="335"/>
      <c r="R230" s="335"/>
      <c r="S230" s="335"/>
      <c r="T230" s="335"/>
      <c r="U230" s="335"/>
      <c r="V230" s="335"/>
      <c r="W230" s="335"/>
      <c r="X230" s="335"/>
      <c r="Y230" s="335"/>
    </row>
    <row r="231" spans="1:25" ht="14.5" x14ac:dyDescent="0.35">
      <c r="B231" s="195"/>
      <c r="C231" s="580"/>
      <c r="D231" s="420"/>
      <c r="E231" s="387"/>
      <c r="F231" s="195"/>
      <c r="G231" s="420"/>
      <c r="H231" s="195"/>
      <c r="I231" s="420"/>
      <c r="J231" s="335"/>
      <c r="K231" s="335"/>
      <c r="L231" s="335"/>
      <c r="M231" s="335"/>
      <c r="N231" s="335"/>
      <c r="O231" s="335"/>
      <c r="P231" s="335"/>
      <c r="Q231" s="335"/>
      <c r="R231" s="335"/>
      <c r="S231" s="335"/>
      <c r="T231" s="335"/>
      <c r="U231" s="335"/>
      <c r="V231" s="335"/>
      <c r="W231" s="335"/>
      <c r="X231" s="335"/>
      <c r="Y231" s="335"/>
    </row>
    <row r="232" spans="1:25" ht="14.5" x14ac:dyDescent="0.35">
      <c r="B232" s="195"/>
      <c r="C232" s="580"/>
      <c r="D232" s="420"/>
      <c r="E232" s="387"/>
      <c r="F232" s="195"/>
      <c r="G232" s="420"/>
      <c r="H232" s="195"/>
      <c r="I232" s="420"/>
      <c r="J232" s="335"/>
      <c r="K232" s="335"/>
      <c r="L232" s="335"/>
      <c r="M232" s="335"/>
      <c r="N232" s="335"/>
      <c r="O232" s="335"/>
      <c r="P232" s="335"/>
      <c r="Q232" s="335"/>
      <c r="R232" s="335"/>
      <c r="S232" s="335"/>
      <c r="T232" s="335"/>
      <c r="U232" s="335"/>
      <c r="V232" s="335"/>
      <c r="W232" s="335"/>
      <c r="X232" s="335"/>
      <c r="Y232" s="335"/>
    </row>
    <row r="233" spans="1:25" ht="14.5" x14ac:dyDescent="0.35">
      <c r="B233" s="195"/>
      <c r="C233" s="580"/>
      <c r="D233" s="420"/>
      <c r="E233" s="387"/>
      <c r="F233" s="195"/>
      <c r="G233" s="420"/>
      <c r="H233" s="195"/>
      <c r="I233" s="420"/>
      <c r="J233" s="335"/>
      <c r="K233" s="335"/>
      <c r="L233" s="335"/>
      <c r="M233" s="335"/>
      <c r="N233" s="335"/>
      <c r="O233" s="335"/>
      <c r="P233" s="335"/>
      <c r="Q233" s="335"/>
      <c r="R233" s="335"/>
      <c r="S233" s="335"/>
      <c r="T233" s="335"/>
      <c r="U233" s="335"/>
      <c r="V233" s="335"/>
      <c r="W233" s="335"/>
      <c r="X233" s="335"/>
      <c r="Y233" s="335"/>
    </row>
    <row r="234" spans="1:25" ht="14.5" x14ac:dyDescent="0.35">
      <c r="B234" s="195"/>
      <c r="C234" s="580"/>
      <c r="D234" s="420"/>
      <c r="E234" s="387"/>
      <c r="F234" s="195"/>
      <c r="G234" s="420"/>
      <c r="H234" s="195"/>
      <c r="I234" s="420"/>
      <c r="J234" s="335"/>
      <c r="K234" s="335"/>
      <c r="L234" s="335"/>
      <c r="M234" s="335"/>
      <c r="N234" s="335"/>
      <c r="O234" s="335"/>
      <c r="P234" s="335"/>
      <c r="Q234" s="335"/>
      <c r="R234" s="335"/>
      <c r="S234" s="335"/>
      <c r="T234" s="335"/>
      <c r="U234" s="335"/>
      <c r="V234" s="335"/>
      <c r="W234" s="335"/>
      <c r="X234" s="335"/>
      <c r="Y234" s="335"/>
    </row>
    <row r="235" spans="1:25" ht="14.5" x14ac:dyDescent="0.35">
      <c r="B235" s="195"/>
      <c r="C235" s="580"/>
      <c r="D235" s="420"/>
      <c r="E235" s="387"/>
      <c r="F235" s="195"/>
      <c r="G235" s="420"/>
      <c r="H235" s="195"/>
      <c r="I235" s="420"/>
      <c r="J235" s="335"/>
      <c r="K235" s="335"/>
      <c r="L235" s="335"/>
      <c r="M235" s="335"/>
      <c r="N235" s="335"/>
      <c r="O235" s="335"/>
      <c r="P235" s="335"/>
      <c r="Q235" s="335"/>
      <c r="R235" s="335"/>
      <c r="S235" s="335"/>
      <c r="T235" s="335"/>
      <c r="U235" s="335"/>
      <c r="V235" s="335"/>
      <c r="W235" s="335"/>
      <c r="X235" s="335"/>
      <c r="Y235" s="335"/>
    </row>
    <row r="236" spans="1:25" ht="14.5" x14ac:dyDescent="0.35">
      <c r="B236" s="195"/>
      <c r="C236" s="580"/>
      <c r="D236" s="420"/>
      <c r="E236" s="387"/>
      <c r="F236" s="195"/>
      <c r="G236" s="420"/>
      <c r="H236" s="195"/>
      <c r="I236" s="420"/>
      <c r="J236" s="335"/>
      <c r="K236" s="335"/>
      <c r="L236" s="335"/>
      <c r="M236" s="335"/>
      <c r="N236" s="335"/>
      <c r="O236" s="335"/>
      <c r="P236" s="335"/>
      <c r="Q236" s="335"/>
      <c r="R236" s="335"/>
      <c r="S236" s="335"/>
      <c r="T236" s="335"/>
      <c r="U236" s="335"/>
      <c r="V236" s="335"/>
      <c r="W236" s="335"/>
      <c r="X236" s="335"/>
      <c r="Y236" s="335"/>
    </row>
    <row r="237" spans="1:25" ht="14.5" x14ac:dyDescent="0.35">
      <c r="B237" s="195"/>
      <c r="C237" s="580"/>
      <c r="D237" s="420"/>
      <c r="E237" s="387"/>
      <c r="F237" s="195"/>
      <c r="G237" s="420"/>
      <c r="H237" s="195"/>
      <c r="I237" s="420"/>
      <c r="J237" s="335"/>
      <c r="K237" s="335"/>
      <c r="L237" s="335"/>
      <c r="M237" s="335"/>
      <c r="N237" s="335"/>
      <c r="O237" s="335"/>
      <c r="P237" s="335"/>
      <c r="Q237" s="335"/>
      <c r="R237" s="335"/>
      <c r="S237" s="335"/>
      <c r="T237" s="335"/>
      <c r="U237" s="335"/>
      <c r="V237" s="335"/>
      <c r="W237" s="335"/>
      <c r="X237" s="335"/>
      <c r="Y237" s="335"/>
    </row>
    <row r="238" spans="1:25" ht="14.5" x14ac:dyDescent="0.35">
      <c r="B238" s="195"/>
      <c r="C238" s="580"/>
      <c r="D238" s="420"/>
      <c r="E238" s="387"/>
      <c r="F238" s="195"/>
      <c r="G238" s="420"/>
      <c r="H238" s="195"/>
      <c r="I238" s="420"/>
      <c r="J238" s="335"/>
      <c r="K238" s="335"/>
      <c r="L238" s="335"/>
      <c r="M238" s="335"/>
      <c r="N238" s="335"/>
      <c r="O238" s="335"/>
      <c r="P238" s="335"/>
      <c r="Q238" s="335"/>
      <c r="R238" s="335"/>
      <c r="S238" s="335"/>
      <c r="T238" s="335"/>
      <c r="U238" s="335"/>
      <c r="V238" s="335"/>
      <c r="W238" s="335"/>
      <c r="X238" s="335"/>
      <c r="Y238" s="335"/>
    </row>
    <row r="239" spans="1:25" ht="14.5" x14ac:dyDescent="0.35">
      <c r="B239" s="195"/>
      <c r="C239" s="580"/>
      <c r="D239" s="420"/>
      <c r="E239" s="387"/>
      <c r="F239" s="195"/>
      <c r="G239" s="420"/>
      <c r="H239" s="195"/>
      <c r="I239" s="420"/>
      <c r="J239" s="335"/>
      <c r="K239" s="335"/>
      <c r="L239" s="335"/>
      <c r="M239" s="335"/>
      <c r="N239" s="335"/>
      <c r="O239" s="335"/>
      <c r="P239" s="335"/>
      <c r="Q239" s="335"/>
      <c r="R239" s="335"/>
      <c r="S239" s="335"/>
      <c r="T239" s="335"/>
      <c r="U239" s="335"/>
      <c r="V239" s="335"/>
      <c r="W239" s="335"/>
      <c r="X239" s="335"/>
      <c r="Y239" s="335"/>
    </row>
    <row r="240" spans="1:25" ht="14.5" x14ac:dyDescent="0.35">
      <c r="B240" s="195"/>
      <c r="C240" s="580"/>
      <c r="D240" s="420"/>
      <c r="E240" s="387"/>
      <c r="F240" s="195"/>
      <c r="G240" s="420"/>
      <c r="H240" s="195"/>
      <c r="I240" s="420"/>
      <c r="J240" s="335"/>
      <c r="K240" s="335"/>
      <c r="L240" s="335"/>
      <c r="M240" s="335"/>
      <c r="N240" s="335"/>
      <c r="O240" s="335"/>
      <c r="P240" s="335"/>
      <c r="Q240" s="335"/>
      <c r="R240" s="335"/>
      <c r="S240" s="335"/>
      <c r="T240" s="335"/>
      <c r="U240" s="335"/>
      <c r="V240" s="335"/>
      <c r="W240" s="335"/>
      <c r="X240" s="335"/>
      <c r="Y240" s="335"/>
    </row>
    <row r="241" spans="1:25" ht="14.5" x14ac:dyDescent="0.35">
      <c r="B241" s="195"/>
      <c r="C241" s="580"/>
      <c r="D241" s="420"/>
      <c r="E241" s="387"/>
      <c r="F241" s="195"/>
      <c r="G241" s="420"/>
      <c r="H241" s="195"/>
      <c r="I241" s="420"/>
      <c r="J241" s="335"/>
      <c r="K241" s="335"/>
      <c r="L241" s="335"/>
      <c r="M241" s="335"/>
      <c r="N241" s="335"/>
      <c r="O241" s="335"/>
      <c r="P241" s="335"/>
      <c r="Q241" s="335"/>
      <c r="R241" s="335"/>
      <c r="S241" s="335"/>
      <c r="T241" s="335"/>
      <c r="U241" s="335"/>
      <c r="V241" s="335"/>
      <c r="W241" s="335"/>
      <c r="X241" s="335"/>
      <c r="Y241" s="335"/>
    </row>
    <row r="242" spans="1:25" ht="14.5" x14ac:dyDescent="0.35">
      <c r="B242" s="195"/>
      <c r="C242" s="580"/>
      <c r="D242" s="420"/>
      <c r="E242" s="387"/>
      <c r="F242" s="195"/>
      <c r="G242" s="420"/>
      <c r="H242" s="195"/>
      <c r="I242" s="420"/>
      <c r="J242" s="335"/>
      <c r="K242" s="335"/>
      <c r="L242" s="335"/>
      <c r="M242" s="335"/>
      <c r="N242" s="335"/>
      <c r="O242" s="335"/>
      <c r="P242" s="335"/>
      <c r="Q242" s="335"/>
      <c r="R242" s="335"/>
      <c r="S242" s="335"/>
      <c r="T242" s="335"/>
      <c r="U242" s="335"/>
      <c r="V242" s="335"/>
      <c r="W242" s="335"/>
      <c r="X242" s="335"/>
      <c r="Y242" s="335"/>
    </row>
    <row r="243" spans="1:25" ht="14.5" x14ac:dyDescent="0.35">
      <c r="B243" s="195"/>
      <c r="C243" s="580"/>
      <c r="D243" s="420"/>
      <c r="E243" s="387"/>
      <c r="F243" s="195"/>
      <c r="G243" s="420"/>
      <c r="H243" s="195"/>
      <c r="I243" s="420"/>
      <c r="J243" s="335"/>
      <c r="K243" s="335"/>
      <c r="L243" s="335"/>
      <c r="M243" s="335"/>
      <c r="N243" s="335"/>
      <c r="O243" s="335"/>
      <c r="P243" s="335"/>
      <c r="Q243" s="335"/>
      <c r="R243" s="335"/>
      <c r="S243" s="335"/>
      <c r="T243" s="335"/>
      <c r="U243" s="335"/>
      <c r="V243" s="335"/>
      <c r="W243" s="335"/>
      <c r="X243" s="335"/>
      <c r="Y243" s="335"/>
    </row>
    <row r="244" spans="1:25" ht="14.5" x14ac:dyDescent="0.35">
      <c r="B244" s="195"/>
      <c r="C244" s="580"/>
      <c r="D244" s="420"/>
      <c r="E244" s="387"/>
      <c r="F244" s="195"/>
      <c r="G244" s="420"/>
      <c r="H244" s="195"/>
      <c r="I244" s="420"/>
      <c r="J244" s="335"/>
      <c r="K244" s="335"/>
      <c r="L244" s="335"/>
      <c r="M244" s="335"/>
      <c r="N244" s="335"/>
      <c r="O244" s="335"/>
      <c r="P244" s="335"/>
      <c r="Q244" s="335"/>
      <c r="R244" s="335"/>
      <c r="S244" s="335"/>
      <c r="T244" s="335"/>
      <c r="U244" s="335"/>
      <c r="V244" s="335"/>
      <c r="W244" s="335"/>
      <c r="X244" s="335"/>
      <c r="Y244" s="335"/>
    </row>
    <row r="245" spans="1:25" ht="14.5" x14ac:dyDescent="0.35">
      <c r="B245" s="195"/>
      <c r="C245" s="580"/>
      <c r="D245" s="420"/>
      <c r="E245" s="387"/>
      <c r="F245" s="195"/>
      <c r="G245" s="420"/>
      <c r="H245" s="195"/>
      <c r="I245" s="420"/>
      <c r="J245" s="335"/>
      <c r="K245" s="335"/>
      <c r="L245" s="335"/>
      <c r="M245" s="335"/>
      <c r="N245" s="335"/>
      <c r="O245" s="335"/>
      <c r="P245" s="335"/>
      <c r="Q245" s="335"/>
      <c r="R245" s="335"/>
      <c r="S245" s="335"/>
      <c r="T245" s="335"/>
      <c r="U245" s="335"/>
      <c r="V245" s="335"/>
      <c r="W245" s="335"/>
      <c r="X245" s="335"/>
      <c r="Y245" s="335"/>
    </row>
    <row r="246" spans="1:25" ht="14.5" x14ac:dyDescent="0.35">
      <c r="B246" s="195"/>
      <c r="C246" s="580"/>
      <c r="D246" s="420"/>
      <c r="E246" s="387"/>
      <c r="F246" s="195"/>
      <c r="G246" s="420"/>
      <c r="H246" s="195"/>
      <c r="I246" s="420"/>
      <c r="J246" s="335"/>
      <c r="K246" s="335"/>
      <c r="L246" s="335"/>
      <c r="M246" s="335"/>
      <c r="N246" s="335"/>
      <c r="O246" s="335"/>
      <c r="P246" s="335"/>
      <c r="Q246" s="335"/>
      <c r="R246" s="335"/>
      <c r="S246" s="335"/>
      <c r="T246" s="335"/>
      <c r="U246" s="335"/>
      <c r="V246" s="335"/>
      <c r="W246" s="335"/>
      <c r="X246" s="335"/>
      <c r="Y246" s="335"/>
    </row>
    <row r="247" spans="1:25" ht="14.5" x14ac:dyDescent="0.35">
      <c r="B247" s="195"/>
      <c r="C247" s="580"/>
      <c r="D247" s="420"/>
      <c r="E247" s="387"/>
      <c r="F247" s="195"/>
      <c r="G247" s="420"/>
      <c r="H247" s="195"/>
      <c r="I247" s="420"/>
      <c r="J247" s="335"/>
      <c r="K247" s="335"/>
      <c r="L247" s="335"/>
      <c r="M247" s="335"/>
      <c r="N247" s="335"/>
      <c r="O247" s="335"/>
      <c r="P247" s="335"/>
      <c r="Q247" s="335"/>
      <c r="R247" s="335"/>
      <c r="S247" s="335"/>
      <c r="T247" s="335"/>
      <c r="U247" s="335"/>
      <c r="V247" s="335"/>
      <c r="W247" s="335"/>
      <c r="X247" s="335"/>
      <c r="Y247" s="335"/>
    </row>
    <row r="248" spans="1:25" ht="14.5" x14ac:dyDescent="0.35">
      <c r="B248" s="195"/>
      <c r="C248" s="580"/>
      <c r="D248" s="420"/>
      <c r="E248" s="387"/>
      <c r="F248" s="195"/>
      <c r="G248" s="420"/>
      <c r="H248" s="195"/>
      <c r="I248" s="420"/>
      <c r="J248" s="335"/>
      <c r="K248" s="335"/>
      <c r="L248" s="335"/>
      <c r="M248" s="335"/>
      <c r="N248" s="335"/>
      <c r="O248" s="335"/>
      <c r="P248" s="335"/>
      <c r="Q248" s="335"/>
      <c r="R248" s="335"/>
      <c r="S248" s="335"/>
      <c r="T248" s="335"/>
      <c r="U248" s="335"/>
      <c r="V248" s="335"/>
      <c r="W248" s="335"/>
      <c r="X248" s="335"/>
      <c r="Y248" s="335"/>
    </row>
    <row r="249" spans="1:25" ht="14.5" x14ac:dyDescent="0.35">
      <c r="B249" s="195"/>
      <c r="C249" s="580"/>
      <c r="D249" s="420"/>
      <c r="E249" s="387"/>
      <c r="F249" s="195"/>
      <c r="G249" s="420"/>
      <c r="H249" s="195"/>
      <c r="I249" s="420"/>
      <c r="J249" s="335"/>
      <c r="K249" s="335"/>
      <c r="L249" s="335"/>
      <c r="M249" s="335"/>
      <c r="N249" s="335"/>
      <c r="O249" s="335"/>
      <c r="P249" s="335"/>
      <c r="Q249" s="335"/>
      <c r="R249" s="335"/>
      <c r="S249" s="335"/>
      <c r="T249" s="335"/>
      <c r="U249" s="335"/>
      <c r="V249" s="335"/>
      <c r="W249" s="335"/>
      <c r="X249" s="335"/>
      <c r="Y249" s="335"/>
    </row>
    <row r="250" spans="1:25" ht="14.5" x14ac:dyDescent="0.35">
      <c r="A250" s="204">
        <v>11</v>
      </c>
      <c r="B250" s="195"/>
      <c r="C250" s="580"/>
      <c r="D250" s="420"/>
      <c r="E250" s="387"/>
      <c r="F250" s="195"/>
      <c r="G250" s="420"/>
      <c r="H250" s="195"/>
      <c r="I250" s="420"/>
      <c r="J250" s="335"/>
      <c r="K250" s="335"/>
      <c r="L250" s="335"/>
      <c r="M250" s="335"/>
      <c r="N250" s="335"/>
      <c r="O250" s="335"/>
      <c r="P250" s="335"/>
      <c r="Q250" s="335"/>
      <c r="R250" s="335"/>
      <c r="S250" s="335"/>
      <c r="T250" s="335"/>
      <c r="U250" s="335"/>
      <c r="V250" s="335"/>
      <c r="W250" s="335"/>
      <c r="X250" s="335"/>
      <c r="Y250" s="335"/>
    </row>
    <row r="251" spans="1:25" ht="14.5" x14ac:dyDescent="0.35">
      <c r="A251" s="204">
        <v>12</v>
      </c>
      <c r="B251" s="195"/>
      <c r="C251" s="580"/>
      <c r="D251" s="420"/>
      <c r="E251" s="387"/>
      <c r="F251" s="195"/>
      <c r="G251" s="420"/>
      <c r="H251" s="195"/>
      <c r="I251" s="420"/>
      <c r="J251" s="335"/>
      <c r="K251" s="335"/>
      <c r="L251" s="335"/>
      <c r="M251" s="335"/>
      <c r="N251" s="335"/>
      <c r="O251" s="335"/>
      <c r="P251" s="335"/>
      <c r="Q251" s="335"/>
      <c r="R251" s="335"/>
      <c r="S251" s="335"/>
      <c r="T251" s="335"/>
      <c r="U251" s="335"/>
      <c r="V251" s="335"/>
      <c r="W251" s="335"/>
      <c r="X251" s="335"/>
      <c r="Y251" s="335"/>
    </row>
    <row r="252" spans="1:25" ht="14.5" x14ac:dyDescent="0.35">
      <c r="A252" s="204">
        <v>13</v>
      </c>
      <c r="B252" s="195"/>
      <c r="C252" s="580"/>
      <c r="D252" s="420"/>
      <c r="E252" s="387"/>
      <c r="F252" s="195"/>
      <c r="G252" s="420"/>
      <c r="H252" s="195"/>
      <c r="I252" s="420"/>
      <c r="J252" s="335"/>
      <c r="K252" s="335"/>
      <c r="L252" s="335"/>
      <c r="M252" s="335"/>
      <c r="N252" s="335"/>
      <c r="O252" s="335"/>
      <c r="P252" s="335"/>
      <c r="Q252" s="335"/>
      <c r="R252" s="335"/>
      <c r="S252" s="335"/>
      <c r="T252" s="335"/>
      <c r="U252" s="335"/>
      <c r="V252" s="335"/>
      <c r="W252" s="335"/>
      <c r="X252" s="335"/>
      <c r="Y252" s="335"/>
    </row>
    <row r="253" spans="1:25" ht="14.5" x14ac:dyDescent="0.35">
      <c r="A253" s="204">
        <v>14</v>
      </c>
      <c r="B253" s="195"/>
      <c r="C253" s="580"/>
      <c r="D253" s="420"/>
      <c r="E253" s="387"/>
      <c r="F253" s="195"/>
      <c r="G253" s="420"/>
      <c r="H253" s="195"/>
      <c r="I253" s="420"/>
      <c r="J253" s="335"/>
      <c r="K253" s="335"/>
      <c r="L253" s="335"/>
      <c r="M253" s="335"/>
      <c r="N253" s="335"/>
      <c r="O253" s="335"/>
      <c r="P253" s="335"/>
      <c r="Q253" s="335"/>
      <c r="R253" s="335"/>
      <c r="S253" s="335"/>
      <c r="T253" s="335"/>
      <c r="U253" s="335"/>
      <c r="V253" s="335"/>
      <c r="W253" s="335"/>
      <c r="X253" s="335"/>
      <c r="Y253" s="335"/>
    </row>
    <row r="254" spans="1:25" ht="14.5" x14ac:dyDescent="0.35">
      <c r="A254" s="204">
        <v>15</v>
      </c>
      <c r="B254" s="195"/>
      <c r="C254" s="580"/>
      <c r="D254" s="420"/>
      <c r="E254" s="387"/>
      <c r="F254" s="195"/>
      <c r="G254" s="420"/>
      <c r="H254" s="195"/>
      <c r="I254" s="420"/>
      <c r="J254" s="335"/>
      <c r="K254" s="335"/>
      <c r="L254" s="335"/>
      <c r="M254" s="335"/>
      <c r="N254" s="335"/>
      <c r="O254" s="335"/>
      <c r="P254" s="335"/>
      <c r="Q254" s="335"/>
      <c r="R254" s="335"/>
      <c r="S254" s="335"/>
      <c r="T254" s="335"/>
      <c r="U254" s="335"/>
      <c r="V254" s="335"/>
      <c r="W254" s="335"/>
      <c r="X254" s="335"/>
      <c r="Y254" s="335"/>
    </row>
    <row r="255" spans="1:25" ht="14.5" x14ac:dyDescent="0.35">
      <c r="A255" s="204">
        <v>16</v>
      </c>
      <c r="B255" s="195"/>
      <c r="C255" s="580"/>
      <c r="D255" s="420"/>
      <c r="E255" s="387"/>
      <c r="F255" s="195"/>
      <c r="G255" s="420"/>
      <c r="H255" s="195"/>
      <c r="I255" s="420"/>
      <c r="J255" s="335"/>
      <c r="K255" s="335"/>
      <c r="L255" s="335"/>
      <c r="M255" s="335"/>
      <c r="N255" s="335"/>
      <c r="O255" s="335"/>
      <c r="P255" s="335"/>
      <c r="Q255" s="335"/>
      <c r="R255" s="335"/>
      <c r="S255" s="335"/>
      <c r="T255" s="335"/>
      <c r="U255" s="335"/>
      <c r="V255" s="335"/>
      <c r="W255" s="335"/>
      <c r="X255" s="335"/>
      <c r="Y255" s="335"/>
    </row>
    <row r="256" spans="1:25" ht="14.5" x14ac:dyDescent="0.35">
      <c r="A256" s="204">
        <v>17</v>
      </c>
      <c r="B256" s="195"/>
      <c r="C256" s="580"/>
      <c r="D256" s="420"/>
      <c r="E256" s="387"/>
      <c r="F256" s="195"/>
      <c r="G256" s="420"/>
      <c r="H256" s="195"/>
      <c r="I256" s="420"/>
      <c r="J256" s="335"/>
      <c r="K256" s="335"/>
      <c r="L256" s="335"/>
      <c r="M256" s="335"/>
      <c r="N256" s="335"/>
      <c r="O256" s="335"/>
      <c r="P256" s="335"/>
      <c r="Q256" s="335"/>
      <c r="R256" s="335"/>
      <c r="S256" s="335"/>
      <c r="T256" s="335"/>
      <c r="U256" s="335"/>
      <c r="V256" s="335"/>
      <c r="W256" s="335"/>
      <c r="X256" s="335"/>
      <c r="Y256" s="335"/>
    </row>
    <row r="257" spans="1:25" ht="14.5" x14ac:dyDescent="0.35">
      <c r="A257" s="204">
        <v>18</v>
      </c>
      <c r="B257" s="195"/>
      <c r="C257" s="580"/>
      <c r="D257" s="420"/>
      <c r="E257" s="387"/>
      <c r="F257" s="195"/>
      <c r="G257" s="420"/>
      <c r="H257" s="195"/>
      <c r="I257" s="420"/>
      <c r="J257" s="335"/>
      <c r="K257" s="335"/>
      <c r="L257" s="335"/>
      <c r="M257" s="335"/>
      <c r="N257" s="335"/>
      <c r="O257" s="335"/>
      <c r="P257" s="335"/>
      <c r="Q257" s="335"/>
      <c r="R257" s="335"/>
      <c r="S257" s="335"/>
      <c r="T257" s="335"/>
      <c r="U257" s="335"/>
      <c r="V257" s="335"/>
      <c r="W257" s="335"/>
      <c r="X257" s="335"/>
      <c r="Y257" s="335"/>
    </row>
    <row r="258" spans="1:25" ht="14.5" x14ac:dyDescent="0.35">
      <c r="A258" s="204">
        <v>19</v>
      </c>
      <c r="B258" s="195"/>
      <c r="C258" s="580"/>
      <c r="D258" s="420"/>
      <c r="E258" s="387"/>
      <c r="F258" s="195"/>
      <c r="G258" s="420"/>
      <c r="H258" s="195"/>
      <c r="I258" s="420"/>
      <c r="J258" s="335"/>
      <c r="K258" s="335"/>
      <c r="L258" s="335"/>
      <c r="M258" s="335"/>
      <c r="N258" s="335"/>
      <c r="O258" s="335"/>
      <c r="P258" s="335"/>
      <c r="Q258" s="335"/>
      <c r="R258" s="335"/>
      <c r="S258" s="335"/>
      <c r="T258" s="335"/>
      <c r="U258" s="335"/>
      <c r="V258" s="335"/>
      <c r="W258" s="335"/>
      <c r="X258" s="335"/>
      <c r="Y258" s="335"/>
    </row>
    <row r="259" spans="1:25" ht="14.5" x14ac:dyDescent="0.35">
      <c r="A259" s="204">
        <v>20</v>
      </c>
      <c r="B259" s="195"/>
      <c r="C259" s="580"/>
      <c r="D259" s="420"/>
      <c r="E259" s="387"/>
      <c r="F259" s="195"/>
      <c r="G259" s="420"/>
      <c r="H259" s="195"/>
      <c r="I259" s="420"/>
      <c r="J259" s="335"/>
      <c r="K259" s="335"/>
      <c r="L259" s="335"/>
      <c r="M259" s="335"/>
      <c r="N259" s="335"/>
      <c r="O259" s="335"/>
      <c r="P259" s="335"/>
      <c r="Q259" s="335"/>
      <c r="R259" s="335"/>
      <c r="S259" s="335"/>
      <c r="T259" s="335"/>
      <c r="U259" s="335"/>
      <c r="V259" s="335"/>
      <c r="W259" s="335"/>
      <c r="X259" s="335"/>
      <c r="Y259" s="335"/>
    </row>
    <row r="260" spans="1:25" ht="14.5" x14ac:dyDescent="0.35">
      <c r="A260" s="204">
        <v>21</v>
      </c>
      <c r="B260" s="195"/>
      <c r="C260" s="580"/>
      <c r="D260" s="420"/>
      <c r="E260" s="387"/>
      <c r="F260" s="195"/>
      <c r="G260" s="420"/>
      <c r="H260" s="195"/>
      <c r="I260" s="420"/>
      <c r="J260" s="335"/>
      <c r="K260" s="335"/>
      <c r="L260" s="335"/>
      <c r="M260" s="335"/>
      <c r="N260" s="335"/>
      <c r="O260" s="335"/>
      <c r="P260" s="335"/>
      <c r="Q260" s="335"/>
      <c r="R260" s="335"/>
      <c r="S260" s="335"/>
      <c r="T260" s="335"/>
      <c r="U260" s="335"/>
      <c r="V260" s="335"/>
      <c r="W260" s="335"/>
      <c r="X260" s="335"/>
      <c r="Y260" s="335"/>
    </row>
    <row r="261" spans="1:25" ht="14.5" x14ac:dyDescent="0.35">
      <c r="A261" s="204">
        <v>22</v>
      </c>
      <c r="B261" s="195"/>
      <c r="C261" s="580"/>
      <c r="D261" s="420"/>
      <c r="E261" s="387"/>
      <c r="F261" s="195"/>
      <c r="G261" s="420"/>
      <c r="H261" s="195"/>
      <c r="I261" s="420"/>
      <c r="J261" s="335"/>
      <c r="K261" s="335"/>
      <c r="L261" s="335"/>
      <c r="M261" s="335"/>
      <c r="N261" s="335"/>
      <c r="O261" s="335"/>
      <c r="P261" s="335"/>
      <c r="Q261" s="335"/>
      <c r="R261" s="335"/>
      <c r="S261" s="335"/>
      <c r="T261" s="335"/>
      <c r="U261" s="335"/>
      <c r="V261" s="335"/>
      <c r="W261" s="335"/>
      <c r="X261" s="335"/>
      <c r="Y261" s="335"/>
    </row>
    <row r="262" spans="1:25" ht="14.5" x14ac:dyDescent="0.35">
      <c r="A262" s="204">
        <v>23</v>
      </c>
      <c r="B262" s="195"/>
      <c r="C262" s="580"/>
      <c r="D262" s="420"/>
      <c r="E262" s="387"/>
      <c r="F262" s="195"/>
      <c r="G262" s="420"/>
      <c r="H262" s="195"/>
      <c r="I262" s="420"/>
      <c r="J262" s="335"/>
      <c r="K262" s="335"/>
      <c r="L262" s="335"/>
      <c r="M262" s="335"/>
      <c r="N262" s="335"/>
      <c r="O262" s="335"/>
      <c r="P262" s="335"/>
      <c r="Q262" s="335"/>
      <c r="R262" s="335"/>
      <c r="S262" s="335"/>
      <c r="T262" s="335"/>
      <c r="U262" s="335"/>
      <c r="V262" s="335"/>
      <c r="W262" s="335"/>
      <c r="X262" s="335"/>
      <c r="Y262" s="335"/>
    </row>
    <row r="263" spans="1:25" ht="14.5" x14ac:dyDescent="0.35">
      <c r="A263" s="204">
        <v>24</v>
      </c>
      <c r="B263" s="195"/>
      <c r="C263" s="580"/>
      <c r="D263" s="420"/>
      <c r="E263" s="387"/>
      <c r="F263" s="195"/>
      <c r="G263" s="420"/>
      <c r="H263" s="195"/>
      <c r="I263" s="420"/>
      <c r="J263" s="335"/>
      <c r="K263" s="335"/>
      <c r="L263" s="335"/>
      <c r="M263" s="335"/>
      <c r="N263" s="335"/>
      <c r="O263" s="335"/>
      <c r="P263" s="335"/>
      <c r="Q263" s="335"/>
      <c r="R263" s="335"/>
      <c r="S263" s="335"/>
      <c r="T263" s="335"/>
      <c r="U263" s="335"/>
      <c r="V263" s="335"/>
      <c r="W263" s="335"/>
      <c r="X263" s="335"/>
      <c r="Y263" s="335"/>
    </row>
    <row r="264" spans="1:25" ht="14.5" x14ac:dyDescent="0.35">
      <c r="A264" s="204">
        <v>25</v>
      </c>
      <c r="B264" s="195"/>
      <c r="C264" s="580"/>
      <c r="D264" s="420"/>
      <c r="E264" s="387"/>
      <c r="F264" s="195"/>
      <c r="G264" s="420"/>
      <c r="H264" s="195"/>
      <c r="I264" s="420"/>
      <c r="J264" s="335"/>
      <c r="K264" s="335"/>
      <c r="L264" s="335"/>
      <c r="M264" s="335"/>
      <c r="N264" s="335"/>
      <c r="O264" s="335"/>
      <c r="P264" s="335"/>
      <c r="Q264" s="335"/>
      <c r="R264" s="335"/>
      <c r="S264" s="335"/>
      <c r="T264" s="335"/>
      <c r="U264" s="335"/>
      <c r="V264" s="335"/>
      <c r="W264" s="335"/>
      <c r="X264" s="335"/>
      <c r="Y264" s="335"/>
    </row>
    <row r="265" spans="1:25" ht="14.5" x14ac:dyDescent="0.35">
      <c r="A265" s="204">
        <v>26</v>
      </c>
      <c r="B265" s="195"/>
      <c r="C265" s="580"/>
      <c r="D265" s="420"/>
      <c r="E265" s="387"/>
      <c r="F265" s="195"/>
      <c r="G265" s="420"/>
      <c r="H265" s="195"/>
      <c r="I265" s="420"/>
      <c r="J265" s="335"/>
      <c r="K265" s="335"/>
      <c r="L265" s="335"/>
      <c r="M265" s="335"/>
      <c r="N265" s="335"/>
      <c r="O265" s="335"/>
      <c r="P265" s="335"/>
      <c r="Q265" s="335"/>
      <c r="R265" s="335"/>
      <c r="S265" s="335"/>
      <c r="T265" s="335"/>
      <c r="U265" s="335"/>
      <c r="V265" s="335"/>
      <c r="W265" s="335"/>
      <c r="X265" s="335"/>
      <c r="Y265" s="335"/>
    </row>
    <row r="266" spans="1:25" ht="14.5" x14ac:dyDescent="0.35">
      <c r="A266" s="204">
        <v>27</v>
      </c>
      <c r="B266" s="195"/>
      <c r="C266" s="580"/>
      <c r="D266" s="420"/>
      <c r="E266" s="387"/>
      <c r="F266" s="195"/>
      <c r="G266" s="420"/>
      <c r="H266" s="195"/>
      <c r="I266" s="420"/>
      <c r="J266" s="335"/>
      <c r="K266" s="335"/>
      <c r="L266" s="335"/>
      <c r="M266" s="335"/>
      <c r="N266" s="335"/>
      <c r="O266" s="335"/>
      <c r="P266" s="335"/>
      <c r="Q266" s="335"/>
      <c r="R266" s="335"/>
      <c r="S266" s="335"/>
      <c r="T266" s="335"/>
      <c r="U266" s="335"/>
      <c r="V266" s="335"/>
      <c r="W266" s="335"/>
      <c r="X266" s="335"/>
      <c r="Y266" s="335"/>
    </row>
    <row r="267" spans="1:25" ht="14.5" x14ac:dyDescent="0.35">
      <c r="A267" s="204">
        <v>28</v>
      </c>
      <c r="B267" s="195"/>
      <c r="C267" s="580"/>
      <c r="D267" s="420"/>
      <c r="E267" s="387"/>
      <c r="F267" s="195"/>
      <c r="G267" s="420"/>
      <c r="H267" s="195"/>
      <c r="I267" s="420"/>
      <c r="J267" s="335"/>
      <c r="K267" s="335"/>
      <c r="L267" s="335"/>
      <c r="M267" s="335"/>
      <c r="N267" s="335"/>
      <c r="O267" s="335"/>
      <c r="P267" s="335"/>
      <c r="Q267" s="335"/>
      <c r="R267" s="335"/>
      <c r="S267" s="335"/>
      <c r="T267" s="335"/>
      <c r="U267" s="335"/>
      <c r="V267" s="335"/>
      <c r="W267" s="335"/>
      <c r="X267" s="335"/>
      <c r="Y267" s="335"/>
    </row>
    <row r="268" spans="1:25" ht="14.5" x14ac:dyDescent="0.35">
      <c r="A268" s="204">
        <v>29</v>
      </c>
      <c r="B268" s="195"/>
      <c r="C268" s="580"/>
      <c r="D268" s="420"/>
      <c r="E268" s="387"/>
      <c r="F268" s="195"/>
      <c r="G268" s="420"/>
      <c r="H268" s="195"/>
      <c r="I268" s="420"/>
      <c r="J268" s="335"/>
      <c r="K268" s="335"/>
      <c r="L268" s="335"/>
      <c r="M268" s="335"/>
      <c r="N268" s="335"/>
      <c r="O268" s="335"/>
      <c r="P268" s="335"/>
      <c r="Q268" s="335"/>
      <c r="R268" s="335"/>
      <c r="S268" s="335"/>
      <c r="T268" s="335"/>
      <c r="U268" s="335"/>
      <c r="V268" s="335"/>
      <c r="W268" s="335"/>
      <c r="X268" s="335"/>
      <c r="Y268" s="335"/>
    </row>
    <row r="269" spans="1:25" ht="14.5" x14ac:dyDescent="0.35">
      <c r="A269" s="204">
        <v>30</v>
      </c>
      <c r="B269" s="195"/>
      <c r="C269" s="580"/>
      <c r="D269" s="420"/>
      <c r="E269" s="387"/>
      <c r="F269" s="195"/>
      <c r="G269" s="420"/>
      <c r="H269" s="195"/>
      <c r="I269" s="420"/>
      <c r="J269" s="335"/>
      <c r="K269" s="335"/>
      <c r="L269" s="335"/>
      <c r="M269" s="335"/>
      <c r="N269" s="335"/>
      <c r="O269" s="335"/>
      <c r="P269" s="335"/>
      <c r="Q269" s="335"/>
      <c r="R269" s="335"/>
      <c r="S269" s="335"/>
      <c r="T269" s="335"/>
      <c r="U269" s="335"/>
      <c r="V269" s="335"/>
      <c r="W269" s="335"/>
      <c r="X269" s="335"/>
      <c r="Y269" s="335"/>
    </row>
    <row r="272" spans="1:25" ht="30" customHeight="1" x14ac:dyDescent="0.35">
      <c r="B272" s="237" t="s">
        <v>4313</v>
      </c>
      <c r="F272" s="129" t="s">
        <v>4306</v>
      </c>
    </row>
    <row r="273" spans="1:7" ht="30" customHeight="1" x14ac:dyDescent="0.35">
      <c r="B273" s="928" t="s">
        <v>9009</v>
      </c>
      <c r="C273" s="928"/>
      <c r="D273" s="928"/>
      <c r="E273" s="928"/>
      <c r="F273" s="928"/>
      <c r="G273" s="593"/>
    </row>
    <row r="274" spans="1:7" ht="30" customHeight="1" x14ac:dyDescent="0.35">
      <c r="B274" s="928"/>
      <c r="C274" s="928"/>
      <c r="D274" s="928"/>
      <c r="E274" s="928"/>
      <c r="F274" s="928"/>
      <c r="G274" s="593"/>
    </row>
    <row r="275" spans="1:7" ht="42" customHeight="1" x14ac:dyDescent="0.35">
      <c r="B275" s="865" t="s">
        <v>8999</v>
      </c>
      <c r="C275" s="867"/>
      <c r="D275" s="296" t="str">
        <f ca="1">IF(ISERROR(Z72),"",IF(Z72&gt;0,$Z$53,""))</f>
        <v/>
      </c>
    </row>
    <row r="276" spans="1:7" ht="150" customHeight="1" x14ac:dyDescent="0.35">
      <c r="B276" s="317" t="s">
        <v>3992</v>
      </c>
      <c r="C276" s="317" t="s">
        <v>3993</v>
      </c>
      <c r="D276" s="426" t="s">
        <v>9107</v>
      </c>
      <c r="E276" s="426" t="s">
        <v>4588</v>
      </c>
      <c r="F276" s="426" t="s">
        <v>3994</v>
      </c>
    </row>
    <row r="277" spans="1:7" x14ac:dyDescent="0.35">
      <c r="B277" s="437" t="s">
        <v>4598</v>
      </c>
      <c r="C277" s="107" t="s">
        <v>3849</v>
      </c>
      <c r="D277" s="109"/>
      <c r="E277" s="655"/>
      <c r="F277" s="195"/>
    </row>
    <row r="278" spans="1:7" x14ac:dyDescent="0.35">
      <c r="B278" s="437" t="s">
        <v>4598</v>
      </c>
      <c r="C278" s="107" t="s">
        <v>3984</v>
      </c>
      <c r="D278" s="109"/>
      <c r="E278" s="655"/>
      <c r="F278" s="195"/>
    </row>
    <row r="279" spans="1:7" x14ac:dyDescent="0.35">
      <c r="B279" s="437" t="s">
        <v>4607</v>
      </c>
      <c r="C279" s="107" t="s">
        <v>3849</v>
      </c>
      <c r="D279" s="109"/>
      <c r="E279" s="655"/>
      <c r="F279" s="195"/>
    </row>
    <row r="280" spans="1:7" x14ac:dyDescent="0.35">
      <c r="B280" s="437" t="s">
        <v>4608</v>
      </c>
      <c r="C280" s="107" t="s">
        <v>3848</v>
      </c>
      <c r="D280" s="109"/>
      <c r="E280" s="655"/>
      <c r="F280" s="195"/>
    </row>
    <row r="282" spans="1:7" x14ac:dyDescent="0.35">
      <c r="B282" s="237" t="s">
        <v>4250</v>
      </c>
      <c r="E282" s="129" t="s">
        <v>4306</v>
      </c>
    </row>
    <row r="283" spans="1:7" ht="59" customHeight="1" x14ac:dyDescent="0.35">
      <c r="B283" s="928" t="s">
        <v>9010</v>
      </c>
      <c r="C283" s="928"/>
      <c r="D283" s="928"/>
      <c r="E283" s="928"/>
      <c r="F283" s="593"/>
      <c r="G283" s="593"/>
    </row>
    <row r="284" spans="1:7" x14ac:dyDescent="0.35">
      <c r="B284" s="295" t="str">
        <f ca="1">IF(ISERROR(Z76),"",IF(Z76&gt;0,$Z$53,""))</f>
        <v/>
      </c>
    </row>
    <row r="285" spans="1:7" ht="117.5" customHeight="1" x14ac:dyDescent="0.35">
      <c r="B285" s="317" t="s">
        <v>9011</v>
      </c>
      <c r="C285" s="317" t="s">
        <v>4621</v>
      </c>
      <c r="D285" s="317" t="s">
        <v>3995</v>
      </c>
      <c r="E285" s="317" t="s">
        <v>4255</v>
      </c>
    </row>
    <row r="286" spans="1:7" x14ac:dyDescent="0.35">
      <c r="A286" s="204">
        <v>1</v>
      </c>
      <c r="B286" s="107" t="str">
        <f t="array" ref="B286">IFERROR(INDEX($B$139:$B$213,SMALL(IF($F$139:$F$213="Yes",ROW($B$139:$B$213)-ROW($B$139)+1),ROWS(B$139:B139))),"")</f>
        <v/>
      </c>
      <c r="C286" s="387"/>
      <c r="D286" s="195"/>
      <c r="E286" s="195"/>
    </row>
    <row r="287" spans="1:7" x14ac:dyDescent="0.35">
      <c r="A287" s="204">
        <v>2</v>
      </c>
      <c r="B287" s="107" t="str">
        <f t="array" ref="B287">IFERROR(INDEX($B$139:$B$213,SMALL(IF($F$139:$F$213="Yes",ROW($B$139:$B$213)-ROW($B$139)+1),ROWS(B$139:B140))),"")</f>
        <v/>
      </c>
      <c r="C287" s="387"/>
      <c r="D287" s="195"/>
      <c r="E287" s="195"/>
    </row>
    <row r="288" spans="1:7" x14ac:dyDescent="0.35">
      <c r="A288" s="204">
        <v>3</v>
      </c>
      <c r="B288" s="107" t="str">
        <f t="array" ref="B288">IFERROR(INDEX($B$139:$B$213,SMALL(IF($F$139:$F$213="Yes",ROW($B$139:$B$213)-ROW($B$139)+1),ROWS(B$139:B141))),"")</f>
        <v/>
      </c>
      <c r="C288" s="387"/>
      <c r="D288" s="195"/>
      <c r="E288" s="195"/>
    </row>
    <row r="289" spans="1:5" x14ac:dyDescent="0.35">
      <c r="A289" s="204">
        <v>4</v>
      </c>
      <c r="B289" s="107" t="str">
        <f t="array" ref="B289">IFERROR(INDEX($B$139:$B$213,SMALL(IF($F$139:$F$213="Yes",ROW($B$139:$B$213)-ROW($B$139)+1),ROWS(B$139:B142))),"")</f>
        <v/>
      </c>
      <c r="C289" s="387"/>
      <c r="D289" s="195"/>
      <c r="E289" s="195"/>
    </row>
    <row r="290" spans="1:5" x14ac:dyDescent="0.35">
      <c r="A290" s="204">
        <v>5</v>
      </c>
      <c r="B290" s="107" t="str">
        <f t="array" ref="B290">IFERROR(INDEX($B$139:$B$213,SMALL(IF($F$139:$F$213="Yes",ROW($B$139:$B$213)-ROW($B$139)+1),ROWS(B$139:B143))),"")</f>
        <v/>
      </c>
      <c r="C290" s="387"/>
      <c r="D290" s="195"/>
      <c r="E290" s="195"/>
    </row>
    <row r="291" spans="1:5" x14ac:dyDescent="0.35">
      <c r="A291" s="204">
        <v>6</v>
      </c>
      <c r="B291" s="107" t="str">
        <f t="array" ref="B291">IFERROR(INDEX($B$139:$B$213,SMALL(IF($F$139:$F$213="Yes",ROW($B$139:$B$213)-ROW($B$139)+1),ROWS(B$139:B144))),"")</f>
        <v/>
      </c>
      <c r="C291" s="387"/>
      <c r="D291" s="195"/>
      <c r="E291" s="195"/>
    </row>
    <row r="292" spans="1:5" x14ac:dyDescent="0.35">
      <c r="A292" s="204">
        <v>7</v>
      </c>
      <c r="B292" s="107" t="str">
        <f t="array" ref="B292">IFERROR(INDEX($B$139:$B$213,SMALL(IF($F$139:$F$213="Yes",ROW($B$139:$B$213)-ROW($B$139)+1),ROWS(B$139:B145))),"")</f>
        <v/>
      </c>
      <c r="C292" s="387"/>
      <c r="D292" s="195"/>
      <c r="E292" s="195"/>
    </row>
    <row r="293" spans="1:5" x14ac:dyDescent="0.35">
      <c r="A293" s="204">
        <v>8</v>
      </c>
      <c r="B293" s="107" t="str">
        <f t="array" ref="B293">IFERROR(INDEX($B$139:$B$213,SMALL(IF($F$139:$F$213="Yes",ROW($B$139:$B$213)-ROW($B$139)+1),ROWS(B$139:B146))),"")</f>
        <v/>
      </c>
      <c r="C293" s="387"/>
      <c r="D293" s="195"/>
      <c r="E293" s="195"/>
    </row>
    <row r="294" spans="1:5" x14ac:dyDescent="0.35">
      <c r="A294" s="204">
        <v>9</v>
      </c>
      <c r="B294" s="107" t="str">
        <f t="array" ref="B294">IFERROR(INDEX($B$139:$B$213,SMALL(IF($F$139:$F$213="Yes",ROW($B$139:$B$213)-ROW($B$139)+1),ROWS(B$139:B147))),"")</f>
        <v/>
      </c>
      <c r="C294" s="387"/>
      <c r="D294" s="195"/>
      <c r="E294" s="195"/>
    </row>
    <row r="295" spans="1:5" x14ac:dyDescent="0.35">
      <c r="A295" s="204">
        <v>10</v>
      </c>
      <c r="B295" s="107" t="str">
        <f t="array" ref="B295">IFERROR(INDEX($B$139:$B$213,SMALL(IF($F$139:$F$213="Yes",ROW($B$139:$B$213)-ROW($B$139)+1),ROWS(B$139:B148))),"")</f>
        <v/>
      </c>
      <c r="C295" s="387"/>
      <c r="D295" s="195"/>
      <c r="E295" s="195"/>
    </row>
    <row r="296" spans="1:5" x14ac:dyDescent="0.35">
      <c r="A296" s="204">
        <v>11</v>
      </c>
      <c r="B296" s="107" t="str">
        <f t="array" ref="B296">IFERROR(INDEX($B$139:$B$213,SMALL(IF($F$139:$F$213="Yes",ROW($B$139:$B$213)-ROW($B$139)+1),ROWS(B$139:B149))),"")</f>
        <v/>
      </c>
      <c r="C296" s="387"/>
      <c r="D296" s="195"/>
      <c r="E296" s="195"/>
    </row>
    <row r="297" spans="1:5" x14ac:dyDescent="0.35">
      <c r="A297" s="204">
        <v>12</v>
      </c>
      <c r="B297" s="107" t="str">
        <f t="array" ref="B297">IFERROR(INDEX($B$139:$B$213,SMALL(IF($F$139:$F$213="Yes",ROW($B$139:$B$213)-ROW($B$139)+1),ROWS(B$139:B150))),"")</f>
        <v/>
      </c>
      <c r="C297" s="387"/>
      <c r="D297" s="195"/>
      <c r="E297" s="195"/>
    </row>
    <row r="298" spans="1:5" x14ac:dyDescent="0.35">
      <c r="A298" s="204">
        <v>13</v>
      </c>
      <c r="B298" s="107" t="str">
        <f t="array" ref="B298">IFERROR(INDEX($B$139:$B$213,SMALL(IF($F$139:$F$213="Yes",ROW($B$139:$B$213)-ROW($B$139)+1),ROWS(B$139:B151))),"")</f>
        <v/>
      </c>
      <c r="C298" s="387"/>
      <c r="D298" s="195"/>
      <c r="E298" s="195"/>
    </row>
    <row r="299" spans="1:5" x14ac:dyDescent="0.35">
      <c r="A299" s="204">
        <v>14</v>
      </c>
      <c r="B299" s="107" t="str">
        <f t="array" ref="B299">IFERROR(INDEX($B$139:$B$213,SMALL(IF($F$139:$F$213="Yes",ROW($B$139:$B$213)-ROW($B$139)+1),ROWS(B$139:B152))),"")</f>
        <v/>
      </c>
      <c r="C299" s="387"/>
      <c r="D299" s="195"/>
      <c r="E299" s="195"/>
    </row>
    <row r="300" spans="1:5" x14ac:dyDescent="0.35">
      <c r="A300" s="204">
        <v>15</v>
      </c>
      <c r="B300" s="107" t="str">
        <f t="array" ref="B300">IFERROR(INDEX($B$139:$B$213,SMALL(IF($F$139:$F$213="Yes",ROW($B$139:$B$213)-ROW($B$139)+1),ROWS(B$139:B153))),"")</f>
        <v/>
      </c>
      <c r="C300" s="387"/>
      <c r="D300" s="195"/>
      <c r="E300" s="195"/>
    </row>
    <row r="301" spans="1:5" x14ac:dyDescent="0.35">
      <c r="A301" s="204">
        <v>16</v>
      </c>
      <c r="B301" s="107" t="str">
        <f t="array" ref="B301">IFERROR(INDEX($B$139:$B$213,SMALL(IF($F$139:$F$213="Yes",ROW($B$139:$B$213)-ROW($B$139)+1),ROWS(B$139:B154))),"")</f>
        <v/>
      </c>
      <c r="C301" s="387"/>
      <c r="D301" s="195"/>
      <c r="E301" s="195"/>
    </row>
    <row r="302" spans="1:5" x14ac:dyDescent="0.35">
      <c r="A302" s="204">
        <v>17</v>
      </c>
      <c r="B302" s="107" t="str">
        <f t="array" ref="B302">IFERROR(INDEX($B$139:$B$213,SMALL(IF($F$139:$F$213="Yes",ROW($B$139:$B$213)-ROW($B$139)+1),ROWS(B$139:B155))),"")</f>
        <v/>
      </c>
      <c r="C302" s="387"/>
      <c r="D302" s="195"/>
      <c r="E302" s="195"/>
    </row>
    <row r="303" spans="1:5" x14ac:dyDescent="0.35">
      <c r="A303" s="204">
        <v>18</v>
      </c>
      <c r="B303" s="107" t="str">
        <f t="array" ref="B303">IFERROR(INDEX($B$139:$B$213,SMALL(IF($F$139:$F$213="Yes",ROW($B$139:$B$213)-ROW($B$139)+1),ROWS(B$139:B156))),"")</f>
        <v/>
      </c>
      <c r="C303" s="387"/>
      <c r="D303" s="195"/>
      <c r="E303" s="195"/>
    </row>
    <row r="304" spans="1:5" x14ac:dyDescent="0.35">
      <c r="A304" s="204">
        <v>19</v>
      </c>
      <c r="B304" s="107" t="str">
        <f t="array" ref="B304">IFERROR(INDEX($B$139:$B$213,SMALL(IF($F$139:$F$213="Yes",ROW($B$139:$B$213)-ROW($B$139)+1),ROWS(B$139:B157))),"")</f>
        <v/>
      </c>
      <c r="C304" s="387"/>
      <c r="D304" s="195"/>
      <c r="E304" s="195"/>
    </row>
    <row r="305" spans="1:13" x14ac:dyDescent="0.35">
      <c r="A305" s="204">
        <v>20</v>
      </c>
      <c r="B305" s="107" t="str">
        <f t="array" ref="B305">IFERROR(INDEX($B$139:$B$213,SMALL(IF($F$139:$F$213="Yes",ROW($B$139:$B$213)-ROW($B$139)+1),ROWS(B$139:B158))),"")</f>
        <v/>
      </c>
      <c r="C305" s="387"/>
      <c r="D305" s="195"/>
      <c r="E305" s="195"/>
    </row>
    <row r="308" spans="1:13" ht="43.5" customHeight="1" x14ac:dyDescent="0.35">
      <c r="B308" s="929" t="s">
        <v>9012</v>
      </c>
      <c r="C308" s="929"/>
      <c r="D308" s="930"/>
      <c r="E308" s="129" t="s">
        <v>4306</v>
      </c>
    </row>
    <row r="310" spans="1:13" x14ac:dyDescent="0.35">
      <c r="B310" s="121"/>
      <c r="C310" s="121"/>
      <c r="D310" s="121"/>
      <c r="E310" s="121"/>
      <c r="F310" s="121"/>
    </row>
    <row r="311" spans="1:13" ht="109.5" customHeight="1" x14ac:dyDescent="0.35">
      <c r="B311" s="441" t="s">
        <v>9013</v>
      </c>
      <c r="C311" s="441" t="s">
        <v>4589</v>
      </c>
      <c r="D311" s="441" t="s">
        <v>4590</v>
      </c>
    </row>
    <row r="312" spans="1:13" x14ac:dyDescent="0.35">
      <c r="B312" s="591"/>
      <c r="C312" s="109"/>
      <c r="D312" s="233"/>
    </row>
    <row r="315" spans="1:13" x14ac:dyDescent="0.35">
      <c r="B315" s="29" t="s">
        <v>4251</v>
      </c>
      <c r="C315" s="121"/>
      <c r="D315" s="121"/>
      <c r="F315" s="121"/>
      <c r="G315" s="121"/>
      <c r="H315" s="121"/>
      <c r="M315" s="129" t="s">
        <v>4306</v>
      </c>
    </row>
    <row r="316" spans="1:13" x14ac:dyDescent="0.35">
      <c r="B316" s="121"/>
    </row>
    <row r="317" spans="1:13" ht="96.5" customHeight="1" x14ac:dyDescent="0.35">
      <c r="B317" s="156" t="s">
        <v>4384</v>
      </c>
      <c r="C317" s="154" t="s">
        <v>49</v>
      </c>
      <c r="D317" s="155" t="s">
        <v>9014</v>
      </c>
      <c r="E317" s="155" t="s">
        <v>4119</v>
      </c>
      <c r="F317" s="155" t="s">
        <v>4120</v>
      </c>
      <c r="G317" s="154" t="s">
        <v>4380</v>
      </c>
      <c r="H317" s="441" t="s">
        <v>3920</v>
      </c>
      <c r="I317" s="441" t="s">
        <v>9045</v>
      </c>
      <c r="J317" s="441" t="s">
        <v>8786</v>
      </c>
      <c r="K317" s="826" t="s">
        <v>9046</v>
      </c>
      <c r="L317" s="827"/>
      <c r="M317" s="828"/>
    </row>
    <row r="318" spans="1:13" x14ac:dyDescent="0.35">
      <c r="B318" s="933" t="s">
        <v>4213</v>
      </c>
      <c r="C318" s="582"/>
      <c r="D318" s="583"/>
      <c r="E318" s="584"/>
      <c r="F318" s="584"/>
      <c r="G318" s="434"/>
      <c r="H318" s="311"/>
      <c r="I318" s="194"/>
      <c r="J318" s="235"/>
      <c r="K318" s="847"/>
      <c r="L318" s="845"/>
      <c r="M318" s="846"/>
    </row>
    <row r="319" spans="1:13" x14ac:dyDescent="0.35">
      <c r="B319" s="933"/>
      <c r="C319" s="582"/>
      <c r="D319" s="583"/>
      <c r="E319" s="584"/>
      <c r="F319" s="584"/>
      <c r="G319" s="434"/>
      <c r="H319" s="311"/>
      <c r="I319" s="194"/>
      <c r="J319" s="235"/>
      <c r="K319" s="847"/>
      <c r="L319" s="845"/>
      <c r="M319" s="846"/>
    </row>
    <row r="320" spans="1:13" x14ac:dyDescent="0.35">
      <c r="B320" s="933"/>
      <c r="C320" s="582"/>
      <c r="D320" s="583"/>
      <c r="E320" s="584"/>
      <c r="F320" s="584"/>
      <c r="G320" s="434"/>
      <c r="H320" s="311"/>
      <c r="I320" s="194"/>
      <c r="J320" s="235"/>
      <c r="K320" s="847"/>
      <c r="L320" s="845"/>
      <c r="M320" s="846"/>
    </row>
    <row r="321" spans="2:13" x14ac:dyDescent="0.35">
      <c r="B321" s="933"/>
      <c r="C321" s="582"/>
      <c r="D321" s="583"/>
      <c r="E321" s="584"/>
      <c r="F321" s="584"/>
      <c r="G321" s="434"/>
      <c r="H321" s="311"/>
      <c r="I321" s="194"/>
      <c r="J321" s="235"/>
      <c r="K321" s="847"/>
      <c r="L321" s="845"/>
      <c r="M321" s="846"/>
    </row>
    <row r="322" spans="2:13" x14ac:dyDescent="0.35">
      <c r="B322" s="933"/>
      <c r="C322" s="582"/>
      <c r="D322" s="583"/>
      <c r="E322" s="584"/>
      <c r="F322" s="584"/>
      <c r="G322" s="434"/>
      <c r="H322" s="311"/>
      <c r="I322" s="194"/>
      <c r="J322" s="235"/>
      <c r="K322" s="847"/>
      <c r="L322" s="845"/>
      <c r="M322" s="846"/>
    </row>
    <row r="323" spans="2:13" x14ac:dyDescent="0.35">
      <c r="B323" s="933"/>
      <c r="C323" s="582"/>
      <c r="D323" s="583"/>
      <c r="E323" s="584"/>
      <c r="F323" s="584"/>
      <c r="G323" s="434"/>
      <c r="H323" s="311"/>
      <c r="I323" s="194"/>
      <c r="J323" s="235"/>
      <c r="K323" s="847"/>
      <c r="L323" s="845"/>
      <c r="M323" s="846"/>
    </row>
    <row r="324" spans="2:13" x14ac:dyDescent="0.35">
      <c r="B324" s="933"/>
      <c r="C324" s="582"/>
      <c r="D324" s="583"/>
      <c r="E324" s="584"/>
      <c r="F324" s="584"/>
      <c r="G324" s="434"/>
      <c r="H324" s="311"/>
      <c r="I324" s="194"/>
      <c r="J324" s="235"/>
      <c r="K324" s="847"/>
      <c r="L324" s="845"/>
      <c r="M324" s="846"/>
    </row>
    <row r="325" spans="2:13" x14ac:dyDescent="0.35">
      <c r="B325" s="933"/>
      <c r="C325" s="582"/>
      <c r="D325" s="583"/>
      <c r="E325" s="584"/>
      <c r="F325" s="584"/>
      <c r="G325" s="434"/>
      <c r="H325" s="311"/>
      <c r="I325" s="194"/>
      <c r="J325" s="235"/>
      <c r="K325" s="847"/>
      <c r="L325" s="845"/>
      <c r="M325" s="846"/>
    </row>
    <row r="326" spans="2:13" x14ac:dyDescent="0.35">
      <c r="B326" s="933"/>
      <c r="C326" s="582"/>
      <c r="D326" s="583"/>
      <c r="E326" s="584"/>
      <c r="F326" s="584"/>
      <c r="G326" s="434"/>
      <c r="H326" s="311"/>
      <c r="I326" s="194"/>
      <c r="J326" s="235"/>
      <c r="K326" s="847"/>
      <c r="L326" s="845"/>
      <c r="M326" s="846"/>
    </row>
    <row r="327" spans="2:13" x14ac:dyDescent="0.35">
      <c r="B327" s="933"/>
      <c r="C327" s="582"/>
      <c r="D327" s="583"/>
      <c r="E327" s="584"/>
      <c r="F327" s="584"/>
      <c r="G327" s="434"/>
      <c r="H327" s="311"/>
      <c r="I327" s="194"/>
      <c r="J327" s="235"/>
      <c r="K327" s="847"/>
      <c r="L327" s="845"/>
      <c r="M327" s="846"/>
    </row>
    <row r="328" spans="2:13" x14ac:dyDescent="0.35">
      <c r="B328" s="933"/>
      <c r="C328" s="582"/>
      <c r="D328" s="583"/>
      <c r="E328" s="584"/>
      <c r="F328" s="584"/>
      <c r="G328" s="434"/>
      <c r="H328" s="311"/>
      <c r="I328" s="194"/>
      <c r="J328" s="235"/>
      <c r="K328" s="847"/>
      <c r="L328" s="845"/>
      <c r="M328" s="846"/>
    </row>
    <row r="329" spans="2:13" x14ac:dyDescent="0.35">
      <c r="B329" s="933"/>
      <c r="C329" s="582"/>
      <c r="D329" s="583"/>
      <c r="E329" s="584"/>
      <c r="F329" s="584"/>
      <c r="G329" s="434"/>
      <c r="H329" s="311"/>
      <c r="I329" s="194"/>
      <c r="J329" s="235"/>
      <c r="K329" s="847"/>
      <c r="L329" s="845"/>
      <c r="M329" s="846"/>
    </row>
    <row r="330" spans="2:13" x14ac:dyDescent="0.35">
      <c r="B330" s="933"/>
      <c r="C330" s="582"/>
      <c r="D330" s="583"/>
      <c r="E330" s="584"/>
      <c r="F330" s="584"/>
      <c r="G330" s="434"/>
      <c r="H330" s="311"/>
      <c r="I330" s="194"/>
      <c r="J330" s="235"/>
      <c r="K330" s="847"/>
      <c r="L330" s="845"/>
      <c r="M330" s="846"/>
    </row>
    <row r="331" spans="2:13" x14ac:dyDescent="0.35">
      <c r="B331" s="933"/>
      <c r="C331" s="582"/>
      <c r="D331" s="583"/>
      <c r="E331" s="584"/>
      <c r="F331" s="584"/>
      <c r="G331" s="434"/>
      <c r="H331" s="311"/>
      <c r="I331" s="194"/>
      <c r="J331" s="235"/>
      <c r="K331" s="847"/>
      <c r="L331" s="845"/>
      <c r="M331" s="846"/>
    </row>
    <row r="332" spans="2:13" x14ac:dyDescent="0.35">
      <c r="B332" s="933"/>
      <c r="C332" s="582"/>
      <c r="D332" s="583"/>
      <c r="E332" s="584"/>
      <c r="F332" s="584"/>
      <c r="G332" s="434"/>
      <c r="H332" s="311"/>
      <c r="I332" s="194"/>
      <c r="J332" s="235"/>
      <c r="K332" s="847"/>
      <c r="L332" s="845"/>
      <c r="M332" s="846"/>
    </row>
    <row r="333" spans="2:13" x14ac:dyDescent="0.35">
      <c r="B333" s="933"/>
      <c r="C333" s="582"/>
      <c r="D333" s="583"/>
      <c r="E333" s="584"/>
      <c r="F333" s="584"/>
      <c r="G333" s="434"/>
      <c r="H333" s="311"/>
      <c r="I333" s="194"/>
      <c r="J333" s="235"/>
      <c r="K333" s="847"/>
      <c r="L333" s="845"/>
      <c r="M333" s="846"/>
    </row>
    <row r="334" spans="2:13" x14ac:dyDescent="0.35">
      <c r="B334" s="933"/>
      <c r="C334" s="582"/>
      <c r="D334" s="583"/>
      <c r="E334" s="584"/>
      <c r="F334" s="584"/>
      <c r="G334" s="434"/>
      <c r="H334" s="311"/>
      <c r="I334" s="194"/>
      <c r="J334" s="235"/>
      <c r="K334" s="847"/>
      <c r="L334" s="845"/>
      <c r="M334" s="846"/>
    </row>
    <row r="335" spans="2:13" x14ac:dyDescent="0.35">
      <c r="B335" s="933"/>
      <c r="C335" s="582"/>
      <c r="D335" s="583"/>
      <c r="E335" s="584"/>
      <c r="F335" s="584"/>
      <c r="G335" s="434"/>
      <c r="H335" s="311"/>
      <c r="I335" s="194"/>
      <c r="J335" s="235"/>
      <c r="K335" s="847"/>
      <c r="L335" s="845"/>
      <c r="M335" s="846"/>
    </row>
    <row r="336" spans="2:13" x14ac:dyDescent="0.35">
      <c r="B336" s="933"/>
      <c r="C336" s="582"/>
      <c r="D336" s="583"/>
      <c r="E336" s="584"/>
      <c r="F336" s="584"/>
      <c r="G336" s="434"/>
      <c r="H336" s="311"/>
      <c r="I336" s="194"/>
      <c r="J336" s="235"/>
      <c r="K336" s="847"/>
      <c r="L336" s="845"/>
      <c r="M336" s="846"/>
    </row>
    <row r="337" spans="2:13" x14ac:dyDescent="0.35">
      <c r="B337" s="933"/>
      <c r="C337" s="582"/>
      <c r="D337" s="583"/>
      <c r="E337" s="584"/>
      <c r="F337" s="584"/>
      <c r="G337" s="434"/>
      <c r="H337" s="311"/>
      <c r="I337" s="194"/>
      <c r="J337" s="235"/>
      <c r="K337" s="847"/>
      <c r="L337" s="845"/>
      <c r="M337" s="846"/>
    </row>
    <row r="338" spans="2:13" x14ac:dyDescent="0.35">
      <c r="B338" s="121"/>
      <c r="C338" s="121"/>
      <c r="D338" s="121"/>
      <c r="E338" s="121"/>
      <c r="F338" s="121"/>
      <c r="G338" s="121"/>
      <c r="H338" s="444"/>
      <c r="I338" s="121"/>
      <c r="J338" s="121"/>
      <c r="K338" s="391"/>
      <c r="L338" s="391"/>
      <c r="M338" s="391"/>
    </row>
    <row r="339" spans="2:13" x14ac:dyDescent="0.35">
      <c r="B339" s="934" t="s">
        <v>4417</v>
      </c>
      <c r="C339" s="583"/>
      <c r="D339" s="585"/>
      <c r="E339" s="584"/>
      <c r="F339" s="584"/>
      <c r="G339" s="434"/>
      <c r="H339" s="311"/>
      <c r="I339" s="194"/>
      <c r="J339" s="235"/>
      <c r="K339" s="847"/>
      <c r="L339" s="845"/>
      <c r="M339" s="846"/>
    </row>
    <row r="340" spans="2:13" x14ac:dyDescent="0.35">
      <c r="B340" s="934"/>
      <c r="C340" s="583"/>
      <c r="D340" s="585"/>
      <c r="E340" s="584"/>
      <c r="F340" s="584"/>
      <c r="G340" s="434"/>
      <c r="H340" s="311"/>
      <c r="I340" s="194"/>
      <c r="J340" s="235"/>
      <c r="K340" s="847"/>
      <c r="L340" s="845"/>
      <c r="M340" s="846"/>
    </row>
    <row r="341" spans="2:13" x14ac:dyDescent="0.35">
      <c r="B341" s="934"/>
      <c r="C341" s="583"/>
      <c r="D341" s="585"/>
      <c r="E341" s="584"/>
      <c r="F341" s="584"/>
      <c r="G341" s="434"/>
      <c r="H341" s="311"/>
      <c r="I341" s="194"/>
      <c r="J341" s="235"/>
      <c r="K341" s="847"/>
      <c r="L341" s="845"/>
      <c r="M341" s="846"/>
    </row>
    <row r="342" spans="2:13" x14ac:dyDescent="0.35">
      <c r="B342" s="934"/>
      <c r="C342" s="583"/>
      <c r="D342" s="585"/>
      <c r="E342" s="584"/>
      <c r="F342" s="584"/>
      <c r="G342" s="434"/>
      <c r="H342" s="311"/>
      <c r="I342" s="194"/>
      <c r="J342" s="235"/>
      <c r="K342" s="847"/>
      <c r="L342" s="845"/>
      <c r="M342" s="846"/>
    </row>
    <row r="343" spans="2:13" x14ac:dyDescent="0.35">
      <c r="B343" s="934"/>
      <c r="C343" s="583"/>
      <c r="D343" s="585"/>
      <c r="E343" s="584"/>
      <c r="F343" s="584"/>
      <c r="G343" s="434"/>
      <c r="H343" s="311"/>
      <c r="I343" s="194"/>
      <c r="J343" s="235"/>
      <c r="K343" s="847"/>
      <c r="L343" s="845"/>
      <c r="M343" s="846"/>
    </row>
    <row r="344" spans="2:13" x14ac:dyDescent="0.35">
      <c r="B344" s="934"/>
      <c r="C344" s="583"/>
      <c r="D344" s="585"/>
      <c r="E344" s="584"/>
      <c r="F344" s="584"/>
      <c r="G344" s="434"/>
      <c r="H344" s="311"/>
      <c r="I344" s="194"/>
      <c r="J344" s="235"/>
      <c r="K344" s="847"/>
      <c r="L344" s="845"/>
      <c r="M344" s="846"/>
    </row>
    <row r="345" spans="2:13" x14ac:dyDescent="0.35">
      <c r="B345" s="934"/>
      <c r="C345" s="583"/>
      <c r="D345" s="585"/>
      <c r="E345" s="584"/>
      <c r="F345" s="584"/>
      <c r="G345" s="434"/>
      <c r="H345" s="311"/>
      <c r="I345" s="194"/>
      <c r="J345" s="235"/>
      <c r="K345" s="847"/>
      <c r="L345" s="845"/>
      <c r="M345" s="846"/>
    </row>
    <row r="346" spans="2:13" x14ac:dyDescent="0.35">
      <c r="B346" s="934"/>
      <c r="C346" s="583"/>
      <c r="D346" s="585"/>
      <c r="E346" s="584"/>
      <c r="F346" s="584"/>
      <c r="G346" s="434"/>
      <c r="H346" s="311"/>
      <c r="I346" s="194"/>
      <c r="J346" s="235"/>
      <c r="K346" s="847"/>
      <c r="L346" s="845"/>
      <c r="M346" s="846"/>
    </row>
    <row r="347" spans="2:13" x14ac:dyDescent="0.35">
      <c r="B347" s="934"/>
      <c r="C347" s="583"/>
      <c r="D347" s="585"/>
      <c r="E347" s="584"/>
      <c r="F347" s="584"/>
      <c r="G347" s="434"/>
      <c r="H347" s="311"/>
      <c r="I347" s="194"/>
      <c r="J347" s="235"/>
      <c r="K347" s="847"/>
      <c r="L347" s="845"/>
      <c r="M347" s="846"/>
    </row>
    <row r="348" spans="2:13" x14ac:dyDescent="0.35">
      <c r="B348" s="934"/>
      <c r="C348" s="583"/>
      <c r="D348" s="585"/>
      <c r="E348" s="584"/>
      <c r="F348" s="584"/>
      <c r="G348" s="434"/>
      <c r="H348" s="311"/>
      <c r="I348" s="194"/>
      <c r="J348" s="235"/>
      <c r="K348" s="847"/>
      <c r="L348" s="845"/>
      <c r="M348" s="846"/>
    </row>
    <row r="349" spans="2:13" x14ac:dyDescent="0.35">
      <c r="B349" s="934"/>
      <c r="C349" s="583"/>
      <c r="D349" s="585"/>
      <c r="E349" s="584"/>
      <c r="F349" s="584"/>
      <c r="G349" s="434"/>
      <c r="H349" s="311"/>
      <c r="I349" s="194"/>
      <c r="J349" s="235"/>
      <c r="K349" s="847"/>
      <c r="L349" s="845"/>
      <c r="M349" s="846"/>
    </row>
    <row r="350" spans="2:13" x14ac:dyDescent="0.35">
      <c r="B350" s="934"/>
      <c r="C350" s="583"/>
      <c r="D350" s="585"/>
      <c r="E350" s="584"/>
      <c r="F350" s="584"/>
      <c r="G350" s="434"/>
      <c r="H350" s="311"/>
      <c r="I350" s="194"/>
      <c r="J350" s="235"/>
      <c r="K350" s="847"/>
      <c r="L350" s="845"/>
      <c r="M350" s="846"/>
    </row>
    <row r="351" spans="2:13" x14ac:dyDescent="0.35">
      <c r="B351" s="934"/>
      <c r="C351" s="583"/>
      <c r="D351" s="585"/>
      <c r="E351" s="584"/>
      <c r="F351" s="584"/>
      <c r="G351" s="434"/>
      <c r="H351" s="311"/>
      <c r="I351" s="194"/>
      <c r="J351" s="235"/>
      <c r="K351" s="847"/>
      <c r="L351" s="845"/>
      <c r="M351" s="846"/>
    </row>
    <row r="352" spans="2:13" x14ac:dyDescent="0.35">
      <c r="B352" s="934"/>
      <c r="C352" s="583"/>
      <c r="D352" s="585"/>
      <c r="E352" s="584"/>
      <c r="F352" s="584"/>
      <c r="G352" s="434"/>
      <c r="H352" s="311"/>
      <c r="I352" s="194"/>
      <c r="J352" s="235"/>
      <c r="K352" s="847"/>
      <c r="L352" s="845"/>
      <c r="M352" s="846"/>
    </row>
    <row r="353" spans="2:13" x14ac:dyDescent="0.35">
      <c r="B353" s="934"/>
      <c r="C353" s="583"/>
      <c r="D353" s="585"/>
      <c r="E353" s="584"/>
      <c r="F353" s="584"/>
      <c r="G353" s="434"/>
      <c r="H353" s="311"/>
      <c r="I353" s="194"/>
      <c r="J353" s="235"/>
      <c r="K353" s="847"/>
      <c r="L353" s="845"/>
      <c r="M353" s="846"/>
    </row>
    <row r="354" spans="2:13" x14ac:dyDescent="0.35">
      <c r="B354" s="934"/>
      <c r="C354" s="583"/>
      <c r="D354" s="585"/>
      <c r="E354" s="584"/>
      <c r="F354" s="584"/>
      <c r="G354" s="434"/>
      <c r="H354" s="311"/>
      <c r="I354" s="194"/>
      <c r="J354" s="235"/>
      <c r="K354" s="847"/>
      <c r="L354" s="845"/>
      <c r="M354" s="846"/>
    </row>
    <row r="355" spans="2:13" x14ac:dyDescent="0.35">
      <c r="B355" s="934"/>
      <c r="C355" s="583"/>
      <c r="D355" s="585"/>
      <c r="E355" s="584"/>
      <c r="F355" s="584"/>
      <c r="G355" s="434"/>
      <c r="H355" s="311"/>
      <c r="I355" s="194"/>
      <c r="J355" s="235"/>
      <c r="K355" s="847"/>
      <c r="L355" s="845"/>
      <c r="M355" s="846"/>
    </row>
    <row r="356" spans="2:13" x14ac:dyDescent="0.35">
      <c r="B356" s="934"/>
      <c r="C356" s="583"/>
      <c r="D356" s="585"/>
      <c r="E356" s="584"/>
      <c r="F356" s="584"/>
      <c r="G356" s="434"/>
      <c r="H356" s="311"/>
      <c r="I356" s="194"/>
      <c r="J356" s="235"/>
      <c r="K356" s="847"/>
      <c r="L356" s="845"/>
      <c r="M356" s="846"/>
    </row>
    <row r="357" spans="2:13" x14ac:dyDescent="0.35">
      <c r="B357" s="934"/>
      <c r="C357" s="583"/>
      <c r="D357" s="585"/>
      <c r="E357" s="584"/>
      <c r="F357" s="584"/>
      <c r="G357" s="434"/>
      <c r="H357" s="311"/>
      <c r="I357" s="194"/>
      <c r="J357" s="235"/>
      <c r="K357" s="847"/>
      <c r="L357" s="845"/>
      <c r="M357" s="846"/>
    </row>
    <row r="358" spans="2:13" x14ac:dyDescent="0.35">
      <c r="B358" s="934"/>
      <c r="C358" s="583"/>
      <c r="D358" s="585"/>
      <c r="E358" s="584"/>
      <c r="F358" s="584"/>
      <c r="G358" s="434"/>
      <c r="H358" s="311"/>
      <c r="I358" s="194"/>
      <c r="J358" s="235"/>
      <c r="K358" s="847"/>
      <c r="L358" s="845"/>
      <c r="M358" s="846"/>
    </row>
    <row r="359" spans="2:13" x14ac:dyDescent="0.35">
      <c r="B359" s="121"/>
      <c r="C359" s="121"/>
      <c r="D359" s="121"/>
      <c r="E359" s="121"/>
      <c r="F359" s="121"/>
      <c r="G359" s="121"/>
      <c r="H359" s="444"/>
      <c r="I359" s="121"/>
      <c r="J359" s="121"/>
      <c r="K359" s="391"/>
      <c r="L359" s="391"/>
      <c r="M359" s="391"/>
    </row>
    <row r="360" spans="2:13" x14ac:dyDescent="0.35">
      <c r="B360" s="934" t="s">
        <v>4422</v>
      </c>
      <c r="C360" s="583"/>
      <c r="D360" s="583"/>
      <c r="E360" s="592"/>
      <c r="F360" s="592"/>
      <c r="G360" s="434"/>
      <c r="H360" s="311"/>
      <c r="I360" s="194"/>
      <c r="J360" s="235"/>
      <c r="K360" s="847"/>
      <c r="L360" s="845"/>
      <c r="M360" s="846"/>
    </row>
    <row r="361" spans="2:13" x14ac:dyDescent="0.35">
      <c r="B361" s="934"/>
      <c r="C361" s="583"/>
      <c r="D361" s="583"/>
      <c r="E361" s="592"/>
      <c r="F361" s="592"/>
      <c r="G361" s="434"/>
      <c r="H361" s="311"/>
      <c r="I361" s="194"/>
      <c r="J361" s="235"/>
      <c r="K361" s="847"/>
      <c r="L361" s="845"/>
      <c r="M361" s="846"/>
    </row>
    <row r="362" spans="2:13" x14ac:dyDescent="0.35">
      <c r="B362" s="934"/>
      <c r="C362" s="583"/>
      <c r="D362" s="583"/>
      <c r="E362" s="592"/>
      <c r="F362" s="592"/>
      <c r="G362" s="434"/>
      <c r="H362" s="311"/>
      <c r="I362" s="194"/>
      <c r="J362" s="235"/>
      <c r="K362" s="847"/>
      <c r="L362" s="845"/>
      <c r="M362" s="846"/>
    </row>
    <row r="363" spans="2:13" x14ac:dyDescent="0.35">
      <c r="B363" s="934"/>
      <c r="C363" s="583"/>
      <c r="D363" s="583"/>
      <c r="E363" s="592"/>
      <c r="F363" s="592"/>
      <c r="G363" s="434"/>
      <c r="H363" s="311"/>
      <c r="I363" s="194"/>
      <c r="J363" s="235"/>
      <c r="K363" s="847"/>
      <c r="L363" s="845"/>
      <c r="M363" s="846"/>
    </row>
    <row r="364" spans="2:13" x14ac:dyDescent="0.35">
      <c r="B364" s="121"/>
      <c r="C364" s="121"/>
      <c r="D364" s="121"/>
      <c r="E364" s="121"/>
      <c r="F364" s="121"/>
      <c r="G364" s="121"/>
      <c r="H364" s="444"/>
      <c r="I364" s="121"/>
      <c r="J364" s="121"/>
      <c r="K364" s="391"/>
      <c r="L364" s="391"/>
      <c r="M364" s="391"/>
    </row>
    <row r="365" spans="2:13" x14ac:dyDescent="0.35">
      <c r="B365" s="934" t="s">
        <v>4459</v>
      </c>
      <c r="C365" s="583"/>
      <c r="D365" s="585"/>
      <c r="E365" s="584"/>
      <c r="F365" s="584"/>
      <c r="G365" s="434"/>
      <c r="H365" s="311"/>
      <c r="I365" s="194"/>
      <c r="J365" s="235"/>
      <c r="K365" s="847"/>
      <c r="L365" s="845"/>
      <c r="M365" s="846"/>
    </row>
    <row r="366" spans="2:13" x14ac:dyDescent="0.35">
      <c r="B366" s="934"/>
      <c r="C366" s="583"/>
      <c r="D366" s="585"/>
      <c r="E366" s="584"/>
      <c r="F366" s="584"/>
      <c r="G366" s="434"/>
      <c r="H366" s="311"/>
      <c r="I366" s="194"/>
      <c r="J366" s="235"/>
      <c r="K366" s="847"/>
      <c r="L366" s="845"/>
      <c r="M366" s="846"/>
    </row>
    <row r="367" spans="2:13" x14ac:dyDescent="0.35">
      <c r="B367" s="934"/>
      <c r="C367" s="583"/>
      <c r="D367" s="585"/>
      <c r="E367" s="584"/>
      <c r="F367" s="584"/>
      <c r="G367" s="434"/>
      <c r="H367" s="311"/>
      <c r="I367" s="194"/>
      <c r="J367" s="235"/>
      <c r="K367" s="847"/>
      <c r="L367" s="845"/>
      <c r="M367" s="846"/>
    </row>
    <row r="368" spans="2:13" x14ac:dyDescent="0.35">
      <c r="B368" s="934"/>
      <c r="C368" s="583"/>
      <c r="D368" s="585"/>
      <c r="E368" s="584"/>
      <c r="F368" s="584"/>
      <c r="G368" s="434"/>
      <c r="H368" s="311"/>
      <c r="I368" s="194"/>
      <c r="J368" s="235"/>
      <c r="K368" s="847"/>
      <c r="L368" s="845"/>
      <c r="M368" s="846"/>
    </row>
    <row r="369" spans="2:13" x14ac:dyDescent="0.35">
      <c r="B369" s="934"/>
      <c r="C369" s="583"/>
      <c r="D369" s="585"/>
      <c r="E369" s="584"/>
      <c r="F369" s="584"/>
      <c r="G369" s="434"/>
      <c r="H369" s="311"/>
      <c r="I369" s="194"/>
      <c r="J369" s="235"/>
      <c r="K369" s="847"/>
      <c r="L369" s="845"/>
      <c r="M369" s="846"/>
    </row>
    <row r="370" spans="2:13" x14ac:dyDescent="0.35">
      <c r="B370" s="934"/>
      <c r="C370" s="583"/>
      <c r="D370" s="585"/>
      <c r="E370" s="584"/>
      <c r="F370" s="584"/>
      <c r="G370" s="434"/>
      <c r="H370" s="311"/>
      <c r="I370" s="194"/>
      <c r="J370" s="235"/>
      <c r="K370" s="847"/>
      <c r="L370" s="845"/>
      <c r="M370" s="846"/>
    </row>
    <row r="371" spans="2:13" x14ac:dyDescent="0.35">
      <c r="B371" s="934"/>
      <c r="C371" s="583"/>
      <c r="D371" s="585"/>
      <c r="E371" s="584"/>
      <c r="F371" s="584"/>
      <c r="G371" s="434"/>
      <c r="H371" s="311"/>
      <c r="I371" s="194"/>
      <c r="J371" s="235"/>
      <c r="K371" s="847"/>
      <c r="L371" s="845"/>
      <c r="M371" s="846"/>
    </row>
    <row r="372" spans="2:13" x14ac:dyDescent="0.35">
      <c r="B372" s="934"/>
      <c r="C372" s="583"/>
      <c r="D372" s="585"/>
      <c r="E372" s="584"/>
      <c r="F372" s="584"/>
      <c r="G372" s="434"/>
      <c r="H372" s="311"/>
      <c r="I372" s="194"/>
      <c r="J372" s="235"/>
      <c r="K372" s="847"/>
      <c r="L372" s="845"/>
      <c r="M372" s="846"/>
    </row>
    <row r="373" spans="2:13" x14ac:dyDescent="0.35">
      <c r="B373" s="934"/>
      <c r="C373" s="583"/>
      <c r="D373" s="585"/>
      <c r="E373" s="584"/>
      <c r="F373" s="584"/>
      <c r="G373" s="434"/>
      <c r="H373" s="311"/>
      <c r="I373" s="194"/>
      <c r="J373" s="235"/>
      <c r="K373" s="847"/>
      <c r="L373" s="845"/>
      <c r="M373" s="846"/>
    </row>
    <row r="374" spans="2:13" x14ac:dyDescent="0.35">
      <c r="B374" s="934"/>
      <c r="C374" s="583"/>
      <c r="D374" s="585"/>
      <c r="E374" s="584"/>
      <c r="F374" s="584"/>
      <c r="G374" s="434"/>
      <c r="H374" s="311"/>
      <c r="I374" s="194"/>
      <c r="J374" s="235"/>
      <c r="K374" s="847"/>
      <c r="L374" s="845"/>
      <c r="M374" s="846"/>
    </row>
    <row r="375" spans="2:13" x14ac:dyDescent="0.35">
      <c r="B375" s="934"/>
      <c r="C375" s="583"/>
      <c r="D375" s="585"/>
      <c r="E375" s="584"/>
      <c r="F375" s="584"/>
      <c r="G375" s="434"/>
      <c r="H375" s="311"/>
      <c r="I375" s="194"/>
      <c r="J375" s="235"/>
      <c r="K375" s="847"/>
      <c r="L375" s="845"/>
      <c r="M375" s="846"/>
    </row>
    <row r="376" spans="2:13" x14ac:dyDescent="0.35">
      <c r="B376" s="934"/>
      <c r="C376" s="583"/>
      <c r="D376" s="585"/>
      <c r="E376" s="584"/>
      <c r="F376" s="584"/>
      <c r="G376" s="434"/>
      <c r="H376" s="311"/>
      <c r="I376" s="194"/>
      <c r="J376" s="235"/>
      <c r="K376" s="847"/>
      <c r="L376" s="845"/>
      <c r="M376" s="846"/>
    </row>
    <row r="377" spans="2:13" x14ac:dyDescent="0.35">
      <c r="B377" s="934"/>
      <c r="C377" s="583"/>
      <c r="D377" s="585"/>
      <c r="E377" s="584"/>
      <c r="F377" s="584"/>
      <c r="G377" s="434"/>
      <c r="H377" s="311"/>
      <c r="I377" s="194"/>
      <c r="J377" s="235"/>
      <c r="K377" s="847"/>
      <c r="L377" s="845"/>
      <c r="M377" s="846"/>
    </row>
    <row r="378" spans="2:13" x14ac:dyDescent="0.35">
      <c r="B378" s="934"/>
      <c r="C378" s="583"/>
      <c r="D378" s="585"/>
      <c r="E378" s="584"/>
      <c r="F378" s="584"/>
      <c r="G378" s="434"/>
      <c r="H378" s="311"/>
      <c r="I378" s="194"/>
      <c r="J378" s="235"/>
      <c r="K378" s="847"/>
      <c r="L378" s="845"/>
      <c r="M378" s="846"/>
    </row>
    <row r="379" spans="2:13" x14ac:dyDescent="0.35">
      <c r="B379" s="934"/>
      <c r="C379" s="583"/>
      <c r="D379" s="585"/>
      <c r="E379" s="584"/>
      <c r="F379" s="584"/>
      <c r="G379" s="434"/>
      <c r="H379" s="311"/>
      <c r="I379" s="194"/>
      <c r="J379" s="235"/>
      <c r="K379" s="847"/>
      <c r="L379" s="845"/>
      <c r="M379" s="846"/>
    </row>
    <row r="380" spans="2:13" x14ac:dyDescent="0.35">
      <c r="B380" s="934"/>
      <c r="C380" s="583"/>
      <c r="D380" s="585"/>
      <c r="E380" s="584"/>
      <c r="F380" s="584"/>
      <c r="G380" s="434"/>
      <c r="H380" s="311"/>
      <c r="I380" s="194"/>
      <c r="J380" s="235"/>
      <c r="K380" s="847"/>
      <c r="L380" s="845"/>
      <c r="M380" s="846"/>
    </row>
    <row r="381" spans="2:13" x14ac:dyDescent="0.35">
      <c r="B381" s="934"/>
      <c r="C381" s="583"/>
      <c r="D381" s="585"/>
      <c r="E381" s="584"/>
      <c r="F381" s="584"/>
      <c r="G381" s="434"/>
      <c r="H381" s="311"/>
      <c r="I381" s="194"/>
      <c r="J381" s="235"/>
      <c r="K381" s="847"/>
      <c r="L381" s="845"/>
      <c r="M381" s="846"/>
    </row>
    <row r="382" spans="2:13" x14ac:dyDescent="0.35">
      <c r="B382" s="934"/>
      <c r="C382" s="583"/>
      <c r="D382" s="585"/>
      <c r="E382" s="584"/>
      <c r="F382" s="584"/>
      <c r="G382" s="434"/>
      <c r="H382" s="311"/>
      <c r="I382" s="194"/>
      <c r="J382" s="235"/>
      <c r="K382" s="847"/>
      <c r="L382" s="845"/>
      <c r="M382" s="846"/>
    </row>
    <row r="383" spans="2:13" x14ac:dyDescent="0.35">
      <c r="B383" s="934"/>
      <c r="C383" s="583"/>
      <c r="D383" s="585"/>
      <c r="E383" s="584"/>
      <c r="F383" s="584"/>
      <c r="G383" s="434"/>
      <c r="H383" s="311"/>
      <c r="I383" s="194"/>
      <c r="J383" s="235"/>
      <c r="K383" s="847"/>
      <c r="L383" s="845"/>
      <c r="M383" s="846"/>
    </row>
    <row r="384" spans="2:13" x14ac:dyDescent="0.35">
      <c r="B384" s="934"/>
      <c r="C384" s="583"/>
      <c r="D384" s="585"/>
      <c r="E384" s="584"/>
      <c r="F384" s="584"/>
      <c r="G384" s="434"/>
      <c r="H384" s="311"/>
      <c r="I384" s="194"/>
      <c r="J384" s="235"/>
      <c r="K384" s="847"/>
      <c r="L384" s="845"/>
      <c r="M384" s="846"/>
    </row>
    <row r="385" spans="2:13" x14ac:dyDescent="0.35">
      <c r="K385" s="466"/>
      <c r="L385" s="466"/>
      <c r="M385" s="466"/>
    </row>
    <row r="386" spans="2:13" x14ac:dyDescent="0.35">
      <c r="B386" s="934" t="s">
        <v>4757</v>
      </c>
      <c r="C386" s="586"/>
      <c r="D386" s="586"/>
      <c r="E386" s="390"/>
      <c r="F386" s="390"/>
      <c r="G386" s="434"/>
      <c r="H386" s="311"/>
      <c r="I386" s="194"/>
      <c r="J386" s="235"/>
      <c r="K386" s="847"/>
      <c r="L386" s="845"/>
      <c r="M386" s="846"/>
    </row>
    <row r="387" spans="2:13" x14ac:dyDescent="0.35">
      <c r="B387" s="934"/>
      <c r="C387" s="586"/>
      <c r="D387" s="586"/>
      <c r="E387" s="390"/>
      <c r="F387" s="390"/>
      <c r="G387" s="434"/>
      <c r="H387" s="311"/>
      <c r="I387" s="194"/>
      <c r="J387" s="235"/>
      <c r="K387" s="847"/>
      <c r="L387" s="845"/>
      <c r="M387" s="846"/>
    </row>
    <row r="388" spans="2:13" x14ac:dyDescent="0.35">
      <c r="B388" s="934"/>
      <c r="C388" s="586"/>
      <c r="D388" s="586"/>
      <c r="E388" s="390"/>
      <c r="F388" s="390"/>
      <c r="G388" s="434"/>
      <c r="H388" s="311"/>
      <c r="I388" s="194"/>
      <c r="J388" s="235"/>
      <c r="K388" s="847"/>
      <c r="L388" s="845"/>
      <c r="M388" s="846"/>
    </row>
    <row r="389" spans="2:13" ht="15" customHeight="1" x14ac:dyDescent="0.35">
      <c r="B389" s="934"/>
      <c r="C389" s="586"/>
      <c r="D389" s="586"/>
      <c r="E389" s="390"/>
      <c r="F389" s="390"/>
      <c r="G389" s="434"/>
      <c r="H389" s="311"/>
      <c r="I389" s="194"/>
      <c r="J389" s="235"/>
      <c r="K389" s="847"/>
      <c r="L389" s="845"/>
      <c r="M389" s="846"/>
    </row>
  </sheetData>
  <sheetProtection algorithmName="SHA-512" hashValue="T7vIUvhNz+QNSk+hpWAiyl93wI94dN+2FQCZ6Jf5h5cp2HdNJM21ldzxNnI/5pIplC/XJltDByzC2H9JHLee1w==" saltValue="OwCXyd6RP0UOp/TbcqwmpA==" spinCount="100000" sheet="1" objects="1" scenarios="1"/>
  <dataConsolidate/>
  <mergeCells count="97">
    <mergeCell ref="K332:M332"/>
    <mergeCell ref="K323:M323"/>
    <mergeCell ref="K324:M324"/>
    <mergeCell ref="K326:M326"/>
    <mergeCell ref="K327:M327"/>
    <mergeCell ref="C27:D27"/>
    <mergeCell ref="C26:E26"/>
    <mergeCell ref="C30:E30"/>
    <mergeCell ref="K328:M328"/>
    <mergeCell ref="K329:M329"/>
    <mergeCell ref="C28:D28"/>
    <mergeCell ref="B70:E70"/>
    <mergeCell ref="B136:H136"/>
    <mergeCell ref="B273:F274"/>
    <mergeCell ref="B283:E283"/>
    <mergeCell ref="B308:D308"/>
    <mergeCell ref="K384:M384"/>
    <mergeCell ref="B339:B358"/>
    <mergeCell ref="K339:M339"/>
    <mergeCell ref="K355:M355"/>
    <mergeCell ref="K365:M365"/>
    <mergeCell ref="K381:M381"/>
    <mergeCell ref="K379:M379"/>
    <mergeCell ref="K380:M380"/>
    <mergeCell ref="K342:M342"/>
    <mergeCell ref="K358:M358"/>
    <mergeCell ref="B365:B384"/>
    <mergeCell ref="K370:M370"/>
    <mergeCell ref="K371:M371"/>
    <mergeCell ref="B360:B363"/>
    <mergeCell ref="K360:M360"/>
    <mergeCell ref="K357:M357"/>
    <mergeCell ref="B6:F6"/>
    <mergeCell ref="B7:F7"/>
    <mergeCell ref="B8:F8"/>
    <mergeCell ref="B9:F9"/>
    <mergeCell ref="K382:M382"/>
    <mergeCell ref="K348:M348"/>
    <mergeCell ref="K349:M349"/>
    <mergeCell ref="K350:M350"/>
    <mergeCell ref="K351:M351"/>
    <mergeCell ref="K352:M352"/>
    <mergeCell ref="K356:M356"/>
    <mergeCell ref="K353:M353"/>
    <mergeCell ref="K354:M354"/>
    <mergeCell ref="K336:M336"/>
    <mergeCell ref="K340:M340"/>
    <mergeCell ref="K341:M341"/>
    <mergeCell ref="B10:F10"/>
    <mergeCell ref="B11:F11"/>
    <mergeCell ref="B12:F12"/>
    <mergeCell ref="K337:M337"/>
    <mergeCell ref="B318:B337"/>
    <mergeCell ref="K318:M318"/>
    <mergeCell ref="B14:F16"/>
    <mergeCell ref="B13:F13"/>
    <mergeCell ref="K317:M317"/>
    <mergeCell ref="B217:G217"/>
    <mergeCell ref="K325:M325"/>
    <mergeCell ref="B275:C275"/>
    <mergeCell ref="C22:E22"/>
    <mergeCell ref="K334:M334"/>
    <mergeCell ref="K335:M335"/>
    <mergeCell ref="C32:D32"/>
    <mergeCell ref="B386:B389"/>
    <mergeCell ref="K386:M386"/>
    <mergeCell ref="K387:M387"/>
    <mergeCell ref="K388:M388"/>
    <mergeCell ref="K389:M389"/>
    <mergeCell ref="K361:M361"/>
    <mergeCell ref="K362:M362"/>
    <mergeCell ref="K363:M363"/>
    <mergeCell ref="G218:I218"/>
    <mergeCell ref="K321:M321"/>
    <mergeCell ref="K322:M322"/>
    <mergeCell ref="K343:M343"/>
    <mergeCell ref="K344:M344"/>
    <mergeCell ref="K345:M345"/>
    <mergeCell ref="K346:M346"/>
    <mergeCell ref="K347:M347"/>
    <mergeCell ref="K330:M330"/>
    <mergeCell ref="K319:M319"/>
    <mergeCell ref="K320:M320"/>
    <mergeCell ref="K333:M333"/>
    <mergeCell ref="K331:M331"/>
    <mergeCell ref="K366:M366"/>
    <mergeCell ref="K367:M367"/>
    <mergeCell ref="K368:M368"/>
    <mergeCell ref="K369:M369"/>
    <mergeCell ref="K383:M383"/>
    <mergeCell ref="K372:M372"/>
    <mergeCell ref="K373:M373"/>
    <mergeCell ref="K374:M374"/>
    <mergeCell ref="K375:M375"/>
    <mergeCell ref="K376:M376"/>
    <mergeCell ref="K377:M377"/>
    <mergeCell ref="K378:M378"/>
  </mergeCells>
  <conditionalFormatting sqref="C220:F269 B139:F213">
    <cfRule type="expression" dxfId="229" priority="104" stopIfTrue="1">
      <formula>OR($AL$5="No",$AL$19=2)</formula>
    </cfRule>
  </conditionalFormatting>
  <conditionalFormatting sqref="G139:I213">
    <cfRule type="expression" dxfId="228" priority="103" stopIfTrue="1">
      <formula>OR($AL$5="No",$AL$19=2)</formula>
    </cfRule>
  </conditionalFormatting>
  <conditionalFormatting sqref="B277:C280">
    <cfRule type="expression" dxfId="227" priority="7" stopIfTrue="1">
      <formula>AND(OR($Y$20&lt;&gt;2,$Y$20&lt;&gt;9),$Y$17="No")</formula>
    </cfRule>
    <cfRule type="expression" dxfId="226" priority="97" stopIfTrue="1">
      <formula>OR($AL$5="No",$AL$19=2)</formula>
    </cfRule>
  </conditionalFormatting>
  <conditionalFormatting sqref="D277:F280 B73:D132">
    <cfRule type="expression" dxfId="225" priority="96" stopIfTrue="1">
      <formula>OR($AL$5="No",$AL$19=2)</formula>
    </cfRule>
  </conditionalFormatting>
  <conditionalFormatting sqref="D277:D280">
    <cfRule type="expression" dxfId="224" priority="95" stopIfTrue="1">
      <formula>OR($AL$5="No",$AL$19=2)</formula>
    </cfRule>
  </conditionalFormatting>
  <conditionalFormatting sqref="B286:E305">
    <cfRule type="expression" dxfId="223" priority="92" stopIfTrue="1">
      <formula>OR($AL$5="No",$AL$19=2)</formula>
    </cfRule>
  </conditionalFormatting>
  <conditionalFormatting sqref="B46:L65 D277:F280 B286:E305 B220:I269 B73:E132 B139:I213">
    <cfRule type="expression" dxfId="222" priority="409" stopIfTrue="1">
      <formula>IF(AND(OR($Y$20=2,$Y$20=9),$E$27="No"),TRUE,IF(AND(OR($Y$20=2,$Y$20=9),$E$27="Yes"),$E$28&lt;&gt;"Yes",($E$27="No")))</formula>
    </cfRule>
  </conditionalFormatting>
  <conditionalFormatting sqref="B312:D312">
    <cfRule type="expression" dxfId="221" priority="2" stopIfTrue="1">
      <formula>$E$28="Yes"</formula>
    </cfRule>
    <cfRule type="expression" dxfId="220" priority="410" stopIfTrue="1">
      <formula>AND($Y$20&lt;&gt;2,$Y$20&lt;&gt;9,$Y$20&lt;&gt;0)</formula>
    </cfRule>
  </conditionalFormatting>
  <conditionalFormatting sqref="C318:C337 G318:G337 K318:M337 D365:D384 G365:G384 K365:M365 H365:H381 K339:M339 D339:D358 H358 K360:M361 K363:M363 E363:H363 E362:G362 K386:M387 K389:M389 H389">
    <cfRule type="expression" dxfId="219" priority="78" stopIfTrue="1">
      <formula>$E$32="Yes"</formula>
    </cfRule>
  </conditionalFormatting>
  <conditionalFormatting sqref="H318:H337">
    <cfRule type="expression" dxfId="218" priority="73" stopIfTrue="1">
      <formula>$E$32="Yes"</formula>
    </cfRule>
  </conditionalFormatting>
  <conditionalFormatting sqref="I318:I337 I365:I381">
    <cfRule type="expression" dxfId="217" priority="75" stopIfTrue="1">
      <formula>$H318="Quarterly"</formula>
    </cfRule>
  </conditionalFormatting>
  <conditionalFormatting sqref="G339:G358">
    <cfRule type="expression" dxfId="216" priority="72" stopIfTrue="1">
      <formula>$E$32="Yes"</formula>
    </cfRule>
  </conditionalFormatting>
  <conditionalFormatting sqref="H339:H355">
    <cfRule type="expression" dxfId="215" priority="66" stopIfTrue="1">
      <formula>$E$32="Yes"</formula>
    </cfRule>
  </conditionalFormatting>
  <conditionalFormatting sqref="I339:I355 I358">
    <cfRule type="expression" dxfId="214" priority="68" stopIfTrue="1">
      <formula>$H339="Quarterly"</formula>
    </cfRule>
  </conditionalFormatting>
  <conditionalFormatting sqref="H384">
    <cfRule type="expression" dxfId="213" priority="58" stopIfTrue="1">
      <formula>$E$32="Yes"</formula>
    </cfRule>
  </conditionalFormatting>
  <conditionalFormatting sqref="I384">
    <cfRule type="expression" dxfId="212" priority="60" stopIfTrue="1">
      <formula>$H384="Quarterly"</formula>
    </cfRule>
  </conditionalFormatting>
  <conditionalFormatting sqref="E360:H361">
    <cfRule type="expression" dxfId="211" priority="52" stopIfTrue="1">
      <formula>$E$32="Yes"</formula>
    </cfRule>
  </conditionalFormatting>
  <conditionalFormatting sqref="G386:G389">
    <cfRule type="expression" dxfId="210" priority="51" stopIfTrue="1">
      <formula>$E$32="Yes"</formula>
    </cfRule>
  </conditionalFormatting>
  <conditionalFormatting sqref="H386:H387">
    <cfRule type="expression" dxfId="209" priority="47" stopIfTrue="1">
      <formula>$E$32="Yes"</formula>
    </cfRule>
  </conditionalFormatting>
  <conditionalFormatting sqref="I386:I387 I389">
    <cfRule type="expression" dxfId="208" priority="49" stopIfTrue="1">
      <formula>$H386="Quarterly"</formula>
    </cfRule>
  </conditionalFormatting>
  <conditionalFormatting sqref="I360:I361 I363">
    <cfRule type="expression" dxfId="207" priority="46" stopIfTrue="1">
      <formula>$H360="Quarterly"</formula>
    </cfRule>
  </conditionalFormatting>
  <conditionalFormatting sqref="H356:H357">
    <cfRule type="expression" dxfId="206" priority="40" stopIfTrue="1">
      <formula>$E$32="Yes"</formula>
    </cfRule>
  </conditionalFormatting>
  <conditionalFormatting sqref="I356:I357">
    <cfRule type="expression" dxfId="205" priority="42" stopIfTrue="1">
      <formula>$H356="Quarterly"</formula>
    </cfRule>
  </conditionalFormatting>
  <conditionalFormatting sqref="K362:M362">
    <cfRule type="expression" dxfId="204" priority="39" stopIfTrue="1">
      <formula>$E$32="Yes"</formula>
    </cfRule>
  </conditionalFormatting>
  <conditionalFormatting sqref="H362">
    <cfRule type="expression" dxfId="203" priority="35" stopIfTrue="1">
      <formula>$E$32="Yes"</formula>
    </cfRule>
  </conditionalFormatting>
  <conditionalFormatting sqref="I362">
    <cfRule type="expression" dxfId="202" priority="37" stopIfTrue="1">
      <formula>$H362="Quarterly"</formula>
    </cfRule>
  </conditionalFormatting>
  <conditionalFormatting sqref="H382:H383">
    <cfRule type="expression" dxfId="201" priority="30" stopIfTrue="1">
      <formula>$E$32="Yes"</formula>
    </cfRule>
  </conditionalFormatting>
  <conditionalFormatting sqref="I382:I383">
    <cfRule type="expression" dxfId="200" priority="32" stopIfTrue="1">
      <formula>$H382="Quarterly"</formula>
    </cfRule>
  </conditionalFormatting>
  <conditionalFormatting sqref="K388:M388">
    <cfRule type="expression" dxfId="199" priority="29" stopIfTrue="1">
      <formula>$E$32="Yes"</formula>
    </cfRule>
  </conditionalFormatting>
  <conditionalFormatting sqref="H388">
    <cfRule type="expression" dxfId="198" priority="25" stopIfTrue="1">
      <formula>$E$32="Yes"</formula>
    </cfRule>
  </conditionalFormatting>
  <conditionalFormatting sqref="I388">
    <cfRule type="expression" dxfId="197" priority="27" stopIfTrue="1">
      <formula>$H388="Quarterly"</formula>
    </cfRule>
  </conditionalFormatting>
  <conditionalFormatting sqref="K340:M358">
    <cfRule type="expression" dxfId="196" priority="24" stopIfTrue="1">
      <formula>$E$32="Yes"</formula>
    </cfRule>
  </conditionalFormatting>
  <conditionalFormatting sqref="J46:J65">
    <cfRule type="expression" dxfId="195" priority="670" stopIfTrue="1">
      <formula>$I46="Yes"</formula>
    </cfRule>
    <cfRule type="expression" dxfId="194" priority="671" stopIfTrue="1">
      <formula>$I46="Yes"</formula>
    </cfRule>
  </conditionalFormatting>
  <conditionalFormatting sqref="G139:H213">
    <cfRule type="expression" dxfId="193" priority="672" stopIfTrue="1">
      <formula>$D139="Atmosphere"</formula>
    </cfRule>
  </conditionalFormatting>
  <conditionalFormatting sqref="K366:M384">
    <cfRule type="expression" dxfId="192" priority="18" stopIfTrue="1">
      <formula>$E$32="Yes"</formula>
    </cfRule>
  </conditionalFormatting>
  <conditionalFormatting sqref="E32">
    <cfRule type="expression" dxfId="191" priority="928" stopIfTrue="1">
      <formula>$AA17=2</formula>
    </cfRule>
    <cfRule type="expression" dxfId="190" priority="929" stopIfTrue="1">
      <formula>$Y$17="No"</formula>
    </cfRule>
  </conditionalFormatting>
  <conditionalFormatting sqref="E139:F213">
    <cfRule type="expression" dxfId="189" priority="15" stopIfTrue="1">
      <formula>AND(NOT(ISBLANK($D139)),$D139&lt;&gt;"Atmosphere")</formula>
    </cfRule>
  </conditionalFormatting>
  <conditionalFormatting sqref="C318:M337 C339:M358 C360:M363 C365:M384">
    <cfRule type="expression" dxfId="188" priority="14" stopIfTrue="1">
      <formula>OR($Y$20=2,$Y$20=9)</formula>
    </cfRule>
  </conditionalFormatting>
  <conditionalFormatting sqref="C386:M389">
    <cfRule type="expression" dxfId="187" priority="12" stopIfTrue="1">
      <formula>AND($Y$20&lt;&gt;2,$Y$20&lt;&gt;9)</formula>
    </cfRule>
  </conditionalFormatting>
  <conditionalFormatting sqref="E34:E39">
    <cfRule type="expression" dxfId="186" priority="3" stopIfTrue="1">
      <formula>$E$28="Yes"</formula>
    </cfRule>
    <cfRule type="expression" dxfId="185" priority="10" stopIfTrue="1">
      <formula>AND($AA$17&lt;&gt;2,OR($Y$20=0,AND($Y$20&lt;&gt;2,$Y$20&lt;&gt;9)))</formula>
    </cfRule>
  </conditionalFormatting>
  <conditionalFormatting sqref="E40">
    <cfRule type="expression" dxfId="184" priority="1" stopIfTrue="1">
      <formula>$E$28="Yes"</formula>
    </cfRule>
    <cfRule type="expression" dxfId="183" priority="9" stopIfTrue="1">
      <formula>AND($AA$17&lt;&gt;2,OR($Y$20=0,$Y$20=2,$Y$20=9))</formula>
    </cfRule>
  </conditionalFormatting>
  <conditionalFormatting sqref="E41">
    <cfRule type="expression" dxfId="182" priority="8" stopIfTrue="1">
      <formula>$AA$17&lt;&gt;2</formula>
    </cfRule>
  </conditionalFormatting>
  <conditionalFormatting sqref="I139:I213">
    <cfRule type="expression" dxfId="181" priority="6" stopIfTrue="1">
      <formula>AND(NOT(ISBLANK(D139)),$D139&lt;&gt;"Atmosphere")</formula>
    </cfRule>
  </conditionalFormatting>
  <conditionalFormatting sqref="E34:E41">
    <cfRule type="expression" dxfId="180" priority="5" stopIfTrue="1">
      <formula>OR($Y$20=1,$Y$20=8,$Y$20=10)</formula>
    </cfRule>
  </conditionalFormatting>
  <conditionalFormatting sqref="B46:L65 B73:E132 B139:I213 B220:I269 B277:F280 B286:E305">
    <cfRule type="expression" dxfId="179" priority="411" stopIfTrue="1">
      <formula>$Y$17="No"</formula>
    </cfRule>
  </conditionalFormatting>
  <conditionalFormatting sqref="E28">
    <cfRule type="expression" dxfId="178" priority="4">
      <formula>AND($Y$20&lt;&gt;2, $Y$20&lt;&gt;9)</formula>
    </cfRule>
  </conditionalFormatting>
  <dataValidations xWindow="1187" yWindow="852" count="56">
    <dataValidation type="custom" allowBlank="1" showInputMessage="1" showErrorMessage="1" errorTitle="Invalid Entry" error="You have entered a duplicate value or skipped a row. Please make sure to enter only unique values in this column and to fill out the table from top to bottom without skipping rows." promptTitle="Compressor ID" prompt="Enter an identifier for the compressor" sqref="B46:B65" xr:uid="{00000000-0002-0000-1200-000000000000}">
      <formula1>AND(COUNTIF($B$46:$B$65,B46)&lt;=1,COUNTA($B$46:B46)=$A46)</formula1>
    </dataValidation>
    <dataValidation type="list" allowBlank="1" showInputMessage="1" showErrorMessage="1" promptTitle="Missing Data" prompt="Report whether missing data procedures were used for any parameters to calculate GHG emissions (Yes or No)" sqref="E32" xr:uid="{00000000-0002-0000-1200-000001000000}">
      <formula1>"Yes, No"</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2 D41 B17 B4 C18:C19" xr:uid="{00000000-0002-0000-1200-000002000000}"/>
    <dataValidation type="list" allowBlank="1" showInputMessage="1" showErrorMessage="1" promptTitle="Operating-mode measured?  " prompt="Indicate whether the compressor was measured in operating-mode  [Yes/No]" sqref="F46:F65" xr:uid="{00000000-0002-0000-1200-000003000000}">
      <formula1>"Yes,No"</formula1>
    </dataValidation>
    <dataValidation operator="lessThan" allowBlank="1" showInputMessage="1" showErrorMessage="1" promptTitle="Flange installation dates" prompt="Enter the time period range(s) when blind flanges were installed" sqref="J46:J65" xr:uid="{00000000-0002-0000-1200-000004000000}"/>
    <dataValidation type="list" allowBlank="1" showInputMessage="1" showErrorMessage="1" promptTitle="Compressor flanges installed" prompt="Indicate whether the compressor had blind flanges installed [Yes/No]" sqref="I46:I65" xr:uid="{00000000-0002-0000-1200-000005000000}">
      <formula1>"Yes, No"</formula1>
    </dataValidation>
    <dataValidation type="list" allowBlank="1" showInputMessage="1" showErrorMessage="1" promptTitle="Scheduled shutdown" prompt="Indicate whether the compressor had scheduled depressurized shutdown during the reporting year [Yes/No]" sqref="L46:L65" xr:uid="{00000000-0002-0000-1200-000006000000}">
      <formula1>"Yes,No"</formula1>
    </dataValidation>
    <dataValidation type="decimal" operator="greaterThanOrEqual" allowBlank="1" showInputMessage="1" showErrorMessage="1" promptTitle="Power output" prompt="Enter the power output of the compressor driver, in hp" sqref="K46:K65" xr:uid="{00000000-0002-0000-1200-000007000000}">
      <formula1>0</formula1>
    </dataValidation>
    <dataValidation type="list" allowBlank="1" showInputMessage="1" showErrorMessage="1" promptTitle="Emissions released" prompt="Specify where leak or vent emissions are released" sqref="D139:D213" xr:uid="{00000000-0002-0000-1200-000008000000}">
      <formula1>$AD$4:$AD$7</formula1>
    </dataValidation>
    <dataValidation type="list" allowBlank="1" showInputMessage="1" showErrorMessage="1" promptTitle="Leak or vent source" prompt="Indicate whether the leak or vent is for a single compressor source or a manifolded group of compressor sources" sqref="C139:C213" xr:uid="{00000000-0002-0000-1200-000009000000}">
      <formula1>"Single,Manifold"</formula1>
    </dataValidation>
    <dataValidation type="list" allowBlank="1" showInputMessage="1" showErrorMessage="1" promptTitle="&quot;As found&quot; measurement" prompt="Indicate whether an &quot;as found&quot; measurement was conducted on the leak or vent as identified in 98.233(p)(2) or (4) [Yes/No]" sqref="E139:E213" xr:uid="{00000000-0002-0000-1200-00000A000000}">
      <formula1>"Yes, No"</formula1>
    </dataValidation>
    <dataValidation type="list" allowBlank="1" showInputMessage="1" showErrorMessage="1" promptTitle="Continuous measurements" prompt="Indicate whether continuous measurments were conducted on the leak or vent as identified in 98.233(p)(3) or (5) [Yes/No]" sqref="F139:F213" xr:uid="{00000000-0002-0000-1200-00000B000000}">
      <formula1>"Yes, No"</formula1>
    </dataValidation>
    <dataValidation type="decimal" operator="greaterThanOrEqual" allowBlank="1" showInputMessage="1" showErrorMessage="1" promptTitle="CH4 Emissions" prompt="Enter the CH4 emissions vented to the atmosphere from the leak or vent, in metric tons CH4" sqref="H139:H213" xr:uid="{00000000-0002-0000-1200-00000C000000}">
      <formula1>0</formula1>
    </dataValidation>
    <dataValidation type="decimal" operator="greaterThanOrEqual" allowBlank="1" showInputMessage="1" showErrorMessage="1" promptTitle="CO2 Emissions" prompt="Enter the CO2 emissions vented to the atmosphere from the leak or vent, in metric tons CO2" sqref="G139:G213" xr:uid="{00000000-0002-0000-1200-00000D000000}">
      <formula1>0</formula1>
    </dataValidation>
    <dataValidation type="list" allowBlank="1" showInputMessage="1" showErrorMessage="1" promptTitle="Measurement location" prompt="For a manifolded group of compressor sources, specify whether the measurement location is prior to or after comingling with non-compressor emission sources" sqref="E286:E305" xr:uid="{00000000-0002-0000-1200-00000E000000}">
      <formula1>"Prior to commingling, After commingling, Not manifolded"</formula1>
    </dataValidation>
    <dataValidation type="decimal" operator="greaterThanOrEqual" allowBlank="1" showInputMessage="1" showErrorMessage="1" promptTitle="Measured flow rate" prompt="Enter the measured flow rate in standard cubic feet per hour" sqref="E220:E269" xr:uid="{00000000-0002-0000-1200-00000F000000}">
      <formula1>0</formula1>
    </dataValidation>
    <dataValidation operator="lessThanOrEqual" allowBlank="1" showInputMessage="1" showErrorMessage="1" promptTitle="Measurement date" prompt="Enter the measurement date in the format of mm/dd/yyyy" sqref="C220:C269" xr:uid="{00000000-0002-0000-1200-000010000000}"/>
    <dataValidation type="list" allowBlank="1" showInputMessage="1" showErrorMessage="1" promptTitle="Compressor mode" prompt="Specify the compressor mode where a reporter emission factor was used" sqref="E360:E363" xr:uid="{00000000-0002-0000-1200-000011000000}">
      <formula1>"Operating, Standby-pressurized, Not-operating-depressurized"</formula1>
    </dataValidation>
    <dataValidation type="list" allowBlank="1" showInputMessage="1" showErrorMessage="1" promptTitle="Emission factor facility" prompt="Indicate whether reporter emission factor is facility-specific or based on all of the reporter’s applicable facilities" sqref="F277:F280" xr:uid="{4A6B84AB-9889-4687-B688-C2E844EE240B}">
      <formula1>"Facility-specific, All applicable facilities"</formula1>
    </dataValidation>
    <dataValidation type="decimal" operator="greaterThanOrEqual" allowBlank="1" showInputMessage="1" showErrorMessage="1" promptTitle="Reporter Emission Factor " prompt="For this compressor mode-source combination, enter the emission factor used, in standard cubic feet per hour (EFs,m in Eq. W-28)" sqref="D277:D280" xr:uid="{F532BA7E-0939-421A-956B-E0A63953EA07}">
      <formula1>0</formula1>
    </dataValidation>
    <dataValidation type="whole" operator="greaterThanOrEqual" allowBlank="1" showInputMessage="1" showErrorMessage="1" promptTitle="Total number of compressors" prompt="Enter the total number of compressors measured in the compressor mode-source combination in the current reporting year and the preceding two reporting years " sqref="E277:E280" xr:uid="{0E57A23B-3789-46A7-B6EF-32BF36C27CB9}">
      <formula1>0</formula1>
    </dataValidation>
    <dataValidation type="decimal" operator="greaterThanOrEqual" allowBlank="1" showInputMessage="1" showErrorMessage="1" promptTitle="Measured volume of flow" prompt="Enter the measured volume of flow during the reporting year, in million standard cubic feet" sqref="C286:C305" xr:uid="{00000000-0002-0000-1200-000015000000}">
      <formula1>0</formula1>
    </dataValidation>
    <dataValidation type="list" allowBlank="1" showInputMessage="1" showErrorMessage="1" promptTitle="Included compressor blowdowns" prompt="Indicate whether the measured volume of flow during the reporting year included compressor blowdown emissions [Yes/No]" sqref="D286:D305" xr:uid="{00000000-0002-0000-1200-000016000000}">
      <formula1>"Yes, No"</formula1>
    </dataValidation>
    <dataValidation type="decimal" operator="greaterThanOrEqual" allowBlank="1" showInputMessage="1" showErrorMessage="1" promptTitle="Total CH4" prompt="For onshore production only, enter the total annual Reciprocating Compressor CH4 emissions, in metric tons CH4" sqref="D312" xr:uid="{00000000-0002-0000-1200-000017000000}">
      <formula1>0</formula1>
    </dataValidation>
    <dataValidation type="decimal" operator="greaterThanOrEqual" allowBlank="1" showInputMessage="1" showErrorMessage="1" promptTitle="Total CO2" prompt="For onshore production only, enter the total annual Reciprocating Compressor CO2 emissions, in metric tons CO2" sqref="C312" xr:uid="{00000000-0002-0000-1200-000018000000}">
      <formula1>0</formula1>
    </dataValidation>
    <dataValidation type="whole" operator="greaterThanOrEqual" allowBlank="1" showInputMessage="1" showErrorMessage="1" promptTitle="Total Count of Recip Compressors" prompt="For onshore production only, enter the total count of Reciprocating Compressors" sqref="B312" xr:uid="{00000000-0002-0000-1200-000019000000}">
      <formula1>0</formula1>
    </dataValidation>
    <dataValidation type="whole" allowBlank="1" showInputMessage="1" showErrorMessage="1" promptTitle="Number of Quarters" prompt="Enter the number of quarters missing data procedures were used" sqref="I386:I389 I318:I337 I339:I358 I360:I363 I365:I384" xr:uid="{00000000-0002-0000-1200-00001A000000}">
      <formula1>1</formula1>
      <formula2>4</formula2>
    </dataValidation>
    <dataValidation type="list" allowBlank="1" showInputMessage="1" showErrorMessage="1" promptTitle="Measurement method" prompt="Specify the measurement method for each leak or vent. If emissions were not detected when using a screening method, report the screening method.  If emissions were detected using a screen method, reporting only the method subsequently used to measure" sqref="D220:D269" xr:uid="{00000000-0002-0000-1200-00001B000000}">
      <formula1>$AD$10:$AD$17</formula1>
    </dataValidation>
    <dataValidation type="list" allowBlank="1" showInputMessage="1" showErrorMessage="1" promptTitle="Measurement Frequency" prompt="Select the measurement frequency stated in your monitoring plan for the data element_x000a__x000a_If “Other”, specify frequency under “Procedures Used”" sqref="H365:H384 H318:H337 H339:H358" xr:uid="{00000000-0002-0000-1200-00001C000000}">
      <formula1>Measurement_Frequency</formula1>
    </dataValidation>
    <dataValidation type="decimal" allowBlank="1" showInputMessage="1" showErrorMessage="1" errorTitle="WARNING" error="Enter number of hours between 0 and 8,784" promptTitle="Time in standby-pressurized mode" prompt="For Reciprocating Compressors in standby-pressurized mode, enter total time in standby-pressurized mode (hours)" sqref="D46:D65" xr:uid="{00000000-0002-0000-1200-00001D000000}">
      <formula1>0</formula1>
      <formula2>8784</formula2>
    </dataValidation>
    <dataValidation type="decimal" allowBlank="1" showInputMessage="1" showErrorMessage="1" promptTitle="Time emissions routed to device" prompt="If the leak or vent is routed to a device, enter percentage of time  device was operational when compressor source emissions were routed to the device. Enter as a value between 0 and 100." sqref="I139:I213" xr:uid="{00000000-0002-0000-1200-00001E000000}">
      <formula1>0</formula1>
      <formula2>100</formula2>
    </dataValidation>
    <dataValidation allowBlank="1" showInputMessage="1" showErrorMessage="1" promptTitle="Compressor ID" prompt="Enter an identifier for the compressor from Table P.1" sqref="C318:C337" xr:uid="{00000000-0002-0000-1200-00001F000000}"/>
    <dataValidation allowBlank="1" showInputMessage="1" showErrorMessage="1" promptTitle="Unique Leak or Vent ID" prompt="Enter a unique identifier for the leak or vent, using same leak or vent ID as in Table P.3.i" sqref="D339:D358" xr:uid="{00000000-0002-0000-1200-000020000000}"/>
    <dataValidation type="decimal" allowBlank="1" showInputMessage="1" showErrorMessage="1" promptTitle="Hours of missing data procedure" prompt="Enter the total number of hours the missing data procedure was used" sqref="J386:J389 J318:J337 J339:J358 J360:J363 J365:J384" xr:uid="{00000000-0002-0000-1200-000021000000}">
      <formula1>0</formula1>
      <formula2>8784</formula2>
    </dataValidation>
    <dataValidation allowBlank="1" showInputMessage="1" showErrorMessage="1" promptTitle="Procedures used" prompt="Enter the procedures used to determine the missing data" sqref="K318:M337 K360:M363 K339:M358 K386:M389 K365:M384" xr:uid="{00000000-0002-0000-1200-000022000000}"/>
    <dataValidation type="decimal" allowBlank="1" showInputMessage="1" showErrorMessage="1" errorTitle="WARNING" error="Enter number of hours between 0 and 8,784" promptTitle="Time in operating-mode" prompt="For Reciprocating Compressors in operating-mode, enter total time in operating-mode (hours)" sqref="C46:C65" xr:uid="{00000000-0002-0000-1200-000023000000}">
      <formula1>0</formula1>
      <formula2>8784</formula2>
    </dataValidation>
    <dataValidation type="list" allowBlank="1" showInputMessage="1" showErrorMessage="1" promptTitle="Measurement location" prompt="For a manifolded group of compressor sources, specify whether the measurement location is prior to or after commingling with non-compressor emission sources" sqref="F220:F269" xr:uid="{00000000-0002-0000-1200-000024000000}">
      <formula1>"Prior to commingling, After commingling, Not manifolded"</formula1>
    </dataValidation>
    <dataValidation type="decimal" allowBlank="1" showInputMessage="1" showErrorMessage="1" errorTitle="WARNING" error="Enter number of hours less than 8,784" promptTitle="Time in NOD mode" prompt="For Reciprocating Compressors in not-operating-depressurized mode, enter total time in not-operating-depressurized-mode (hours)" sqref="E46:E65" xr:uid="{00000000-0002-0000-1200-000025000000}">
      <formula1>0</formula1>
      <formula2>8784</formula2>
    </dataValidation>
    <dataValidation type="list" allowBlank="1" showInputMessage="1" showErrorMessage="1" promptTitle="Standby-pressurized-mode?" prompt="Indicate whether the compressor was measured in standby-pressurized-mode [Yes/No]" sqref="G46:G65" xr:uid="{00000000-0002-0000-1200-000026000000}">
      <formula1>"Yes,No"</formula1>
    </dataValidation>
    <dataValidation type="list" allowBlank="1" showInputMessage="1" showErrorMessage="1" promptTitle="Not-op-depressrzd-mode measured?" prompt="Indicate whether the compressor was measured in not-operating-depressurized-mode (Yes/No)" sqref="H46:H65" xr:uid="{00000000-0002-0000-1200-000027000000}">
      <formula1>"Yes,No"</formula1>
    </dataValidation>
    <dataValidation type="list" allowBlank="1" showInputMessage="1" showErrorMessage="1" promptTitle="Parameters" prompt="Select the parameters for which missing data procedures were used to calculate emissions" sqref="G339:G358" xr:uid="{00000000-0002-0000-1200-000028000000}">
      <formula1>PMTRS_P.3.i</formula1>
    </dataValidation>
    <dataValidation type="list" allowBlank="1" showInputMessage="1" showErrorMessage="1" promptTitle="Compressor Source" prompt="Specify the compressor source where a reporter emission factor was used" sqref="F360:F363" xr:uid="{00000000-0002-0000-1200-000029000000}">
      <formula1>$AB$4:$AB$6</formula1>
    </dataValidation>
    <dataValidation type="list" allowBlank="1" showInputMessage="1" showErrorMessage="1" promptTitle="Parameters" prompt="Select the parameters for which missing data procedures were used to calculate emissions" sqref="G318:G337" xr:uid="{00000000-0002-0000-1200-00002A000000}">
      <formula1>PMTRS_P.1</formula1>
    </dataValidation>
    <dataValidation type="list" allowBlank="1" showInputMessage="1" showErrorMessage="1" promptTitle="Missing Data Elements" prompt="Select the data elements for which missing data procedures were used to calculate emissions" sqref="G360:G363" xr:uid="{00000000-0002-0000-1200-00002B000000}">
      <formula1>PMTRS_P.3.ii</formula1>
    </dataValidation>
    <dataValidation type="list" allowBlank="1" showInputMessage="1" showErrorMessage="1" promptTitle="Parameters" prompt="Select the parameters for which missing data procedures were used to calculate emissions" sqref="G386:G389" xr:uid="{00000000-0002-0000-1200-00002C000000}">
      <formula1>PMTRS_P.5</formula1>
    </dataValidation>
    <dataValidation type="custom" allowBlank="1" showInputMessage="1" showErrorMessage="1" errorTitle="Invalid Entry" error="You have skipped a row. Please make sure to fill out the table from top to bottom without skipping rows." promptTitle="Compressor ID" prompt="Enter an identifier for the compressor, using the same identifier as in Table P.1" sqref="B135" xr:uid="{00000000-0002-0000-1200-00002D000000}">
      <formula1>COUNTA($B$73:B214)=$A135</formula1>
    </dataValidation>
    <dataValidation allowBlank="1" showInputMessage="1" showErrorMessage="1" promptTitle="&quot;Not Operating&quot; Compressor ID(s)" prompt="Single leak or vent: enter the Compressor ID. Manifolded leak or vent: enter the IDs for all compressors in &quot;not-operating&quot;mode that were connected to the measured manifolded vent (semicolon delimited)." sqref="I220:I269" xr:uid="{00000000-0002-0000-1200-00002E000000}"/>
    <dataValidation type="custom" allowBlank="1" showInputMessage="1" showErrorMessage="1" errorTitle="Invalid Entry" error="You have skipped a row. Please make sure to fill out the table from top to bottom without skipping rows." sqref="B139:B213" xr:uid="{00000000-0002-0000-1200-00002F000000}">
      <formula1>COUNTA($B$139:B139)=$A139</formula1>
    </dataValidation>
    <dataValidation allowBlank="1" showInputMessage="1" showErrorMessage="1" promptTitle="“Operating” Compressor ID(s)" prompt="Single leak or vent: enter the Compressor ID. Manifolded leak or vent: enter the IDs for all compressors in &quot;operating&quot; mode that were connected to the measured manifolded vent (semicolon delimited)." sqref="G220:G269" xr:uid="{00000000-0002-0000-1200-000030000000}"/>
    <dataValidation allowBlank="1" showInputMessage="1" showErrorMessage="1" promptTitle="Unique Leak or Vent ID" prompt="Enter a unique identifier for the leak or vent continuous measurement data, using same leak or vent ID as in Table P.4" sqref="D365:D384" xr:uid="{00000000-0002-0000-1200-000031000000}"/>
    <dataValidation type="list" allowBlank="1" showInputMessage="1" showErrorMessage="1" promptTitle="Parameters" prompt="Select the parameters for which missing data procedures were used to calculate emissions" sqref="G365:G384" xr:uid="{00000000-0002-0000-1200-000032000000}">
      <formula1>PMTRS_P.4</formula1>
    </dataValidation>
    <dataValidation type="custom" allowBlank="1" showInputMessage="1" showErrorMessage="1" errorTitle="Invalid Entry" error="You have skipped a row. Please make sure to fill out the table from top to bottom without skipping rows." promptTitle="Leak or Vent Name" prompt="Enter a unique name or ID for leak or vent, see 98.236(p)(2)(i)(C) for detailed instructions_x000a__x000a_For a manifolded vent use the same ID for each compressor source that uses that vent." sqref="D73:D133" xr:uid="{00000000-0002-0000-1200-000033000000}">
      <formula1>COUNTA($D73:D$73)=$A73</formula1>
    </dataValidation>
    <dataValidation allowBlank="1" showInputMessage="1" showErrorMessage="1" promptTitle="&quot;Standby-pressurized&quot; mode ID(s)" prompt="Single leak or vent: enter the Compressor ID. Manifolded leak or vent: enter the IDs for all compressors in &quot;standby-pressurized&quot; mode that were connected to the measured manifolded vent (semicolon delimited)." sqref="H220:H269" xr:uid="{00000000-0002-0000-1200-000034000000}"/>
    <dataValidation type="list" allowBlank="1" showInputMessage="1" showErrorMessage="1" promptTitle="Leak or Vent name" prompt="Select a leak or vent identified in Table P.2.ii as having &quot;As Found&quot; measurements." sqref="B220:B269" xr:uid="{00000000-0002-0000-1200-000035000000}">
      <formula1>as_found_recip</formula1>
    </dataValidation>
    <dataValidation type="list" allowBlank="1" showInputMessage="1" showErrorMessage="1" promptTitle="Measurement Frequency" prompt="Select the measurement frequency stated in your monitoring plan for the data element_x000a__x000a_If “Other”, specify frequency under “Procedures Used”" sqref="H360:H363 H386:H389" xr:uid="{00000000-0002-0000-1200-000037000000}">
      <formula1>NA_MEAS_FREQ</formula1>
    </dataValidation>
    <dataValidation type="list" allowBlank="1" showInputMessage="1" showErrorMessage="1" sqref="E27:E28" xr:uid="{53FB39CE-5744-458B-8C3F-34EF6AE22DEE}">
      <formula1>"Yes,No"</formula1>
    </dataValidation>
  </dataValidations>
  <hyperlinks>
    <hyperlink ref="D3" location="Introduction!A1" display="Back to Summary Tab" xr:uid="{00000000-0004-0000-1200-000000000000}"/>
    <hyperlink ref="C19" r:id="rId1" display="http://www.ccdsupport.com/confluence/display/help/Optional+Calculation+Spreadsheet+Instructions" xr:uid="{00000000-0004-0000-1200-000001000000}"/>
    <hyperlink ref="C20" r:id="rId2" display="http://www.ccdsupport.com/confluence/display/help/Subpart+W+-+Petroleum+and+Natural+Gas+Systems" xr:uid="{00000000-0004-0000-1200-000002000000}"/>
    <hyperlink ref="E34" location="'(p) Reciprocating Compressors'!B45" display="CLICK HERE" xr:uid="{00000000-0004-0000-1200-000003000000}"/>
    <hyperlink ref="L43" location="'(p) Reciprocating Compressors'!A1" display="RETURN TO TOP" xr:uid="{00000000-0004-0000-1200-000004000000}"/>
    <hyperlink ref="I216" location="'(p) Reciprocating Compressors'!A1" display="RETURN TO TOP" xr:uid="{00000000-0004-0000-1200-000005000000}"/>
    <hyperlink ref="F272" location="'(p) Reciprocating Compressors'!A1" display="RETURN TO TOP" xr:uid="{00000000-0004-0000-1200-000006000000}"/>
    <hyperlink ref="E282" location="'(p) Reciprocating Compressors'!A1" display="RETURN TO TOP" xr:uid="{00000000-0004-0000-1200-000007000000}"/>
    <hyperlink ref="E308" location="'(p) Reciprocating Compressors'!A1" display="RETURN TO TOP" xr:uid="{00000000-0004-0000-1200-000008000000}"/>
    <hyperlink ref="M315" location="'(p) Reciprocating Compressors'!A1" display="RETURN TO TOP" xr:uid="{00000000-0004-0000-1200-000009000000}"/>
    <hyperlink ref="E35" location="'(p) Reciprocating Compressors'!B72" display="CLICK HERE" xr:uid="{00000000-0004-0000-1200-00000A000000}"/>
    <hyperlink ref="E37" location="'(p) Reciprocating Compressors'!B219" display="CLICK HERE" xr:uid="{00000000-0004-0000-1200-00000B000000}"/>
    <hyperlink ref="E38" location="'(p) Reciprocating Compressors'!B276" display="CLICK HERE" xr:uid="{00000000-0004-0000-1200-00000C000000}"/>
    <hyperlink ref="E39" location="'(p) Reciprocating Compressors'!B285" display="CLICK HERE" xr:uid="{00000000-0004-0000-1200-00000D000000}"/>
    <hyperlink ref="E40" location="'(p) Reciprocating Compressors'!B311" display="CLICK HERE" xr:uid="{00000000-0004-0000-1200-00000E000000}"/>
    <hyperlink ref="E41" location="'(p) Reciprocating Compressors'!B317" display="CLICK HERE" xr:uid="{00000000-0004-0000-1200-00000F000000}"/>
    <hyperlink ref="E68" location="'(p) Reciprocating Compressors'!A1" display="RETURN TO TOP" xr:uid="{00000000-0004-0000-1200-000010000000}"/>
    <hyperlink ref="I135" location="'(p) Reciprocating Compressors'!A1" display="RETURN TO TOP" xr:uid="{00000000-0004-0000-1200-000011000000}"/>
    <hyperlink ref="E36" location="'(p) Reciprocating Compressors'!B138" display="CLICK HERE" xr:uid="{00000000-0004-0000-1200-000012000000}"/>
    <hyperlink ref="C18" r:id="rId3" xr:uid="{00000000-0004-0000-1200-000013000000}"/>
    <hyperlink ref="C19:F19" r:id="rId4" display="https://www.ccdsupport.com/confluence/display/help/Optional+Calculation+Spreadsheet+Instructions" xr:uid="{00000000-0004-0000-1200-000014000000}"/>
    <hyperlink ref="C20:F20" r:id="rId5" display="https://www.ccdsupport.com/confluence/display/help/Subpart+W+-+Petroleum+and+Natural+Gas+Systems" xr:uid="{00000000-0004-0000-1200-000015000000}"/>
  </hyperlinks>
  <pageMargins left="0.7" right="0.7" top="0.75" bottom="0.75" header="0.3" footer="0.3"/>
  <pageSetup orientation="portrait" r:id="rId6"/>
  <extLst>
    <ext xmlns:x14="http://schemas.microsoft.com/office/spreadsheetml/2009/9/main" uri="{78C0D931-6437-407d-A8EE-F0AAD7539E65}">
      <x14:conditionalFormattings>
        <x14:conditionalFormatting xmlns:xm="http://schemas.microsoft.com/office/excel/2006/main">
          <x14:cfRule type="expression" priority="76" stopIfTrue="1" id="{00000000-000E-0000-1200-00004C000000}">
            <xm:f>NOT(ISNA(MATCH($H318,'missing data parameters'!$A$2:$A$8,0)))</xm:f>
            <x14:dxf>
              <font>
                <color theme="1"/>
              </font>
              <fill>
                <patternFill>
                  <bgColor rgb="FF99CCFF"/>
                </patternFill>
              </fill>
            </x14:dxf>
          </x14:cfRule>
          <xm:sqref>J318:J337 J365:J381</xm:sqref>
        </x14:conditionalFormatting>
        <x14:conditionalFormatting xmlns:xm="http://schemas.microsoft.com/office/excel/2006/main">
          <x14:cfRule type="expression" priority="69" stopIfTrue="1" id="{00000000-000E-0000-1200-000045000000}">
            <xm:f>NOT(ISNA(MATCH($H339,'missing data parameters'!$A$2:$A$8,0)))</xm:f>
            <x14:dxf>
              <font>
                <color theme="1"/>
              </font>
              <fill>
                <patternFill>
                  <bgColor rgb="FF99CCFF"/>
                </patternFill>
              </fill>
            </x14:dxf>
          </x14:cfRule>
          <xm:sqref>J339:J355 J358</xm:sqref>
        </x14:conditionalFormatting>
        <x14:conditionalFormatting xmlns:xm="http://schemas.microsoft.com/office/excel/2006/main">
          <x14:cfRule type="expression" priority="61" stopIfTrue="1" id="{00000000-000E-0000-1200-00003D000000}">
            <xm:f>NOT(ISNA(MATCH($H384,'missing data parameters'!$A$2:$A$8,0)))</xm:f>
            <x14:dxf>
              <font>
                <color theme="1"/>
              </font>
              <fill>
                <patternFill>
                  <bgColor rgb="FF99CCFF"/>
                </patternFill>
              </fill>
            </x14:dxf>
          </x14:cfRule>
          <xm:sqref>J384</xm:sqref>
        </x14:conditionalFormatting>
        <x14:conditionalFormatting xmlns:xm="http://schemas.microsoft.com/office/excel/2006/main">
          <x14:cfRule type="expression" priority="50" stopIfTrue="1" id="{00000000-000E-0000-1200-000032000000}">
            <xm:f>NOT(ISNA(MATCH($H386,'missing data parameters'!$A$2:$A$8,0)))</xm:f>
            <x14:dxf>
              <font>
                <color theme="1"/>
              </font>
              <fill>
                <patternFill>
                  <bgColor rgb="FF99CCFF"/>
                </patternFill>
              </fill>
            </x14:dxf>
          </x14:cfRule>
          <xm:sqref>J386:J387 J389</xm:sqref>
        </x14:conditionalFormatting>
        <x14:conditionalFormatting xmlns:xm="http://schemas.microsoft.com/office/excel/2006/main">
          <x14:cfRule type="expression" priority="45" stopIfTrue="1" id="{00000000-000E-0000-1200-00002D000000}">
            <xm:f>NOT(ISNA(MATCH($H360,'missing data parameters'!$A$2:$A$80)))</xm:f>
            <x14:dxf>
              <font>
                <color theme="1"/>
              </font>
              <fill>
                <patternFill>
                  <bgColor rgb="FF99CCFF"/>
                </patternFill>
              </fill>
            </x14:dxf>
          </x14:cfRule>
          <xm:sqref>J360:J361 J363</xm:sqref>
        </x14:conditionalFormatting>
        <x14:conditionalFormatting xmlns:xm="http://schemas.microsoft.com/office/excel/2006/main">
          <x14:cfRule type="expression" priority="43" stopIfTrue="1" id="{00000000-000E-0000-1200-00002B000000}">
            <xm:f>NOT(ISNA(MATCH($H356,'missing data parameters'!$A$2:$A$8,0)))</xm:f>
            <x14:dxf>
              <font>
                <color theme="1"/>
              </font>
              <fill>
                <patternFill>
                  <bgColor rgb="FF99CCFF"/>
                </patternFill>
              </fill>
            </x14:dxf>
          </x14:cfRule>
          <xm:sqref>J356:J357</xm:sqref>
        </x14:conditionalFormatting>
        <x14:conditionalFormatting xmlns:xm="http://schemas.microsoft.com/office/excel/2006/main">
          <x14:cfRule type="expression" priority="38" stopIfTrue="1" id="{00000000-000E-0000-1200-000026000000}">
            <xm:f>NOT(ISNA(MATCH($H362,'missing data parameters'!$A$2:$A$8,0)))</xm:f>
            <x14:dxf>
              <font>
                <color theme="1"/>
              </font>
              <fill>
                <patternFill>
                  <bgColor rgb="FF99CCFF"/>
                </patternFill>
              </fill>
            </x14:dxf>
          </x14:cfRule>
          <xm:sqref>J362</xm:sqref>
        </x14:conditionalFormatting>
        <x14:conditionalFormatting xmlns:xm="http://schemas.microsoft.com/office/excel/2006/main">
          <x14:cfRule type="expression" priority="33" stopIfTrue="1" id="{00000000-000E-0000-1200-000021000000}">
            <xm:f>NOT(ISNA(MATCH($H382,'missing data parameters'!$A$2:$A$8,0)))</xm:f>
            <x14:dxf>
              <font>
                <color theme="1"/>
              </font>
              <fill>
                <patternFill>
                  <bgColor rgb="FF99CCFF"/>
                </patternFill>
              </fill>
            </x14:dxf>
          </x14:cfRule>
          <xm:sqref>J382:J383</xm:sqref>
        </x14:conditionalFormatting>
        <x14:conditionalFormatting xmlns:xm="http://schemas.microsoft.com/office/excel/2006/main">
          <x14:cfRule type="expression" priority="28" stopIfTrue="1" id="{00000000-000E-0000-1200-00001C000000}">
            <xm:f>NOT(ISNA(MATCH($H388,'missing data parameters'!$A$2:$A$8,0)))</xm:f>
            <x14:dxf>
              <font>
                <color theme="1"/>
              </font>
              <fill>
                <patternFill>
                  <bgColor rgb="FF99CCFF"/>
                </patternFill>
              </fill>
            </x14:dxf>
          </x14:cfRule>
          <xm:sqref>J388</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AW13"/>
  <sheetViews>
    <sheetView zoomScale="85" zoomScaleNormal="85" workbookViewId="0">
      <pane ySplit="1" topLeftCell="A2" activePane="bottomLeft" state="frozen"/>
      <selection activeCell="H1" sqref="H1"/>
      <selection pane="bottomLeft"/>
    </sheetView>
  </sheetViews>
  <sheetFormatPr defaultColWidth="19.54296875" defaultRowHeight="14" x14ac:dyDescent="0.35"/>
  <cols>
    <col min="1" max="1" width="19.54296875" style="673"/>
    <col min="2" max="2" width="22.6328125" style="673" bestFit="1" customWidth="1"/>
    <col min="3" max="9" width="19.54296875" style="673"/>
    <col min="10" max="10" width="20.08984375" style="673" customWidth="1"/>
    <col min="11" max="11" width="29.08984375" style="673" customWidth="1"/>
    <col min="12" max="16384" width="19.54296875" style="673"/>
  </cols>
  <sheetData>
    <row r="1" spans="1:49" s="671" customFormat="1" x14ac:dyDescent="0.35">
      <c r="A1" s="671" t="s">
        <v>9097</v>
      </c>
      <c r="B1" s="671" t="s">
        <v>9098</v>
      </c>
      <c r="C1" s="671" t="s">
        <v>4497</v>
      </c>
      <c r="D1" s="671" t="s">
        <v>4498</v>
      </c>
      <c r="E1" s="671" t="s">
        <v>4499</v>
      </c>
      <c r="F1" s="671" t="s">
        <v>4500</v>
      </c>
      <c r="G1" s="671" t="s">
        <v>4501</v>
      </c>
      <c r="H1" s="671" t="s">
        <v>4502</v>
      </c>
      <c r="I1" s="671" t="s">
        <v>4503</v>
      </c>
      <c r="J1" s="671" t="s">
        <v>4888</v>
      </c>
      <c r="K1" s="671" t="s">
        <v>4890</v>
      </c>
      <c r="L1" s="671" t="s">
        <v>4504</v>
      </c>
      <c r="M1" s="671" t="s">
        <v>4505</v>
      </c>
      <c r="N1" s="671" t="s">
        <v>4507</v>
      </c>
      <c r="O1" s="671" t="s">
        <v>4506</v>
      </c>
      <c r="P1" s="671" t="s">
        <v>4508</v>
      </c>
      <c r="Q1" s="671" t="s">
        <v>4509</v>
      </c>
      <c r="R1" s="671" t="s">
        <v>4510</v>
      </c>
      <c r="S1" s="671" t="s">
        <v>4511</v>
      </c>
      <c r="T1" s="671" t="s">
        <v>4512</v>
      </c>
      <c r="U1" s="671" t="s">
        <v>4513</v>
      </c>
      <c r="V1" s="671" t="s">
        <v>4514</v>
      </c>
      <c r="W1" s="671" t="s">
        <v>4515</v>
      </c>
      <c r="X1" s="671" t="s">
        <v>4516</v>
      </c>
      <c r="Y1" s="671" t="s">
        <v>4517</v>
      </c>
      <c r="Z1" s="671" t="s">
        <v>4518</v>
      </c>
      <c r="AA1" s="671" t="s">
        <v>4519</v>
      </c>
      <c r="AB1" s="671" t="s">
        <v>4520</v>
      </c>
      <c r="AC1" s="671" t="s">
        <v>4521</v>
      </c>
      <c r="AD1" s="671" t="s">
        <v>4522</v>
      </c>
      <c r="AE1" s="671" t="s">
        <v>4523</v>
      </c>
      <c r="AF1" s="671" t="s">
        <v>4524</v>
      </c>
      <c r="AG1" s="671" t="s">
        <v>4525</v>
      </c>
      <c r="AH1" s="671" t="s">
        <v>4526</v>
      </c>
      <c r="AI1" s="671" t="s">
        <v>4527</v>
      </c>
      <c r="AJ1" s="671" t="s">
        <v>4528</v>
      </c>
      <c r="AK1" s="671" t="s">
        <v>4529</v>
      </c>
      <c r="AL1" s="671" t="s">
        <v>4530</v>
      </c>
      <c r="AM1" s="671" t="s">
        <v>4531</v>
      </c>
      <c r="AN1" s="671" t="s">
        <v>4532</v>
      </c>
      <c r="AO1" s="671" t="s">
        <v>4533</v>
      </c>
      <c r="AP1" s="671" t="s">
        <v>4889</v>
      </c>
      <c r="AQ1" s="671" t="s">
        <v>8717</v>
      </c>
      <c r="AR1" s="671" t="s">
        <v>8720</v>
      </c>
      <c r="AS1" s="671" t="s">
        <v>8805</v>
      </c>
      <c r="AT1" s="671" t="s">
        <v>8721</v>
      </c>
      <c r="AU1" s="671" t="s">
        <v>8722</v>
      </c>
      <c r="AV1" s="671" t="s">
        <v>8723</v>
      </c>
      <c r="AW1" s="671" t="s">
        <v>8724</v>
      </c>
    </row>
    <row r="2" spans="1:49" ht="112" x14ac:dyDescent="0.35">
      <c r="A2" s="653" t="s">
        <v>3922</v>
      </c>
      <c r="B2" s="328" t="s">
        <v>3919</v>
      </c>
      <c r="C2" s="672" t="s">
        <v>4479</v>
      </c>
      <c r="D2" s="673" t="s">
        <v>4480</v>
      </c>
      <c r="E2" s="674" t="s">
        <v>4481</v>
      </c>
      <c r="F2" s="674" t="s">
        <v>4481</v>
      </c>
      <c r="G2" s="674" t="s">
        <v>4487</v>
      </c>
      <c r="H2" s="675" t="s">
        <v>4469</v>
      </c>
      <c r="I2" s="673" t="s">
        <v>4020</v>
      </c>
      <c r="J2" s="673" t="s">
        <v>4023</v>
      </c>
      <c r="K2" s="673" t="s">
        <v>4025</v>
      </c>
      <c r="L2" s="673" t="s">
        <v>4937</v>
      </c>
      <c r="M2" s="673" t="s">
        <v>4938</v>
      </c>
      <c r="N2" s="673" t="s">
        <v>4027</v>
      </c>
      <c r="O2" s="673" t="s">
        <v>4028</v>
      </c>
      <c r="P2" s="673" t="s">
        <v>4029</v>
      </c>
      <c r="Q2" s="675" t="s">
        <v>4414</v>
      </c>
      <c r="R2" s="675" t="s">
        <v>4867</v>
      </c>
      <c r="S2" s="675" t="s">
        <v>4164</v>
      </c>
      <c r="T2" s="673" t="s">
        <v>4404</v>
      </c>
      <c r="U2" s="675" t="s">
        <v>4444</v>
      </c>
      <c r="V2" s="675" t="s">
        <v>9192</v>
      </c>
      <c r="W2" s="675" t="s">
        <v>4240</v>
      </c>
      <c r="X2" s="673" t="s">
        <v>4103</v>
      </c>
      <c r="Y2" s="673" t="s">
        <v>4104</v>
      </c>
      <c r="Z2" s="673" t="s">
        <v>8600</v>
      </c>
      <c r="AA2" s="673" t="s">
        <v>4629</v>
      </c>
      <c r="AB2" s="675" t="s">
        <v>4420</v>
      </c>
      <c r="AC2" s="675" t="s">
        <v>4103</v>
      </c>
      <c r="AD2" s="675" t="s">
        <v>4104</v>
      </c>
      <c r="AE2" s="673" t="s">
        <v>8600</v>
      </c>
      <c r="AF2" s="673" t="s">
        <v>4629</v>
      </c>
      <c r="AG2" s="675" t="s">
        <v>4419</v>
      </c>
      <c r="AH2" s="676" t="s">
        <v>9175</v>
      </c>
      <c r="AI2" s="677" t="s">
        <v>4426</v>
      </c>
      <c r="AJ2" s="677" t="s">
        <v>4426</v>
      </c>
      <c r="AK2" s="677" t="s">
        <v>4534</v>
      </c>
      <c r="AL2" s="677" t="s">
        <v>4427</v>
      </c>
      <c r="AM2" s="677" t="s">
        <v>9176</v>
      </c>
      <c r="AN2" s="677" t="s">
        <v>4333</v>
      </c>
      <c r="AO2" s="677" t="s">
        <v>8365</v>
      </c>
      <c r="AP2" s="673" t="s">
        <v>4409</v>
      </c>
      <c r="AQ2" s="673" t="s">
        <v>9177</v>
      </c>
      <c r="AR2" s="673" t="s">
        <v>9034</v>
      </c>
      <c r="AS2" s="673" t="s">
        <v>8803</v>
      </c>
      <c r="AT2" s="673" t="s">
        <v>9035</v>
      </c>
      <c r="AU2" s="673" t="s">
        <v>8725</v>
      </c>
      <c r="AV2" s="673" t="s">
        <v>8725</v>
      </c>
      <c r="AW2" s="673" t="s">
        <v>8725</v>
      </c>
    </row>
    <row r="3" spans="1:49" ht="112" x14ac:dyDescent="0.35">
      <c r="A3" s="653" t="s">
        <v>3591</v>
      </c>
      <c r="B3" s="328" t="s">
        <v>9081</v>
      </c>
      <c r="C3" s="672" t="s">
        <v>4465</v>
      </c>
      <c r="D3" s="673" t="s">
        <v>4467</v>
      </c>
      <c r="E3" s="674" t="s">
        <v>4482</v>
      </c>
      <c r="F3" s="674" t="s">
        <v>4482</v>
      </c>
      <c r="G3" s="674" t="s">
        <v>4641</v>
      </c>
      <c r="H3" s="675" t="s">
        <v>4470</v>
      </c>
      <c r="I3" s="673" t="s">
        <v>4021</v>
      </c>
      <c r="J3" s="673" t="s">
        <v>4895</v>
      </c>
      <c r="K3" s="673" t="s">
        <v>4026</v>
      </c>
      <c r="L3" s="673" t="s">
        <v>4451</v>
      </c>
      <c r="M3" s="673" t="s">
        <v>4452</v>
      </c>
      <c r="N3" s="673" t="s">
        <v>4098</v>
      </c>
      <c r="O3" s="673" t="s">
        <v>4099</v>
      </c>
      <c r="P3" s="673" t="s">
        <v>4030</v>
      </c>
      <c r="Q3" s="675" t="s">
        <v>4491</v>
      </c>
      <c r="R3" s="675" t="s">
        <v>4709</v>
      </c>
      <c r="T3" s="673" t="s">
        <v>4165</v>
      </c>
      <c r="U3" s="675" t="s">
        <v>4416</v>
      </c>
      <c r="V3" s="675" t="s">
        <v>9193</v>
      </c>
      <c r="W3" s="675" t="s">
        <v>4241</v>
      </c>
      <c r="X3" s="673" t="s">
        <v>4108</v>
      </c>
      <c r="Y3" s="673" t="s">
        <v>9178</v>
      </c>
      <c r="AA3" s="673" t="s">
        <v>9178</v>
      </c>
      <c r="AC3" s="675" t="s">
        <v>4108</v>
      </c>
      <c r="AD3" s="675" t="s">
        <v>9178</v>
      </c>
      <c r="AF3" s="675" t="s">
        <v>9178</v>
      </c>
      <c r="AH3" s="676" t="s">
        <v>9179</v>
      </c>
      <c r="AI3" s="677" t="s">
        <v>4467</v>
      </c>
      <c r="AJ3" s="677" t="s">
        <v>4467</v>
      </c>
      <c r="AM3" s="677" t="s">
        <v>4336</v>
      </c>
      <c r="AN3" s="677" t="s">
        <v>4334</v>
      </c>
      <c r="AO3" s="677" t="s">
        <v>4473</v>
      </c>
      <c r="AP3" s="673" t="s">
        <v>4410</v>
      </c>
      <c r="AQ3" s="673" t="s">
        <v>9180</v>
      </c>
      <c r="AR3" s="673" t="s">
        <v>9036</v>
      </c>
      <c r="AS3" s="673" t="s">
        <v>8804</v>
      </c>
      <c r="AT3" s="673" t="s">
        <v>9177</v>
      </c>
      <c r="AU3" s="673" t="s">
        <v>9181</v>
      </c>
      <c r="AV3" s="673" t="s">
        <v>9181</v>
      </c>
      <c r="AW3" s="673" t="s">
        <v>9181</v>
      </c>
    </row>
    <row r="4" spans="1:49" ht="84" x14ac:dyDescent="0.35">
      <c r="A4" s="328" t="s">
        <v>9087</v>
      </c>
      <c r="B4" s="328" t="s">
        <v>9082</v>
      </c>
      <c r="C4" s="672" t="s">
        <v>4466</v>
      </c>
      <c r="D4" s="673" t="s">
        <v>4468</v>
      </c>
      <c r="F4" s="674" t="s">
        <v>4314</v>
      </c>
      <c r="G4" s="674" t="s">
        <v>4483</v>
      </c>
      <c r="H4" s="675" t="s">
        <v>4406</v>
      </c>
      <c r="I4" s="673" t="s">
        <v>4022</v>
      </c>
      <c r="J4" s="673" t="s">
        <v>4024</v>
      </c>
      <c r="K4" s="675" t="s">
        <v>4538</v>
      </c>
      <c r="L4" s="673" t="s">
        <v>4454</v>
      </c>
      <c r="M4" s="673" t="s">
        <v>4454</v>
      </c>
      <c r="N4" s="673" t="s">
        <v>9182</v>
      </c>
      <c r="O4" s="673" t="s">
        <v>9182</v>
      </c>
      <c r="Q4" s="675" t="s">
        <v>4492</v>
      </c>
      <c r="R4" s="675" t="s">
        <v>4382</v>
      </c>
      <c r="T4" s="673" t="s">
        <v>4405</v>
      </c>
      <c r="U4" s="675" t="s">
        <v>4445</v>
      </c>
      <c r="V4" s="675" t="s">
        <v>9194</v>
      </c>
      <c r="Y4" s="673" t="s">
        <v>9183</v>
      </c>
      <c r="AA4" s="673" t="s">
        <v>9183</v>
      </c>
      <c r="AC4" s="675" t="s">
        <v>4385</v>
      </c>
      <c r="AD4" s="675" t="s">
        <v>9183</v>
      </c>
      <c r="AF4" s="675" t="s">
        <v>9183</v>
      </c>
      <c r="AH4" s="676" t="s">
        <v>8747</v>
      </c>
      <c r="AI4" s="677" t="s">
        <v>4468</v>
      </c>
      <c r="AJ4" s="677" t="s">
        <v>4468</v>
      </c>
      <c r="AM4" s="677" t="s">
        <v>9184</v>
      </c>
      <c r="AO4" s="677" t="s">
        <v>4474</v>
      </c>
      <c r="AP4" s="673" t="s">
        <v>4411</v>
      </c>
      <c r="AQ4" s="673" t="s">
        <v>8764</v>
      </c>
      <c r="AR4" s="673" t="s">
        <v>9177</v>
      </c>
      <c r="AS4" s="673" t="s">
        <v>8718</v>
      </c>
      <c r="AT4" s="673" t="s">
        <v>9180</v>
      </c>
      <c r="AU4" s="673" t="s">
        <v>9185</v>
      </c>
      <c r="AV4" s="673" t="s">
        <v>9185</v>
      </c>
      <c r="AW4" s="673" t="s">
        <v>9185</v>
      </c>
    </row>
    <row r="5" spans="1:49" ht="84" x14ac:dyDescent="0.35">
      <c r="A5" s="653" t="s">
        <v>9084</v>
      </c>
      <c r="B5" s="328" t="s">
        <v>9083</v>
      </c>
      <c r="F5" s="674" t="s">
        <v>4315</v>
      </c>
      <c r="G5" s="674" t="s">
        <v>4484</v>
      </c>
      <c r="H5" s="675" t="s">
        <v>4407</v>
      </c>
      <c r="I5" s="675" t="s">
        <v>4488</v>
      </c>
      <c r="J5" s="675" t="s">
        <v>4896</v>
      </c>
      <c r="K5" s="675" t="s">
        <v>4464</v>
      </c>
      <c r="L5" s="673" t="s">
        <v>4408</v>
      </c>
      <c r="M5" s="673" t="s">
        <v>4413</v>
      </c>
      <c r="N5" s="673" t="s">
        <v>9186</v>
      </c>
      <c r="O5" s="673" t="s">
        <v>9186</v>
      </c>
      <c r="Q5" s="675" t="s">
        <v>4493</v>
      </c>
      <c r="T5" s="673" t="s">
        <v>4166</v>
      </c>
      <c r="U5" s="675" t="s">
        <v>4415</v>
      </c>
      <c r="V5" s="675" t="s">
        <v>8730</v>
      </c>
      <c r="AH5" s="678" t="s">
        <v>9174</v>
      </c>
      <c r="AM5" s="677" t="s">
        <v>4335</v>
      </c>
      <c r="AO5" s="677" t="s">
        <v>4475</v>
      </c>
      <c r="AP5" s="673" t="s">
        <v>4412</v>
      </c>
      <c r="AR5" s="673" t="s">
        <v>9180</v>
      </c>
      <c r="AS5" s="673" t="s">
        <v>8719</v>
      </c>
      <c r="AU5" s="673" t="s">
        <v>8894</v>
      </c>
      <c r="AV5" s="673" t="s">
        <v>8765</v>
      </c>
    </row>
    <row r="6" spans="1:49" ht="70" x14ac:dyDescent="0.35">
      <c r="A6" s="653" t="s">
        <v>9085</v>
      </c>
      <c r="B6" s="328" t="s">
        <v>9084</v>
      </c>
      <c r="G6" s="674" t="s">
        <v>4485</v>
      </c>
      <c r="H6" s="675" t="s">
        <v>4442</v>
      </c>
      <c r="I6" s="675" t="s">
        <v>4489</v>
      </c>
      <c r="J6" s="673" t="s">
        <v>4897</v>
      </c>
      <c r="K6" s="675" t="s">
        <v>4539</v>
      </c>
      <c r="L6" s="673" t="s">
        <v>4490</v>
      </c>
      <c r="M6" s="673" t="s">
        <v>4490</v>
      </c>
      <c r="Q6" s="673" t="s">
        <v>8332</v>
      </c>
      <c r="U6" s="675" t="s">
        <v>4488</v>
      </c>
      <c r="V6" s="678" t="s">
        <v>4488</v>
      </c>
      <c r="AO6" s="677" t="s">
        <v>4476</v>
      </c>
      <c r="AP6" s="673" t="s">
        <v>8368</v>
      </c>
      <c r="AS6" s="673" t="s">
        <v>9177</v>
      </c>
    </row>
    <row r="7" spans="1:49" ht="84" x14ac:dyDescent="0.35">
      <c r="A7" s="653" t="s">
        <v>9086</v>
      </c>
      <c r="B7" s="328" t="s">
        <v>9085</v>
      </c>
      <c r="G7" s="674" t="s">
        <v>4486</v>
      </c>
      <c r="H7" s="675" t="s">
        <v>4471</v>
      </c>
      <c r="J7" s="673" t="s">
        <v>4898</v>
      </c>
      <c r="K7" s="675" t="s">
        <v>4535</v>
      </c>
      <c r="L7" s="673" t="s">
        <v>4488</v>
      </c>
      <c r="M7" s="673" t="s">
        <v>4488</v>
      </c>
      <c r="Q7" s="673" t="s">
        <v>8333</v>
      </c>
      <c r="U7" s="675" t="s">
        <v>4489</v>
      </c>
      <c r="V7" s="678" t="s">
        <v>4489</v>
      </c>
      <c r="AO7" s="677" t="s">
        <v>4477</v>
      </c>
      <c r="AP7" s="673" t="s">
        <v>9187</v>
      </c>
      <c r="AS7" s="673" t="s">
        <v>9180</v>
      </c>
    </row>
    <row r="8" spans="1:49" ht="84" x14ac:dyDescent="0.35">
      <c r="A8" s="328" t="s">
        <v>9082</v>
      </c>
      <c r="B8" s="328" t="s">
        <v>9086</v>
      </c>
      <c r="H8" s="675" t="s">
        <v>4472</v>
      </c>
      <c r="K8" s="675" t="s">
        <v>4536</v>
      </c>
      <c r="L8" s="673" t="s">
        <v>4489</v>
      </c>
      <c r="M8" s="673" t="s">
        <v>4489</v>
      </c>
      <c r="U8" s="673" t="s">
        <v>9188</v>
      </c>
      <c r="AO8" s="677" t="s">
        <v>4478</v>
      </c>
      <c r="AP8" s="673" t="s">
        <v>4939</v>
      </c>
    </row>
    <row r="9" spans="1:49" ht="56" x14ac:dyDescent="0.35">
      <c r="B9" s="328" t="s">
        <v>3922</v>
      </c>
      <c r="H9" s="673" t="s">
        <v>4644</v>
      </c>
      <c r="K9" s="675" t="s">
        <v>4540</v>
      </c>
      <c r="L9" s="673" t="s">
        <v>8757</v>
      </c>
      <c r="M9" s="673" t="s">
        <v>8757</v>
      </c>
      <c r="U9" s="673" t="s">
        <v>4904</v>
      </c>
      <c r="AP9" s="673" t="s">
        <v>4940</v>
      </c>
    </row>
    <row r="10" spans="1:49" ht="70" x14ac:dyDescent="0.35">
      <c r="B10" s="328" t="s">
        <v>3591</v>
      </c>
      <c r="H10" s="673" t="s">
        <v>4645</v>
      </c>
      <c r="K10" s="675" t="s">
        <v>4537</v>
      </c>
      <c r="AP10" s="673" t="s">
        <v>4857</v>
      </c>
    </row>
    <row r="11" spans="1:49" ht="70" x14ac:dyDescent="0.35">
      <c r="B11" s="328" t="s">
        <v>9087</v>
      </c>
      <c r="H11" s="673" t="s">
        <v>4646</v>
      </c>
      <c r="AP11" s="673" t="s">
        <v>4443</v>
      </c>
    </row>
    <row r="12" spans="1:49" ht="56" x14ac:dyDescent="0.35">
      <c r="B12" s="328" t="s">
        <v>4463</v>
      </c>
      <c r="AP12" s="673" t="s">
        <v>8369</v>
      </c>
    </row>
    <row r="13" spans="1:49" ht="56" x14ac:dyDescent="0.35">
      <c r="AP13" s="673" t="s">
        <v>8757</v>
      </c>
    </row>
  </sheetData>
  <sheetProtection algorithmName="SHA-512" hashValue="uJDsHDaj2Rh6OefMwWc7iuNteFo1DyEiy7+eeIH1xhO5pjl9UfYK7c3OJVBCO+9VWGyeI8hL8GOJA4xNch77MA==" saltValue="wXWc4ZnZsWBc2H0wzGUXTA==" spinCount="100000" sheet="1" objects="1" scenarios="1"/>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7"/>
  <dimension ref="A1:AX484"/>
  <sheetViews>
    <sheetView showGridLines="0" zoomScale="85" zoomScaleNormal="85" workbookViewId="0"/>
  </sheetViews>
  <sheetFormatPr defaultColWidth="8.90625" defaultRowHeight="14.5" x14ac:dyDescent="0.35"/>
  <cols>
    <col min="1" max="1" width="3.6328125" style="56" customWidth="1"/>
    <col min="2" max="2" width="58.90625" style="56" customWidth="1"/>
    <col min="3" max="3" width="46.36328125" style="56" customWidth="1"/>
    <col min="4" max="4" width="29" style="56" customWidth="1"/>
    <col min="5" max="5" width="27.36328125" style="56" customWidth="1"/>
    <col min="6" max="6" width="31.54296875" style="56" customWidth="1"/>
    <col min="7" max="7" width="28.90625" style="56" customWidth="1"/>
    <col min="8" max="8" width="31.1796875" style="56" customWidth="1"/>
    <col min="9" max="9" width="34.1796875" style="56" customWidth="1"/>
    <col min="10" max="10" width="27.81640625" style="56" customWidth="1"/>
    <col min="11" max="11" width="27.1796875" style="56" customWidth="1"/>
    <col min="12" max="12" width="26.1796875" style="56" customWidth="1"/>
    <col min="13" max="14" width="20.6328125" style="56" customWidth="1"/>
    <col min="15" max="16" width="24.54296875" style="56" customWidth="1"/>
    <col min="17" max="21" width="20.6328125" style="56" customWidth="1"/>
    <col min="22" max="27" width="14" style="56" hidden="1" customWidth="1"/>
    <col min="28" max="29" width="14" style="55" hidden="1" customWidth="1"/>
    <col min="30" max="30" width="16.08984375" style="55" hidden="1" customWidth="1"/>
    <col min="31" max="31" width="21.90625" style="55" hidden="1" customWidth="1"/>
    <col min="32" max="33" width="14" style="55" hidden="1" customWidth="1"/>
    <col min="34" max="34" width="19.54296875" style="55" hidden="1" customWidth="1"/>
    <col min="35" max="37" width="14" style="55" hidden="1" customWidth="1"/>
    <col min="38" max="38" width="74.6328125" style="55" hidden="1" customWidth="1"/>
    <col min="39" max="39" width="109" style="341" hidden="1" customWidth="1"/>
    <col min="40" max="43" width="14" style="55" hidden="1" customWidth="1"/>
    <col min="44" max="44" width="255.6328125" style="55" hidden="1" customWidth="1"/>
    <col min="45" max="47" width="14" style="55" hidden="1" customWidth="1"/>
    <col min="48" max="50" width="14" style="56" hidden="1" customWidth="1"/>
    <col min="51" max="71" width="14" style="56" customWidth="1"/>
    <col min="72" max="16384" width="8.90625" style="56"/>
  </cols>
  <sheetData>
    <row r="1" spans="2:44" ht="20" x14ac:dyDescent="0.35">
      <c r="B1" s="340"/>
    </row>
    <row r="2" spans="2:44" ht="19" x14ac:dyDescent="0.35">
      <c r="B2" s="19" t="s">
        <v>4305</v>
      </c>
      <c r="C2" s="127"/>
      <c r="D2" s="127"/>
      <c r="G2" s="300" t="e">
        <f>IF(Introduction!E46="Yes","","This source is not required to be reported for the industry segment selected")</f>
        <v>#N/A</v>
      </c>
      <c r="AA2" s="56">
        <f>IF(B61="Yes",1,0)</f>
        <v>0</v>
      </c>
      <c r="AB2" s="56">
        <f>IF(C61="Yes",1,0)</f>
        <v>0</v>
      </c>
      <c r="AM2" s="341">
        <v>1</v>
      </c>
      <c r="AN2" s="36" t="s">
        <v>3609</v>
      </c>
    </row>
    <row r="3" spans="2:44" ht="18" x14ac:dyDescent="0.35">
      <c r="B3" s="342" t="s">
        <v>43</v>
      </c>
      <c r="C3" s="343" t="str">
        <f>Introduction!D4</f>
        <v>R.10</v>
      </c>
      <c r="D3" s="216" t="s">
        <v>63</v>
      </c>
      <c r="E3" s="344"/>
      <c r="F3" s="127"/>
      <c r="G3" s="127"/>
      <c r="I3" s="345">
        <f>Introduction!H4</f>
        <v>45618</v>
      </c>
      <c r="AE3" s="66" t="s">
        <v>8401</v>
      </c>
      <c r="AL3" s="335"/>
      <c r="AM3" s="341">
        <v>2</v>
      </c>
      <c r="AN3" s="36" t="s">
        <v>3610</v>
      </c>
    </row>
    <row r="4" spans="2:44" ht="18.899999999999999" customHeight="1" x14ac:dyDescent="0.35">
      <c r="B4" s="185" t="s">
        <v>19</v>
      </c>
      <c r="C4" s="186"/>
      <c r="D4" s="186"/>
      <c r="E4" s="186"/>
      <c r="F4" s="187"/>
      <c r="G4" s="335"/>
      <c r="AE4" s="66" t="s">
        <v>8400</v>
      </c>
      <c r="AM4" s="341">
        <v>3</v>
      </c>
      <c r="AN4" s="36" t="s">
        <v>3611</v>
      </c>
    </row>
    <row r="5" spans="2:44" ht="30.75" customHeight="1" x14ac:dyDescent="0.35">
      <c r="B5" s="346" t="s">
        <v>3629</v>
      </c>
      <c r="C5" s="347"/>
      <c r="D5" s="347"/>
      <c r="E5" s="347"/>
      <c r="F5" s="348"/>
      <c r="G5" s="335"/>
      <c r="AE5" s="55" t="s">
        <v>3656</v>
      </c>
      <c r="AM5" s="341">
        <v>4</v>
      </c>
      <c r="AN5" s="36" t="s">
        <v>3612</v>
      </c>
    </row>
    <row r="6" spans="2:44" ht="17" thickBot="1" x14ac:dyDescent="0.4">
      <c r="B6" s="823" t="s">
        <v>8960</v>
      </c>
      <c r="C6" s="856"/>
      <c r="D6" s="856"/>
      <c r="E6" s="856"/>
      <c r="F6" s="857"/>
      <c r="G6" s="335"/>
      <c r="AE6" s="239" t="s">
        <v>56</v>
      </c>
      <c r="AF6" s="239" t="s">
        <v>3649</v>
      </c>
      <c r="AG6" s="55" t="s">
        <v>53</v>
      </c>
      <c r="AH6" s="66" t="s">
        <v>24</v>
      </c>
      <c r="AI6" s="66" t="s">
        <v>25</v>
      </c>
      <c r="AJ6" s="67" t="s">
        <v>26</v>
      </c>
      <c r="AM6" s="341">
        <v>5</v>
      </c>
      <c r="AN6" s="36" t="s">
        <v>3613</v>
      </c>
    </row>
    <row r="7" spans="2:44" ht="15.75" customHeight="1" thickBot="1" x14ac:dyDescent="0.4">
      <c r="B7" s="823" t="s">
        <v>8951</v>
      </c>
      <c r="C7" s="856"/>
      <c r="D7" s="856"/>
      <c r="E7" s="856"/>
      <c r="F7" s="857"/>
      <c r="G7" s="335"/>
      <c r="AE7" s="349" t="e">
        <f>Introduction!E46</f>
        <v>#N/A</v>
      </c>
      <c r="AF7" s="163" t="str">
        <f>IF(OR(AE10=1,AE10=8),"no","yes")</f>
        <v>yes</v>
      </c>
      <c r="AG7" s="55" t="s">
        <v>54</v>
      </c>
      <c r="AH7" s="67" t="s">
        <v>16</v>
      </c>
      <c r="AI7" s="66" t="s">
        <v>28</v>
      </c>
      <c r="AJ7" s="66" t="s">
        <v>16</v>
      </c>
      <c r="AM7" s="341">
        <v>6</v>
      </c>
      <c r="AN7" s="36" t="s">
        <v>3606</v>
      </c>
    </row>
    <row r="8" spans="2:44" ht="15.75" customHeight="1" x14ac:dyDescent="0.35">
      <c r="B8" s="823" t="s">
        <v>8952</v>
      </c>
      <c r="C8" s="856"/>
      <c r="D8" s="856"/>
      <c r="E8" s="856"/>
      <c r="F8" s="857"/>
      <c r="G8" s="335"/>
      <c r="AE8" s="55" t="s">
        <v>57</v>
      </c>
      <c r="AG8" s="55" t="s">
        <v>38</v>
      </c>
      <c r="AH8" s="67" t="s">
        <v>29</v>
      </c>
      <c r="AI8" s="66" t="s">
        <v>30</v>
      </c>
      <c r="AJ8" s="66" t="s">
        <v>29</v>
      </c>
      <c r="AM8" s="341">
        <v>7</v>
      </c>
      <c r="AN8" s="36" t="s">
        <v>3607</v>
      </c>
    </row>
    <row r="9" spans="2:44" ht="15.75" customHeight="1" x14ac:dyDescent="0.35">
      <c r="B9" s="823" t="s">
        <v>8987</v>
      </c>
      <c r="C9" s="856"/>
      <c r="D9" s="856"/>
      <c r="E9" s="856"/>
      <c r="F9" s="857"/>
      <c r="G9" s="335"/>
      <c r="AE9" s="66">
        <f>Introduction!W8</f>
        <v>0</v>
      </c>
      <c r="AI9" s="66" t="s">
        <v>31</v>
      </c>
      <c r="AM9" s="341">
        <v>8</v>
      </c>
      <c r="AN9" s="36" t="s">
        <v>3608</v>
      </c>
    </row>
    <row r="10" spans="2:44" ht="15.75" customHeight="1" x14ac:dyDescent="0.35">
      <c r="B10" s="823" t="s">
        <v>8993</v>
      </c>
      <c r="C10" s="856"/>
      <c r="D10" s="856"/>
      <c r="E10" s="856"/>
      <c r="F10" s="857"/>
      <c r="G10" s="335"/>
      <c r="AE10" s="66">
        <f>Introduction!V8</f>
        <v>0</v>
      </c>
    </row>
    <row r="11" spans="2:44" ht="15.75" customHeight="1" x14ac:dyDescent="0.35">
      <c r="B11" s="823" t="s">
        <v>8953</v>
      </c>
      <c r="C11" s="856"/>
      <c r="D11" s="856"/>
      <c r="E11" s="856"/>
      <c r="F11" s="857"/>
      <c r="G11" s="335"/>
    </row>
    <row r="12" spans="2:44" ht="18.75" customHeight="1" x14ac:dyDescent="0.35">
      <c r="B12" s="935" t="s">
        <v>9021</v>
      </c>
      <c r="C12" s="856"/>
      <c r="D12" s="856"/>
      <c r="E12" s="856"/>
      <c r="F12" s="857"/>
      <c r="G12" s="335"/>
    </row>
    <row r="13" spans="2:44" x14ac:dyDescent="0.35">
      <c r="B13" s="975" t="s">
        <v>8954</v>
      </c>
      <c r="C13" s="921"/>
      <c r="D13" s="921"/>
      <c r="E13" s="921"/>
      <c r="F13" s="922"/>
      <c r="G13" s="335"/>
      <c r="AO13" s="55" t="s">
        <v>8527</v>
      </c>
      <c r="AP13" s="66" t="str">
        <f>'(aa)(1) Onshore Production'!BA21</f>
        <v/>
      </c>
      <c r="AQ13" s="66" t="e">
        <f>VLOOKUP(AP13,$AO$21:$AP$131,2,0)</f>
        <v>#N/A</v>
      </c>
    </row>
    <row r="14" spans="2:44" ht="15.5" x14ac:dyDescent="0.35">
      <c r="B14" s="2" t="s">
        <v>20</v>
      </c>
      <c r="C14" s="3"/>
      <c r="D14" s="3"/>
      <c r="E14" s="3"/>
      <c r="F14" s="4"/>
      <c r="G14" s="335"/>
      <c r="H14" s="335"/>
      <c r="I14" s="335"/>
      <c r="J14" s="335"/>
      <c r="AD14" s="350"/>
      <c r="AE14" s="239" t="s">
        <v>8406</v>
      </c>
      <c r="AM14" s="351" t="s">
        <v>4496</v>
      </c>
      <c r="AO14" s="55" t="s">
        <v>8528</v>
      </c>
      <c r="AP14" s="66" t="e">
        <f>MID(G_B_COUNTY,FIND("_",G_B_COUNTY)+1,256)</f>
        <v>#VALUE!</v>
      </c>
      <c r="AQ14" s="66" t="e">
        <f>VLOOKUP(AP14,$AO$21:$AP$131,2,0)</f>
        <v>#VALUE!</v>
      </c>
    </row>
    <row r="15" spans="2:44" ht="15.75" customHeight="1" x14ac:dyDescent="0.35">
      <c r="B15" s="95" t="s">
        <v>61</v>
      </c>
      <c r="C15" s="274" t="s">
        <v>4779</v>
      </c>
      <c r="D15" s="268"/>
      <c r="E15" s="268"/>
      <c r="F15" s="275"/>
      <c r="G15" s="127"/>
      <c r="AD15" s="335"/>
      <c r="AE15" s="335" t="s">
        <v>8433</v>
      </c>
      <c r="AF15" s="335"/>
      <c r="AG15" s="335"/>
      <c r="AH15" s="56"/>
      <c r="AI15" s="335"/>
      <c r="AJ15" s="335"/>
      <c r="AK15" s="335"/>
      <c r="AL15" s="335"/>
      <c r="AM15" s="335" t="s">
        <v>8457</v>
      </c>
      <c r="AN15" s="335"/>
      <c r="AO15" s="56"/>
      <c r="AP15" s="352" t="s">
        <v>8529</v>
      </c>
      <c r="AQ15" s="66" t="str">
        <f>IF($AE$10=2,$AQ$13,IF($AE$10=9,$AQ$14,""))</f>
        <v/>
      </c>
      <c r="AR15" s="335" t="s">
        <v>8604</v>
      </c>
    </row>
    <row r="16" spans="2:44" ht="15.75" customHeight="1" x14ac:dyDescent="0.35">
      <c r="B16" s="86" t="s">
        <v>62</v>
      </c>
      <c r="C16" s="276" t="s">
        <v>8623</v>
      </c>
      <c r="D16" s="702"/>
      <c r="E16" s="702"/>
      <c r="F16" s="703"/>
      <c r="G16" s="127"/>
      <c r="AD16" s="335"/>
      <c r="AE16" s="335"/>
      <c r="AF16" s="335"/>
      <c r="AG16" s="335"/>
      <c r="AH16" s="335"/>
      <c r="AI16" s="335"/>
      <c r="AJ16" s="335"/>
      <c r="AK16" s="335"/>
      <c r="AL16" s="335"/>
      <c r="AM16" s="335" t="s">
        <v>8458</v>
      </c>
      <c r="AN16" s="335"/>
      <c r="AO16" s="335"/>
      <c r="AP16" s="335"/>
    </row>
    <row r="17" spans="2:43" ht="15" customHeight="1" x14ac:dyDescent="0.35">
      <c r="B17" s="696" t="s">
        <v>3653</v>
      </c>
      <c r="C17" s="353" t="s">
        <v>8625</v>
      </c>
      <c r="D17" s="353"/>
      <c r="E17" s="353"/>
      <c r="F17" s="354"/>
      <c r="G17" s="127"/>
      <c r="AD17" s="335"/>
      <c r="AE17" s="335"/>
      <c r="AF17" s="335"/>
      <c r="AG17" s="335"/>
      <c r="AH17" s="335"/>
      <c r="AI17" s="335"/>
      <c r="AJ17" s="335"/>
      <c r="AK17" s="335"/>
      <c r="AL17" s="335"/>
      <c r="AM17" s="335" t="s">
        <v>8459</v>
      </c>
      <c r="AN17" s="335"/>
      <c r="AO17" s="335"/>
      <c r="AQ17" s="335"/>
    </row>
    <row r="18" spans="2:43" ht="14.4" customHeight="1" x14ac:dyDescent="0.35">
      <c r="B18" s="355" t="s">
        <v>8411</v>
      </c>
      <c r="C18" s="356" t="s">
        <v>8628</v>
      </c>
      <c r="D18" s="356"/>
      <c r="E18" s="356"/>
      <c r="F18" s="357"/>
      <c r="AD18" s="335"/>
      <c r="AE18" s="335"/>
      <c r="AF18" s="335"/>
      <c r="AG18" s="335"/>
      <c r="AH18" s="335"/>
      <c r="AI18" s="335"/>
      <c r="AJ18" s="335"/>
      <c r="AK18" s="335"/>
      <c r="AL18" s="335"/>
      <c r="AM18" s="335" t="s">
        <v>8460</v>
      </c>
      <c r="AN18" s="335"/>
      <c r="AO18" s="335"/>
      <c r="AP18" s="335"/>
      <c r="AQ18" s="335"/>
    </row>
    <row r="19" spans="2:43" ht="15.75" customHeight="1" thickBot="1" x14ac:dyDescent="0.4">
      <c r="B19" s="9"/>
      <c r="C19" s="9"/>
      <c r="D19" s="9"/>
      <c r="E19" s="9"/>
      <c r="F19" s="9"/>
      <c r="H19" s="358"/>
      <c r="I19" s="358"/>
      <c r="L19" s="127"/>
      <c r="AD19" s="335"/>
      <c r="AE19" s="958" t="s">
        <v>8408</v>
      </c>
      <c r="AF19" s="958"/>
      <c r="AG19" s="958"/>
      <c r="AH19" s="958"/>
      <c r="AI19" s="359" t="s">
        <v>8407</v>
      </c>
      <c r="AJ19" s="335"/>
      <c r="AK19" s="335"/>
      <c r="AL19" s="335"/>
      <c r="AM19" s="335" t="s">
        <v>8461</v>
      </c>
      <c r="AN19" s="335"/>
      <c r="AO19" s="335"/>
      <c r="AP19" s="335"/>
      <c r="AQ19" s="335"/>
    </row>
    <row r="20" spans="2:43" ht="32.25" customHeight="1" x14ac:dyDescent="0.35">
      <c r="B20" s="9"/>
      <c r="C20" s="810" t="s">
        <v>4574</v>
      </c>
      <c r="D20" s="811"/>
      <c r="E20" s="812"/>
      <c r="G20" s="960" t="s">
        <v>8456</v>
      </c>
      <c r="H20" s="960"/>
      <c r="I20" s="960"/>
      <c r="L20" s="127"/>
      <c r="AD20" s="335"/>
      <c r="AE20" s="948" t="s">
        <v>3610</v>
      </c>
      <c r="AF20" s="948"/>
      <c r="AG20" s="948"/>
      <c r="AH20" s="948"/>
      <c r="AI20" s="360" t="b">
        <f>AND($AE$10=2,NOT(OR(AND($AF$33&lt;&gt;"Yes",$AF$34="Yes",$AF$35&lt;&gt;"Yes"),AND($AF$33="Yes",$AF$34="Yes",$AF$35="Yes"),AND($AF$33="Yes",$AF$34&lt;&gt;"Yes",$AF$35="Yes"))))</f>
        <v>0</v>
      </c>
      <c r="AJ20" s="335"/>
      <c r="AK20" s="335"/>
      <c r="AL20" s="335"/>
      <c r="AM20" s="335" t="s">
        <v>8462</v>
      </c>
      <c r="AN20" s="335"/>
      <c r="AO20" s="361" t="s">
        <v>8481</v>
      </c>
      <c r="AP20" s="361" t="s">
        <v>8482</v>
      </c>
      <c r="AQ20" s="335"/>
    </row>
    <row r="21" spans="2:43" ht="17" x14ac:dyDescent="0.35">
      <c r="B21" s="9"/>
      <c r="C21" s="453" t="s">
        <v>59</v>
      </c>
      <c r="D21" s="436" t="s">
        <v>3807</v>
      </c>
      <c r="E21" s="167" t="s">
        <v>3808</v>
      </c>
      <c r="G21" s="960"/>
      <c r="H21" s="960"/>
      <c r="I21" s="960"/>
      <c r="L21" s="127"/>
      <c r="AD21" s="335"/>
      <c r="AE21" s="948" t="s">
        <v>3611</v>
      </c>
      <c r="AF21" s="948"/>
      <c r="AG21" s="948"/>
      <c r="AH21" s="948"/>
      <c r="AI21" s="360" t="b">
        <f>AND($AE$10=3,NOT($AF$33="Yes"))</f>
        <v>0</v>
      </c>
      <c r="AJ21" s="335"/>
      <c r="AK21" s="335"/>
      <c r="AL21" s="335"/>
      <c r="AM21" s="335" t="s">
        <v>8463</v>
      </c>
      <c r="AN21" s="335"/>
      <c r="AO21" s="360" t="s">
        <v>8530</v>
      </c>
      <c r="AP21" s="362" t="s">
        <v>8484</v>
      </c>
      <c r="AQ21" s="335"/>
    </row>
    <row r="22" spans="2:43" ht="15.75" customHeight="1" thickBot="1" x14ac:dyDescent="0.4">
      <c r="B22" s="9"/>
      <c r="C22" s="214">
        <f>IF(ISBLANK(C263),SUM(J67:J148,J154:J235,F270:F288,H295:H314,C328),SUM(C263,J67:J148,J154:J235,F270:F288,H295:H314,C328))</f>
        <v>0</v>
      </c>
      <c r="D22" s="213">
        <f>IF(ISBLANK(C264),SUM(K67:K148,G270:G288,K154:K235,I295:I314,C329),SUM(C264,K67:K148,G270:G288,K154:K235,I295:I314,C329))</f>
        <v>0</v>
      </c>
      <c r="E22" s="169" t="s">
        <v>21</v>
      </c>
      <c r="G22" s="267" t="s">
        <v>8682</v>
      </c>
      <c r="I22" s="363"/>
      <c r="J22" s="363"/>
      <c r="L22" s="127"/>
      <c r="AD22" s="335"/>
      <c r="AE22" s="948" t="s">
        <v>3612</v>
      </c>
      <c r="AF22" s="948"/>
      <c r="AG22" s="948"/>
      <c r="AH22" s="948"/>
      <c r="AI22" s="360" t="b">
        <f>AND($AE$10=4,NOT(OR(AND($AF$33="Yes",$AF$35="No"),AND($AF$33="Yes",$AF$35="Yes"))))</f>
        <v>0</v>
      </c>
      <c r="AJ22" s="335"/>
      <c r="AK22" s="335"/>
      <c r="AL22" s="335"/>
      <c r="AM22" s="335" t="s">
        <v>8464</v>
      </c>
      <c r="AN22" s="335"/>
      <c r="AO22" s="360" t="s">
        <v>8531</v>
      </c>
      <c r="AP22" s="362" t="s">
        <v>8484</v>
      </c>
      <c r="AQ22" s="335"/>
    </row>
    <row r="23" spans="2:43" ht="51" customHeight="1" x14ac:dyDescent="0.35">
      <c r="B23" s="9"/>
      <c r="C23" s="959" t="str">
        <f>IFERROR(IF(Introduction!E46&lt;&gt;"Yes","",$AE$15),"")</f>
        <v/>
      </c>
      <c r="D23" s="959"/>
      <c r="E23" s="959"/>
      <c r="G23" s="704" t="s">
        <v>8409</v>
      </c>
      <c r="L23" s="127"/>
      <c r="AD23" s="335"/>
      <c r="AE23" s="948" t="s">
        <v>3613</v>
      </c>
      <c r="AF23" s="948"/>
      <c r="AG23" s="948"/>
      <c r="AH23" s="948"/>
      <c r="AI23" s="360" t="b">
        <f>AND($AE$10=5,NOT(OR(AND($AF$33="Yes",$AF$34="Yes",$AF$35&lt;&gt;"Yes"),AND($AF$33="Yes",$AF$34="Yes",$AF$35="Yes"),AND($AF$33="Yes",$AF$34&lt;&gt;"Yes",$AF$35="Yes"))))</f>
        <v>0</v>
      </c>
      <c r="AJ23" s="335"/>
      <c r="AK23" s="335"/>
      <c r="AL23" s="335"/>
      <c r="AM23" s="335" t="s">
        <v>8465</v>
      </c>
      <c r="AN23" s="335"/>
      <c r="AO23" s="360" t="s">
        <v>8532</v>
      </c>
      <c r="AP23" s="362" t="s">
        <v>8484</v>
      </c>
      <c r="AQ23" s="335"/>
    </row>
    <row r="24" spans="2:43" x14ac:dyDescent="0.35">
      <c r="B24" s="335"/>
      <c r="C24" s="919" t="s">
        <v>4720</v>
      </c>
      <c r="D24" s="919"/>
      <c r="E24" s="919"/>
      <c r="G24" s="364"/>
      <c r="H24" s="127"/>
      <c r="L24" s="127"/>
      <c r="AD24" s="335"/>
      <c r="AE24" s="948" t="s">
        <v>3606</v>
      </c>
      <c r="AF24" s="948"/>
      <c r="AG24" s="948"/>
      <c r="AH24" s="948"/>
      <c r="AI24" s="360" t="b">
        <f>AND($AE$10=6,NOT(OR(AND($AF$33="Yes",$AF$34="Yes",$AF$35&lt;&gt;"Yes"),AND($AF$33="Yes",$AF$34="Yes",$AF$35="Yes"),AND($AF$33="Yes",$AF$34&lt;&gt;"Yes",$AF$35="Yes"))))</f>
        <v>0</v>
      </c>
      <c r="AJ24" s="335"/>
      <c r="AK24" s="335"/>
      <c r="AL24" s="335"/>
      <c r="AM24" s="335" t="s">
        <v>8466</v>
      </c>
      <c r="AN24" s="335"/>
      <c r="AO24" s="360" t="s">
        <v>8533</v>
      </c>
      <c r="AP24" s="362" t="s">
        <v>8487</v>
      </c>
      <c r="AQ24" s="335"/>
    </row>
    <row r="25" spans="2:43" ht="48.65" customHeight="1" x14ac:dyDescent="0.35">
      <c r="B25" s="240"/>
      <c r="C25" s="751" t="s">
        <v>8373</v>
      </c>
      <c r="D25" s="751"/>
      <c r="E25" s="266"/>
      <c r="F25" s="895" t="str">
        <f>IF($AE$33=2,$AE$3,"")</f>
        <v/>
      </c>
      <c r="G25" s="953"/>
      <c r="H25" s="943" t="str">
        <f>IF(AND(SUM(H88:I148,C263:C264)&gt;0,AE33&lt;&gt;1),$AE$5,"")</f>
        <v/>
      </c>
      <c r="I25" s="944"/>
      <c r="L25" s="127"/>
      <c r="AD25" s="335"/>
      <c r="AE25" s="948" t="s">
        <v>3607</v>
      </c>
      <c r="AF25" s="948"/>
      <c r="AG25" s="948"/>
      <c r="AH25" s="948"/>
      <c r="AI25" s="360" t="b">
        <f>AND($AE$10=7,NOT(OR(AND($AF$33="Yes",$AF$34="Yes",$AF$35&lt;&gt;"Yes"),AND($AF$33="Yes",$AF$34="Yes",$AF$35="Yes"),AND($AF$33="Yes",$AF$34&lt;&gt;"Yes",$AF$35="Yes"))))</f>
        <v>0</v>
      </c>
      <c r="AJ25" s="335"/>
      <c r="AK25" s="335"/>
      <c r="AL25" s="335"/>
      <c r="AM25" s="335" t="s">
        <v>8467</v>
      </c>
      <c r="AN25" s="335"/>
      <c r="AO25" s="360" t="s">
        <v>8483</v>
      </c>
      <c r="AP25" s="362" t="s">
        <v>8484</v>
      </c>
      <c r="AQ25" s="335"/>
    </row>
    <row r="26" spans="2:43" ht="52.25" customHeight="1" x14ac:dyDescent="0.35">
      <c r="B26" s="305" t="str">
        <f>IF(OR($AE$10=3,$AE$10=4),"This question is not applicable for this industry segment","")</f>
        <v/>
      </c>
      <c r="C26" s="751" t="s">
        <v>8402</v>
      </c>
      <c r="D26" s="751"/>
      <c r="E26" s="266"/>
      <c r="F26" s="895" t="str">
        <f>IF(AND(OR($AE$10=3,$AE$10=4),$AF$34="Yes"),"",IF(OR(AE34=2),AE4,""))</f>
        <v/>
      </c>
      <c r="G26" s="953"/>
      <c r="H26" s="943" t="str">
        <f>IF(AND(SUM(F270:G288,H295:I314,C328:C329)&gt;0,AE34&lt;&gt;1),$AE$5,"")</f>
        <v/>
      </c>
      <c r="I26" s="944"/>
      <c r="L26" s="127"/>
      <c r="AD26" s="335"/>
      <c r="AE26" s="948" t="s">
        <v>8410</v>
      </c>
      <c r="AF26" s="948"/>
      <c r="AG26" s="948"/>
      <c r="AH26" s="948"/>
      <c r="AI26" s="360" t="b">
        <f>AND($AE$10=8,NOT(AND($AF$33="Yes",$AF$34="Yes")))</f>
        <v>0</v>
      </c>
      <c r="AJ26" s="335"/>
      <c r="AK26" s="335"/>
      <c r="AL26" s="335"/>
      <c r="AM26" s="335" t="s">
        <v>8468</v>
      </c>
      <c r="AN26" s="335"/>
      <c r="AO26" s="360" t="s">
        <v>8534</v>
      </c>
      <c r="AP26" s="362" t="s">
        <v>8487</v>
      </c>
      <c r="AQ26" s="335"/>
    </row>
    <row r="27" spans="2:43" ht="52.25" customHeight="1" x14ac:dyDescent="0.35">
      <c r="B27" s="305" t="str">
        <f>IF(OR($AE$10=3,$AE$10=8),"This question is not applicable for this industry segment","")</f>
        <v/>
      </c>
      <c r="C27" s="799" t="s">
        <v>8772</v>
      </c>
      <c r="D27" s="801"/>
      <c r="E27" s="266"/>
      <c r="F27" s="403"/>
      <c r="G27" s="404"/>
      <c r="H27" s="406"/>
      <c r="I27" s="407"/>
      <c r="L27" s="127"/>
      <c r="AD27" s="335"/>
      <c r="AE27" s="405"/>
      <c r="AF27" s="405"/>
      <c r="AG27" s="405"/>
      <c r="AH27" s="405"/>
      <c r="AI27" s="360"/>
      <c r="AJ27" s="335"/>
      <c r="AK27" s="335"/>
      <c r="AL27" s="335"/>
      <c r="AM27" s="335" t="s">
        <v>8469</v>
      </c>
      <c r="AN27" s="335"/>
      <c r="AO27" s="360" t="s">
        <v>8485</v>
      </c>
      <c r="AP27" s="362" t="s">
        <v>8484</v>
      </c>
      <c r="AQ27" s="335"/>
    </row>
    <row r="28" spans="2:43" ht="63.65" customHeight="1" x14ac:dyDescent="0.35">
      <c r="B28" s="305" t="str">
        <f>IF(OR($AE$10=3,$AE$10=8),"This question is not applicable for this industry segment","")</f>
        <v/>
      </c>
      <c r="C28" s="751" t="s">
        <v>8405</v>
      </c>
      <c r="D28" s="751"/>
      <c r="E28" s="266"/>
      <c r="F28" s="895" t="str">
        <f>IF(AND(OR($AE$10=3,$AE$10=8),$AF$35="Yes"),"",IF(OR(AE35=2),AE43,""))</f>
        <v/>
      </c>
      <c r="G28" s="953"/>
      <c r="L28" s="127"/>
      <c r="AD28" s="335"/>
      <c r="AE28" s="948" t="s">
        <v>4630</v>
      </c>
      <c r="AF28" s="948"/>
      <c r="AG28" s="948"/>
      <c r="AH28" s="948"/>
      <c r="AI28" s="360" t="b">
        <f>AND($AE$10=9,NOT(OR(AND($AF$33&lt;&gt;"Yes",$AF$34="Yes",$AF$35&lt;&gt;"Yes"),AND($AF$33="Yes",$AF$34="Yes",$AF$35="Yes"),AND($AF$33="Yes",$AF$34&lt;&gt;"Yes",$AF$35="Yes"))))</f>
        <v>0</v>
      </c>
      <c r="AJ28" s="335"/>
      <c r="AK28" s="335"/>
      <c r="AL28" s="335"/>
      <c r="AM28" s="335" t="s">
        <v>8470</v>
      </c>
      <c r="AN28" s="335"/>
      <c r="AO28" s="360" t="s">
        <v>8486</v>
      </c>
      <c r="AP28" s="362" t="s">
        <v>8487</v>
      </c>
      <c r="AQ28" s="335"/>
    </row>
    <row r="29" spans="2:43" ht="15.5" x14ac:dyDescent="0.35">
      <c r="B29" s="240"/>
      <c r="C29" s="335"/>
      <c r="D29" s="335"/>
      <c r="E29" s="335"/>
      <c r="F29" s="242"/>
      <c r="G29" s="241"/>
      <c r="L29" s="127"/>
      <c r="AD29" s="335"/>
      <c r="AE29" s="949" t="s">
        <v>8455</v>
      </c>
      <c r="AF29" s="949"/>
      <c r="AG29" s="949"/>
      <c r="AH29" s="949"/>
      <c r="AI29" s="365" t="b">
        <f>AND(COUNTIF($AI$20:$AI$28,TRUE)&gt;0,NOT(SUMPRODUCT(--($E$25:$E$28&lt;&gt;""))=0))</f>
        <v>0</v>
      </c>
      <c r="AJ29" s="335"/>
      <c r="AK29" s="335"/>
      <c r="AL29" s="335"/>
      <c r="AM29" s="335" t="s">
        <v>8471</v>
      </c>
      <c r="AN29" s="335"/>
      <c r="AO29" s="360" t="s">
        <v>8488</v>
      </c>
      <c r="AP29" s="362" t="s">
        <v>8489</v>
      </c>
      <c r="AQ29" s="335"/>
    </row>
    <row r="30" spans="2:43" x14ac:dyDescent="0.35">
      <c r="C30" s="835" t="s">
        <v>4759</v>
      </c>
      <c r="D30" s="835"/>
      <c r="E30" s="835"/>
      <c r="F30" s="366"/>
      <c r="L30" s="127"/>
      <c r="AD30" s="335"/>
      <c r="AJ30" s="335"/>
      <c r="AK30" s="335"/>
      <c r="AL30" s="335"/>
      <c r="AM30" s="335" t="s">
        <v>8472</v>
      </c>
      <c r="AN30" s="335"/>
      <c r="AO30" s="360" t="s">
        <v>8490</v>
      </c>
      <c r="AP30" s="362" t="s">
        <v>8487</v>
      </c>
      <c r="AQ30" s="335"/>
    </row>
    <row r="31" spans="2:43" ht="114.65" customHeight="1" x14ac:dyDescent="0.35">
      <c r="B31" s="9"/>
      <c r="C31" s="307" t="s">
        <v>8850</v>
      </c>
      <c r="D31" s="307" t="s">
        <v>8851</v>
      </c>
      <c r="E31" s="307" t="s">
        <v>4812</v>
      </c>
      <c r="F31" s="367"/>
      <c r="G31" s="127"/>
      <c r="H31" s="127"/>
      <c r="L31" s="127"/>
      <c r="AD31" s="335"/>
      <c r="AE31" s="335"/>
      <c r="AF31" s="335"/>
      <c r="AG31" s="335"/>
      <c r="AH31" s="335"/>
      <c r="AI31" s="335"/>
      <c r="AJ31" s="335"/>
      <c r="AK31" s="335"/>
      <c r="AL31" s="335"/>
      <c r="AM31" s="335" t="s">
        <v>8473</v>
      </c>
      <c r="AN31" s="335"/>
      <c r="AO31" s="360" t="s">
        <v>8491</v>
      </c>
      <c r="AP31" s="362" t="s">
        <v>8489</v>
      </c>
      <c r="AQ31" s="335"/>
    </row>
    <row r="32" spans="2:43" ht="15" customHeight="1" x14ac:dyDescent="0.35">
      <c r="B32" s="113"/>
      <c r="C32" s="747" t="s">
        <v>8335</v>
      </c>
      <c r="D32" s="749"/>
      <c r="E32" s="90"/>
      <c r="L32" s="127"/>
      <c r="AD32" s="335"/>
      <c r="AE32" s="55" t="s">
        <v>4742</v>
      </c>
      <c r="AF32" s="335"/>
      <c r="AG32" s="335"/>
      <c r="AH32" s="335"/>
      <c r="AI32" s="335"/>
      <c r="AJ32" s="335"/>
      <c r="AK32" s="335"/>
      <c r="AL32" s="335"/>
      <c r="AM32" s="55" t="s">
        <v>8474</v>
      </c>
      <c r="AN32" s="335"/>
      <c r="AO32" s="360" t="s">
        <v>8492</v>
      </c>
      <c r="AP32" s="362" t="s">
        <v>8489</v>
      </c>
      <c r="AQ32" s="335"/>
    </row>
    <row r="33" spans="1:43" x14ac:dyDescent="0.35">
      <c r="A33" s="335"/>
      <c r="B33" s="335"/>
      <c r="C33" s="70"/>
      <c r="D33" s="70"/>
      <c r="E33" s="368"/>
      <c r="F33" s="368"/>
      <c r="G33" s="335"/>
      <c r="AD33" s="369" t="s">
        <v>4011</v>
      </c>
      <c r="AE33" s="66" t="str">
        <f>IF(E25="Yes",1,IF(E25="No",2,""))</f>
        <v/>
      </c>
      <c r="AF33" s="66" t="str">
        <f>IF(AE33=1,"Yes",IF(AE33=2,"No",""))</f>
        <v/>
      </c>
      <c r="AM33" s="55" t="s">
        <v>8475</v>
      </c>
      <c r="AN33" s="335"/>
      <c r="AO33" s="360" t="s">
        <v>8540</v>
      </c>
      <c r="AP33" s="362" t="s">
        <v>8489</v>
      </c>
    </row>
    <row r="34" spans="1:43" x14ac:dyDescent="0.35">
      <c r="B34" s="412" t="s">
        <v>4760</v>
      </c>
      <c r="C34" s="370" t="str">
        <f>"Applicable table(s) for this industry segment:"&amp;" "&amp;"'"&amp;Introduction!W8&amp;"'"</f>
        <v>Applicable table(s) for this industry segment: '0'</v>
      </c>
      <c r="D34" s="96"/>
      <c r="E34" s="371"/>
      <c r="F34" s="371"/>
      <c r="G34" s="371"/>
      <c r="H34" s="416"/>
      <c r="I34" s="335"/>
      <c r="AD34" s="369" t="s">
        <v>3930</v>
      </c>
      <c r="AE34" s="66" t="str">
        <f>IF(E26="Yes",1,IF(E26="No",2,""))</f>
        <v/>
      </c>
      <c r="AF34" s="66" t="str">
        <f>IF(AE34=1,"Yes",IF(AE34=2,"No",""))</f>
        <v/>
      </c>
      <c r="AM34" s="55" t="s">
        <v>8476</v>
      </c>
      <c r="AN34" s="335"/>
      <c r="AO34" s="360" t="s">
        <v>8535</v>
      </c>
      <c r="AP34" s="362" t="s">
        <v>8487</v>
      </c>
    </row>
    <row r="35" spans="1:43" x14ac:dyDescent="0.35">
      <c r="B35" s="752" t="s">
        <v>4733</v>
      </c>
      <c r="C35" s="410" t="s">
        <v>4728</v>
      </c>
      <c r="D35" s="723" t="s">
        <v>79</v>
      </c>
      <c r="E35" s="977" t="s">
        <v>4761</v>
      </c>
      <c r="F35" s="978"/>
      <c r="G35" s="978"/>
      <c r="H35" s="417"/>
      <c r="I35" s="335"/>
      <c r="J35" s="335"/>
      <c r="AD35" s="369" t="s">
        <v>3931</v>
      </c>
      <c r="AE35" s="66" t="str">
        <f>IF(E28="Yes",1,IF(E28="No",2,""))</f>
        <v/>
      </c>
      <c r="AF35" s="66" t="str">
        <f>IF(AE35=1,"Yes",IF(AE35=2,"No",""))</f>
        <v/>
      </c>
      <c r="AM35" s="55" t="s">
        <v>8477</v>
      </c>
      <c r="AN35" s="335"/>
      <c r="AO35" s="360" t="s">
        <v>8493</v>
      </c>
      <c r="AP35" s="362" t="s">
        <v>8489</v>
      </c>
    </row>
    <row r="36" spans="1:43" x14ac:dyDescent="0.35">
      <c r="B36" s="752"/>
      <c r="C36" s="427" t="s">
        <v>8748</v>
      </c>
      <c r="D36" s="723" t="s">
        <v>79</v>
      </c>
      <c r="E36" s="979" t="s">
        <v>8751</v>
      </c>
      <c r="F36" s="980"/>
      <c r="G36" s="980"/>
      <c r="H36" s="417"/>
      <c r="I36" s="335"/>
      <c r="J36" s="335"/>
      <c r="AM36" s="372" t="s">
        <v>3552</v>
      </c>
      <c r="AN36" s="335"/>
      <c r="AO36" s="360" t="s">
        <v>8536</v>
      </c>
      <c r="AP36" s="362" t="s">
        <v>8487</v>
      </c>
    </row>
    <row r="37" spans="1:43" x14ac:dyDescent="0.35">
      <c r="B37" s="752"/>
      <c r="C37" s="427" t="s">
        <v>8749</v>
      </c>
      <c r="D37" s="723" t="s">
        <v>79</v>
      </c>
      <c r="E37" s="594" t="s">
        <v>8768</v>
      </c>
      <c r="F37" s="595"/>
      <c r="G37" s="595"/>
      <c r="H37" s="417"/>
      <c r="I37" s="335"/>
      <c r="J37" s="335"/>
      <c r="AM37" s="372" t="s">
        <v>3555</v>
      </c>
      <c r="AN37" s="335"/>
      <c r="AO37" s="360" t="s">
        <v>8494</v>
      </c>
      <c r="AP37" s="362" t="s">
        <v>8484</v>
      </c>
    </row>
    <row r="38" spans="1:43" x14ac:dyDescent="0.35">
      <c r="B38" s="752"/>
      <c r="C38" s="427" t="s">
        <v>8750</v>
      </c>
      <c r="D38" s="723" t="s">
        <v>79</v>
      </c>
      <c r="E38" s="594" t="s">
        <v>8806</v>
      </c>
      <c r="F38" s="595"/>
      <c r="G38" s="595"/>
      <c r="H38" s="417"/>
      <c r="I38" s="335"/>
      <c r="J38" s="335"/>
      <c r="AM38" s="372" t="s">
        <v>4386</v>
      </c>
      <c r="AN38" s="335"/>
      <c r="AO38" s="360" t="s">
        <v>8537</v>
      </c>
      <c r="AP38" s="362" t="s">
        <v>8484</v>
      </c>
    </row>
    <row r="39" spans="1:43" x14ac:dyDescent="0.35">
      <c r="B39" s="752"/>
      <c r="C39" s="410" t="s">
        <v>4729</v>
      </c>
      <c r="D39" s="720" t="s">
        <v>79</v>
      </c>
      <c r="E39" s="979" t="s">
        <v>4762</v>
      </c>
      <c r="F39" s="980"/>
      <c r="G39" s="980"/>
      <c r="H39" s="417"/>
      <c r="I39" s="335"/>
      <c r="J39" s="335"/>
      <c r="AM39" s="372" t="s">
        <v>3558</v>
      </c>
      <c r="AN39" s="335"/>
      <c r="AO39" s="360" t="s">
        <v>8538</v>
      </c>
      <c r="AP39" s="362" t="s">
        <v>8487</v>
      </c>
    </row>
    <row r="40" spans="1:43" x14ac:dyDescent="0.35">
      <c r="B40" s="752" t="s">
        <v>4734</v>
      </c>
      <c r="C40" s="410" t="s">
        <v>4316</v>
      </c>
      <c r="D40" s="720" t="s">
        <v>79</v>
      </c>
      <c r="E40" s="977" t="s">
        <v>4763</v>
      </c>
      <c r="F40" s="978"/>
      <c r="G40" s="978"/>
      <c r="H40" s="417"/>
      <c r="I40" s="335"/>
      <c r="J40" s="335"/>
      <c r="AM40" s="372" t="s">
        <v>3561</v>
      </c>
      <c r="AN40" s="335"/>
      <c r="AO40" s="360" t="s">
        <v>8541</v>
      </c>
      <c r="AP40" s="362" t="s">
        <v>8489</v>
      </c>
    </row>
    <row r="41" spans="1:43" x14ac:dyDescent="0.35">
      <c r="B41" s="752"/>
      <c r="C41" s="410" t="s">
        <v>4731</v>
      </c>
      <c r="D41" s="720" t="s">
        <v>79</v>
      </c>
      <c r="E41" s="977" t="s">
        <v>4764</v>
      </c>
      <c r="F41" s="978"/>
      <c r="G41" s="978"/>
      <c r="H41" s="417"/>
      <c r="I41" s="335"/>
      <c r="J41" s="335"/>
      <c r="AM41" s="372" t="s">
        <v>4387</v>
      </c>
      <c r="AN41" s="335"/>
      <c r="AO41" s="360" t="s">
        <v>8542</v>
      </c>
      <c r="AP41" s="362" t="s">
        <v>8489</v>
      </c>
    </row>
    <row r="42" spans="1:43" x14ac:dyDescent="0.35">
      <c r="B42" s="752"/>
      <c r="C42" s="410" t="s">
        <v>4732</v>
      </c>
      <c r="D42" s="720" t="s">
        <v>79</v>
      </c>
      <c r="E42" s="977" t="s">
        <v>4763</v>
      </c>
      <c r="F42" s="978"/>
      <c r="G42" s="978"/>
      <c r="H42" s="417"/>
      <c r="I42" s="335"/>
      <c r="J42" s="335"/>
      <c r="AE42" s="66" t="s">
        <v>8434</v>
      </c>
      <c r="AM42" s="372" t="s">
        <v>4388</v>
      </c>
      <c r="AN42" s="335"/>
      <c r="AO42" s="360" t="s">
        <v>8543</v>
      </c>
      <c r="AP42" s="362" t="s">
        <v>8489</v>
      </c>
    </row>
    <row r="43" spans="1:43" x14ac:dyDescent="0.35">
      <c r="B43" s="752"/>
      <c r="C43" s="410" t="s">
        <v>4730</v>
      </c>
      <c r="D43" s="720" t="s">
        <v>79</v>
      </c>
      <c r="E43" s="977" t="s">
        <v>4765</v>
      </c>
      <c r="F43" s="978"/>
      <c r="G43" s="978"/>
      <c r="H43" s="417"/>
      <c r="I43" s="335"/>
      <c r="J43" s="335"/>
      <c r="AE43" s="66" t="s">
        <v>8431</v>
      </c>
      <c r="AM43" s="372" t="s">
        <v>4389</v>
      </c>
      <c r="AN43" s="335"/>
      <c r="AO43" s="360" t="s">
        <v>8544</v>
      </c>
      <c r="AP43" s="362" t="s">
        <v>8489</v>
      </c>
    </row>
    <row r="44" spans="1:43" ht="14.4" customHeight="1" x14ac:dyDescent="0.35">
      <c r="B44" s="411" t="s">
        <v>4735</v>
      </c>
      <c r="C44" s="410" t="s">
        <v>4753</v>
      </c>
      <c r="D44" s="720" t="s">
        <v>79</v>
      </c>
      <c r="E44" s="946" t="s">
        <v>4766</v>
      </c>
      <c r="F44" s="947"/>
      <c r="G44" s="947"/>
      <c r="H44" s="418"/>
      <c r="I44" s="335"/>
      <c r="J44" s="335"/>
      <c r="AM44" s="372" t="s">
        <v>4403</v>
      </c>
      <c r="AN44" s="335"/>
      <c r="AO44" s="360" t="s">
        <v>8545</v>
      </c>
      <c r="AP44" s="362" t="s">
        <v>8489</v>
      </c>
    </row>
    <row r="45" spans="1:43" x14ac:dyDescent="0.35">
      <c r="C45" s="127"/>
      <c r="D45" s="335"/>
      <c r="E45" s="335"/>
      <c r="F45" s="335"/>
      <c r="G45" s="127"/>
      <c r="H45" s="127"/>
      <c r="L45" s="127"/>
      <c r="AD45" s="335"/>
      <c r="AE45" s="335"/>
      <c r="AF45" s="335"/>
      <c r="AG45" s="335"/>
      <c r="AH45" s="335"/>
      <c r="AI45" s="335"/>
      <c r="AJ45" s="335"/>
      <c r="AK45" s="335"/>
      <c r="AL45" s="335"/>
      <c r="AM45" s="372" t="s">
        <v>4390</v>
      </c>
      <c r="AN45" s="335"/>
      <c r="AO45" s="360" t="s">
        <v>8495</v>
      </c>
      <c r="AP45" s="362" t="s">
        <v>8489</v>
      </c>
      <c r="AQ45" s="335"/>
    </row>
    <row r="46" spans="1:43" ht="15" customHeight="1" x14ac:dyDescent="0.35">
      <c r="D46" s="335"/>
      <c r="E46" s="335"/>
      <c r="F46" s="335"/>
      <c r="G46" s="127"/>
      <c r="H46" s="127"/>
      <c r="I46" s="127"/>
      <c r="J46" s="127"/>
      <c r="K46" s="127"/>
      <c r="L46" s="127"/>
      <c r="AD46" s="335"/>
      <c r="AE46" s="335"/>
      <c r="AF46" s="335"/>
      <c r="AG46" s="335"/>
      <c r="AH46" s="335"/>
      <c r="AI46" s="335"/>
      <c r="AJ46" s="335"/>
      <c r="AK46" s="335"/>
      <c r="AL46" s="335"/>
      <c r="AM46" s="372" t="s">
        <v>3552</v>
      </c>
      <c r="AN46" s="335"/>
      <c r="AO46" s="360" t="s">
        <v>8496</v>
      </c>
      <c r="AP46" s="362" t="s">
        <v>8489</v>
      </c>
      <c r="AQ46" s="335"/>
    </row>
    <row r="47" spans="1:43" ht="15.75" customHeight="1" x14ac:dyDescent="0.35">
      <c r="D47" s="335"/>
      <c r="E47" s="335"/>
      <c r="F47" s="335"/>
      <c r="AD47" s="335"/>
      <c r="AE47" s="335"/>
      <c r="AF47" s="335"/>
      <c r="AG47" s="335"/>
      <c r="AH47" s="335"/>
      <c r="AI47" s="335"/>
      <c r="AJ47" s="335"/>
      <c r="AK47" s="335"/>
      <c r="AL47" s="335"/>
      <c r="AM47" s="372" t="s">
        <v>3555</v>
      </c>
      <c r="AN47" s="335"/>
      <c r="AO47" s="360" t="s">
        <v>8497</v>
      </c>
      <c r="AP47" s="362" t="s">
        <v>8489</v>
      </c>
      <c r="AQ47" s="335"/>
    </row>
    <row r="48" spans="1:43" ht="14.25" customHeight="1" x14ac:dyDescent="0.35">
      <c r="D48" s="335"/>
      <c r="E48" s="335"/>
      <c r="F48" s="335"/>
      <c r="AD48" s="335"/>
      <c r="AE48" s="335"/>
      <c r="AF48" s="335"/>
      <c r="AG48" s="335"/>
      <c r="AH48" s="335"/>
      <c r="AI48" s="335"/>
      <c r="AJ48" s="335"/>
      <c r="AK48" s="335"/>
      <c r="AL48" s="335"/>
      <c r="AM48" s="372" t="s">
        <v>4386</v>
      </c>
      <c r="AN48" s="335"/>
      <c r="AO48" s="360" t="s">
        <v>8498</v>
      </c>
      <c r="AP48" s="362" t="s">
        <v>8489</v>
      </c>
      <c r="AQ48" s="335"/>
    </row>
    <row r="49" spans="2:43" ht="14.4" customHeight="1" x14ac:dyDescent="0.35">
      <c r="D49" s="335"/>
      <c r="E49" s="335"/>
      <c r="F49" s="335"/>
      <c r="AD49" s="335"/>
      <c r="AE49" s="335"/>
      <c r="AF49" s="335"/>
      <c r="AG49" s="335"/>
      <c r="AH49" s="335"/>
      <c r="AI49" s="335"/>
      <c r="AJ49" s="335"/>
      <c r="AK49" s="335"/>
      <c r="AL49" s="335"/>
      <c r="AM49" s="372" t="s">
        <v>3558</v>
      </c>
      <c r="AN49" s="335"/>
      <c r="AO49" s="360" t="s">
        <v>8546</v>
      </c>
      <c r="AP49" s="362" t="s">
        <v>8489</v>
      </c>
      <c r="AQ49" s="335"/>
    </row>
    <row r="50" spans="2:43" ht="14.4" customHeight="1" x14ac:dyDescent="0.35">
      <c r="D50" s="335"/>
      <c r="E50" s="335"/>
      <c r="F50" s="335"/>
      <c r="AD50" s="335"/>
      <c r="AE50" s="335"/>
      <c r="AF50" s="335"/>
      <c r="AG50" s="335"/>
      <c r="AH50" s="335"/>
      <c r="AI50" s="335"/>
      <c r="AJ50" s="335"/>
      <c r="AK50" s="335"/>
      <c r="AL50" s="335"/>
      <c r="AM50" s="372" t="s">
        <v>8324</v>
      </c>
      <c r="AN50" s="335"/>
      <c r="AO50" s="360" t="s">
        <v>8547</v>
      </c>
      <c r="AP50" s="362" t="s">
        <v>8489</v>
      </c>
      <c r="AQ50" s="335"/>
    </row>
    <row r="51" spans="2:43" ht="14.4" customHeight="1" x14ac:dyDescent="0.35">
      <c r="D51" s="335"/>
      <c r="E51" s="335"/>
      <c r="F51" s="335"/>
      <c r="AD51" s="335"/>
      <c r="AE51" s="335"/>
      <c r="AF51" s="335"/>
      <c r="AG51" s="335"/>
      <c r="AH51" s="335"/>
      <c r="AI51" s="335"/>
      <c r="AJ51" s="335"/>
      <c r="AK51" s="335"/>
      <c r="AL51" s="335"/>
      <c r="AM51" s="372" t="s">
        <v>8325</v>
      </c>
      <c r="AN51" s="335"/>
      <c r="AO51" s="360" t="s">
        <v>8499</v>
      </c>
      <c r="AP51" s="362" t="s">
        <v>8489</v>
      </c>
      <c r="AQ51" s="335"/>
    </row>
    <row r="52" spans="2:43" ht="14.4" customHeight="1" x14ac:dyDescent="0.35">
      <c r="D52" s="335"/>
      <c r="E52" s="335"/>
      <c r="F52" s="335"/>
      <c r="AD52" s="335"/>
      <c r="AE52" s="335"/>
      <c r="AF52" s="335"/>
      <c r="AG52" s="335"/>
      <c r="AH52" s="335"/>
      <c r="AI52" s="335"/>
      <c r="AJ52" s="335"/>
      <c r="AK52" s="335"/>
      <c r="AL52" s="335"/>
      <c r="AM52" s="372" t="s">
        <v>4387</v>
      </c>
      <c r="AN52" s="335"/>
      <c r="AO52" s="360" t="s">
        <v>8548</v>
      </c>
      <c r="AP52" s="362" t="s">
        <v>8489</v>
      </c>
      <c r="AQ52" s="335"/>
    </row>
    <row r="53" spans="2:43" x14ac:dyDescent="0.35">
      <c r="B53" s="29" t="s">
        <v>4214</v>
      </c>
      <c r="D53" s="335"/>
      <c r="AD53" s="335"/>
      <c r="AE53" s="335"/>
      <c r="AF53" s="335"/>
      <c r="AG53" s="335"/>
      <c r="AH53" s="335"/>
      <c r="AI53" s="335"/>
      <c r="AJ53" s="335"/>
      <c r="AK53" s="335"/>
      <c r="AL53" s="335"/>
      <c r="AM53" s="372" t="s">
        <v>4388</v>
      </c>
      <c r="AN53" s="335"/>
      <c r="AO53" s="360" t="s">
        <v>8500</v>
      </c>
      <c r="AP53" s="362" t="s">
        <v>8489</v>
      </c>
      <c r="AQ53" s="335"/>
    </row>
    <row r="54" spans="2:43" ht="52.5" customHeight="1" x14ac:dyDescent="0.35">
      <c r="B54" s="373"/>
      <c r="C54" s="373"/>
      <c r="D54" s="751" t="s">
        <v>8781</v>
      </c>
      <c r="E54" s="751"/>
      <c r="F54" s="751"/>
      <c r="G54" s="751"/>
      <c r="H54" s="751"/>
      <c r="I54" s="751"/>
      <c r="AD54" s="335"/>
      <c r="AE54" s="335"/>
      <c r="AF54" s="335"/>
      <c r="AG54" s="335"/>
      <c r="AH54" s="335"/>
      <c r="AI54" s="335"/>
      <c r="AJ54" s="335"/>
      <c r="AK54" s="335"/>
      <c r="AL54" s="335"/>
      <c r="AM54" s="372" t="s">
        <v>4389</v>
      </c>
      <c r="AN54" s="335"/>
      <c r="AO54" s="360" t="s">
        <v>8549</v>
      </c>
      <c r="AP54" s="362" t="s">
        <v>8489</v>
      </c>
      <c r="AQ54" s="335"/>
    </row>
    <row r="55" spans="2:43" ht="83" customHeight="1" x14ac:dyDescent="0.35">
      <c r="B55" s="166" t="s">
        <v>3996</v>
      </c>
      <c r="C55" s="166" t="s">
        <v>4116</v>
      </c>
      <c r="D55" s="166" t="s">
        <v>9108</v>
      </c>
      <c r="E55" s="166" t="s">
        <v>9170</v>
      </c>
      <c r="F55" s="166" t="s">
        <v>8403</v>
      </c>
      <c r="G55" s="166" t="s">
        <v>8404</v>
      </c>
      <c r="H55" s="166" t="s">
        <v>9016</v>
      </c>
      <c r="I55" s="307" t="s">
        <v>9017</v>
      </c>
      <c r="AD55" s="335"/>
      <c r="AE55" s="335"/>
      <c r="AF55" s="335"/>
      <c r="AG55" s="335"/>
      <c r="AH55" s="335"/>
      <c r="AI55" s="335"/>
      <c r="AJ55" s="335"/>
      <c r="AK55" s="335"/>
      <c r="AL55" s="335"/>
      <c r="AM55" s="372" t="s">
        <v>4403</v>
      </c>
      <c r="AN55" s="335"/>
      <c r="AO55" s="360" t="s">
        <v>8501</v>
      </c>
      <c r="AP55" s="362" t="s">
        <v>8489</v>
      </c>
      <c r="AQ55" s="335"/>
    </row>
    <row r="56" spans="2:43" x14ac:dyDescent="0.35">
      <c r="B56" s="655"/>
      <c r="C56" s="195"/>
      <c r="D56" s="195"/>
      <c r="E56" s="195"/>
      <c r="F56" s="195"/>
      <c r="G56" s="195"/>
      <c r="H56" s="195"/>
      <c r="I56" s="195"/>
      <c r="AD56" s="335"/>
      <c r="AE56" s="335"/>
      <c r="AF56" s="335"/>
      <c r="AG56" s="335"/>
      <c r="AH56" s="335"/>
      <c r="AI56" s="335"/>
      <c r="AJ56" s="335"/>
      <c r="AK56" s="335"/>
      <c r="AL56" s="335"/>
      <c r="AM56" s="372" t="s">
        <v>8334</v>
      </c>
      <c r="AN56" s="335"/>
      <c r="AO56" s="360" t="s">
        <v>8502</v>
      </c>
      <c r="AP56" s="362" t="s">
        <v>8489</v>
      </c>
      <c r="AQ56" s="335"/>
    </row>
    <row r="57" spans="2:43" x14ac:dyDescent="0.35">
      <c r="AD57" s="335"/>
      <c r="AE57" s="335"/>
      <c r="AF57" s="335"/>
      <c r="AG57" s="335"/>
      <c r="AH57" s="335"/>
      <c r="AI57" s="335"/>
      <c r="AJ57" s="335"/>
      <c r="AK57" s="335"/>
      <c r="AL57" s="335"/>
      <c r="AM57" s="372" t="s">
        <v>3553</v>
      </c>
      <c r="AN57" s="335"/>
      <c r="AO57" s="360" t="s">
        <v>8550</v>
      </c>
      <c r="AP57" s="362" t="s">
        <v>8489</v>
      </c>
      <c r="AQ57" s="335"/>
    </row>
    <row r="58" spans="2:43" x14ac:dyDescent="0.35">
      <c r="B58" s="29" t="s">
        <v>8732</v>
      </c>
      <c r="C58" s="122" t="s">
        <v>4306</v>
      </c>
      <c r="AD58" s="335"/>
      <c r="AE58" s="335"/>
      <c r="AF58" s="335"/>
      <c r="AG58" s="335"/>
      <c r="AH58" s="335"/>
      <c r="AI58" s="335"/>
      <c r="AJ58" s="335"/>
      <c r="AK58" s="335"/>
      <c r="AL58" s="335"/>
      <c r="AM58" s="372" t="s">
        <v>8328</v>
      </c>
      <c r="AN58" s="335"/>
      <c r="AO58" s="360" t="s">
        <v>8503</v>
      </c>
      <c r="AP58" s="362" t="s">
        <v>8489</v>
      </c>
      <c r="AQ58" s="335"/>
    </row>
    <row r="59" spans="2:43" x14ac:dyDescent="0.35">
      <c r="AD59" s="335"/>
      <c r="AE59" s="335"/>
      <c r="AF59" s="335"/>
      <c r="AG59" s="335"/>
      <c r="AH59" s="335"/>
      <c r="AI59" s="335"/>
      <c r="AJ59" s="335"/>
      <c r="AK59" s="335"/>
      <c r="AL59" s="335"/>
      <c r="AM59" s="372" t="s">
        <v>4391</v>
      </c>
      <c r="AN59" s="335"/>
      <c r="AO59" s="360" t="s">
        <v>8504</v>
      </c>
      <c r="AP59" s="362" t="s">
        <v>8489</v>
      </c>
      <c r="AQ59" s="335"/>
    </row>
    <row r="60" spans="2:43" ht="70" x14ac:dyDescent="0.35">
      <c r="B60" s="445" t="s">
        <v>8770</v>
      </c>
      <c r="C60" s="445" t="s">
        <v>8782</v>
      </c>
      <c r="AD60" s="335"/>
      <c r="AE60" s="335"/>
      <c r="AF60" s="335"/>
      <c r="AG60" s="335"/>
      <c r="AH60" s="335"/>
      <c r="AI60" s="335"/>
      <c r="AJ60" s="335"/>
      <c r="AK60" s="335"/>
      <c r="AL60" s="335"/>
      <c r="AM60" s="372" t="s">
        <v>3559</v>
      </c>
      <c r="AN60" s="335"/>
      <c r="AO60" s="360" t="s">
        <v>8505</v>
      </c>
      <c r="AP60" s="362" t="s">
        <v>8489</v>
      </c>
      <c r="AQ60" s="335"/>
    </row>
    <row r="61" spans="2:43" x14ac:dyDescent="0.35">
      <c r="B61" s="255"/>
      <c r="C61" s="255"/>
      <c r="AD61" s="335"/>
      <c r="AE61" s="335"/>
      <c r="AF61" s="335"/>
      <c r="AG61" s="335"/>
      <c r="AH61" s="335"/>
      <c r="AI61" s="335"/>
      <c r="AJ61" s="335"/>
      <c r="AK61" s="335"/>
      <c r="AL61" s="335"/>
      <c r="AM61" s="372" t="s">
        <v>8329</v>
      </c>
      <c r="AN61" s="335"/>
      <c r="AO61" s="360" t="s">
        <v>8506</v>
      </c>
      <c r="AP61" s="362" t="s">
        <v>8489</v>
      </c>
      <c r="AQ61" s="335"/>
    </row>
    <row r="62" spans="2:43" x14ac:dyDescent="0.35">
      <c r="AD62" s="335"/>
      <c r="AE62" s="335"/>
      <c r="AF62" s="335"/>
      <c r="AG62" s="335"/>
      <c r="AH62" s="335"/>
      <c r="AI62" s="335"/>
      <c r="AJ62" s="335"/>
      <c r="AK62" s="335"/>
      <c r="AL62" s="335"/>
      <c r="AM62" s="372" t="s">
        <v>8412</v>
      </c>
      <c r="AN62" s="335"/>
      <c r="AO62" s="360" t="s">
        <v>8507</v>
      </c>
      <c r="AP62" s="362" t="s">
        <v>8489</v>
      </c>
      <c r="AQ62" s="335"/>
    </row>
    <row r="63" spans="2:43" x14ac:dyDescent="0.35">
      <c r="B63" s="554" t="s">
        <v>9018</v>
      </c>
      <c r="K63" s="122" t="s">
        <v>4306</v>
      </c>
      <c r="AD63" s="335"/>
      <c r="AE63" s="335"/>
      <c r="AF63" s="335"/>
      <c r="AG63" s="335"/>
      <c r="AH63" s="335"/>
      <c r="AI63" s="335"/>
      <c r="AJ63" s="335"/>
      <c r="AK63" s="335"/>
      <c r="AL63" s="335"/>
      <c r="AM63" s="372" t="s">
        <v>8413</v>
      </c>
      <c r="AN63" s="335"/>
      <c r="AO63" s="360" t="s">
        <v>8551</v>
      </c>
      <c r="AP63" s="362" t="s">
        <v>8489</v>
      </c>
      <c r="AQ63" s="335"/>
    </row>
    <row r="64" spans="2:43" x14ac:dyDescent="0.35">
      <c r="B64" s="61" t="s">
        <v>60</v>
      </c>
      <c r="AD64" s="335"/>
      <c r="AE64" s="335"/>
      <c r="AF64" s="335"/>
      <c r="AG64" s="335"/>
      <c r="AH64" s="335"/>
      <c r="AI64" s="335"/>
      <c r="AJ64" s="335"/>
      <c r="AK64" s="335"/>
      <c r="AL64" s="335"/>
      <c r="AM64" s="372" t="s">
        <v>8414</v>
      </c>
      <c r="AN64" s="335"/>
      <c r="AO64" s="360" t="s">
        <v>8508</v>
      </c>
      <c r="AP64" s="362" t="s">
        <v>8489</v>
      </c>
      <c r="AQ64" s="335"/>
    </row>
    <row r="65" spans="2:43" x14ac:dyDescent="0.35">
      <c r="B65" s="131"/>
      <c r="F65" s="121"/>
      <c r="G65" s="335"/>
      <c r="H65" s="335"/>
      <c r="I65" s="335"/>
      <c r="J65" s="335"/>
      <c r="K65" s="335"/>
      <c r="AD65" s="335"/>
      <c r="AE65" s="335"/>
      <c r="AF65" s="335"/>
      <c r="AG65" s="335"/>
      <c r="AH65" s="335"/>
      <c r="AI65" s="335"/>
      <c r="AJ65" s="335"/>
      <c r="AK65" s="335"/>
      <c r="AL65" s="335"/>
      <c r="AM65" s="372" t="s">
        <v>8415</v>
      </c>
      <c r="AN65" s="335"/>
      <c r="AO65" s="360" t="s">
        <v>8509</v>
      </c>
      <c r="AP65" s="362" t="s">
        <v>8489</v>
      </c>
      <c r="AQ65" s="335"/>
    </row>
    <row r="66" spans="2:43" ht="107.5" customHeight="1" x14ac:dyDescent="0.35">
      <c r="B66" s="664" t="s">
        <v>9121</v>
      </c>
      <c r="C66" s="976" t="s">
        <v>4325</v>
      </c>
      <c r="D66" s="976"/>
      <c r="E66" s="976"/>
      <c r="F66" s="445" t="s">
        <v>8767</v>
      </c>
      <c r="G66" s="445" t="s">
        <v>8771</v>
      </c>
      <c r="H66" s="445" t="s">
        <v>9019</v>
      </c>
      <c r="I66" s="445" t="s">
        <v>8736</v>
      </c>
      <c r="J66" s="445" t="s">
        <v>9109</v>
      </c>
      <c r="K66" s="445" t="s">
        <v>9110</v>
      </c>
      <c r="AD66" s="335"/>
      <c r="AE66" s="335"/>
      <c r="AF66" s="335"/>
      <c r="AG66" s="335"/>
      <c r="AH66" s="335"/>
      <c r="AI66" s="335"/>
      <c r="AJ66" s="335"/>
      <c r="AK66" s="335"/>
      <c r="AL66" s="335"/>
      <c r="AM66" s="372" t="s">
        <v>8416</v>
      </c>
      <c r="AN66" s="335"/>
      <c r="AO66" s="360" t="s">
        <v>8552</v>
      </c>
      <c r="AP66" s="362" t="s">
        <v>8489</v>
      </c>
      <c r="AQ66" s="335"/>
    </row>
    <row r="67" spans="2:43" x14ac:dyDescent="0.35">
      <c r="B67" s="955" t="s">
        <v>8323</v>
      </c>
      <c r="C67" s="937" t="s">
        <v>8457</v>
      </c>
      <c r="D67" s="937"/>
      <c r="E67" s="937"/>
      <c r="F67" s="338"/>
      <c r="G67" s="380"/>
      <c r="H67" s="640"/>
      <c r="I67" s="640"/>
      <c r="J67" s="261"/>
      <c r="K67" s="641"/>
      <c r="AD67" s="335"/>
      <c r="AE67" s="335"/>
      <c r="AF67" s="335"/>
      <c r="AG67" s="335"/>
      <c r="AH67" s="335"/>
      <c r="AI67" s="335"/>
      <c r="AJ67" s="335"/>
      <c r="AK67" s="335"/>
      <c r="AL67" s="335"/>
      <c r="AM67" s="372" t="s">
        <v>8417</v>
      </c>
      <c r="AN67" s="335"/>
      <c r="AO67" s="360" t="s">
        <v>8553</v>
      </c>
      <c r="AP67" s="362" t="s">
        <v>8489</v>
      </c>
      <c r="AQ67" s="335"/>
    </row>
    <row r="68" spans="2:43" x14ac:dyDescent="0.35">
      <c r="B68" s="956"/>
      <c r="C68" s="937" t="s">
        <v>8458</v>
      </c>
      <c r="D68" s="937"/>
      <c r="E68" s="937"/>
      <c r="F68" s="338"/>
      <c r="G68" s="380"/>
      <c r="H68" s="640"/>
      <c r="I68" s="640"/>
      <c r="J68" s="261"/>
      <c r="K68" s="641"/>
      <c r="AD68" s="335"/>
      <c r="AE68" s="335"/>
      <c r="AF68" s="335"/>
      <c r="AG68" s="335"/>
      <c r="AH68" s="335"/>
      <c r="AI68" s="335"/>
      <c r="AJ68" s="335"/>
      <c r="AK68" s="335"/>
      <c r="AL68" s="335"/>
      <c r="AM68" s="372" t="s">
        <v>8418</v>
      </c>
      <c r="AN68" s="335"/>
      <c r="AO68" s="360" t="s">
        <v>8554</v>
      </c>
      <c r="AP68" s="362" t="s">
        <v>8489</v>
      </c>
      <c r="AQ68" s="335"/>
    </row>
    <row r="69" spans="2:43" x14ac:dyDescent="0.35">
      <c r="B69" s="956"/>
      <c r="C69" s="937" t="s">
        <v>8459</v>
      </c>
      <c r="D69" s="937"/>
      <c r="E69" s="937"/>
      <c r="F69" s="338"/>
      <c r="G69" s="380"/>
      <c r="H69" s="640"/>
      <c r="I69" s="640"/>
      <c r="J69" s="261"/>
      <c r="K69" s="641"/>
      <c r="AD69" s="335"/>
      <c r="AE69" s="335"/>
      <c r="AF69" s="335"/>
      <c r="AG69" s="335"/>
      <c r="AH69" s="335"/>
      <c r="AI69" s="335"/>
      <c r="AJ69" s="335"/>
      <c r="AK69" s="335"/>
      <c r="AL69" s="335"/>
      <c r="AM69" s="372" t="s">
        <v>3554</v>
      </c>
      <c r="AN69" s="335"/>
      <c r="AO69" s="360" t="s">
        <v>8555</v>
      </c>
      <c r="AP69" s="362" t="s">
        <v>8489</v>
      </c>
      <c r="AQ69" s="335"/>
    </row>
    <row r="70" spans="2:43" x14ac:dyDescent="0.35">
      <c r="B70" s="956"/>
      <c r="C70" s="937" t="s">
        <v>8460</v>
      </c>
      <c r="D70" s="937"/>
      <c r="E70" s="937"/>
      <c r="F70" s="338"/>
      <c r="G70" s="380"/>
      <c r="H70" s="640"/>
      <c r="I70" s="640"/>
      <c r="J70" s="261"/>
      <c r="K70" s="641"/>
      <c r="AD70" s="335"/>
      <c r="AE70" s="335"/>
      <c r="AF70" s="335"/>
      <c r="AG70" s="335"/>
      <c r="AH70" s="335"/>
      <c r="AI70" s="335"/>
      <c r="AJ70" s="335"/>
      <c r="AK70" s="335"/>
      <c r="AL70" s="335"/>
      <c r="AM70" s="372" t="s">
        <v>3557</v>
      </c>
      <c r="AN70" s="335"/>
      <c r="AO70" s="360" t="s">
        <v>8556</v>
      </c>
      <c r="AP70" s="362" t="s">
        <v>8489</v>
      </c>
      <c r="AQ70" s="335"/>
    </row>
    <row r="71" spans="2:43" x14ac:dyDescent="0.35">
      <c r="B71" s="956"/>
      <c r="C71" s="937" t="s">
        <v>8461</v>
      </c>
      <c r="D71" s="937"/>
      <c r="E71" s="937"/>
      <c r="F71" s="338"/>
      <c r="G71" s="380"/>
      <c r="H71" s="640"/>
      <c r="I71" s="640"/>
      <c r="J71" s="261"/>
      <c r="K71" s="641"/>
      <c r="AD71" s="335"/>
      <c r="AE71" s="335"/>
      <c r="AF71" s="335"/>
      <c r="AG71" s="335"/>
      <c r="AH71" s="335"/>
      <c r="AI71" s="335"/>
      <c r="AJ71" s="335"/>
      <c r="AK71" s="335"/>
      <c r="AL71" s="335"/>
      <c r="AM71" s="372" t="s">
        <v>3556</v>
      </c>
      <c r="AN71" s="335"/>
      <c r="AO71" s="360" t="s">
        <v>8557</v>
      </c>
      <c r="AP71" s="362" t="s">
        <v>8489</v>
      </c>
      <c r="AQ71" s="335"/>
    </row>
    <row r="72" spans="2:43" x14ac:dyDescent="0.35">
      <c r="B72" s="956"/>
      <c r="C72" s="937" t="s">
        <v>8462</v>
      </c>
      <c r="D72" s="937"/>
      <c r="E72" s="937"/>
      <c r="F72" s="338"/>
      <c r="G72" s="380"/>
      <c r="H72" s="640"/>
      <c r="I72" s="640"/>
      <c r="J72" s="261"/>
      <c r="K72" s="641"/>
      <c r="AD72" s="335"/>
      <c r="AE72" s="335"/>
      <c r="AF72" s="335"/>
      <c r="AG72" s="335"/>
      <c r="AH72" s="335"/>
      <c r="AI72" s="335"/>
      <c r="AJ72" s="335"/>
      <c r="AK72" s="335"/>
      <c r="AL72" s="335"/>
      <c r="AM72" s="374" t="s">
        <v>3560</v>
      </c>
      <c r="AN72" s="335"/>
      <c r="AO72" s="360" t="s">
        <v>8558</v>
      </c>
      <c r="AP72" s="362" t="s">
        <v>8489</v>
      </c>
      <c r="AQ72" s="335"/>
    </row>
    <row r="73" spans="2:43" x14ac:dyDescent="0.35">
      <c r="B73" s="956"/>
      <c r="C73" s="937" t="s">
        <v>8463</v>
      </c>
      <c r="D73" s="937"/>
      <c r="E73" s="937"/>
      <c r="F73" s="338"/>
      <c r="G73" s="380"/>
      <c r="H73" s="640"/>
      <c r="I73" s="640"/>
      <c r="J73" s="261"/>
      <c r="K73" s="641"/>
      <c r="AD73" s="335"/>
      <c r="AE73" s="335"/>
      <c r="AF73" s="335"/>
      <c r="AG73" s="335"/>
      <c r="AH73" s="335"/>
      <c r="AI73" s="335"/>
      <c r="AJ73" s="335"/>
      <c r="AK73" s="335"/>
      <c r="AL73" s="335"/>
      <c r="AM73" s="374" t="s">
        <v>8419</v>
      </c>
      <c r="AN73" s="335"/>
      <c r="AO73" s="360" t="s">
        <v>8510</v>
      </c>
      <c r="AP73" s="362" t="s">
        <v>8489</v>
      </c>
      <c r="AQ73" s="335"/>
    </row>
    <row r="74" spans="2:43" x14ac:dyDescent="0.35">
      <c r="B74" s="956"/>
      <c r="C74" s="937" t="s">
        <v>8464</v>
      </c>
      <c r="D74" s="937"/>
      <c r="E74" s="937"/>
      <c r="F74" s="338"/>
      <c r="G74" s="380"/>
      <c r="H74" s="640"/>
      <c r="I74" s="640"/>
      <c r="J74" s="261"/>
      <c r="K74" s="641"/>
      <c r="AD74" s="335"/>
      <c r="AE74" s="335"/>
      <c r="AF74" s="335"/>
      <c r="AG74" s="335"/>
      <c r="AH74" s="335"/>
      <c r="AI74" s="335"/>
      <c r="AJ74" s="335"/>
      <c r="AK74" s="335"/>
      <c r="AL74" s="335"/>
      <c r="AM74" s="374" t="s">
        <v>8420</v>
      </c>
      <c r="AN74" s="335"/>
      <c r="AO74" s="360" t="s">
        <v>8559</v>
      </c>
      <c r="AP74" s="362" t="s">
        <v>8489</v>
      </c>
      <c r="AQ74" s="335"/>
    </row>
    <row r="75" spans="2:43" x14ac:dyDescent="0.35">
      <c r="B75" s="956"/>
      <c r="C75" s="937" t="s">
        <v>8465</v>
      </c>
      <c r="D75" s="937"/>
      <c r="E75" s="937"/>
      <c r="F75" s="338"/>
      <c r="G75" s="380"/>
      <c r="H75" s="640"/>
      <c r="I75" s="640"/>
      <c r="J75" s="261"/>
      <c r="K75" s="641"/>
      <c r="AD75" s="335"/>
      <c r="AE75" s="335"/>
      <c r="AF75" s="335"/>
      <c r="AG75" s="335"/>
      <c r="AH75" s="335"/>
      <c r="AI75" s="335"/>
      <c r="AJ75" s="335"/>
      <c r="AK75" s="335"/>
      <c r="AL75" s="335"/>
      <c r="AM75" s="374" t="s">
        <v>8421</v>
      </c>
      <c r="AN75" s="335"/>
      <c r="AO75" s="360" t="s">
        <v>8560</v>
      </c>
      <c r="AP75" s="362" t="s">
        <v>8489</v>
      </c>
      <c r="AQ75" s="335"/>
    </row>
    <row r="76" spans="2:43" x14ac:dyDescent="0.35">
      <c r="B76" s="956"/>
      <c r="C76" s="937" t="s">
        <v>8466</v>
      </c>
      <c r="D76" s="937"/>
      <c r="E76" s="937"/>
      <c r="F76" s="338"/>
      <c r="G76" s="380"/>
      <c r="H76" s="640"/>
      <c r="I76" s="640"/>
      <c r="J76" s="261"/>
      <c r="K76" s="641"/>
      <c r="AD76" s="335"/>
      <c r="AE76" s="335"/>
      <c r="AF76" s="335"/>
      <c r="AG76" s="335"/>
      <c r="AH76" s="335"/>
      <c r="AI76" s="335"/>
      <c r="AJ76" s="335"/>
      <c r="AK76" s="335"/>
      <c r="AL76" s="335"/>
      <c r="AM76" s="374" t="s">
        <v>8422</v>
      </c>
      <c r="AN76" s="335"/>
      <c r="AO76" s="360" t="s">
        <v>8511</v>
      </c>
      <c r="AP76" s="362" t="s">
        <v>8489</v>
      </c>
      <c r="AQ76" s="335"/>
    </row>
    <row r="77" spans="2:43" x14ac:dyDescent="0.35">
      <c r="B77" s="956"/>
      <c r="C77" s="937" t="s">
        <v>8467</v>
      </c>
      <c r="D77" s="937"/>
      <c r="E77" s="937"/>
      <c r="F77" s="338"/>
      <c r="G77" s="380"/>
      <c r="H77" s="640"/>
      <c r="I77" s="640"/>
      <c r="J77" s="261"/>
      <c r="K77" s="641"/>
      <c r="AD77" s="335"/>
      <c r="AE77" s="335"/>
      <c r="AF77" s="335"/>
      <c r="AG77" s="335"/>
      <c r="AH77" s="335"/>
      <c r="AI77" s="335"/>
      <c r="AJ77" s="335"/>
      <c r="AK77" s="335"/>
      <c r="AL77" s="335"/>
      <c r="AM77" s="374" t="s">
        <v>8423</v>
      </c>
      <c r="AN77" s="335"/>
      <c r="AO77" s="360" t="s">
        <v>8561</v>
      </c>
      <c r="AP77" s="362" t="s">
        <v>8489</v>
      </c>
      <c r="AQ77" s="335"/>
    </row>
    <row r="78" spans="2:43" x14ac:dyDescent="0.35">
      <c r="B78" s="956"/>
      <c r="C78" s="937" t="s">
        <v>8468</v>
      </c>
      <c r="D78" s="937"/>
      <c r="E78" s="937"/>
      <c r="F78" s="338"/>
      <c r="G78" s="380"/>
      <c r="H78" s="640"/>
      <c r="I78" s="640"/>
      <c r="J78" s="261"/>
      <c r="K78" s="641"/>
      <c r="AD78" s="335"/>
      <c r="AE78" s="335"/>
      <c r="AF78" s="335"/>
      <c r="AG78" s="335"/>
      <c r="AH78" s="335"/>
      <c r="AI78" s="335"/>
      <c r="AJ78" s="335"/>
      <c r="AK78" s="335"/>
      <c r="AL78" s="335"/>
      <c r="AM78" s="374" t="s">
        <v>8424</v>
      </c>
      <c r="AN78" s="335"/>
      <c r="AO78" s="360" t="s">
        <v>8562</v>
      </c>
      <c r="AP78" s="362" t="s">
        <v>8489</v>
      </c>
      <c r="AQ78" s="335"/>
    </row>
    <row r="79" spans="2:43" x14ac:dyDescent="0.35">
      <c r="B79" s="956"/>
      <c r="C79" s="937" t="s">
        <v>8469</v>
      </c>
      <c r="D79" s="937"/>
      <c r="E79" s="937"/>
      <c r="F79" s="338"/>
      <c r="G79" s="380"/>
      <c r="H79" s="640"/>
      <c r="I79" s="640"/>
      <c r="J79" s="261"/>
      <c r="K79" s="641"/>
      <c r="AD79" s="335"/>
      <c r="AE79" s="335"/>
      <c r="AF79" s="335"/>
      <c r="AG79" s="335"/>
      <c r="AH79" s="335"/>
      <c r="AI79" s="335"/>
      <c r="AJ79" s="335"/>
      <c r="AK79" s="335"/>
      <c r="AL79" s="335"/>
      <c r="AM79" s="374" t="s">
        <v>4392</v>
      </c>
      <c r="AN79" s="335"/>
      <c r="AO79" s="360" t="s">
        <v>8512</v>
      </c>
      <c r="AP79" s="362" t="s">
        <v>8489</v>
      </c>
      <c r="AQ79" s="335"/>
    </row>
    <row r="80" spans="2:43" x14ac:dyDescent="0.35">
      <c r="B80" s="956"/>
      <c r="C80" s="937" t="s">
        <v>8470</v>
      </c>
      <c r="D80" s="937"/>
      <c r="E80" s="937"/>
      <c r="F80" s="338"/>
      <c r="G80" s="380"/>
      <c r="H80" s="640"/>
      <c r="I80" s="640"/>
      <c r="J80" s="261"/>
      <c r="K80" s="641"/>
      <c r="AD80" s="335"/>
      <c r="AE80" s="335"/>
      <c r="AF80" s="335"/>
      <c r="AG80" s="335"/>
      <c r="AH80" s="335"/>
      <c r="AI80" s="335"/>
      <c r="AJ80" s="335"/>
      <c r="AK80" s="335"/>
      <c r="AL80" s="335"/>
      <c r="AM80" s="341" t="s">
        <v>4393</v>
      </c>
      <c r="AN80" s="335"/>
      <c r="AO80" s="360" t="s">
        <v>8513</v>
      </c>
      <c r="AP80" s="362" t="s">
        <v>8489</v>
      </c>
      <c r="AQ80" s="335"/>
    </row>
    <row r="81" spans="2:43" x14ac:dyDescent="0.35">
      <c r="B81" s="956"/>
      <c r="C81" s="937" t="s">
        <v>8471</v>
      </c>
      <c r="D81" s="937"/>
      <c r="E81" s="937"/>
      <c r="F81" s="338"/>
      <c r="G81" s="380"/>
      <c r="H81" s="640"/>
      <c r="I81" s="640"/>
      <c r="J81" s="261"/>
      <c r="K81" s="641"/>
      <c r="AD81" s="335"/>
      <c r="AE81" s="335"/>
      <c r="AF81" s="335"/>
      <c r="AG81" s="335"/>
      <c r="AH81" s="335"/>
      <c r="AI81" s="335"/>
      <c r="AJ81" s="335"/>
      <c r="AK81" s="335"/>
      <c r="AL81" s="335"/>
      <c r="AM81" s="341" t="s">
        <v>4394</v>
      </c>
      <c r="AN81" s="335"/>
      <c r="AO81" s="360" t="s">
        <v>8514</v>
      </c>
      <c r="AP81" s="362" t="s">
        <v>8489</v>
      </c>
      <c r="AQ81" s="335"/>
    </row>
    <row r="82" spans="2:43" x14ac:dyDescent="0.35">
      <c r="B82" s="956"/>
      <c r="C82" s="937" t="s">
        <v>8472</v>
      </c>
      <c r="D82" s="937"/>
      <c r="E82" s="937"/>
      <c r="F82" s="338"/>
      <c r="G82" s="380"/>
      <c r="H82" s="640"/>
      <c r="I82" s="640"/>
      <c r="J82" s="261"/>
      <c r="K82" s="641"/>
      <c r="AD82" s="335"/>
      <c r="AE82" s="335"/>
      <c r="AF82" s="335"/>
      <c r="AG82" s="335"/>
      <c r="AH82" s="335"/>
      <c r="AI82" s="335"/>
      <c r="AJ82" s="335"/>
      <c r="AK82" s="335"/>
      <c r="AL82" s="335"/>
      <c r="AM82" s="341" t="s">
        <v>4395</v>
      </c>
      <c r="AN82" s="335"/>
      <c r="AO82" s="360" t="s">
        <v>8515</v>
      </c>
      <c r="AP82" s="362" t="s">
        <v>8489</v>
      </c>
      <c r="AQ82" s="335"/>
    </row>
    <row r="83" spans="2:43" x14ac:dyDescent="0.35">
      <c r="B83" s="956"/>
      <c r="C83" s="937" t="s">
        <v>8473</v>
      </c>
      <c r="D83" s="937"/>
      <c r="E83" s="937"/>
      <c r="F83" s="338"/>
      <c r="G83" s="380"/>
      <c r="H83" s="640"/>
      <c r="I83" s="640"/>
      <c r="J83" s="261"/>
      <c r="K83" s="641"/>
      <c r="AD83" s="335"/>
      <c r="AE83" s="335"/>
      <c r="AF83" s="335"/>
      <c r="AG83" s="335"/>
      <c r="AH83" s="335"/>
      <c r="AI83" s="335"/>
      <c r="AJ83" s="335"/>
      <c r="AK83" s="335"/>
      <c r="AL83" s="335"/>
      <c r="AM83" s="341" t="s">
        <v>8425</v>
      </c>
      <c r="AN83" s="335"/>
      <c r="AO83" s="360" t="s">
        <v>8563</v>
      </c>
      <c r="AP83" s="362" t="s">
        <v>8489</v>
      </c>
      <c r="AQ83" s="335"/>
    </row>
    <row r="84" spans="2:43" x14ac:dyDescent="0.35">
      <c r="B84" s="956"/>
      <c r="C84" s="937" t="s">
        <v>8474</v>
      </c>
      <c r="D84" s="937"/>
      <c r="E84" s="937"/>
      <c r="F84" s="338"/>
      <c r="G84" s="380"/>
      <c r="H84" s="640"/>
      <c r="I84" s="640"/>
      <c r="J84" s="261"/>
      <c r="K84" s="641"/>
      <c r="AD84" s="335"/>
      <c r="AE84" s="335"/>
      <c r="AF84" s="335"/>
      <c r="AG84" s="335"/>
      <c r="AH84" s="335"/>
      <c r="AI84" s="335"/>
      <c r="AJ84" s="335"/>
      <c r="AK84" s="335"/>
      <c r="AL84" s="335"/>
      <c r="AM84" s="341" t="s">
        <v>8426</v>
      </c>
      <c r="AN84" s="335"/>
      <c r="AO84" s="360" t="s">
        <v>8564</v>
      </c>
      <c r="AP84" s="362" t="s">
        <v>8489</v>
      </c>
      <c r="AQ84" s="335"/>
    </row>
    <row r="85" spans="2:43" x14ac:dyDescent="0.35">
      <c r="B85" s="956"/>
      <c r="C85" s="937" t="s">
        <v>8475</v>
      </c>
      <c r="D85" s="937"/>
      <c r="E85" s="937"/>
      <c r="F85" s="338"/>
      <c r="G85" s="380"/>
      <c r="H85" s="640"/>
      <c r="I85" s="640"/>
      <c r="J85" s="261"/>
      <c r="K85" s="641"/>
      <c r="AD85" s="335"/>
      <c r="AE85" s="335"/>
      <c r="AF85" s="335"/>
      <c r="AG85" s="335"/>
      <c r="AH85" s="335"/>
      <c r="AI85" s="335"/>
      <c r="AJ85" s="335"/>
      <c r="AK85" s="335"/>
      <c r="AL85" s="335"/>
      <c r="AM85" s="341" t="s">
        <v>8427</v>
      </c>
      <c r="AN85" s="335"/>
      <c r="AO85" s="360" t="s">
        <v>8565</v>
      </c>
      <c r="AP85" s="362" t="s">
        <v>8489</v>
      </c>
      <c r="AQ85" s="335"/>
    </row>
    <row r="86" spans="2:43" x14ac:dyDescent="0.35">
      <c r="B86" s="956"/>
      <c r="C86" s="937" t="s">
        <v>8476</v>
      </c>
      <c r="D86" s="937"/>
      <c r="E86" s="937"/>
      <c r="F86" s="338"/>
      <c r="G86" s="380"/>
      <c r="H86" s="640"/>
      <c r="I86" s="640"/>
      <c r="J86" s="261"/>
      <c r="K86" s="641"/>
      <c r="AD86" s="335"/>
      <c r="AE86" s="335"/>
      <c r="AF86" s="335"/>
      <c r="AG86" s="335"/>
      <c r="AH86" s="335"/>
      <c r="AI86" s="335"/>
      <c r="AJ86" s="335"/>
      <c r="AK86" s="335"/>
      <c r="AL86" s="335"/>
      <c r="AM86" s="341" t="s">
        <v>8428</v>
      </c>
      <c r="AN86" s="335"/>
      <c r="AO86" s="360" t="s">
        <v>8566</v>
      </c>
      <c r="AP86" s="362" t="s">
        <v>8489</v>
      </c>
      <c r="AQ86" s="335"/>
    </row>
    <row r="87" spans="2:43" x14ac:dyDescent="0.35">
      <c r="B87" s="957"/>
      <c r="C87" s="937" t="s">
        <v>8477</v>
      </c>
      <c r="D87" s="937"/>
      <c r="E87" s="937"/>
      <c r="F87" s="338"/>
      <c r="G87" s="380"/>
      <c r="H87" s="640"/>
      <c r="I87" s="640"/>
      <c r="J87" s="261"/>
      <c r="K87" s="641"/>
      <c r="AD87" s="335"/>
      <c r="AE87" s="335"/>
      <c r="AF87" s="335"/>
      <c r="AG87" s="335"/>
      <c r="AH87" s="335"/>
      <c r="AI87" s="335"/>
      <c r="AJ87" s="335"/>
      <c r="AK87" s="335"/>
      <c r="AL87" s="335"/>
      <c r="AM87" s="372" t="s">
        <v>8429</v>
      </c>
      <c r="AN87" s="335"/>
      <c r="AO87" s="360" t="s">
        <v>8516</v>
      </c>
      <c r="AP87" s="362" t="s">
        <v>8489</v>
      </c>
      <c r="AQ87" s="335"/>
    </row>
    <row r="88" spans="2:43" x14ac:dyDescent="0.35">
      <c r="B88" s="751" t="s">
        <v>9111</v>
      </c>
      <c r="C88" s="937" t="s">
        <v>3552</v>
      </c>
      <c r="D88" s="937"/>
      <c r="E88" s="937"/>
      <c r="F88" s="339"/>
      <c r="G88" s="266"/>
      <c r="H88" s="115"/>
      <c r="I88" s="115"/>
      <c r="J88" s="261"/>
      <c r="K88" s="641"/>
      <c r="AD88" s="335"/>
      <c r="AE88" s="335"/>
      <c r="AF88" s="335"/>
      <c r="AG88" s="335"/>
      <c r="AH88" s="335"/>
      <c r="AI88" s="335"/>
      <c r="AJ88" s="335"/>
      <c r="AK88" s="335"/>
      <c r="AL88" s="335"/>
      <c r="AM88" s="341" t="s">
        <v>8430</v>
      </c>
      <c r="AN88" s="335"/>
      <c r="AO88" s="360" t="s">
        <v>8517</v>
      </c>
      <c r="AP88" s="362" t="s">
        <v>8489</v>
      </c>
      <c r="AQ88" s="335"/>
    </row>
    <row r="89" spans="2:43" x14ac:dyDescent="0.35">
      <c r="B89" s="752"/>
      <c r="C89" s="937" t="s">
        <v>3555</v>
      </c>
      <c r="D89" s="937"/>
      <c r="E89" s="937"/>
      <c r="F89" s="339"/>
      <c r="G89" s="266"/>
      <c r="H89" s="115"/>
      <c r="I89" s="115"/>
      <c r="J89" s="261"/>
      <c r="K89" s="641"/>
      <c r="AD89" s="335"/>
      <c r="AE89" s="335"/>
      <c r="AF89" s="335"/>
      <c r="AG89" s="335"/>
      <c r="AH89" s="335"/>
      <c r="AI89" s="335"/>
      <c r="AJ89" s="335"/>
      <c r="AK89" s="335"/>
      <c r="AL89" s="335"/>
      <c r="AM89" s="341" t="s">
        <v>4396</v>
      </c>
      <c r="AN89" s="335"/>
      <c r="AO89" s="360" t="s">
        <v>8518</v>
      </c>
      <c r="AP89" s="362" t="s">
        <v>8489</v>
      </c>
      <c r="AQ89" s="335"/>
    </row>
    <row r="90" spans="2:43" x14ac:dyDescent="0.35">
      <c r="B90" s="752"/>
      <c r="C90" s="937" t="s">
        <v>4386</v>
      </c>
      <c r="D90" s="937"/>
      <c r="E90" s="937"/>
      <c r="F90" s="339"/>
      <c r="G90" s="266"/>
      <c r="H90" s="115"/>
      <c r="I90" s="115"/>
      <c r="J90" s="261"/>
      <c r="K90" s="641"/>
      <c r="AD90" s="335"/>
      <c r="AE90" s="335"/>
      <c r="AF90" s="335"/>
      <c r="AG90" s="335"/>
      <c r="AH90" s="335"/>
      <c r="AI90" s="335"/>
      <c r="AJ90" s="335"/>
      <c r="AK90" s="335"/>
      <c r="AL90" s="335"/>
      <c r="AM90" s="341" t="s">
        <v>4402</v>
      </c>
      <c r="AO90" s="360" t="s">
        <v>8567</v>
      </c>
      <c r="AP90" s="362" t="s">
        <v>8489</v>
      </c>
      <c r="AQ90" s="335"/>
    </row>
    <row r="91" spans="2:43" x14ac:dyDescent="0.35">
      <c r="B91" s="752"/>
      <c r="C91" s="937" t="s">
        <v>3558</v>
      </c>
      <c r="D91" s="937"/>
      <c r="E91" s="937"/>
      <c r="F91" s="339"/>
      <c r="G91" s="266"/>
      <c r="H91" s="115"/>
      <c r="I91" s="115"/>
      <c r="J91" s="261"/>
      <c r="K91" s="641"/>
      <c r="AD91" s="335"/>
      <c r="AE91" s="335"/>
      <c r="AF91" s="335"/>
      <c r="AG91" s="335"/>
      <c r="AH91" s="335"/>
      <c r="AI91" s="335"/>
      <c r="AJ91" s="335"/>
      <c r="AK91" s="335"/>
      <c r="AL91" s="335"/>
      <c r="AM91" s="341" t="s">
        <v>4397</v>
      </c>
      <c r="AO91" s="360" t="s">
        <v>8519</v>
      </c>
      <c r="AP91" s="362" t="s">
        <v>8489</v>
      </c>
      <c r="AQ91" s="335"/>
    </row>
    <row r="92" spans="2:43" x14ac:dyDescent="0.35">
      <c r="B92" s="752"/>
      <c r="C92" s="937" t="s">
        <v>3561</v>
      </c>
      <c r="D92" s="937"/>
      <c r="E92" s="937"/>
      <c r="F92" s="339"/>
      <c r="G92" s="266"/>
      <c r="H92" s="115"/>
      <c r="I92" s="115"/>
      <c r="J92" s="261"/>
      <c r="K92" s="641"/>
      <c r="AD92" s="335"/>
      <c r="AE92" s="335"/>
      <c r="AF92" s="335"/>
      <c r="AG92" s="335"/>
      <c r="AH92" s="335"/>
      <c r="AI92" s="335"/>
      <c r="AJ92" s="335"/>
      <c r="AK92" s="335"/>
      <c r="AL92" s="335"/>
      <c r="AM92" s="341" t="s">
        <v>4401</v>
      </c>
      <c r="AO92" s="360" t="s">
        <v>8568</v>
      </c>
      <c r="AP92" s="362" t="s">
        <v>8489</v>
      </c>
      <c r="AQ92" s="335"/>
    </row>
    <row r="93" spans="2:43" x14ac:dyDescent="0.35">
      <c r="B93" s="752"/>
      <c r="C93" s="937" t="s">
        <v>4387</v>
      </c>
      <c r="D93" s="937"/>
      <c r="E93" s="937"/>
      <c r="F93" s="339"/>
      <c r="G93" s="266"/>
      <c r="H93" s="115"/>
      <c r="I93" s="115"/>
      <c r="J93" s="261"/>
      <c r="K93" s="641"/>
      <c r="AD93" s="335"/>
      <c r="AE93" s="335"/>
      <c r="AF93" s="335"/>
      <c r="AG93" s="335"/>
      <c r="AH93" s="335"/>
      <c r="AI93" s="335"/>
      <c r="AJ93" s="335"/>
      <c r="AK93" s="335"/>
      <c r="AL93" s="335"/>
      <c r="AM93" s="341" t="s">
        <v>4400</v>
      </c>
      <c r="AO93" s="360" t="s">
        <v>8569</v>
      </c>
      <c r="AP93" s="362" t="s">
        <v>8489</v>
      </c>
      <c r="AQ93" s="335"/>
    </row>
    <row r="94" spans="2:43" x14ac:dyDescent="0.35">
      <c r="B94" s="752"/>
      <c r="C94" s="937" t="s">
        <v>4388</v>
      </c>
      <c r="D94" s="937"/>
      <c r="E94" s="937"/>
      <c r="F94" s="339"/>
      <c r="G94" s="266"/>
      <c r="H94" s="115"/>
      <c r="I94" s="115"/>
      <c r="J94" s="261"/>
      <c r="K94" s="641"/>
      <c r="AD94" s="335"/>
      <c r="AE94" s="335"/>
      <c r="AF94" s="335"/>
      <c r="AG94" s="335"/>
      <c r="AH94" s="335"/>
      <c r="AI94" s="335"/>
      <c r="AJ94" s="335"/>
      <c r="AK94" s="335"/>
      <c r="AL94" s="335"/>
      <c r="AM94" s="341" t="s">
        <v>4398</v>
      </c>
      <c r="AO94" s="360" t="s">
        <v>8570</v>
      </c>
      <c r="AP94" s="362" t="s">
        <v>8489</v>
      </c>
      <c r="AQ94" s="335"/>
    </row>
    <row r="95" spans="2:43" ht="15.5" x14ac:dyDescent="0.35">
      <c r="B95" s="752"/>
      <c r="C95" s="937" t="s">
        <v>4389</v>
      </c>
      <c r="D95" s="937"/>
      <c r="E95" s="937"/>
      <c r="F95" s="339"/>
      <c r="G95" s="266"/>
      <c r="H95" s="115"/>
      <c r="I95" s="115"/>
      <c r="J95" s="261"/>
      <c r="K95" s="641"/>
      <c r="AE95" s="375"/>
      <c r="AM95" s="341" t="s">
        <v>4399</v>
      </c>
      <c r="AO95" s="360" t="s">
        <v>8571</v>
      </c>
      <c r="AP95" s="362" t="s">
        <v>8489</v>
      </c>
    </row>
    <row r="96" spans="2:43" ht="15.5" x14ac:dyDescent="0.35">
      <c r="B96" s="752"/>
      <c r="C96" s="937" t="s">
        <v>4403</v>
      </c>
      <c r="D96" s="937"/>
      <c r="E96" s="937"/>
      <c r="F96" s="339"/>
      <c r="G96" s="266"/>
      <c r="H96" s="115"/>
      <c r="I96" s="115"/>
      <c r="J96" s="261"/>
      <c r="K96" s="641"/>
      <c r="AE96" s="375"/>
      <c r="AO96" s="360" t="s">
        <v>8572</v>
      </c>
      <c r="AP96" s="362" t="s">
        <v>8489</v>
      </c>
    </row>
    <row r="97" spans="2:42" ht="15.5" x14ac:dyDescent="0.35">
      <c r="B97" s="752"/>
      <c r="C97" s="937" t="s">
        <v>4390</v>
      </c>
      <c r="D97" s="937"/>
      <c r="E97" s="937"/>
      <c r="F97" s="339"/>
      <c r="G97" s="266"/>
      <c r="H97" s="115"/>
      <c r="I97" s="115"/>
      <c r="J97" s="261"/>
      <c r="K97" s="641"/>
      <c r="AE97" s="375"/>
      <c r="AM97" s="374"/>
      <c r="AO97" s="360" t="s">
        <v>8573</v>
      </c>
      <c r="AP97" s="362" t="s">
        <v>8489</v>
      </c>
    </row>
    <row r="98" spans="2:42" ht="15.5" x14ac:dyDescent="0.35">
      <c r="B98" s="751" t="s">
        <v>8336</v>
      </c>
      <c r="C98" s="937" t="s">
        <v>3552</v>
      </c>
      <c r="D98" s="937"/>
      <c r="E98" s="937"/>
      <c r="F98" s="339"/>
      <c r="G98" s="266"/>
      <c r="H98" s="115"/>
      <c r="I98" s="115"/>
      <c r="J98" s="261"/>
      <c r="K98" s="641"/>
      <c r="AE98" s="375"/>
      <c r="AM98" s="374"/>
      <c r="AO98" s="360" t="s">
        <v>8574</v>
      </c>
      <c r="AP98" s="362" t="s">
        <v>8489</v>
      </c>
    </row>
    <row r="99" spans="2:42" ht="15.5" x14ac:dyDescent="0.35">
      <c r="B99" s="751"/>
      <c r="C99" s="937" t="s">
        <v>3555</v>
      </c>
      <c r="D99" s="937"/>
      <c r="E99" s="937"/>
      <c r="F99" s="339"/>
      <c r="G99" s="266"/>
      <c r="H99" s="115"/>
      <c r="I99" s="115"/>
      <c r="J99" s="261"/>
      <c r="K99" s="641"/>
      <c r="AE99" s="375"/>
      <c r="AM99" s="374"/>
      <c r="AO99" s="360" t="s">
        <v>8575</v>
      </c>
      <c r="AP99" s="362" t="s">
        <v>8489</v>
      </c>
    </row>
    <row r="100" spans="2:42" ht="15.5" x14ac:dyDescent="0.35">
      <c r="B100" s="751"/>
      <c r="C100" s="937" t="s">
        <v>4386</v>
      </c>
      <c r="D100" s="937"/>
      <c r="E100" s="937"/>
      <c r="F100" s="339"/>
      <c r="G100" s="266"/>
      <c r="H100" s="115"/>
      <c r="I100" s="115"/>
      <c r="J100" s="261"/>
      <c r="K100" s="641"/>
      <c r="V100" s="55" t="s">
        <v>4172</v>
      </c>
      <c r="AE100" s="375"/>
      <c r="AM100" s="374"/>
      <c r="AO100" s="360" t="s">
        <v>8576</v>
      </c>
      <c r="AP100" s="362" t="s">
        <v>8489</v>
      </c>
    </row>
    <row r="101" spans="2:42" ht="15.5" x14ac:dyDescent="0.35">
      <c r="B101" s="751"/>
      <c r="C101" s="937" t="s">
        <v>3558</v>
      </c>
      <c r="D101" s="937"/>
      <c r="E101" s="937"/>
      <c r="F101" s="339"/>
      <c r="G101" s="266"/>
      <c r="H101" s="115"/>
      <c r="I101" s="115"/>
      <c r="J101" s="261"/>
      <c r="K101" s="641"/>
      <c r="V101" s="335" t="s">
        <v>4000</v>
      </c>
      <c r="AE101" s="375"/>
      <c r="AM101" s="374"/>
      <c r="AO101" s="360" t="s">
        <v>8577</v>
      </c>
      <c r="AP101" s="362" t="s">
        <v>8489</v>
      </c>
    </row>
    <row r="102" spans="2:42" ht="15.5" x14ac:dyDescent="0.35">
      <c r="B102" s="751"/>
      <c r="C102" s="941" t="s">
        <v>8324</v>
      </c>
      <c r="D102" s="941"/>
      <c r="E102" s="941"/>
      <c r="F102" s="339"/>
      <c r="G102" s="266"/>
      <c r="H102" s="115"/>
      <c r="I102" s="115"/>
      <c r="J102" s="261"/>
      <c r="K102" s="641"/>
      <c r="V102" s="335" t="s">
        <v>4001</v>
      </c>
      <c r="AE102" s="375"/>
      <c r="AM102" s="374"/>
      <c r="AO102" s="360" t="s">
        <v>8578</v>
      </c>
      <c r="AP102" s="362" t="s">
        <v>8489</v>
      </c>
    </row>
    <row r="103" spans="2:42" ht="15.5" x14ac:dyDescent="0.35">
      <c r="B103" s="751"/>
      <c r="C103" s="941" t="s">
        <v>8325</v>
      </c>
      <c r="D103" s="941"/>
      <c r="E103" s="941"/>
      <c r="F103" s="339"/>
      <c r="G103" s="266"/>
      <c r="H103" s="115"/>
      <c r="I103" s="115"/>
      <c r="J103" s="261"/>
      <c r="K103" s="641"/>
      <c r="V103" s="335" t="s">
        <v>4002</v>
      </c>
      <c r="AE103" s="375"/>
      <c r="AM103" s="374"/>
      <c r="AO103" s="360" t="s">
        <v>8579</v>
      </c>
      <c r="AP103" s="362" t="s">
        <v>8489</v>
      </c>
    </row>
    <row r="104" spans="2:42" ht="15.5" x14ac:dyDescent="0.35">
      <c r="B104" s="751"/>
      <c r="C104" s="937" t="s">
        <v>4387</v>
      </c>
      <c r="D104" s="937"/>
      <c r="E104" s="937"/>
      <c r="F104" s="339"/>
      <c r="G104" s="266"/>
      <c r="H104" s="115"/>
      <c r="I104" s="115"/>
      <c r="J104" s="261"/>
      <c r="K104" s="641"/>
      <c r="V104" s="335" t="s">
        <v>4003</v>
      </c>
      <c r="AE104" s="375"/>
      <c r="AM104" s="374"/>
      <c r="AO104" s="360" t="s">
        <v>8580</v>
      </c>
      <c r="AP104" s="362" t="s">
        <v>8489</v>
      </c>
    </row>
    <row r="105" spans="2:42" x14ac:dyDescent="0.35">
      <c r="B105" s="751"/>
      <c r="C105" s="937" t="s">
        <v>4388</v>
      </c>
      <c r="D105" s="937"/>
      <c r="E105" s="937"/>
      <c r="F105" s="339"/>
      <c r="G105" s="266"/>
      <c r="H105" s="115"/>
      <c r="I105" s="115"/>
      <c r="J105" s="261"/>
      <c r="K105" s="641"/>
      <c r="V105" s="335" t="s">
        <v>4004</v>
      </c>
      <c r="W105" s="335"/>
      <c r="X105" s="335"/>
      <c r="Y105" s="335"/>
      <c r="Z105" s="335"/>
      <c r="AA105" s="335"/>
      <c r="AB105" s="335"/>
      <c r="AC105" s="335"/>
      <c r="AD105" s="335"/>
      <c r="AE105" s="335"/>
      <c r="AF105" s="335"/>
      <c r="AG105" s="335"/>
      <c r="AH105" s="335"/>
      <c r="AI105" s="335"/>
      <c r="AJ105" s="335"/>
      <c r="AK105" s="335"/>
      <c r="AL105" s="335"/>
      <c r="AM105" s="374"/>
      <c r="AO105" s="360" t="s">
        <v>8581</v>
      </c>
      <c r="AP105" s="362" t="s">
        <v>8489</v>
      </c>
    </row>
    <row r="106" spans="2:42" x14ac:dyDescent="0.35">
      <c r="B106" s="751"/>
      <c r="C106" s="937" t="s">
        <v>4389</v>
      </c>
      <c r="D106" s="937"/>
      <c r="E106" s="937"/>
      <c r="F106" s="339"/>
      <c r="G106" s="266"/>
      <c r="H106" s="115"/>
      <c r="I106" s="115"/>
      <c r="J106" s="261"/>
      <c r="K106" s="641"/>
      <c r="V106" s="335" t="s">
        <v>4005</v>
      </c>
      <c r="AM106" s="374"/>
      <c r="AO106" s="360" t="s">
        <v>8582</v>
      </c>
      <c r="AP106" s="362" t="s">
        <v>8489</v>
      </c>
    </row>
    <row r="107" spans="2:42" x14ac:dyDescent="0.35">
      <c r="B107" s="751"/>
      <c r="C107" s="937" t="s">
        <v>4403</v>
      </c>
      <c r="D107" s="937"/>
      <c r="E107" s="937"/>
      <c r="F107" s="339"/>
      <c r="G107" s="266"/>
      <c r="H107" s="115"/>
      <c r="I107" s="115"/>
      <c r="J107" s="261"/>
      <c r="K107" s="641"/>
      <c r="V107" s="335" t="s">
        <v>4006</v>
      </c>
      <c r="AD107" s="330" t="s">
        <v>3603</v>
      </c>
      <c r="AO107" s="360" t="s">
        <v>8583</v>
      </c>
      <c r="AP107" s="362" t="s">
        <v>8489</v>
      </c>
    </row>
    <row r="108" spans="2:42" ht="15.5" x14ac:dyDescent="0.35">
      <c r="B108" s="751"/>
      <c r="C108" s="937" t="s">
        <v>8334</v>
      </c>
      <c r="D108" s="937"/>
      <c r="E108" s="937"/>
      <c r="F108" s="339"/>
      <c r="G108" s="266"/>
      <c r="H108" s="115"/>
      <c r="I108" s="115"/>
      <c r="J108" s="261"/>
      <c r="K108" s="641"/>
      <c r="V108" s="335" t="s">
        <v>4916</v>
      </c>
      <c r="AD108" s="330" t="s">
        <v>4316</v>
      </c>
      <c r="AE108" s="375"/>
      <c r="AO108" s="360" t="s">
        <v>8584</v>
      </c>
      <c r="AP108" s="362" t="s">
        <v>8489</v>
      </c>
    </row>
    <row r="109" spans="2:42" x14ac:dyDescent="0.35">
      <c r="B109" s="751"/>
      <c r="C109" s="937" t="s">
        <v>8326</v>
      </c>
      <c r="D109" s="937"/>
      <c r="E109" s="937"/>
      <c r="F109" s="339"/>
      <c r="G109" s="266"/>
      <c r="H109" s="115"/>
      <c r="I109" s="115"/>
      <c r="J109" s="261"/>
      <c r="K109" s="641"/>
      <c r="V109" s="335" t="s">
        <v>4917</v>
      </c>
      <c r="AD109" s="376" t="e">
        <f>MATCH("*",C270:C288,-1)</f>
        <v>#N/A</v>
      </c>
      <c r="AE109" s="55" t="s">
        <v>3605</v>
      </c>
      <c r="AO109" s="360" t="s">
        <v>8520</v>
      </c>
      <c r="AP109" s="362" t="s">
        <v>8489</v>
      </c>
    </row>
    <row r="110" spans="2:42" x14ac:dyDescent="0.35">
      <c r="B110" s="751" t="s">
        <v>8327</v>
      </c>
      <c r="C110" s="937" t="s">
        <v>3553</v>
      </c>
      <c r="D110" s="937"/>
      <c r="E110" s="937"/>
      <c r="F110" s="339"/>
      <c r="G110" s="266"/>
      <c r="H110" s="115"/>
      <c r="I110" s="115"/>
      <c r="J110" s="261"/>
      <c r="K110" s="641"/>
      <c r="V110" s="335" t="s">
        <v>4918</v>
      </c>
      <c r="AD110" s="376" t="e">
        <f t="array" aca="1" ref="AD110" ca="1">MIN(IF(LEN(OFFSET(C270,0,0,AD109-1,1))=0,ROW(OFFSET(C270,0,0,AD109-1,1))))</f>
        <v>#N/A</v>
      </c>
      <c r="AE110" s="55" t="s">
        <v>3729</v>
      </c>
      <c r="AO110" s="360" t="s">
        <v>8585</v>
      </c>
      <c r="AP110" s="362" t="s">
        <v>8489</v>
      </c>
    </row>
    <row r="111" spans="2:42" x14ac:dyDescent="0.35">
      <c r="B111" s="751"/>
      <c r="C111" s="937" t="s">
        <v>8328</v>
      </c>
      <c r="D111" s="937"/>
      <c r="E111" s="937"/>
      <c r="F111" s="339"/>
      <c r="G111" s="266"/>
      <c r="H111" s="115"/>
      <c r="I111" s="115"/>
      <c r="J111" s="261"/>
      <c r="K111" s="641"/>
      <c r="V111" s="335" t="s">
        <v>4919</v>
      </c>
      <c r="AD111" s="377"/>
      <c r="AO111" s="360" t="s">
        <v>8521</v>
      </c>
      <c r="AP111" s="362" t="s">
        <v>8489</v>
      </c>
    </row>
    <row r="112" spans="2:42" x14ac:dyDescent="0.35">
      <c r="B112" s="751"/>
      <c r="C112" s="937" t="s">
        <v>4391</v>
      </c>
      <c r="D112" s="937"/>
      <c r="E112" s="937"/>
      <c r="F112" s="339"/>
      <c r="G112" s="266"/>
      <c r="H112" s="115"/>
      <c r="I112" s="115"/>
      <c r="J112" s="261"/>
      <c r="K112" s="641"/>
      <c r="AD112" s="335"/>
      <c r="AO112" s="360" t="s">
        <v>8522</v>
      </c>
      <c r="AP112" s="362" t="s">
        <v>8489</v>
      </c>
    </row>
    <row r="113" spans="2:42" x14ac:dyDescent="0.35">
      <c r="B113" s="751"/>
      <c r="C113" s="937" t="s">
        <v>3559</v>
      </c>
      <c r="D113" s="937"/>
      <c r="E113" s="937"/>
      <c r="F113" s="339"/>
      <c r="G113" s="266"/>
      <c r="H113" s="115"/>
      <c r="I113" s="115"/>
      <c r="J113" s="261"/>
      <c r="K113" s="641"/>
      <c r="AD113" s="335"/>
      <c r="AO113" s="360" t="s">
        <v>8523</v>
      </c>
      <c r="AP113" s="362" t="s">
        <v>8489</v>
      </c>
    </row>
    <row r="114" spans="2:42" x14ac:dyDescent="0.35">
      <c r="B114" s="751"/>
      <c r="C114" s="937" t="s">
        <v>8329</v>
      </c>
      <c r="D114" s="937"/>
      <c r="E114" s="937"/>
      <c r="F114" s="339"/>
      <c r="G114" s="266"/>
      <c r="H114" s="115"/>
      <c r="I114" s="115"/>
      <c r="J114" s="261"/>
      <c r="K114" s="641"/>
      <c r="AD114" s="335"/>
      <c r="AO114" s="360" t="s">
        <v>8586</v>
      </c>
      <c r="AP114" s="362" t="s">
        <v>8489</v>
      </c>
    </row>
    <row r="115" spans="2:42" x14ac:dyDescent="0.35">
      <c r="B115" s="751"/>
      <c r="C115" s="937" t="s">
        <v>8412</v>
      </c>
      <c r="D115" s="937"/>
      <c r="E115" s="937"/>
      <c r="F115" s="339"/>
      <c r="G115" s="266"/>
      <c r="H115" s="115"/>
      <c r="I115" s="115"/>
      <c r="J115" s="261"/>
      <c r="K115" s="641"/>
      <c r="AM115" s="372"/>
      <c r="AO115" s="360" t="s">
        <v>8524</v>
      </c>
      <c r="AP115" s="362" t="s">
        <v>8489</v>
      </c>
    </row>
    <row r="116" spans="2:42" x14ac:dyDescent="0.35">
      <c r="B116" s="751"/>
      <c r="C116" s="937" t="s">
        <v>8413</v>
      </c>
      <c r="D116" s="937"/>
      <c r="E116" s="937"/>
      <c r="F116" s="339"/>
      <c r="G116" s="266"/>
      <c r="H116" s="115"/>
      <c r="I116" s="115"/>
      <c r="J116" s="261"/>
      <c r="K116" s="641"/>
      <c r="AO116" s="360" t="s">
        <v>8587</v>
      </c>
      <c r="AP116" s="362" t="s">
        <v>8489</v>
      </c>
    </row>
    <row r="117" spans="2:42" x14ac:dyDescent="0.35">
      <c r="B117" s="751"/>
      <c r="C117" s="937" t="s">
        <v>8414</v>
      </c>
      <c r="D117" s="937"/>
      <c r="E117" s="937"/>
      <c r="F117" s="339"/>
      <c r="G117" s="266"/>
      <c r="H117" s="115"/>
      <c r="I117" s="115"/>
      <c r="J117" s="261"/>
      <c r="K117" s="641"/>
      <c r="AO117" s="360" t="s">
        <v>8588</v>
      </c>
      <c r="AP117" s="362" t="s">
        <v>8489</v>
      </c>
    </row>
    <row r="118" spans="2:42" x14ac:dyDescent="0.35">
      <c r="B118" s="751"/>
      <c r="C118" s="937" t="s">
        <v>8415</v>
      </c>
      <c r="D118" s="937"/>
      <c r="E118" s="937"/>
      <c r="F118" s="339"/>
      <c r="G118" s="266"/>
      <c r="H118" s="115"/>
      <c r="I118" s="115"/>
      <c r="J118" s="261"/>
      <c r="K118" s="641"/>
      <c r="AO118" s="360" t="s">
        <v>8589</v>
      </c>
      <c r="AP118" s="362" t="s">
        <v>8489</v>
      </c>
    </row>
    <row r="119" spans="2:42" x14ac:dyDescent="0.35">
      <c r="B119" s="751"/>
      <c r="C119" s="937" t="s">
        <v>8416</v>
      </c>
      <c r="D119" s="937"/>
      <c r="E119" s="937"/>
      <c r="F119" s="339"/>
      <c r="G119" s="266"/>
      <c r="H119" s="115"/>
      <c r="I119" s="115"/>
      <c r="J119" s="261"/>
      <c r="K119" s="641"/>
      <c r="AO119" s="360" t="s">
        <v>8590</v>
      </c>
      <c r="AP119" s="362" t="s">
        <v>8489</v>
      </c>
    </row>
    <row r="120" spans="2:42" x14ac:dyDescent="0.35">
      <c r="B120" s="751"/>
      <c r="C120" s="937" t="s">
        <v>8417</v>
      </c>
      <c r="D120" s="937"/>
      <c r="E120" s="937"/>
      <c r="F120" s="339"/>
      <c r="G120" s="266"/>
      <c r="H120" s="115"/>
      <c r="I120" s="115"/>
      <c r="J120" s="261"/>
      <c r="K120" s="641"/>
      <c r="AO120" s="360" t="s">
        <v>8525</v>
      </c>
      <c r="AP120" s="362" t="s">
        <v>8489</v>
      </c>
    </row>
    <row r="121" spans="2:42" x14ac:dyDescent="0.35">
      <c r="B121" s="751"/>
      <c r="C121" s="937" t="s">
        <v>8418</v>
      </c>
      <c r="D121" s="937"/>
      <c r="E121" s="937"/>
      <c r="F121" s="339"/>
      <c r="G121" s="266"/>
      <c r="H121" s="115"/>
      <c r="I121" s="115"/>
      <c r="J121" s="261"/>
      <c r="K121" s="641"/>
      <c r="AO121" s="360" t="s">
        <v>8591</v>
      </c>
      <c r="AP121" s="362" t="s">
        <v>8489</v>
      </c>
    </row>
    <row r="122" spans="2:42" x14ac:dyDescent="0.35">
      <c r="B122" s="751" t="s">
        <v>8330</v>
      </c>
      <c r="C122" s="937" t="s">
        <v>3554</v>
      </c>
      <c r="D122" s="937"/>
      <c r="E122" s="937"/>
      <c r="F122" s="339"/>
      <c r="G122" s="266"/>
      <c r="H122" s="115"/>
      <c r="I122" s="115"/>
      <c r="J122" s="261"/>
      <c r="K122" s="641"/>
      <c r="AO122" s="360" t="s">
        <v>8592</v>
      </c>
      <c r="AP122" s="362" t="s">
        <v>8489</v>
      </c>
    </row>
    <row r="123" spans="2:42" x14ac:dyDescent="0.35">
      <c r="B123" s="751"/>
      <c r="C123" s="937" t="s">
        <v>3557</v>
      </c>
      <c r="D123" s="937"/>
      <c r="E123" s="937"/>
      <c r="F123" s="339"/>
      <c r="G123" s="266"/>
      <c r="H123" s="115"/>
      <c r="I123" s="115"/>
      <c r="J123" s="261"/>
      <c r="K123" s="641"/>
      <c r="V123" s="335"/>
      <c r="W123" s="335"/>
      <c r="X123" s="335"/>
      <c r="Y123" s="335"/>
      <c r="Z123" s="335"/>
      <c r="AA123" s="335"/>
      <c r="AB123" s="335"/>
      <c r="AC123" s="335"/>
      <c r="AD123" s="359" t="s">
        <v>3600</v>
      </c>
      <c r="AE123" s="335"/>
      <c r="AF123" s="335"/>
      <c r="AG123" s="335"/>
      <c r="AH123" s="335"/>
      <c r="AI123" s="335"/>
      <c r="AJ123" s="335"/>
      <c r="AK123" s="335"/>
      <c r="AL123" s="335"/>
      <c r="AO123" s="360" t="s">
        <v>8593</v>
      </c>
      <c r="AP123" s="362" t="s">
        <v>8489</v>
      </c>
    </row>
    <row r="124" spans="2:42" x14ac:dyDescent="0.35">
      <c r="B124" s="751"/>
      <c r="C124" s="937" t="s">
        <v>3556</v>
      </c>
      <c r="D124" s="937"/>
      <c r="E124" s="937"/>
      <c r="F124" s="339"/>
      <c r="G124" s="266"/>
      <c r="H124" s="115"/>
      <c r="I124" s="115"/>
      <c r="J124" s="261"/>
      <c r="K124" s="641"/>
      <c r="V124" s="239" t="s">
        <v>4545</v>
      </c>
      <c r="AD124" s="55" t="s">
        <v>3604</v>
      </c>
      <c r="AO124" s="360" t="s">
        <v>8594</v>
      </c>
      <c r="AP124" s="362" t="s">
        <v>8489</v>
      </c>
    </row>
    <row r="125" spans="2:42" x14ac:dyDescent="0.35">
      <c r="B125" s="751"/>
      <c r="C125" s="937" t="s">
        <v>3560</v>
      </c>
      <c r="D125" s="937"/>
      <c r="E125" s="937"/>
      <c r="F125" s="339"/>
      <c r="G125" s="266"/>
      <c r="H125" s="115"/>
      <c r="I125" s="115"/>
      <c r="J125" s="261"/>
      <c r="K125" s="641"/>
      <c r="V125" s="335" t="s">
        <v>4000</v>
      </c>
      <c r="AO125" s="360" t="s">
        <v>8595</v>
      </c>
      <c r="AP125" s="362" t="s">
        <v>8489</v>
      </c>
    </row>
    <row r="126" spans="2:42" x14ac:dyDescent="0.35">
      <c r="B126" s="751"/>
      <c r="C126" s="938" t="s">
        <v>8419</v>
      </c>
      <c r="D126" s="939"/>
      <c r="E126" s="940"/>
      <c r="F126" s="339"/>
      <c r="G126" s="266"/>
      <c r="H126" s="115"/>
      <c r="I126" s="115"/>
      <c r="J126" s="261"/>
      <c r="K126" s="641"/>
      <c r="V126" s="335" t="s">
        <v>4001</v>
      </c>
      <c r="AA126" s="55"/>
      <c r="AO126" s="360" t="s">
        <v>8596</v>
      </c>
      <c r="AP126" s="362" t="s">
        <v>8489</v>
      </c>
    </row>
    <row r="127" spans="2:42" x14ac:dyDescent="0.35">
      <c r="B127" s="751"/>
      <c r="C127" s="938" t="s">
        <v>8420</v>
      </c>
      <c r="D127" s="939"/>
      <c r="E127" s="940"/>
      <c r="F127" s="339"/>
      <c r="G127" s="266"/>
      <c r="H127" s="115"/>
      <c r="I127" s="115"/>
      <c r="J127" s="261"/>
      <c r="K127" s="641"/>
      <c r="V127" s="335" t="s">
        <v>4541</v>
      </c>
      <c r="W127" s="335"/>
      <c r="X127" s="335"/>
      <c r="Y127" s="335"/>
      <c r="Z127" s="335"/>
      <c r="AA127" s="335"/>
      <c r="AB127" s="335"/>
      <c r="AC127" s="335"/>
      <c r="AD127" s="335"/>
      <c r="AE127" s="335"/>
      <c r="AF127" s="335"/>
      <c r="AG127" s="335"/>
      <c r="AH127" s="335"/>
      <c r="AI127" s="335"/>
      <c r="AJ127" s="335"/>
      <c r="AK127" s="335"/>
      <c r="AO127" s="360" t="s">
        <v>8597</v>
      </c>
      <c r="AP127" s="362" t="s">
        <v>8489</v>
      </c>
    </row>
    <row r="128" spans="2:42" x14ac:dyDescent="0.35">
      <c r="B128" s="751"/>
      <c r="C128" s="938" t="s">
        <v>8421</v>
      </c>
      <c r="D128" s="939"/>
      <c r="E128" s="940"/>
      <c r="F128" s="339"/>
      <c r="G128" s="266"/>
      <c r="H128" s="115"/>
      <c r="I128" s="115"/>
      <c r="J128" s="261"/>
      <c r="K128" s="641"/>
      <c r="V128" s="335" t="s">
        <v>4542</v>
      </c>
      <c r="W128" s="55"/>
      <c r="X128" s="55"/>
      <c r="Y128" s="55"/>
      <c r="Z128" s="239" t="s">
        <v>4428</v>
      </c>
      <c r="AD128" s="239"/>
      <c r="AO128" s="360" t="s">
        <v>8598</v>
      </c>
      <c r="AP128" s="362" t="s">
        <v>8489</v>
      </c>
    </row>
    <row r="129" spans="2:47" x14ac:dyDescent="0.35">
      <c r="B129" s="751"/>
      <c r="C129" s="938" t="s">
        <v>8422</v>
      </c>
      <c r="D129" s="939"/>
      <c r="E129" s="940"/>
      <c r="F129" s="339"/>
      <c r="G129" s="266"/>
      <c r="H129" s="115"/>
      <c r="I129" s="115"/>
      <c r="J129" s="261"/>
      <c r="K129" s="641"/>
      <c r="V129" s="335" t="s">
        <v>4004</v>
      </c>
      <c r="W129" s="55"/>
      <c r="X129" s="55"/>
      <c r="Y129" s="55"/>
      <c r="Z129" s="335" t="s">
        <v>3562</v>
      </c>
      <c r="AD129" s="239"/>
      <c r="AO129" s="360" t="s">
        <v>8599</v>
      </c>
      <c r="AP129" s="362" t="s">
        <v>8489</v>
      </c>
    </row>
    <row r="130" spans="2:47" x14ac:dyDescent="0.35">
      <c r="B130" s="751"/>
      <c r="C130" s="938" t="s">
        <v>8423</v>
      </c>
      <c r="D130" s="939"/>
      <c r="E130" s="940"/>
      <c r="F130" s="339"/>
      <c r="G130" s="266"/>
      <c r="H130" s="115"/>
      <c r="I130" s="115"/>
      <c r="J130" s="261"/>
      <c r="K130" s="641"/>
      <c r="V130" s="335" t="s">
        <v>4005</v>
      </c>
      <c r="W130" s="55"/>
      <c r="X130" s="55"/>
      <c r="Y130" s="55"/>
      <c r="Z130" s="335" t="s">
        <v>4566</v>
      </c>
      <c r="AO130" s="360" t="s">
        <v>8526</v>
      </c>
      <c r="AP130" s="362" t="s">
        <v>8489</v>
      </c>
    </row>
    <row r="131" spans="2:47" x14ac:dyDescent="0.35">
      <c r="B131" s="751"/>
      <c r="C131" s="938" t="s">
        <v>8424</v>
      </c>
      <c r="D131" s="939"/>
      <c r="E131" s="940"/>
      <c r="F131" s="339"/>
      <c r="G131" s="266"/>
      <c r="H131" s="115"/>
      <c r="I131" s="115"/>
      <c r="J131" s="261"/>
      <c r="K131" s="641"/>
      <c r="V131" s="335" t="s">
        <v>4543</v>
      </c>
      <c r="W131" s="55"/>
      <c r="X131" s="55"/>
      <c r="Y131" s="55"/>
      <c r="Z131" s="335" t="s">
        <v>4567</v>
      </c>
      <c r="AO131" s="360" t="s">
        <v>8539</v>
      </c>
      <c r="AP131" s="362" t="s">
        <v>8489</v>
      </c>
    </row>
    <row r="132" spans="2:47" x14ac:dyDescent="0.35">
      <c r="B132" s="751" t="s">
        <v>9112</v>
      </c>
      <c r="C132" s="937" t="s">
        <v>4392</v>
      </c>
      <c r="D132" s="937"/>
      <c r="E132" s="937"/>
      <c r="F132" s="339"/>
      <c r="G132" s="266"/>
      <c r="H132" s="115"/>
      <c r="I132" s="115"/>
      <c r="J132" s="261"/>
      <c r="K132" s="641"/>
      <c r="V132" s="335" t="s">
        <v>4916</v>
      </c>
      <c r="W132" s="55"/>
      <c r="X132" s="55"/>
      <c r="Y132" s="55"/>
      <c r="Z132" s="335" t="s">
        <v>4568</v>
      </c>
      <c r="AD132" s="239"/>
    </row>
    <row r="133" spans="2:47" x14ac:dyDescent="0.35">
      <c r="B133" s="751"/>
      <c r="C133" s="937" t="s">
        <v>4393</v>
      </c>
      <c r="D133" s="937"/>
      <c r="E133" s="937"/>
      <c r="F133" s="339"/>
      <c r="G133" s="266"/>
      <c r="H133" s="115"/>
      <c r="I133" s="115"/>
      <c r="J133" s="261"/>
      <c r="K133" s="641"/>
      <c r="V133" s="335" t="s">
        <v>4917</v>
      </c>
      <c r="W133" s="55"/>
      <c r="X133" s="55"/>
      <c r="Y133" s="55"/>
      <c r="Z133" s="335" t="s">
        <v>4569</v>
      </c>
      <c r="AU133" s="56"/>
    </row>
    <row r="134" spans="2:47" x14ac:dyDescent="0.35">
      <c r="B134" s="751"/>
      <c r="C134" s="937" t="s">
        <v>4394</v>
      </c>
      <c r="D134" s="937"/>
      <c r="E134" s="937"/>
      <c r="F134" s="339"/>
      <c r="G134" s="266"/>
      <c r="H134" s="115"/>
      <c r="I134" s="115"/>
      <c r="J134" s="261"/>
      <c r="K134" s="641"/>
      <c r="V134" s="335" t="s">
        <v>4918</v>
      </c>
      <c r="W134" s="335"/>
      <c r="X134" s="335"/>
      <c r="Y134" s="335"/>
      <c r="Z134" s="335" t="s">
        <v>4570</v>
      </c>
      <c r="AU134" s="56"/>
    </row>
    <row r="135" spans="2:47" ht="14.25" customHeight="1" x14ac:dyDescent="0.35">
      <c r="B135" s="751"/>
      <c r="C135" s="937" t="s">
        <v>4395</v>
      </c>
      <c r="D135" s="937"/>
      <c r="E135" s="937"/>
      <c r="F135" s="339"/>
      <c r="G135" s="266"/>
      <c r="H135" s="115"/>
      <c r="I135" s="115"/>
      <c r="J135" s="261"/>
      <c r="K135" s="641"/>
      <c r="V135" s="335" t="s">
        <v>4919</v>
      </c>
      <c r="W135" s="55"/>
      <c r="X135" s="55"/>
      <c r="Y135" s="55"/>
      <c r="Z135" s="335" t="s">
        <v>3566</v>
      </c>
      <c r="AU135" s="56"/>
    </row>
    <row r="136" spans="2:47" ht="14.25" customHeight="1" x14ac:dyDescent="0.35">
      <c r="B136" s="751"/>
      <c r="C136" s="938" t="s">
        <v>8425</v>
      </c>
      <c r="D136" s="939"/>
      <c r="E136" s="940"/>
      <c r="F136" s="339"/>
      <c r="G136" s="266"/>
      <c r="H136" s="115"/>
      <c r="I136" s="115"/>
      <c r="J136" s="261"/>
      <c r="K136" s="641"/>
      <c r="V136" s="55"/>
      <c r="Z136" s="335" t="s">
        <v>3567</v>
      </c>
      <c r="AD136" s="239"/>
      <c r="AU136" s="56"/>
    </row>
    <row r="137" spans="2:47" ht="14.25" customHeight="1" x14ac:dyDescent="0.35">
      <c r="B137" s="751"/>
      <c r="C137" s="938" t="s">
        <v>8426</v>
      </c>
      <c r="D137" s="939"/>
      <c r="E137" s="940"/>
      <c r="F137" s="339"/>
      <c r="G137" s="266"/>
      <c r="H137" s="115"/>
      <c r="I137" s="115"/>
      <c r="J137" s="261"/>
      <c r="K137" s="641"/>
      <c r="V137" s="55"/>
      <c r="Z137" s="335"/>
      <c r="AD137" s="239"/>
      <c r="AU137" s="56"/>
    </row>
    <row r="138" spans="2:47" ht="14.25" customHeight="1" x14ac:dyDescent="0.35">
      <c r="B138" s="751"/>
      <c r="C138" s="938" t="s">
        <v>8427</v>
      </c>
      <c r="D138" s="939"/>
      <c r="E138" s="940"/>
      <c r="F138" s="339"/>
      <c r="G138" s="266"/>
      <c r="H138" s="115"/>
      <c r="I138" s="115"/>
      <c r="J138" s="261"/>
      <c r="K138" s="641"/>
      <c r="V138" s="55"/>
      <c r="Z138" s="335"/>
      <c r="AD138" s="239"/>
      <c r="AU138" s="56"/>
    </row>
    <row r="139" spans="2:47" ht="14.25" customHeight="1" x14ac:dyDescent="0.35">
      <c r="B139" s="751"/>
      <c r="C139" s="938" t="s">
        <v>8428</v>
      </c>
      <c r="D139" s="939"/>
      <c r="E139" s="940"/>
      <c r="F139" s="339"/>
      <c r="G139" s="266"/>
      <c r="H139" s="115"/>
      <c r="I139" s="115"/>
      <c r="J139" s="261"/>
      <c r="K139" s="641"/>
      <c r="V139" s="55"/>
      <c r="Z139" s="335"/>
      <c r="AD139" s="239"/>
      <c r="AU139" s="56"/>
    </row>
    <row r="140" spans="2:47" ht="14.25" customHeight="1" x14ac:dyDescent="0.35">
      <c r="B140" s="751"/>
      <c r="C140" s="938" t="s">
        <v>8429</v>
      </c>
      <c r="D140" s="939"/>
      <c r="E140" s="940"/>
      <c r="F140" s="339"/>
      <c r="G140" s="266"/>
      <c r="H140" s="115"/>
      <c r="I140" s="115"/>
      <c r="J140" s="261"/>
      <c r="K140" s="641"/>
      <c r="V140" s="55"/>
      <c r="Z140" s="335"/>
      <c r="AD140" s="239"/>
      <c r="AU140" s="56"/>
    </row>
    <row r="141" spans="2:47" ht="14.25" customHeight="1" x14ac:dyDescent="0.35">
      <c r="B141" s="751"/>
      <c r="C141" s="938" t="s">
        <v>8430</v>
      </c>
      <c r="D141" s="939"/>
      <c r="E141" s="940"/>
      <c r="F141" s="339"/>
      <c r="G141" s="266"/>
      <c r="H141" s="115"/>
      <c r="I141" s="115"/>
      <c r="J141" s="261"/>
      <c r="K141" s="641"/>
      <c r="V141" s="55"/>
      <c r="Z141" s="335"/>
      <c r="AD141" s="239"/>
      <c r="AU141" s="56"/>
    </row>
    <row r="142" spans="2:47" ht="14.25" customHeight="1" x14ac:dyDescent="0.35">
      <c r="B142" s="751" t="s">
        <v>9113</v>
      </c>
      <c r="C142" s="937" t="s">
        <v>4396</v>
      </c>
      <c r="D142" s="937"/>
      <c r="E142" s="937"/>
      <c r="F142" s="339"/>
      <c r="G142" s="266"/>
      <c r="H142" s="115"/>
      <c r="I142" s="115"/>
      <c r="J142" s="261"/>
      <c r="K142" s="641"/>
      <c r="V142" s="55"/>
      <c r="Z142" s="335"/>
      <c r="AD142" s="239"/>
      <c r="AU142" s="56"/>
    </row>
    <row r="143" spans="2:47" ht="14.25" customHeight="1" x14ac:dyDescent="0.35">
      <c r="B143" s="751"/>
      <c r="C143" s="937" t="s">
        <v>4402</v>
      </c>
      <c r="D143" s="937"/>
      <c r="E143" s="937"/>
      <c r="F143" s="339"/>
      <c r="G143" s="266"/>
      <c r="H143" s="115"/>
      <c r="I143" s="115"/>
      <c r="J143" s="261"/>
      <c r="K143" s="641"/>
      <c r="V143" s="359" t="s">
        <v>4544</v>
      </c>
      <c r="W143" s="335"/>
      <c r="X143" s="335"/>
      <c r="Y143" s="335"/>
      <c r="Z143" s="335"/>
      <c r="AA143" s="335"/>
      <c r="AB143" s="335"/>
      <c r="AC143" s="335"/>
      <c r="AD143" s="335"/>
      <c r="AE143" s="335"/>
      <c r="AF143" s="335"/>
      <c r="AG143" s="335"/>
      <c r="AH143" s="335"/>
      <c r="AI143" s="335"/>
      <c r="AU143" s="56"/>
    </row>
    <row r="144" spans="2:47" ht="14.25" customHeight="1" x14ac:dyDescent="0.35">
      <c r="B144" s="751"/>
      <c r="C144" s="937" t="s">
        <v>4397</v>
      </c>
      <c r="D144" s="937"/>
      <c r="E144" s="937"/>
      <c r="F144" s="339"/>
      <c r="G144" s="266"/>
      <c r="H144" s="115"/>
      <c r="I144" s="115"/>
      <c r="J144" s="261"/>
      <c r="K144" s="641"/>
      <c r="V144" s="335" t="s">
        <v>4546</v>
      </c>
      <c r="W144" s="55"/>
      <c r="X144" s="55"/>
      <c r="Y144" s="55"/>
      <c r="Z144" s="55"/>
      <c r="AU144" s="56"/>
    </row>
    <row r="145" spans="2:47" ht="14.25" customHeight="1" x14ac:dyDescent="0.35">
      <c r="B145" s="751"/>
      <c r="C145" s="937" t="s">
        <v>4401</v>
      </c>
      <c r="D145" s="937"/>
      <c r="E145" s="937"/>
      <c r="F145" s="339"/>
      <c r="G145" s="266"/>
      <c r="H145" s="115"/>
      <c r="I145" s="115"/>
      <c r="J145" s="261"/>
      <c r="K145" s="641"/>
      <c r="V145" s="335" t="s">
        <v>4547</v>
      </c>
      <c r="W145" s="55"/>
      <c r="X145" s="55"/>
      <c r="Y145" s="55"/>
      <c r="Z145" s="55"/>
      <c r="AU145" s="56"/>
    </row>
    <row r="146" spans="2:47" ht="14.25" customHeight="1" x14ac:dyDescent="0.35">
      <c r="B146" s="751"/>
      <c r="C146" s="937" t="s">
        <v>4400</v>
      </c>
      <c r="D146" s="937"/>
      <c r="E146" s="937"/>
      <c r="F146" s="339"/>
      <c r="G146" s="266"/>
      <c r="H146" s="115"/>
      <c r="I146" s="115"/>
      <c r="J146" s="261"/>
      <c r="K146" s="641"/>
      <c r="V146" s="335" t="s">
        <v>4548</v>
      </c>
      <c r="W146" s="55"/>
      <c r="X146" s="55"/>
      <c r="Y146" s="55"/>
      <c r="Z146" s="55"/>
      <c r="AD146" s="239"/>
      <c r="AU146" s="56"/>
    </row>
    <row r="147" spans="2:47" ht="14.25" customHeight="1" x14ac:dyDescent="0.35">
      <c r="B147" s="751"/>
      <c r="C147" s="937" t="s">
        <v>4398</v>
      </c>
      <c r="D147" s="937"/>
      <c r="E147" s="937"/>
      <c r="F147" s="339"/>
      <c r="G147" s="266"/>
      <c r="H147" s="115"/>
      <c r="I147" s="115"/>
      <c r="J147" s="261"/>
      <c r="K147" s="641"/>
      <c r="V147" s="335" t="s">
        <v>4549</v>
      </c>
      <c r="W147" s="55"/>
      <c r="X147" s="55"/>
      <c r="Y147" s="55"/>
      <c r="Z147" s="55"/>
      <c r="AU147" s="56"/>
    </row>
    <row r="148" spans="2:47" ht="14.25" customHeight="1" x14ac:dyDescent="0.35">
      <c r="B148" s="751"/>
      <c r="C148" s="937" t="s">
        <v>4399</v>
      </c>
      <c r="D148" s="937"/>
      <c r="E148" s="937"/>
      <c r="F148" s="339"/>
      <c r="G148" s="266"/>
      <c r="H148" s="115"/>
      <c r="I148" s="115"/>
      <c r="J148" s="261"/>
      <c r="K148" s="641"/>
      <c r="V148" s="335" t="s">
        <v>4550</v>
      </c>
      <c r="W148" s="55"/>
      <c r="X148" s="55"/>
      <c r="Y148" s="55"/>
      <c r="Z148" s="55"/>
      <c r="AD148" s="239"/>
      <c r="AU148" s="56"/>
    </row>
    <row r="149" spans="2:47" ht="14.25" customHeight="1" x14ac:dyDescent="0.35">
      <c r="V149" s="335" t="s">
        <v>4551</v>
      </c>
      <c r="W149" s="55"/>
      <c r="X149" s="55"/>
      <c r="Y149" s="55"/>
      <c r="Z149" s="55"/>
      <c r="AU149" s="56"/>
    </row>
    <row r="150" spans="2:47" ht="14.25" customHeight="1" x14ac:dyDescent="0.35">
      <c r="B150" s="554" t="s">
        <v>8769</v>
      </c>
      <c r="K150" s="122" t="s">
        <v>4306</v>
      </c>
      <c r="V150" s="335" t="s">
        <v>4552</v>
      </c>
      <c r="W150" s="55"/>
      <c r="X150" s="55"/>
      <c r="Y150" s="55"/>
      <c r="Z150" s="55"/>
      <c r="AU150" s="56"/>
    </row>
    <row r="151" spans="2:47" ht="14.25" customHeight="1" x14ac:dyDescent="0.35">
      <c r="B151" s="596" t="s">
        <v>8733</v>
      </c>
      <c r="K151"/>
      <c r="V151" s="335" t="s">
        <v>4553</v>
      </c>
      <c r="AA151" s="55"/>
      <c r="AU151" s="56"/>
    </row>
    <row r="152" spans="2:47" ht="14.25" customHeight="1" x14ac:dyDescent="0.35">
      <c r="B152" s="131"/>
      <c r="F152" s="121"/>
      <c r="V152" s="335" t="s">
        <v>4554</v>
      </c>
      <c r="AA152" s="55"/>
      <c r="AU152" s="56"/>
    </row>
    <row r="153" spans="2:47" ht="128.5" customHeight="1" x14ac:dyDescent="0.35">
      <c r="B153" s="665" t="s">
        <v>9121</v>
      </c>
      <c r="C153" s="751" t="s">
        <v>4325</v>
      </c>
      <c r="D153" s="751"/>
      <c r="E153" s="751"/>
      <c r="F153" s="445" t="s">
        <v>9020</v>
      </c>
      <c r="G153" s="445" t="s">
        <v>8771</v>
      </c>
      <c r="H153" s="445" t="s">
        <v>8735</v>
      </c>
      <c r="I153" s="445" t="s">
        <v>8736</v>
      </c>
      <c r="J153" s="445" t="s">
        <v>9109</v>
      </c>
      <c r="K153" s="445" t="s">
        <v>9110</v>
      </c>
      <c r="V153" s="335" t="s">
        <v>4555</v>
      </c>
      <c r="AA153" s="55"/>
      <c r="AU153" s="56"/>
    </row>
    <row r="154" spans="2:47" ht="14.25" customHeight="1" x14ac:dyDescent="0.35">
      <c r="B154" s="955" t="s">
        <v>8323</v>
      </c>
      <c r="C154" s="937" t="s">
        <v>8457</v>
      </c>
      <c r="D154" s="937"/>
      <c r="E154" s="937"/>
      <c r="F154" s="393" t="s">
        <v>8734</v>
      </c>
      <c r="G154" s="380"/>
      <c r="H154" s="640"/>
      <c r="I154" s="640"/>
      <c r="J154" s="261"/>
      <c r="K154" s="641"/>
      <c r="V154" s="335" t="s">
        <v>4556</v>
      </c>
      <c r="AA154" s="55"/>
      <c r="AU154" s="56"/>
    </row>
    <row r="155" spans="2:47" x14ac:dyDescent="0.35">
      <c r="B155" s="956"/>
      <c r="C155" s="937" t="s">
        <v>8458</v>
      </c>
      <c r="D155" s="937"/>
      <c r="E155" s="937"/>
      <c r="F155" s="393" t="s">
        <v>8734</v>
      </c>
      <c r="G155" s="380"/>
      <c r="H155" s="640"/>
      <c r="I155" s="640"/>
      <c r="J155" s="261"/>
      <c r="K155" s="641"/>
      <c r="V155" s="335" t="s">
        <v>4557</v>
      </c>
      <c r="AA155" s="55"/>
      <c r="AU155" s="56"/>
    </row>
    <row r="156" spans="2:47" ht="14.25" customHeight="1" x14ac:dyDescent="0.35">
      <c r="B156" s="956"/>
      <c r="C156" s="937" t="s">
        <v>8459</v>
      </c>
      <c r="D156" s="937"/>
      <c r="E156" s="937"/>
      <c r="F156" s="393" t="s">
        <v>8734</v>
      </c>
      <c r="G156" s="380"/>
      <c r="H156" s="640"/>
      <c r="I156" s="640"/>
      <c r="J156" s="261"/>
      <c r="K156" s="641"/>
      <c r="V156" s="335" t="s">
        <v>4558</v>
      </c>
      <c r="AA156" s="55"/>
      <c r="AU156" s="56"/>
    </row>
    <row r="157" spans="2:47" ht="14.25" customHeight="1" x14ac:dyDescent="0.35">
      <c r="B157" s="956"/>
      <c r="C157" s="937" t="s">
        <v>8460</v>
      </c>
      <c r="D157" s="937"/>
      <c r="E157" s="937"/>
      <c r="F157" s="393" t="s">
        <v>8734</v>
      </c>
      <c r="G157" s="380"/>
      <c r="H157" s="640"/>
      <c r="I157" s="640"/>
      <c r="J157" s="261"/>
      <c r="K157" s="641"/>
      <c r="V157" s="335" t="s">
        <v>4559</v>
      </c>
      <c r="AA157" s="55"/>
      <c r="AU157" s="56"/>
    </row>
    <row r="158" spans="2:47" ht="14.25" customHeight="1" x14ac:dyDescent="0.35">
      <c r="B158" s="956"/>
      <c r="C158" s="937" t="s">
        <v>8461</v>
      </c>
      <c r="D158" s="937"/>
      <c r="E158" s="937"/>
      <c r="F158" s="393" t="s">
        <v>8734</v>
      </c>
      <c r="G158" s="380"/>
      <c r="H158" s="640"/>
      <c r="I158" s="640"/>
      <c r="J158" s="261"/>
      <c r="K158" s="641"/>
      <c r="V158" s="335" t="s">
        <v>4560</v>
      </c>
      <c r="AA158" s="55"/>
      <c r="AU158" s="56"/>
    </row>
    <row r="159" spans="2:47" ht="14.25" customHeight="1" x14ac:dyDescent="0.35">
      <c r="B159" s="956"/>
      <c r="C159" s="937" t="s">
        <v>8462</v>
      </c>
      <c r="D159" s="937"/>
      <c r="E159" s="937"/>
      <c r="F159" s="393" t="s">
        <v>8734</v>
      </c>
      <c r="G159" s="380"/>
      <c r="H159" s="640"/>
      <c r="I159" s="640"/>
      <c r="J159" s="261"/>
      <c r="K159" s="641"/>
      <c r="V159" s="335" t="s">
        <v>4561</v>
      </c>
      <c r="AA159" s="55"/>
      <c r="AU159" s="56"/>
    </row>
    <row r="160" spans="2:47" ht="14.25" customHeight="1" x14ac:dyDescent="0.35">
      <c r="B160" s="956"/>
      <c r="C160" s="937" t="s">
        <v>8463</v>
      </c>
      <c r="D160" s="937"/>
      <c r="E160" s="937"/>
      <c r="F160" s="393" t="s">
        <v>8734</v>
      </c>
      <c r="G160" s="380"/>
      <c r="H160" s="640"/>
      <c r="I160" s="640"/>
      <c r="J160" s="261"/>
      <c r="K160" s="641"/>
      <c r="V160" s="335" t="s">
        <v>4562</v>
      </c>
      <c r="AA160" s="55"/>
      <c r="AU160" s="56"/>
    </row>
    <row r="161" spans="2:47" ht="14.25" customHeight="1" x14ac:dyDescent="0.35">
      <c r="B161" s="956"/>
      <c r="C161" s="937" t="s">
        <v>8464</v>
      </c>
      <c r="D161" s="937"/>
      <c r="E161" s="937"/>
      <c r="F161" s="393" t="s">
        <v>8734</v>
      </c>
      <c r="G161" s="380"/>
      <c r="H161" s="640"/>
      <c r="I161" s="640"/>
      <c r="J161" s="261"/>
      <c r="K161" s="641"/>
      <c r="V161" s="335" t="s">
        <v>4563</v>
      </c>
      <c r="AA161" s="55"/>
      <c r="AU161" s="56"/>
    </row>
    <row r="162" spans="2:47" ht="14.25" customHeight="1" x14ac:dyDescent="0.35">
      <c r="B162" s="956"/>
      <c r="C162" s="937" t="s">
        <v>8465</v>
      </c>
      <c r="D162" s="937"/>
      <c r="E162" s="937"/>
      <c r="F162" s="393" t="s">
        <v>8734</v>
      </c>
      <c r="G162" s="380"/>
      <c r="H162" s="640"/>
      <c r="I162" s="640"/>
      <c r="J162" s="261"/>
      <c r="K162" s="641"/>
      <c r="V162" s="335" t="s">
        <v>4564</v>
      </c>
      <c r="AA162" s="55"/>
      <c r="AU162" s="56"/>
    </row>
    <row r="163" spans="2:47" ht="14.25" customHeight="1" x14ac:dyDescent="0.35">
      <c r="B163" s="956"/>
      <c r="C163" s="937" t="s">
        <v>8466</v>
      </c>
      <c r="D163" s="937"/>
      <c r="E163" s="937"/>
      <c r="F163" s="393" t="s">
        <v>8734</v>
      </c>
      <c r="G163" s="380"/>
      <c r="H163" s="640"/>
      <c r="I163" s="640"/>
      <c r="J163" s="261"/>
      <c r="K163" s="641"/>
      <c r="V163" s="335" t="s">
        <v>4565</v>
      </c>
      <c r="AA163" s="55"/>
      <c r="AU163" s="56"/>
    </row>
    <row r="164" spans="2:47" ht="14.25" customHeight="1" x14ac:dyDescent="0.35">
      <c r="B164" s="956"/>
      <c r="C164" s="937" t="s">
        <v>8467</v>
      </c>
      <c r="D164" s="937"/>
      <c r="E164" s="937"/>
      <c r="F164" s="393" t="s">
        <v>8734</v>
      </c>
      <c r="G164" s="380"/>
      <c r="H164" s="640"/>
      <c r="I164" s="640"/>
      <c r="J164" s="261"/>
      <c r="K164" s="641"/>
      <c r="AA164" s="55"/>
      <c r="AU164" s="56"/>
    </row>
    <row r="165" spans="2:47" ht="14.25" customHeight="1" x14ac:dyDescent="0.35">
      <c r="B165" s="956"/>
      <c r="C165" s="937" t="s">
        <v>8468</v>
      </c>
      <c r="D165" s="937"/>
      <c r="E165" s="937"/>
      <c r="F165" s="393" t="s">
        <v>8734</v>
      </c>
      <c r="G165" s="380"/>
      <c r="H165" s="640"/>
      <c r="I165" s="640"/>
      <c r="J165" s="261"/>
      <c r="K165" s="641"/>
      <c r="V165" s="335"/>
      <c r="AA165" s="55"/>
      <c r="AU165" s="56"/>
    </row>
    <row r="166" spans="2:47" ht="14.25" customHeight="1" x14ac:dyDescent="0.35">
      <c r="B166" s="956"/>
      <c r="C166" s="937" t="s">
        <v>8469</v>
      </c>
      <c r="D166" s="937"/>
      <c r="E166" s="937"/>
      <c r="F166" s="393" t="s">
        <v>8734</v>
      </c>
      <c r="G166" s="380"/>
      <c r="H166" s="640"/>
      <c r="I166" s="640"/>
      <c r="J166" s="261"/>
      <c r="K166" s="641"/>
      <c r="V166" s="335"/>
      <c r="AA166" s="55"/>
      <c r="AU166" s="56"/>
    </row>
    <row r="167" spans="2:47" ht="14.25" customHeight="1" x14ac:dyDescent="0.35">
      <c r="B167" s="956"/>
      <c r="C167" s="937" t="s">
        <v>8470</v>
      </c>
      <c r="D167" s="937"/>
      <c r="E167" s="937"/>
      <c r="F167" s="393" t="s">
        <v>8734</v>
      </c>
      <c r="G167" s="380"/>
      <c r="H167" s="640"/>
      <c r="I167" s="640"/>
      <c r="J167" s="261"/>
      <c r="K167" s="641"/>
      <c r="V167" s="335"/>
      <c r="AA167" s="55"/>
      <c r="AU167" s="56"/>
    </row>
    <row r="168" spans="2:47" ht="14.25" customHeight="1" x14ac:dyDescent="0.35">
      <c r="B168" s="956"/>
      <c r="C168" s="937" t="s">
        <v>8471</v>
      </c>
      <c r="D168" s="937"/>
      <c r="E168" s="937"/>
      <c r="F168" s="393" t="s">
        <v>8734</v>
      </c>
      <c r="G168" s="380"/>
      <c r="H168" s="640"/>
      <c r="I168" s="640"/>
      <c r="J168" s="261"/>
      <c r="K168" s="641"/>
      <c r="V168" s="335"/>
      <c r="AA168" s="55"/>
      <c r="AU168" s="56"/>
    </row>
    <row r="169" spans="2:47" ht="14.25" customHeight="1" x14ac:dyDescent="0.35">
      <c r="B169" s="956"/>
      <c r="C169" s="937" t="s">
        <v>8472</v>
      </c>
      <c r="D169" s="937"/>
      <c r="E169" s="937"/>
      <c r="F169" s="393" t="s">
        <v>8734</v>
      </c>
      <c r="G169" s="380"/>
      <c r="H169" s="640"/>
      <c r="I169" s="640"/>
      <c r="J169" s="261"/>
      <c r="K169" s="641"/>
      <c r="V169" s="335"/>
      <c r="AA169" s="55"/>
      <c r="AU169" s="56"/>
    </row>
    <row r="170" spans="2:47" ht="14.25" customHeight="1" x14ac:dyDescent="0.35">
      <c r="B170" s="956"/>
      <c r="C170" s="937" t="s">
        <v>8473</v>
      </c>
      <c r="D170" s="937"/>
      <c r="E170" s="937"/>
      <c r="F170" s="393" t="s">
        <v>8734</v>
      </c>
      <c r="G170" s="380"/>
      <c r="H170" s="640"/>
      <c r="I170" s="640"/>
      <c r="J170" s="261"/>
      <c r="K170" s="641"/>
      <c r="V170" s="335"/>
      <c r="AA170" s="55"/>
      <c r="AU170" s="56"/>
    </row>
    <row r="171" spans="2:47" ht="14.25" customHeight="1" x14ac:dyDescent="0.35">
      <c r="B171" s="956"/>
      <c r="C171" s="937" t="s">
        <v>8474</v>
      </c>
      <c r="D171" s="937"/>
      <c r="E171" s="937"/>
      <c r="F171" s="393" t="s">
        <v>8734</v>
      </c>
      <c r="G171" s="380"/>
      <c r="H171" s="640"/>
      <c r="I171" s="640"/>
      <c r="J171" s="261"/>
      <c r="K171" s="641"/>
      <c r="V171" s="335"/>
      <c r="AA171" s="55"/>
      <c r="AU171" s="56"/>
    </row>
    <row r="172" spans="2:47" ht="14.25" customHeight="1" x14ac:dyDescent="0.35">
      <c r="B172" s="956"/>
      <c r="C172" s="937" t="s">
        <v>8475</v>
      </c>
      <c r="D172" s="937"/>
      <c r="E172" s="937"/>
      <c r="F172" s="393" t="s">
        <v>8734</v>
      </c>
      <c r="G172" s="380"/>
      <c r="H172" s="640"/>
      <c r="I172" s="640"/>
      <c r="J172" s="261"/>
      <c r="K172" s="641"/>
      <c r="V172" s="335"/>
      <c r="AA172" s="55"/>
      <c r="AU172" s="56"/>
    </row>
    <row r="173" spans="2:47" ht="14.25" customHeight="1" x14ac:dyDescent="0.35">
      <c r="B173" s="956"/>
      <c r="C173" s="937" t="s">
        <v>8476</v>
      </c>
      <c r="D173" s="937"/>
      <c r="E173" s="937"/>
      <c r="F173" s="393" t="s">
        <v>8734</v>
      </c>
      <c r="G173" s="380"/>
      <c r="H173" s="640"/>
      <c r="I173" s="640"/>
      <c r="J173" s="261"/>
      <c r="K173" s="641"/>
      <c r="V173" s="335"/>
      <c r="AA173" s="55"/>
      <c r="AU173" s="56"/>
    </row>
    <row r="174" spans="2:47" ht="14.25" customHeight="1" x14ac:dyDescent="0.35">
      <c r="B174" s="957"/>
      <c r="C174" s="937" t="s">
        <v>8477</v>
      </c>
      <c r="D174" s="937"/>
      <c r="E174" s="937"/>
      <c r="F174" s="393" t="s">
        <v>8734</v>
      </c>
      <c r="G174" s="380"/>
      <c r="H174" s="640"/>
      <c r="I174" s="640"/>
      <c r="J174" s="261"/>
      <c r="K174" s="641"/>
      <c r="V174" s="335"/>
      <c r="AA174" s="55"/>
      <c r="AU174" s="56"/>
    </row>
    <row r="175" spans="2:47" ht="14.25" customHeight="1" x14ac:dyDescent="0.35">
      <c r="B175" s="751" t="s">
        <v>9111</v>
      </c>
      <c r="C175" s="937" t="s">
        <v>3552</v>
      </c>
      <c r="D175" s="937"/>
      <c r="E175" s="937"/>
      <c r="F175" s="394" t="s">
        <v>8734</v>
      </c>
      <c r="G175" s="266"/>
      <c r="H175" s="115"/>
      <c r="I175" s="115"/>
      <c r="J175" s="261"/>
      <c r="K175" s="641"/>
      <c r="V175" s="335"/>
      <c r="AA175" s="55"/>
      <c r="AU175" s="56"/>
    </row>
    <row r="176" spans="2:47" ht="14.25" customHeight="1" x14ac:dyDescent="0.35">
      <c r="B176" s="752"/>
      <c r="C176" s="937" t="s">
        <v>3555</v>
      </c>
      <c r="D176" s="937"/>
      <c r="E176" s="937"/>
      <c r="F176" s="394" t="s">
        <v>8734</v>
      </c>
      <c r="G176" s="266"/>
      <c r="H176" s="115"/>
      <c r="I176" s="115"/>
      <c r="J176" s="261"/>
      <c r="K176" s="641"/>
      <c r="V176" s="335"/>
      <c r="AA176" s="55"/>
      <c r="AU176" s="56"/>
    </row>
    <row r="177" spans="2:47" ht="14.25" customHeight="1" x14ac:dyDescent="0.35">
      <c r="B177" s="752"/>
      <c r="C177" s="937" t="s">
        <v>4386</v>
      </c>
      <c r="D177" s="937"/>
      <c r="E177" s="937"/>
      <c r="F177" s="394" t="s">
        <v>8734</v>
      </c>
      <c r="G177" s="266"/>
      <c r="H177" s="115"/>
      <c r="I177" s="115"/>
      <c r="J177" s="261"/>
      <c r="K177" s="641"/>
      <c r="V177" s="335"/>
      <c r="AA177" s="55"/>
      <c r="AU177" s="56"/>
    </row>
    <row r="178" spans="2:47" ht="14.25" customHeight="1" x14ac:dyDescent="0.35">
      <c r="B178" s="752"/>
      <c r="C178" s="937" t="s">
        <v>3558</v>
      </c>
      <c r="D178" s="937"/>
      <c r="E178" s="937"/>
      <c r="F178" s="394" t="s">
        <v>8734</v>
      </c>
      <c r="G178" s="266"/>
      <c r="H178" s="115"/>
      <c r="I178" s="115"/>
      <c r="J178" s="261"/>
      <c r="K178" s="641"/>
      <c r="V178" s="335"/>
      <c r="AA178" s="55"/>
      <c r="AU178" s="56"/>
    </row>
    <row r="179" spans="2:47" ht="14.25" customHeight="1" x14ac:dyDescent="0.35">
      <c r="B179" s="752"/>
      <c r="C179" s="937" t="s">
        <v>3561</v>
      </c>
      <c r="D179" s="937"/>
      <c r="E179" s="937"/>
      <c r="F179" s="394" t="s">
        <v>8734</v>
      </c>
      <c r="G179" s="266"/>
      <c r="H179" s="115"/>
      <c r="I179" s="115"/>
      <c r="J179" s="261"/>
      <c r="K179" s="641"/>
      <c r="V179" s="335"/>
      <c r="AA179" s="55"/>
      <c r="AU179" s="56"/>
    </row>
    <row r="180" spans="2:47" ht="14.25" customHeight="1" x14ac:dyDescent="0.35">
      <c r="B180" s="752"/>
      <c r="C180" s="937" t="s">
        <v>4387</v>
      </c>
      <c r="D180" s="937"/>
      <c r="E180" s="937"/>
      <c r="F180" s="394" t="s">
        <v>8734</v>
      </c>
      <c r="G180" s="266"/>
      <c r="H180" s="115"/>
      <c r="I180" s="115"/>
      <c r="J180" s="261"/>
      <c r="K180" s="641"/>
      <c r="V180" s="335"/>
      <c r="AA180" s="55"/>
      <c r="AU180" s="56"/>
    </row>
    <row r="181" spans="2:47" ht="14.25" customHeight="1" x14ac:dyDescent="0.35">
      <c r="B181" s="752"/>
      <c r="C181" s="937" t="s">
        <v>4388</v>
      </c>
      <c r="D181" s="937"/>
      <c r="E181" s="937"/>
      <c r="F181" s="394" t="s">
        <v>8734</v>
      </c>
      <c r="G181" s="266"/>
      <c r="H181" s="115"/>
      <c r="I181" s="115"/>
      <c r="J181" s="261"/>
      <c r="K181" s="641"/>
      <c r="V181" s="335"/>
      <c r="AA181" s="55"/>
      <c r="AU181" s="56"/>
    </row>
    <row r="182" spans="2:47" ht="14.25" customHeight="1" x14ac:dyDescent="0.35">
      <c r="B182" s="752"/>
      <c r="C182" s="937" t="s">
        <v>4389</v>
      </c>
      <c r="D182" s="937"/>
      <c r="E182" s="937"/>
      <c r="F182" s="394" t="s">
        <v>8734</v>
      </c>
      <c r="G182" s="266"/>
      <c r="H182" s="115"/>
      <c r="I182" s="115"/>
      <c r="J182" s="261"/>
      <c r="K182" s="641"/>
      <c r="V182" s="335"/>
      <c r="AA182" s="55"/>
      <c r="AU182" s="56"/>
    </row>
    <row r="183" spans="2:47" ht="14.25" customHeight="1" x14ac:dyDescent="0.35">
      <c r="B183" s="752"/>
      <c r="C183" s="937" t="s">
        <v>4403</v>
      </c>
      <c r="D183" s="937"/>
      <c r="E183" s="937"/>
      <c r="F183" s="394" t="s">
        <v>8734</v>
      </c>
      <c r="G183" s="266"/>
      <c r="H183" s="115"/>
      <c r="I183" s="115"/>
      <c r="J183" s="261"/>
      <c r="K183" s="641"/>
      <c r="V183" s="335"/>
      <c r="AA183" s="55"/>
      <c r="AU183" s="56"/>
    </row>
    <row r="184" spans="2:47" ht="14.25" customHeight="1" x14ac:dyDescent="0.35">
      <c r="B184" s="752"/>
      <c r="C184" s="937" t="s">
        <v>4390</v>
      </c>
      <c r="D184" s="937"/>
      <c r="E184" s="937"/>
      <c r="F184" s="394" t="s">
        <v>8734</v>
      </c>
      <c r="G184" s="266"/>
      <c r="H184" s="115"/>
      <c r="I184" s="115"/>
      <c r="J184" s="261"/>
      <c r="K184" s="641"/>
      <c r="V184" s="335"/>
      <c r="AA184" s="55"/>
      <c r="AU184" s="56"/>
    </row>
    <row r="185" spans="2:47" ht="14.25" customHeight="1" x14ac:dyDescent="0.35">
      <c r="B185" s="751" t="s">
        <v>8336</v>
      </c>
      <c r="C185" s="937" t="s">
        <v>3552</v>
      </c>
      <c r="D185" s="937"/>
      <c r="E185" s="937"/>
      <c r="F185" s="394" t="s">
        <v>8734</v>
      </c>
      <c r="G185" s="266"/>
      <c r="H185" s="115"/>
      <c r="I185" s="115"/>
      <c r="J185" s="261"/>
      <c r="K185" s="641"/>
      <c r="V185" s="335"/>
      <c r="AA185" s="55"/>
      <c r="AU185" s="56"/>
    </row>
    <row r="186" spans="2:47" ht="14.25" customHeight="1" x14ac:dyDescent="0.35">
      <c r="B186" s="751"/>
      <c r="C186" s="937" t="s">
        <v>3555</v>
      </c>
      <c r="D186" s="937"/>
      <c r="E186" s="937"/>
      <c r="F186" s="394" t="s">
        <v>8734</v>
      </c>
      <c r="G186" s="266"/>
      <c r="H186" s="115"/>
      <c r="I186" s="115"/>
      <c r="J186" s="261"/>
      <c r="K186" s="641"/>
      <c r="V186" s="335"/>
      <c r="AA186" s="55"/>
      <c r="AU186" s="56"/>
    </row>
    <row r="187" spans="2:47" ht="14.25" customHeight="1" x14ac:dyDescent="0.35">
      <c r="B187" s="751"/>
      <c r="C187" s="937" t="s">
        <v>4386</v>
      </c>
      <c r="D187" s="937"/>
      <c r="E187" s="937"/>
      <c r="F187" s="394" t="s">
        <v>8734</v>
      </c>
      <c r="G187" s="266"/>
      <c r="H187" s="115"/>
      <c r="I187" s="115"/>
      <c r="J187" s="261"/>
      <c r="K187" s="641"/>
      <c r="V187" s="335"/>
      <c r="AA187" s="55"/>
      <c r="AU187" s="56"/>
    </row>
    <row r="188" spans="2:47" ht="14.25" customHeight="1" x14ac:dyDescent="0.35">
      <c r="B188" s="751"/>
      <c r="C188" s="937" t="s">
        <v>3558</v>
      </c>
      <c r="D188" s="937"/>
      <c r="E188" s="937"/>
      <c r="F188" s="394" t="s">
        <v>8734</v>
      </c>
      <c r="G188" s="266"/>
      <c r="H188" s="115"/>
      <c r="I188" s="115"/>
      <c r="J188" s="261"/>
      <c r="K188" s="641"/>
      <c r="V188" s="335"/>
      <c r="AA188" s="55"/>
      <c r="AU188" s="56"/>
    </row>
    <row r="189" spans="2:47" ht="14.25" customHeight="1" x14ac:dyDescent="0.35">
      <c r="B189" s="751"/>
      <c r="C189" s="941" t="s">
        <v>8324</v>
      </c>
      <c r="D189" s="941"/>
      <c r="E189" s="941"/>
      <c r="F189" s="394" t="s">
        <v>8734</v>
      </c>
      <c r="G189" s="266"/>
      <c r="H189" s="115"/>
      <c r="I189" s="115"/>
      <c r="J189" s="261"/>
      <c r="K189" s="641"/>
      <c r="V189" s="335"/>
      <c r="AA189" s="55"/>
      <c r="AU189" s="56"/>
    </row>
    <row r="190" spans="2:47" ht="14.25" customHeight="1" x14ac:dyDescent="0.35">
      <c r="B190" s="751"/>
      <c r="C190" s="941" t="s">
        <v>8325</v>
      </c>
      <c r="D190" s="941"/>
      <c r="E190" s="941"/>
      <c r="F190" s="394" t="s">
        <v>8734</v>
      </c>
      <c r="G190" s="266"/>
      <c r="H190" s="115"/>
      <c r="I190" s="115"/>
      <c r="J190" s="261"/>
      <c r="K190" s="641"/>
      <c r="V190" s="335"/>
      <c r="AA190" s="55"/>
      <c r="AU190" s="56"/>
    </row>
    <row r="191" spans="2:47" ht="14.25" customHeight="1" x14ac:dyDescent="0.35">
      <c r="B191" s="751"/>
      <c r="C191" s="937" t="s">
        <v>4387</v>
      </c>
      <c r="D191" s="937"/>
      <c r="E191" s="937"/>
      <c r="F191" s="394" t="s">
        <v>8734</v>
      </c>
      <c r="G191" s="266"/>
      <c r="H191" s="115"/>
      <c r="I191" s="115"/>
      <c r="J191" s="261"/>
      <c r="K191" s="641"/>
      <c r="V191" s="335"/>
      <c r="AA191" s="55"/>
      <c r="AU191" s="56"/>
    </row>
    <row r="192" spans="2:47" ht="14.25" customHeight="1" x14ac:dyDescent="0.35">
      <c r="B192" s="751"/>
      <c r="C192" s="937" t="s">
        <v>4388</v>
      </c>
      <c r="D192" s="937"/>
      <c r="E192" s="937"/>
      <c r="F192" s="394" t="s">
        <v>8734</v>
      </c>
      <c r="G192" s="266"/>
      <c r="H192" s="115"/>
      <c r="I192" s="115"/>
      <c r="J192" s="261"/>
      <c r="K192" s="641"/>
      <c r="V192" s="335"/>
      <c r="AA192" s="55"/>
      <c r="AU192" s="56"/>
    </row>
    <row r="193" spans="2:47" ht="14.25" customHeight="1" x14ac:dyDescent="0.35">
      <c r="B193" s="751"/>
      <c r="C193" s="937" t="s">
        <v>4389</v>
      </c>
      <c r="D193" s="937"/>
      <c r="E193" s="937"/>
      <c r="F193" s="394" t="s">
        <v>8734</v>
      </c>
      <c r="G193" s="266"/>
      <c r="H193" s="115"/>
      <c r="I193" s="115"/>
      <c r="J193" s="261"/>
      <c r="K193" s="641"/>
      <c r="V193" s="335"/>
      <c r="AA193" s="55"/>
      <c r="AU193" s="56"/>
    </row>
    <row r="194" spans="2:47" ht="14.25" customHeight="1" x14ac:dyDescent="0.35">
      <c r="B194" s="751"/>
      <c r="C194" s="937" t="s">
        <v>4403</v>
      </c>
      <c r="D194" s="937"/>
      <c r="E194" s="937"/>
      <c r="F194" s="394" t="s">
        <v>8734</v>
      </c>
      <c r="G194" s="266"/>
      <c r="H194" s="115"/>
      <c r="I194" s="115"/>
      <c r="J194" s="261"/>
      <c r="K194" s="641"/>
      <c r="V194" s="335"/>
      <c r="AA194" s="55"/>
      <c r="AU194" s="56"/>
    </row>
    <row r="195" spans="2:47" ht="14.25" customHeight="1" x14ac:dyDescent="0.35">
      <c r="B195" s="751"/>
      <c r="C195" s="937" t="s">
        <v>8334</v>
      </c>
      <c r="D195" s="937"/>
      <c r="E195" s="937"/>
      <c r="F195" s="394" t="s">
        <v>8734</v>
      </c>
      <c r="G195" s="266"/>
      <c r="H195" s="115"/>
      <c r="I195" s="115"/>
      <c r="J195" s="261"/>
      <c r="K195" s="641"/>
      <c r="V195" s="335"/>
      <c r="AA195" s="55"/>
      <c r="AU195" s="56"/>
    </row>
    <row r="196" spans="2:47" ht="14.25" customHeight="1" x14ac:dyDescent="0.35">
      <c r="B196" s="751"/>
      <c r="C196" s="937" t="s">
        <v>8326</v>
      </c>
      <c r="D196" s="937"/>
      <c r="E196" s="937"/>
      <c r="F196" s="394" t="s">
        <v>8734</v>
      </c>
      <c r="G196" s="266"/>
      <c r="H196" s="115"/>
      <c r="I196" s="115"/>
      <c r="J196" s="261"/>
      <c r="K196" s="641"/>
      <c r="V196" s="335"/>
      <c r="AA196" s="55"/>
      <c r="AU196" s="56"/>
    </row>
    <row r="197" spans="2:47" ht="14.25" customHeight="1" x14ac:dyDescent="0.35">
      <c r="B197" s="751" t="s">
        <v>8327</v>
      </c>
      <c r="C197" s="937" t="s">
        <v>3553</v>
      </c>
      <c r="D197" s="937"/>
      <c r="E197" s="937"/>
      <c r="F197" s="394" t="s">
        <v>8734</v>
      </c>
      <c r="G197" s="266"/>
      <c r="H197" s="115"/>
      <c r="I197" s="115"/>
      <c r="J197" s="261"/>
      <c r="K197" s="641"/>
      <c r="V197" s="335"/>
      <c r="AA197" s="55"/>
      <c r="AU197" s="56"/>
    </row>
    <row r="198" spans="2:47" ht="14.25" customHeight="1" x14ac:dyDescent="0.35">
      <c r="B198" s="751"/>
      <c r="C198" s="937" t="s">
        <v>8328</v>
      </c>
      <c r="D198" s="937"/>
      <c r="E198" s="937"/>
      <c r="F198" s="394" t="s">
        <v>8734</v>
      </c>
      <c r="G198" s="266"/>
      <c r="H198" s="115"/>
      <c r="I198" s="115"/>
      <c r="J198" s="261"/>
      <c r="K198" s="641"/>
      <c r="V198" s="335"/>
      <c r="AA198" s="55"/>
      <c r="AU198" s="56"/>
    </row>
    <row r="199" spans="2:47" ht="14.25" customHeight="1" x14ac:dyDescent="0.35">
      <c r="B199" s="751"/>
      <c r="C199" s="937" t="s">
        <v>4391</v>
      </c>
      <c r="D199" s="937"/>
      <c r="E199" s="937"/>
      <c r="F199" s="394" t="s">
        <v>8734</v>
      </c>
      <c r="G199" s="266"/>
      <c r="H199" s="115"/>
      <c r="I199" s="115"/>
      <c r="J199" s="261"/>
      <c r="K199" s="641"/>
      <c r="V199" s="335"/>
      <c r="AA199" s="55"/>
      <c r="AU199" s="56"/>
    </row>
    <row r="200" spans="2:47" ht="14.25" customHeight="1" x14ac:dyDescent="0.35">
      <c r="B200" s="751"/>
      <c r="C200" s="937" t="s">
        <v>3559</v>
      </c>
      <c r="D200" s="937"/>
      <c r="E200" s="937"/>
      <c r="F200" s="394" t="s">
        <v>8734</v>
      </c>
      <c r="G200" s="266"/>
      <c r="H200" s="115"/>
      <c r="I200" s="115"/>
      <c r="J200" s="261"/>
      <c r="K200" s="641"/>
      <c r="V200" s="335"/>
      <c r="AA200" s="55"/>
      <c r="AU200" s="56"/>
    </row>
    <row r="201" spans="2:47" ht="14.25" customHeight="1" x14ac:dyDescent="0.35">
      <c r="B201" s="751"/>
      <c r="C201" s="937" t="s">
        <v>8329</v>
      </c>
      <c r="D201" s="937"/>
      <c r="E201" s="937"/>
      <c r="F201" s="394" t="s">
        <v>8734</v>
      </c>
      <c r="G201" s="266"/>
      <c r="H201" s="115"/>
      <c r="I201" s="115"/>
      <c r="J201" s="261"/>
      <c r="K201" s="641"/>
      <c r="V201" s="335"/>
      <c r="AA201" s="55"/>
      <c r="AU201" s="56"/>
    </row>
    <row r="202" spans="2:47" ht="14.25" customHeight="1" x14ac:dyDescent="0.35">
      <c r="B202" s="751"/>
      <c r="C202" s="937" t="s">
        <v>8412</v>
      </c>
      <c r="D202" s="937"/>
      <c r="E202" s="937"/>
      <c r="F202" s="394" t="s">
        <v>8734</v>
      </c>
      <c r="G202" s="266"/>
      <c r="H202" s="115"/>
      <c r="I202" s="115"/>
      <c r="J202" s="261"/>
      <c r="K202" s="641"/>
      <c r="V202" s="335"/>
      <c r="AA202" s="55"/>
      <c r="AU202" s="56"/>
    </row>
    <row r="203" spans="2:47" ht="14.25" customHeight="1" x14ac:dyDescent="0.35">
      <c r="B203" s="751"/>
      <c r="C203" s="937" t="s">
        <v>8413</v>
      </c>
      <c r="D203" s="937"/>
      <c r="E203" s="937"/>
      <c r="F203" s="394" t="s">
        <v>8734</v>
      </c>
      <c r="G203" s="266"/>
      <c r="H203" s="115"/>
      <c r="I203" s="115"/>
      <c r="J203" s="261"/>
      <c r="K203" s="641"/>
      <c r="V203" s="335"/>
      <c r="AA203" s="55"/>
      <c r="AU203" s="56"/>
    </row>
    <row r="204" spans="2:47" ht="14.25" customHeight="1" x14ac:dyDescent="0.35">
      <c r="B204" s="751"/>
      <c r="C204" s="937" t="s">
        <v>8414</v>
      </c>
      <c r="D204" s="937"/>
      <c r="E204" s="937"/>
      <c r="F204" s="394" t="s">
        <v>8734</v>
      </c>
      <c r="G204" s="266"/>
      <c r="H204" s="115"/>
      <c r="I204" s="115"/>
      <c r="J204" s="261"/>
      <c r="K204" s="641"/>
      <c r="V204" s="335"/>
      <c r="AA204" s="55"/>
      <c r="AU204" s="56"/>
    </row>
    <row r="205" spans="2:47" ht="14.25" customHeight="1" x14ac:dyDescent="0.35">
      <c r="B205" s="751"/>
      <c r="C205" s="937" t="s">
        <v>8415</v>
      </c>
      <c r="D205" s="937"/>
      <c r="E205" s="937"/>
      <c r="F205" s="394" t="s">
        <v>8734</v>
      </c>
      <c r="G205" s="266"/>
      <c r="H205" s="115"/>
      <c r="I205" s="115"/>
      <c r="J205" s="261"/>
      <c r="K205" s="641"/>
      <c r="V205" s="335"/>
      <c r="AA205" s="55"/>
      <c r="AU205" s="56"/>
    </row>
    <row r="206" spans="2:47" ht="14.25" customHeight="1" x14ac:dyDescent="0.35">
      <c r="B206" s="751"/>
      <c r="C206" s="937" t="s">
        <v>8416</v>
      </c>
      <c r="D206" s="937"/>
      <c r="E206" s="937"/>
      <c r="F206" s="394" t="s">
        <v>8734</v>
      </c>
      <c r="G206" s="266"/>
      <c r="H206" s="115"/>
      <c r="I206" s="115"/>
      <c r="J206" s="261"/>
      <c r="K206" s="641"/>
      <c r="V206" s="335"/>
      <c r="AA206" s="55"/>
      <c r="AU206" s="56"/>
    </row>
    <row r="207" spans="2:47" ht="14.25" customHeight="1" x14ac:dyDescent="0.35">
      <c r="B207" s="751"/>
      <c r="C207" s="937" t="s">
        <v>8417</v>
      </c>
      <c r="D207" s="937"/>
      <c r="E207" s="937"/>
      <c r="F207" s="394" t="s">
        <v>8734</v>
      </c>
      <c r="G207" s="266"/>
      <c r="H207" s="115"/>
      <c r="I207" s="115"/>
      <c r="J207" s="261"/>
      <c r="K207" s="641"/>
      <c r="V207" s="335"/>
      <c r="AA207" s="55"/>
      <c r="AU207" s="56"/>
    </row>
    <row r="208" spans="2:47" ht="14.25" customHeight="1" x14ac:dyDescent="0.35">
      <c r="B208" s="751"/>
      <c r="C208" s="937" t="s">
        <v>8418</v>
      </c>
      <c r="D208" s="937"/>
      <c r="E208" s="937"/>
      <c r="F208" s="394" t="s">
        <v>8734</v>
      </c>
      <c r="G208" s="266"/>
      <c r="H208" s="115"/>
      <c r="I208" s="115"/>
      <c r="J208" s="261"/>
      <c r="K208" s="641"/>
      <c r="V208" s="335"/>
      <c r="AA208" s="55"/>
      <c r="AU208" s="56"/>
    </row>
    <row r="209" spans="2:47" ht="14.25" customHeight="1" x14ac:dyDescent="0.35">
      <c r="B209" s="751" t="s">
        <v>8330</v>
      </c>
      <c r="C209" s="937" t="s">
        <v>3554</v>
      </c>
      <c r="D209" s="937"/>
      <c r="E209" s="937"/>
      <c r="F209" s="394" t="s">
        <v>8734</v>
      </c>
      <c r="G209" s="266"/>
      <c r="H209" s="115"/>
      <c r="I209" s="115"/>
      <c r="J209" s="261"/>
      <c r="K209" s="641"/>
      <c r="V209" s="335"/>
      <c r="AA209" s="55"/>
      <c r="AU209" s="56"/>
    </row>
    <row r="210" spans="2:47" ht="14.25" customHeight="1" x14ac:dyDescent="0.35">
      <c r="B210" s="751"/>
      <c r="C210" s="937" t="s">
        <v>3557</v>
      </c>
      <c r="D210" s="937"/>
      <c r="E210" s="937"/>
      <c r="F210" s="394" t="s">
        <v>8734</v>
      </c>
      <c r="G210" s="266"/>
      <c r="H210" s="115"/>
      <c r="I210" s="115"/>
      <c r="J210" s="261"/>
      <c r="K210" s="641"/>
      <c r="V210" s="335"/>
      <c r="AA210" s="55"/>
      <c r="AU210" s="56"/>
    </row>
    <row r="211" spans="2:47" x14ac:dyDescent="0.35">
      <c r="B211" s="751"/>
      <c r="C211" s="937" t="s">
        <v>3556</v>
      </c>
      <c r="D211" s="937"/>
      <c r="E211" s="937"/>
      <c r="F211" s="394" t="s">
        <v>8734</v>
      </c>
      <c r="G211" s="266"/>
      <c r="H211" s="115"/>
      <c r="I211" s="115"/>
      <c r="J211" s="261"/>
      <c r="K211" s="641"/>
      <c r="V211" s="335"/>
      <c r="AA211" s="55"/>
      <c r="AU211" s="56"/>
    </row>
    <row r="212" spans="2:47" ht="14.25" customHeight="1" x14ac:dyDescent="0.35">
      <c r="B212" s="751"/>
      <c r="C212" s="937" t="s">
        <v>3560</v>
      </c>
      <c r="D212" s="937"/>
      <c r="E212" s="937"/>
      <c r="F212" s="394" t="s">
        <v>8734</v>
      </c>
      <c r="G212" s="266"/>
      <c r="H212" s="115"/>
      <c r="I212" s="115"/>
      <c r="J212" s="261"/>
      <c r="K212" s="641"/>
      <c r="V212" s="335"/>
      <c r="AA212" s="55"/>
      <c r="AU212" s="56"/>
    </row>
    <row r="213" spans="2:47" ht="14.25" customHeight="1" x14ac:dyDescent="0.35">
      <c r="B213" s="751"/>
      <c r="C213" s="938" t="s">
        <v>8419</v>
      </c>
      <c r="D213" s="939"/>
      <c r="E213" s="940"/>
      <c r="F213" s="394" t="s">
        <v>8734</v>
      </c>
      <c r="G213" s="266"/>
      <c r="H213" s="115"/>
      <c r="I213" s="115"/>
      <c r="J213" s="261"/>
      <c r="K213" s="641"/>
      <c r="V213" s="335"/>
      <c r="AA213" s="55"/>
      <c r="AU213" s="56"/>
    </row>
    <row r="214" spans="2:47" ht="14.25" customHeight="1" x14ac:dyDescent="0.35">
      <c r="B214" s="751"/>
      <c r="C214" s="938" t="s">
        <v>8420</v>
      </c>
      <c r="D214" s="939"/>
      <c r="E214" s="940"/>
      <c r="F214" s="394" t="s">
        <v>8734</v>
      </c>
      <c r="G214" s="266"/>
      <c r="H214" s="115"/>
      <c r="I214" s="115"/>
      <c r="J214" s="261"/>
      <c r="K214" s="641"/>
      <c r="V214" s="335"/>
      <c r="AA214" s="55"/>
      <c r="AU214" s="56"/>
    </row>
    <row r="215" spans="2:47" ht="14.25" customHeight="1" x14ac:dyDescent="0.35">
      <c r="B215" s="751"/>
      <c r="C215" s="938" t="s">
        <v>8421</v>
      </c>
      <c r="D215" s="939"/>
      <c r="E215" s="940"/>
      <c r="F215" s="394" t="s">
        <v>8734</v>
      </c>
      <c r="G215" s="266"/>
      <c r="H215" s="115"/>
      <c r="I215" s="115"/>
      <c r="J215" s="261"/>
      <c r="K215" s="641"/>
      <c r="V215" s="335"/>
      <c r="AA215" s="55"/>
      <c r="AU215" s="56"/>
    </row>
    <row r="216" spans="2:47" ht="14.25" customHeight="1" x14ac:dyDescent="0.35">
      <c r="B216" s="751"/>
      <c r="C216" s="938" t="s">
        <v>8422</v>
      </c>
      <c r="D216" s="939"/>
      <c r="E216" s="940"/>
      <c r="F216" s="394" t="s">
        <v>8734</v>
      </c>
      <c r="G216" s="266"/>
      <c r="H216" s="115"/>
      <c r="I216" s="115"/>
      <c r="J216" s="261"/>
      <c r="K216" s="641"/>
      <c r="V216" s="335"/>
      <c r="AA216" s="55"/>
      <c r="AU216" s="56"/>
    </row>
    <row r="217" spans="2:47" ht="14.25" customHeight="1" x14ac:dyDescent="0.35">
      <c r="B217" s="751"/>
      <c r="C217" s="938" t="s">
        <v>8423</v>
      </c>
      <c r="D217" s="939"/>
      <c r="E217" s="940"/>
      <c r="F217" s="394" t="s">
        <v>8734</v>
      </c>
      <c r="G217" s="266"/>
      <c r="H217" s="115"/>
      <c r="I217" s="115"/>
      <c r="J217" s="261"/>
      <c r="K217" s="641"/>
      <c r="V217" s="335"/>
      <c r="AA217" s="55"/>
      <c r="AU217" s="56"/>
    </row>
    <row r="218" spans="2:47" ht="14.25" customHeight="1" x14ac:dyDescent="0.35">
      <c r="B218" s="751"/>
      <c r="C218" s="938" t="s">
        <v>8424</v>
      </c>
      <c r="D218" s="939"/>
      <c r="E218" s="940"/>
      <c r="F218" s="394" t="s">
        <v>8734</v>
      </c>
      <c r="G218" s="266"/>
      <c r="H218" s="115"/>
      <c r="I218" s="115"/>
      <c r="J218" s="261"/>
      <c r="K218" s="641"/>
      <c r="V218" s="335"/>
      <c r="AA218" s="55"/>
      <c r="AU218" s="56"/>
    </row>
    <row r="219" spans="2:47" ht="14.25" customHeight="1" x14ac:dyDescent="0.35">
      <c r="B219" s="751" t="s">
        <v>9112</v>
      </c>
      <c r="C219" s="937" t="s">
        <v>4392</v>
      </c>
      <c r="D219" s="937"/>
      <c r="E219" s="937"/>
      <c r="F219" s="394" t="s">
        <v>8734</v>
      </c>
      <c r="G219" s="266"/>
      <c r="H219" s="115"/>
      <c r="I219" s="115"/>
      <c r="J219" s="261"/>
      <c r="K219" s="641"/>
      <c r="V219" s="335"/>
      <c r="AA219" s="55"/>
      <c r="AU219" s="56"/>
    </row>
    <row r="220" spans="2:47" ht="14.25" customHeight="1" x14ac:dyDescent="0.35">
      <c r="B220" s="751"/>
      <c r="C220" s="937" t="s">
        <v>4393</v>
      </c>
      <c r="D220" s="937"/>
      <c r="E220" s="937"/>
      <c r="F220" s="394" t="s">
        <v>8734</v>
      </c>
      <c r="G220" s="266"/>
      <c r="H220" s="115"/>
      <c r="I220" s="115"/>
      <c r="J220" s="261"/>
      <c r="K220" s="641"/>
      <c r="V220" s="335"/>
      <c r="AA220" s="55"/>
      <c r="AU220" s="56"/>
    </row>
    <row r="221" spans="2:47" ht="14.25" customHeight="1" x14ac:dyDescent="0.35">
      <c r="B221" s="751"/>
      <c r="C221" s="937" t="s">
        <v>4394</v>
      </c>
      <c r="D221" s="937"/>
      <c r="E221" s="937"/>
      <c r="F221" s="394" t="s">
        <v>8734</v>
      </c>
      <c r="G221" s="266"/>
      <c r="H221" s="115"/>
      <c r="I221" s="115"/>
      <c r="J221" s="261"/>
      <c r="K221" s="641"/>
      <c r="V221" s="335"/>
      <c r="AA221" s="55"/>
      <c r="AU221" s="56"/>
    </row>
    <row r="222" spans="2:47" ht="14.25" customHeight="1" x14ac:dyDescent="0.35">
      <c r="B222" s="751"/>
      <c r="C222" s="937" t="s">
        <v>4395</v>
      </c>
      <c r="D222" s="937"/>
      <c r="E222" s="937"/>
      <c r="F222" s="394" t="s">
        <v>8734</v>
      </c>
      <c r="G222" s="266"/>
      <c r="H222" s="115"/>
      <c r="I222" s="115"/>
      <c r="J222" s="261"/>
      <c r="K222" s="641"/>
      <c r="AA222" s="55"/>
      <c r="AU222" s="56"/>
    </row>
    <row r="223" spans="2:47" ht="14.25" customHeight="1" x14ac:dyDescent="0.35">
      <c r="B223" s="751"/>
      <c r="C223" s="938" t="s">
        <v>8425</v>
      </c>
      <c r="D223" s="939"/>
      <c r="E223" s="940"/>
      <c r="F223" s="394" t="s">
        <v>8734</v>
      </c>
      <c r="G223" s="266"/>
      <c r="H223" s="115"/>
      <c r="I223" s="115"/>
      <c r="J223" s="261"/>
      <c r="K223" s="641"/>
      <c r="V223" s="335"/>
      <c r="AA223" s="55"/>
      <c r="AU223" s="56"/>
    </row>
    <row r="224" spans="2:47" ht="14.25" customHeight="1" x14ac:dyDescent="0.35">
      <c r="B224" s="751"/>
      <c r="C224" s="938" t="s">
        <v>8426</v>
      </c>
      <c r="D224" s="939"/>
      <c r="E224" s="940"/>
      <c r="F224" s="394" t="s">
        <v>8734</v>
      </c>
      <c r="G224" s="266"/>
      <c r="H224" s="115"/>
      <c r="I224" s="115"/>
      <c r="J224" s="261"/>
      <c r="K224" s="641"/>
      <c r="V224" s="335"/>
      <c r="AA224" s="55"/>
      <c r="AU224" s="56"/>
    </row>
    <row r="225" spans="1:47" ht="14.25" customHeight="1" x14ac:dyDescent="0.35">
      <c r="B225" s="751"/>
      <c r="C225" s="938" t="s">
        <v>8427</v>
      </c>
      <c r="D225" s="939"/>
      <c r="E225" s="940"/>
      <c r="F225" s="394" t="s">
        <v>8734</v>
      </c>
      <c r="G225" s="266"/>
      <c r="H225" s="115"/>
      <c r="I225" s="115"/>
      <c r="J225" s="261"/>
      <c r="K225" s="641"/>
      <c r="V225" s="335"/>
      <c r="AA225" s="55"/>
      <c r="AU225" s="56"/>
    </row>
    <row r="226" spans="1:47" ht="14.25" customHeight="1" x14ac:dyDescent="0.35">
      <c r="B226" s="751"/>
      <c r="C226" s="938" t="s">
        <v>8428</v>
      </c>
      <c r="D226" s="939"/>
      <c r="E226" s="940"/>
      <c r="F226" s="394" t="s">
        <v>8734</v>
      </c>
      <c r="G226" s="266"/>
      <c r="H226" s="115"/>
      <c r="I226" s="115"/>
      <c r="J226" s="261"/>
      <c r="K226" s="641"/>
      <c r="V226" s="335"/>
      <c r="AA226" s="55"/>
      <c r="AU226" s="56"/>
    </row>
    <row r="227" spans="1:47" ht="14.25" customHeight="1" x14ac:dyDescent="0.35">
      <c r="B227" s="751"/>
      <c r="C227" s="938" t="s">
        <v>8429</v>
      </c>
      <c r="D227" s="939"/>
      <c r="E227" s="940"/>
      <c r="F227" s="394" t="s">
        <v>8734</v>
      </c>
      <c r="G227" s="266"/>
      <c r="H227" s="115"/>
      <c r="I227" s="115"/>
      <c r="J227" s="261"/>
      <c r="K227" s="641"/>
      <c r="V227" s="335"/>
      <c r="AA227" s="55"/>
      <c r="AU227" s="56"/>
    </row>
    <row r="228" spans="1:47" ht="14.25" customHeight="1" x14ac:dyDescent="0.35">
      <c r="B228" s="751"/>
      <c r="C228" s="938" t="s">
        <v>8430</v>
      </c>
      <c r="D228" s="939"/>
      <c r="E228" s="940"/>
      <c r="F228" s="394" t="s">
        <v>8734</v>
      </c>
      <c r="G228" s="266"/>
      <c r="H228" s="115"/>
      <c r="I228" s="115"/>
      <c r="J228" s="261"/>
      <c r="K228" s="641"/>
      <c r="V228" s="335"/>
      <c r="AA228" s="55"/>
      <c r="AU228" s="56"/>
    </row>
    <row r="229" spans="1:47" ht="14.25" customHeight="1" x14ac:dyDescent="0.35">
      <c r="B229" s="751" t="s">
        <v>9113</v>
      </c>
      <c r="C229" s="937" t="s">
        <v>4396</v>
      </c>
      <c r="D229" s="937"/>
      <c r="E229" s="937"/>
      <c r="F229" s="394" t="s">
        <v>8734</v>
      </c>
      <c r="G229" s="266"/>
      <c r="H229" s="115"/>
      <c r="I229" s="115"/>
      <c r="J229" s="261"/>
      <c r="K229" s="641"/>
      <c r="V229" s="335"/>
      <c r="AA229" s="55"/>
      <c r="AU229" s="56"/>
    </row>
    <row r="230" spans="1:47" ht="14.25" customHeight="1" x14ac:dyDescent="0.35">
      <c r="B230" s="751"/>
      <c r="C230" s="937" t="s">
        <v>4402</v>
      </c>
      <c r="D230" s="937"/>
      <c r="E230" s="937"/>
      <c r="F230" s="394" t="s">
        <v>8734</v>
      </c>
      <c r="G230" s="266"/>
      <c r="H230" s="115"/>
      <c r="I230" s="115"/>
      <c r="J230" s="261"/>
      <c r="K230" s="641"/>
      <c r="V230" s="335"/>
      <c r="AA230" s="55"/>
      <c r="AM230"/>
      <c r="AN230"/>
      <c r="AO230"/>
      <c r="AP230"/>
      <c r="AU230" s="56"/>
    </row>
    <row r="231" spans="1:47" ht="14.25" customHeight="1" x14ac:dyDescent="0.35">
      <c r="B231" s="751"/>
      <c r="C231" s="937" t="s">
        <v>4397</v>
      </c>
      <c r="D231" s="937"/>
      <c r="E231" s="937"/>
      <c r="F231" s="394" t="s">
        <v>8734</v>
      </c>
      <c r="G231" s="266"/>
      <c r="H231" s="115"/>
      <c r="I231" s="115"/>
      <c r="J231" s="261"/>
      <c r="K231" s="641"/>
      <c r="V231" s="335"/>
      <c r="AA231" s="55"/>
      <c r="AU231" s="56"/>
    </row>
    <row r="232" spans="1:47" ht="14.25" customHeight="1" x14ac:dyDescent="0.35">
      <c r="B232" s="751"/>
      <c r="C232" s="937" t="s">
        <v>4401</v>
      </c>
      <c r="D232" s="937"/>
      <c r="E232" s="937"/>
      <c r="F232" s="394" t="s">
        <v>8734</v>
      </c>
      <c r="G232" s="266"/>
      <c r="H232" s="115"/>
      <c r="I232" s="115"/>
      <c r="J232" s="261"/>
      <c r="K232" s="641"/>
      <c r="V232" s="335"/>
      <c r="AA232" s="55"/>
      <c r="AU232" s="56"/>
    </row>
    <row r="233" spans="1:47" ht="14.25" customHeight="1" x14ac:dyDescent="0.35">
      <c r="B233" s="751"/>
      <c r="C233" s="937" t="s">
        <v>4400</v>
      </c>
      <c r="D233" s="937"/>
      <c r="E233" s="937"/>
      <c r="F233" s="394" t="s">
        <v>8734</v>
      </c>
      <c r="G233" s="266"/>
      <c r="H233" s="115"/>
      <c r="I233" s="115"/>
      <c r="J233" s="261"/>
      <c r="K233" s="641"/>
      <c r="V233" s="335"/>
      <c r="AA233" s="55"/>
      <c r="AU233" s="56"/>
    </row>
    <row r="234" spans="1:47" ht="14.25" customHeight="1" x14ac:dyDescent="0.35">
      <c r="B234" s="751"/>
      <c r="C234" s="937" t="s">
        <v>4398</v>
      </c>
      <c r="D234" s="937"/>
      <c r="E234" s="937"/>
      <c r="F234" s="394" t="s">
        <v>8734</v>
      </c>
      <c r="G234" s="266"/>
      <c r="H234" s="115"/>
      <c r="I234" s="115"/>
      <c r="J234" s="261"/>
      <c r="K234" s="641"/>
      <c r="V234" s="335"/>
      <c r="AA234" s="55"/>
      <c r="AU234" s="56"/>
    </row>
    <row r="235" spans="1:47" ht="14.25" customHeight="1" x14ac:dyDescent="0.35">
      <c r="B235" s="751"/>
      <c r="C235" s="937" t="s">
        <v>4399</v>
      </c>
      <c r="D235" s="937"/>
      <c r="E235" s="937"/>
      <c r="F235" s="394" t="s">
        <v>8734</v>
      </c>
      <c r="G235" s="266"/>
      <c r="H235" s="115"/>
      <c r="I235" s="115"/>
      <c r="J235" s="261"/>
      <c r="K235" s="641"/>
      <c r="V235" s="335"/>
      <c r="AA235" s="55"/>
      <c r="AU235" s="56"/>
    </row>
    <row r="236" spans="1:47" ht="14.25" customHeight="1" x14ac:dyDescent="0.35">
      <c r="A236"/>
      <c r="B236"/>
      <c r="C236"/>
      <c r="D236"/>
      <c r="E236"/>
      <c r="F236"/>
      <c r="G236"/>
      <c r="H236"/>
      <c r="I236"/>
      <c r="J236"/>
      <c r="K236"/>
      <c r="L236"/>
      <c r="M236"/>
      <c r="N236"/>
      <c r="O236"/>
      <c r="V236" s="335"/>
      <c r="AA236" s="55"/>
      <c r="AU236" s="56"/>
    </row>
    <row r="237" spans="1:47" ht="14.25" customHeight="1" x14ac:dyDescent="0.35">
      <c r="B237" s="29" t="s">
        <v>4216</v>
      </c>
      <c r="E237" s="122" t="s">
        <v>4306</v>
      </c>
      <c r="V237" s="335"/>
      <c r="AA237" s="55"/>
      <c r="AU237" s="56"/>
    </row>
    <row r="238" spans="1:47" customFormat="1" ht="14.25" customHeight="1" x14ac:dyDescent="0.35">
      <c r="A238" s="56"/>
      <c r="B238" s="61" t="s">
        <v>8646</v>
      </c>
      <c r="C238" s="56"/>
      <c r="D238" s="56"/>
      <c r="E238" s="56"/>
      <c r="F238" s="56"/>
      <c r="G238" s="56"/>
      <c r="H238" s="56"/>
      <c r="I238" s="56"/>
      <c r="J238" s="56"/>
      <c r="K238" s="56"/>
      <c r="L238" s="56"/>
      <c r="M238" s="56"/>
      <c r="N238" s="56"/>
      <c r="O238" s="56"/>
      <c r="AM238" s="341"/>
      <c r="AN238" s="55"/>
      <c r="AO238" s="55"/>
      <c r="AP238" s="55"/>
    </row>
    <row r="239" spans="1:47" x14ac:dyDescent="0.35">
      <c r="B239" s="29" t="s">
        <v>8318</v>
      </c>
      <c r="AA239" s="55"/>
      <c r="AU239" s="56"/>
    </row>
    <row r="240" spans="1:47" ht="14.25" customHeight="1" x14ac:dyDescent="0.35">
      <c r="AA240" s="55"/>
      <c r="AU240" s="56"/>
    </row>
    <row r="241" spans="1:47" x14ac:dyDescent="0.35">
      <c r="B241" s="26" t="s">
        <v>4171</v>
      </c>
      <c r="C241" s="378"/>
      <c r="AM241" s="372"/>
      <c r="AU241" s="56"/>
    </row>
    <row r="242" spans="1:47" ht="14.25" customHeight="1" x14ac:dyDescent="0.35">
      <c r="B242" s="80"/>
      <c r="C242" s="378"/>
      <c r="AU242" s="56"/>
    </row>
    <row r="243" spans="1:47" ht="14.25" customHeight="1" x14ac:dyDescent="0.35">
      <c r="W243" s="335"/>
      <c r="X243" s="335"/>
      <c r="Y243" s="335"/>
      <c r="Z243" s="335"/>
      <c r="AA243" s="335"/>
      <c r="AB243" s="335"/>
      <c r="AC243" s="335"/>
      <c r="AI243" s="335"/>
      <c r="AJ243" s="335"/>
      <c r="AK243" s="335"/>
      <c r="AM243" s="374"/>
      <c r="AN243" s="335"/>
      <c r="AO243" s="335"/>
      <c r="AP243" s="335"/>
      <c r="AU243" s="56"/>
    </row>
    <row r="244" spans="1:47" ht="14.25" customHeight="1" x14ac:dyDescent="0.35">
      <c r="B244" s="379" t="s">
        <v>4168</v>
      </c>
      <c r="AA244" s="55"/>
      <c r="AM244" s="374"/>
      <c r="AU244" s="56"/>
    </row>
    <row r="245" spans="1:47" x14ac:dyDescent="0.35">
      <c r="AA245" s="55"/>
      <c r="AI245" s="56"/>
      <c r="AJ245" s="56"/>
      <c r="AK245" s="56"/>
      <c r="AN245" s="56"/>
      <c r="AO245" s="56"/>
      <c r="AP245" s="56"/>
      <c r="AU245" s="56"/>
    </row>
    <row r="246" spans="1:47" ht="62" customHeight="1" x14ac:dyDescent="0.35">
      <c r="B246" s="307" t="s">
        <v>3998</v>
      </c>
      <c r="C246" s="380"/>
      <c r="AI246" s="56"/>
      <c r="AJ246" s="56"/>
      <c r="AK246" s="56"/>
      <c r="AN246" s="56"/>
      <c r="AO246" s="56"/>
      <c r="AP246" s="56"/>
      <c r="AU246" s="56"/>
    </row>
    <row r="247" spans="1:47" ht="65.5" customHeight="1" x14ac:dyDescent="0.35">
      <c r="B247" s="307" t="s">
        <v>9114</v>
      </c>
      <c r="C247" s="380"/>
    </row>
    <row r="248" spans="1:47" ht="73" x14ac:dyDescent="0.35">
      <c r="B248" s="307" t="s">
        <v>4155</v>
      </c>
      <c r="C248" s="255"/>
    </row>
    <row r="249" spans="1:47" x14ac:dyDescent="0.35">
      <c r="A249" s="335"/>
      <c r="B249" s="335"/>
      <c r="C249" s="335"/>
      <c r="D249" s="335"/>
      <c r="E249" s="335"/>
      <c r="F249" s="335"/>
      <c r="G249" s="335"/>
      <c r="H249" s="335"/>
      <c r="I249" s="335"/>
      <c r="J249" s="335"/>
      <c r="K249" s="335"/>
      <c r="L249" s="335"/>
      <c r="M249" s="335"/>
      <c r="N249" s="335"/>
      <c r="O249" s="335"/>
      <c r="AL249" s="335"/>
      <c r="AM249" s="374"/>
      <c r="AU249" s="56"/>
    </row>
    <row r="250" spans="1:47" x14ac:dyDescent="0.35">
      <c r="B250" s="379" t="s">
        <v>4169</v>
      </c>
      <c r="AM250" s="374"/>
      <c r="AU250" s="56"/>
    </row>
    <row r="251" spans="1:47" s="335" customFormat="1" x14ac:dyDescent="0.35">
      <c r="A251" s="56"/>
      <c r="B251" s="56"/>
      <c r="C251" s="56"/>
      <c r="D251" s="56"/>
      <c r="E251" s="56"/>
      <c r="F251" s="56"/>
      <c r="G251" s="56"/>
      <c r="H251" s="56"/>
      <c r="I251" s="56"/>
      <c r="J251" s="56"/>
      <c r="K251" s="56"/>
      <c r="L251" s="56"/>
      <c r="M251" s="56"/>
      <c r="N251" s="56"/>
      <c r="O251" s="56"/>
      <c r="V251" s="56"/>
      <c r="W251" s="56"/>
      <c r="X251" s="56"/>
      <c r="Y251" s="56"/>
      <c r="Z251" s="56"/>
      <c r="AA251" s="56"/>
      <c r="AB251" s="56"/>
      <c r="AC251" s="56"/>
      <c r="AD251" s="56"/>
      <c r="AE251" s="56"/>
      <c r="AF251" s="56"/>
      <c r="AG251" s="56"/>
      <c r="AH251" s="56"/>
      <c r="AI251" s="56"/>
      <c r="AJ251" s="56"/>
      <c r="AK251" s="56"/>
      <c r="AL251" s="56"/>
      <c r="AM251" s="341"/>
      <c r="AN251" s="55"/>
      <c r="AO251" s="55"/>
      <c r="AP251" s="55"/>
    </row>
    <row r="252" spans="1:47" ht="56" x14ac:dyDescent="0.35">
      <c r="B252" s="307" t="s">
        <v>3997</v>
      </c>
      <c r="C252" s="380"/>
      <c r="AB252" s="56"/>
      <c r="AC252" s="56"/>
      <c r="AD252" s="56"/>
      <c r="AE252" s="56"/>
      <c r="AF252" s="56"/>
      <c r="AG252" s="56"/>
      <c r="AH252" s="56"/>
      <c r="AI252" s="56"/>
      <c r="AJ252" s="56"/>
      <c r="AK252" s="56"/>
      <c r="AL252" s="56"/>
    </row>
    <row r="253" spans="1:47" ht="73" x14ac:dyDescent="0.35">
      <c r="B253" s="307" t="s">
        <v>4156</v>
      </c>
      <c r="C253" s="255"/>
      <c r="AQ253" s="56"/>
      <c r="AR253" s="56"/>
      <c r="AS253" s="56"/>
      <c r="AT253" s="56"/>
      <c r="AU253" s="56"/>
    </row>
    <row r="254" spans="1:47" ht="87" x14ac:dyDescent="0.35">
      <c r="B254" s="307" t="s">
        <v>4625</v>
      </c>
      <c r="C254" s="255"/>
      <c r="AQ254" s="56"/>
      <c r="AR254" s="56"/>
      <c r="AS254" s="56"/>
      <c r="AT254" s="56"/>
      <c r="AU254" s="56"/>
    </row>
    <row r="255" spans="1:47" ht="104" x14ac:dyDescent="0.35">
      <c r="B255" s="307" t="s">
        <v>9115</v>
      </c>
      <c r="C255" s="255"/>
    </row>
    <row r="256" spans="1:47" ht="104" x14ac:dyDescent="0.35">
      <c r="B256" s="307" t="s">
        <v>9116</v>
      </c>
      <c r="C256" s="255"/>
    </row>
    <row r="257" spans="2:38" x14ac:dyDescent="0.35">
      <c r="B257" s="335"/>
      <c r="C257" s="335"/>
      <c r="AL257" s="56"/>
    </row>
    <row r="258" spans="2:38" x14ac:dyDescent="0.35">
      <c r="B258" s="379" t="s">
        <v>4170</v>
      </c>
      <c r="C258" s="335"/>
      <c r="AL258" s="56"/>
    </row>
    <row r="259" spans="2:38" x14ac:dyDescent="0.35">
      <c r="C259" s="335"/>
    </row>
    <row r="260" spans="2:38" ht="70" x14ac:dyDescent="0.35">
      <c r="B260" s="307" t="s">
        <v>4105</v>
      </c>
      <c r="C260" s="255"/>
      <c r="AB260" s="56"/>
      <c r="AC260" s="56"/>
      <c r="AD260" s="56"/>
      <c r="AE260" s="56"/>
      <c r="AF260" s="56"/>
      <c r="AG260" s="56"/>
      <c r="AH260" s="56"/>
      <c r="AI260" s="56"/>
      <c r="AJ260" s="56"/>
      <c r="AK260" s="56"/>
    </row>
    <row r="261" spans="2:38" ht="59" x14ac:dyDescent="0.35">
      <c r="B261" s="307" t="s">
        <v>4157</v>
      </c>
      <c r="C261" s="313"/>
      <c r="AB261" s="56"/>
      <c r="AC261" s="56"/>
      <c r="AD261" s="56"/>
      <c r="AE261" s="56"/>
      <c r="AF261" s="56"/>
      <c r="AG261" s="56"/>
      <c r="AH261" s="56"/>
      <c r="AI261" s="56"/>
      <c r="AJ261" s="56"/>
      <c r="AK261" s="56"/>
    </row>
    <row r="262" spans="2:38" ht="87" x14ac:dyDescent="0.35">
      <c r="B262" s="307" t="s">
        <v>4622</v>
      </c>
      <c r="C262" s="313"/>
      <c r="AB262" s="56"/>
      <c r="AC262" s="56"/>
      <c r="AD262" s="56"/>
      <c r="AE262" s="56"/>
      <c r="AF262" s="56"/>
      <c r="AG262" s="56"/>
      <c r="AH262" s="56"/>
      <c r="AI262" s="56"/>
      <c r="AJ262" s="56"/>
      <c r="AK262" s="56"/>
    </row>
    <row r="263" spans="2:38" ht="76" x14ac:dyDescent="0.35">
      <c r="B263" s="307" t="s">
        <v>3999</v>
      </c>
      <c r="C263" s="333"/>
      <c r="AB263" s="56"/>
      <c r="AC263" s="56"/>
      <c r="AD263" s="56"/>
      <c r="AE263" s="56"/>
      <c r="AF263" s="56"/>
      <c r="AG263" s="56"/>
      <c r="AH263" s="56"/>
      <c r="AI263" s="56"/>
      <c r="AJ263" s="56"/>
      <c r="AK263" s="56"/>
    </row>
    <row r="264" spans="2:38" ht="76" x14ac:dyDescent="0.35">
      <c r="B264" s="307" t="s">
        <v>9117</v>
      </c>
      <c r="C264" s="381"/>
      <c r="AB264" s="56"/>
      <c r="AC264" s="56"/>
      <c r="AD264" s="56"/>
      <c r="AE264" s="56"/>
      <c r="AF264" s="56"/>
      <c r="AG264" s="56"/>
      <c r="AH264" s="56"/>
      <c r="AI264" s="56"/>
      <c r="AJ264" s="56"/>
      <c r="AK264" s="56"/>
    </row>
    <row r="265" spans="2:38" x14ac:dyDescent="0.35">
      <c r="B265" s="335"/>
      <c r="C265" s="335"/>
      <c r="AB265" s="56"/>
      <c r="AC265" s="56"/>
      <c r="AD265" s="56"/>
      <c r="AE265" s="56"/>
      <c r="AF265" s="56"/>
      <c r="AG265" s="56"/>
      <c r="AH265" s="56"/>
      <c r="AI265" s="56"/>
      <c r="AJ265" s="56"/>
      <c r="AK265" s="56"/>
    </row>
    <row r="267" spans="2:38" ht="35" customHeight="1" x14ac:dyDescent="0.35">
      <c r="B267" s="981" t="s">
        <v>4758</v>
      </c>
      <c r="C267" s="981"/>
      <c r="D267" s="981"/>
      <c r="E267" s="981"/>
      <c r="G267" s="122" t="s">
        <v>4306</v>
      </c>
    </row>
    <row r="268" spans="2:38" ht="50" customHeight="1" x14ac:dyDescent="0.35">
      <c r="B268" s="382" t="s">
        <v>8603</v>
      </c>
      <c r="C268" s="295" t="str">
        <f ca="1">IF(ISERROR(AD110),"",IF(AD110&gt;0,$AD$124,""))</f>
        <v/>
      </c>
      <c r="D268" s="982" t="str">
        <f>IF($AQ$15="Mixed",$AR$15,"")</f>
        <v/>
      </c>
      <c r="E268" s="982"/>
      <c r="F268" s="982"/>
      <c r="G268" s="982"/>
      <c r="H268" s="335"/>
    </row>
    <row r="269" spans="2:38" ht="135.5" customHeight="1" x14ac:dyDescent="0.35">
      <c r="B269" s="307" t="s">
        <v>4174</v>
      </c>
      <c r="C269" s="307" t="s">
        <v>4372</v>
      </c>
      <c r="D269" s="307" t="s">
        <v>8647</v>
      </c>
      <c r="E269" s="307" t="s">
        <v>4623</v>
      </c>
      <c r="F269" s="307" t="s">
        <v>9118</v>
      </c>
      <c r="G269" s="307" t="s">
        <v>9119</v>
      </c>
      <c r="H269" s="335"/>
    </row>
    <row r="270" spans="2:38" x14ac:dyDescent="0.35">
      <c r="B270" s="383" t="s">
        <v>8377</v>
      </c>
      <c r="C270" s="384"/>
      <c r="D270" s="218"/>
      <c r="E270" s="387"/>
      <c r="F270" s="109"/>
      <c r="G270" s="233"/>
    </row>
    <row r="271" spans="2:38" x14ac:dyDescent="0.35">
      <c r="B271" s="383" t="s">
        <v>8378</v>
      </c>
      <c r="C271" s="339"/>
      <c r="D271" s="218"/>
      <c r="E271" s="387"/>
      <c r="F271" s="109"/>
      <c r="G271" s="233"/>
    </row>
    <row r="272" spans="2:38" x14ac:dyDescent="0.35">
      <c r="B272" s="383" t="s">
        <v>8379</v>
      </c>
      <c r="C272" s="339"/>
      <c r="D272" s="218"/>
      <c r="E272" s="387"/>
      <c r="F272" s="109"/>
      <c r="G272" s="233"/>
    </row>
    <row r="273" spans="2:7" x14ac:dyDescent="0.35">
      <c r="B273" s="383" t="s">
        <v>8380</v>
      </c>
      <c r="C273" s="339"/>
      <c r="D273" s="218"/>
      <c r="E273" s="387"/>
      <c r="F273" s="109"/>
      <c r="G273" s="233"/>
    </row>
    <row r="274" spans="2:7" x14ac:dyDescent="0.35">
      <c r="B274" s="383" t="s">
        <v>8381</v>
      </c>
      <c r="C274" s="339"/>
      <c r="D274" s="218"/>
      <c r="E274" s="387"/>
      <c r="F274" s="109"/>
      <c r="G274" s="233"/>
    </row>
    <row r="275" spans="2:7" x14ac:dyDescent="0.35">
      <c r="B275" s="383" t="s">
        <v>8382</v>
      </c>
      <c r="C275" s="339"/>
      <c r="D275" s="218"/>
      <c r="E275" s="387"/>
      <c r="F275" s="109"/>
      <c r="G275" s="233"/>
    </row>
    <row r="276" spans="2:7" x14ac:dyDescent="0.35">
      <c r="B276" s="383" t="s">
        <v>8383</v>
      </c>
      <c r="C276" s="339"/>
      <c r="D276" s="218"/>
      <c r="E276" s="387"/>
      <c r="F276" s="109"/>
      <c r="G276" s="233"/>
    </row>
    <row r="277" spans="2:7" x14ac:dyDescent="0.35">
      <c r="B277" s="383" t="s">
        <v>8384</v>
      </c>
      <c r="C277" s="339"/>
      <c r="D277" s="218"/>
      <c r="E277" s="387"/>
      <c r="F277" s="109"/>
      <c r="G277" s="233"/>
    </row>
    <row r="278" spans="2:7" x14ac:dyDescent="0.35">
      <c r="B278" s="383" t="s">
        <v>8385</v>
      </c>
      <c r="C278" s="339"/>
      <c r="D278" s="218"/>
      <c r="E278" s="387"/>
      <c r="F278" s="109"/>
      <c r="G278" s="233"/>
    </row>
    <row r="279" spans="2:7" ht="42" x14ac:dyDescent="0.35">
      <c r="B279" s="383" t="s">
        <v>8386</v>
      </c>
      <c r="C279" s="339"/>
      <c r="D279" s="218"/>
      <c r="E279" s="387"/>
      <c r="F279" s="109"/>
      <c r="G279" s="233"/>
    </row>
    <row r="280" spans="2:7" x14ac:dyDescent="0.35">
      <c r="B280" s="383" t="s">
        <v>8387</v>
      </c>
      <c r="C280" s="339"/>
      <c r="D280" s="218"/>
      <c r="E280" s="387"/>
      <c r="F280" s="109"/>
      <c r="G280" s="233"/>
    </row>
    <row r="281" spans="2:7" x14ac:dyDescent="0.35">
      <c r="B281" s="383" t="s">
        <v>8388</v>
      </c>
      <c r="C281" s="339"/>
      <c r="D281" s="218"/>
      <c r="E281" s="387"/>
      <c r="F281" s="109"/>
      <c r="G281" s="233"/>
    </row>
    <row r="282" spans="2:7" x14ac:dyDescent="0.35">
      <c r="B282" s="383" t="s">
        <v>8389</v>
      </c>
      <c r="C282" s="339"/>
      <c r="D282" s="218"/>
      <c r="E282" s="387"/>
      <c r="F282" s="109"/>
      <c r="G282" s="233"/>
    </row>
    <row r="283" spans="2:7" x14ac:dyDescent="0.35">
      <c r="B283" s="383" t="s">
        <v>8390</v>
      </c>
      <c r="C283" s="339"/>
      <c r="D283" s="218"/>
      <c r="E283" s="387"/>
      <c r="F283" s="109"/>
      <c r="G283" s="233"/>
    </row>
    <row r="284" spans="2:7" ht="42" x14ac:dyDescent="0.35">
      <c r="B284" s="383" t="s">
        <v>8391</v>
      </c>
      <c r="C284" s="339"/>
      <c r="D284" s="218"/>
      <c r="E284" s="387"/>
      <c r="F284" s="109"/>
      <c r="G284" s="233"/>
    </row>
    <row r="285" spans="2:7" x14ac:dyDescent="0.35">
      <c r="B285" s="383" t="s">
        <v>8392</v>
      </c>
      <c r="C285" s="339"/>
      <c r="D285" s="218"/>
      <c r="E285" s="387"/>
      <c r="F285" s="109"/>
      <c r="G285" s="233"/>
    </row>
    <row r="286" spans="2:7" x14ac:dyDescent="0.35">
      <c r="B286" s="383" t="s">
        <v>8393</v>
      </c>
      <c r="C286" s="339"/>
      <c r="D286" s="218"/>
      <c r="E286" s="387"/>
      <c r="F286" s="109"/>
      <c r="G286" s="233"/>
    </row>
    <row r="287" spans="2:7" x14ac:dyDescent="0.35">
      <c r="B287" s="383" t="s">
        <v>8394</v>
      </c>
      <c r="C287" s="339"/>
      <c r="D287" s="218"/>
      <c r="E287" s="387"/>
      <c r="F287" s="109"/>
      <c r="G287" s="233"/>
    </row>
    <row r="288" spans="2:7" x14ac:dyDescent="0.35">
      <c r="B288" s="383" t="s">
        <v>8395</v>
      </c>
      <c r="C288" s="339"/>
      <c r="D288" s="218"/>
      <c r="E288" s="387"/>
      <c r="F288" s="109"/>
      <c r="G288" s="233"/>
    </row>
    <row r="289" spans="2:9" x14ac:dyDescent="0.35">
      <c r="G289" s="335"/>
      <c r="H289" s="335"/>
    </row>
    <row r="290" spans="2:9" x14ac:dyDescent="0.35">
      <c r="G290" s="335"/>
      <c r="H290" s="335"/>
    </row>
    <row r="291" spans="2:9" x14ac:dyDescent="0.35">
      <c r="B291" s="61" t="s">
        <v>4217</v>
      </c>
      <c r="H291" s="335"/>
      <c r="I291" s="122" t="s">
        <v>4306</v>
      </c>
    </row>
    <row r="292" spans="2:9" x14ac:dyDescent="0.35">
      <c r="B292" s="29" t="s">
        <v>4173</v>
      </c>
      <c r="G292" s="335"/>
      <c r="H292" s="335"/>
    </row>
    <row r="293" spans="2:9" ht="30" customHeight="1" x14ac:dyDescent="0.35">
      <c r="B293" s="56" t="s">
        <v>8480</v>
      </c>
      <c r="G293" s="335"/>
      <c r="H293" s="335"/>
    </row>
    <row r="294" spans="2:9" ht="107.5" customHeight="1" x14ac:dyDescent="0.35">
      <c r="C294" s="974" t="s">
        <v>4175</v>
      </c>
      <c r="D294" s="974"/>
      <c r="E294" s="974"/>
      <c r="F294" s="307" t="s">
        <v>4158</v>
      </c>
      <c r="G294" s="307" t="s">
        <v>4623</v>
      </c>
      <c r="H294" s="307" t="s">
        <v>9118</v>
      </c>
      <c r="I294" s="307" t="s">
        <v>9119</v>
      </c>
    </row>
    <row r="295" spans="2:9" ht="30" customHeight="1" x14ac:dyDescent="0.35">
      <c r="B295" s="964" t="s">
        <v>4326</v>
      </c>
      <c r="C295" s="945" t="s">
        <v>4429</v>
      </c>
      <c r="D295" s="945"/>
      <c r="E295" s="945"/>
      <c r="F295" s="195"/>
      <c r="G295" s="195"/>
      <c r="H295" s="218"/>
      <c r="I295" s="387"/>
    </row>
    <row r="296" spans="2:9" x14ac:dyDescent="0.35">
      <c r="B296" s="965"/>
      <c r="C296" s="945" t="s">
        <v>3568</v>
      </c>
      <c r="D296" s="945"/>
      <c r="E296" s="945"/>
      <c r="F296" s="195"/>
      <c r="G296" s="195"/>
      <c r="H296" s="218"/>
      <c r="I296" s="387"/>
    </row>
    <row r="297" spans="2:9" x14ac:dyDescent="0.35">
      <c r="B297" s="965"/>
      <c r="C297" s="945" t="s">
        <v>4430</v>
      </c>
      <c r="D297" s="945"/>
      <c r="E297" s="945"/>
      <c r="F297" s="195"/>
      <c r="G297" s="195"/>
      <c r="H297" s="218"/>
      <c r="I297" s="387"/>
    </row>
    <row r="298" spans="2:9" x14ac:dyDescent="0.35">
      <c r="B298" s="966"/>
      <c r="C298" s="945" t="s">
        <v>4431</v>
      </c>
      <c r="D298" s="945"/>
      <c r="E298" s="945"/>
      <c r="F298" s="195"/>
      <c r="G298" s="195"/>
      <c r="H298" s="218"/>
      <c r="I298" s="387"/>
    </row>
    <row r="299" spans="2:9" x14ac:dyDescent="0.35">
      <c r="B299" s="192" t="s">
        <v>4327</v>
      </c>
      <c r="C299" s="945" t="s">
        <v>4432</v>
      </c>
      <c r="D299" s="945"/>
      <c r="E299" s="945"/>
      <c r="F299" s="195"/>
      <c r="G299" s="195"/>
      <c r="H299" s="218"/>
      <c r="I299" s="387"/>
    </row>
    <row r="300" spans="2:9" x14ac:dyDescent="0.35">
      <c r="B300" s="192" t="s">
        <v>4328</v>
      </c>
      <c r="C300" s="945" t="s">
        <v>4433</v>
      </c>
      <c r="D300" s="945"/>
      <c r="E300" s="945"/>
      <c r="F300" s="195"/>
      <c r="G300" s="195"/>
      <c r="H300" s="218"/>
      <c r="I300" s="387"/>
    </row>
    <row r="301" spans="2:9" x14ac:dyDescent="0.35">
      <c r="B301" s="964" t="s">
        <v>4341</v>
      </c>
      <c r="C301" s="945" t="s">
        <v>4447</v>
      </c>
      <c r="D301" s="945"/>
      <c r="E301" s="945"/>
      <c r="F301" s="195"/>
      <c r="G301" s="195"/>
      <c r="H301" s="218"/>
      <c r="I301" s="387"/>
    </row>
    <row r="302" spans="2:9" x14ac:dyDescent="0.35">
      <c r="B302" s="965"/>
      <c r="C302" s="945" t="s">
        <v>4448</v>
      </c>
      <c r="D302" s="945"/>
      <c r="E302" s="945"/>
      <c r="F302" s="195"/>
      <c r="G302" s="195"/>
      <c r="H302" s="218"/>
      <c r="I302" s="387"/>
    </row>
    <row r="303" spans="2:9" x14ac:dyDescent="0.35">
      <c r="B303" s="966"/>
      <c r="C303" s="945" t="s">
        <v>4449</v>
      </c>
      <c r="D303" s="945"/>
      <c r="E303" s="945"/>
      <c r="F303" s="195"/>
      <c r="G303" s="195"/>
      <c r="H303" s="218"/>
      <c r="I303" s="387"/>
    </row>
    <row r="304" spans="2:9" x14ac:dyDescent="0.35">
      <c r="B304" s="964" t="s">
        <v>4342</v>
      </c>
      <c r="C304" s="945" t="s">
        <v>4460</v>
      </c>
      <c r="D304" s="945"/>
      <c r="E304" s="945"/>
      <c r="F304" s="195"/>
      <c r="G304" s="195"/>
      <c r="H304" s="218"/>
      <c r="I304" s="387"/>
    </row>
    <row r="305" spans="2:9" x14ac:dyDescent="0.35">
      <c r="B305" s="965"/>
      <c r="C305" s="945" t="s">
        <v>4461</v>
      </c>
      <c r="D305" s="945"/>
      <c r="E305" s="945"/>
      <c r="F305" s="195"/>
      <c r="G305" s="195"/>
      <c r="H305" s="218"/>
      <c r="I305" s="387"/>
    </row>
    <row r="306" spans="2:9" x14ac:dyDescent="0.35">
      <c r="B306" s="966"/>
      <c r="C306" s="945" t="s">
        <v>4462</v>
      </c>
      <c r="D306" s="945"/>
      <c r="E306" s="945"/>
      <c r="F306" s="195"/>
      <c r="G306" s="195"/>
      <c r="H306" s="218"/>
      <c r="I306" s="387"/>
    </row>
    <row r="307" spans="2:9" x14ac:dyDescent="0.35">
      <c r="B307" s="961" t="s">
        <v>4343</v>
      </c>
      <c r="C307" s="945" t="s">
        <v>4434</v>
      </c>
      <c r="D307" s="945"/>
      <c r="E307" s="945"/>
      <c r="F307" s="385"/>
      <c r="G307" s="195"/>
      <c r="H307" s="218"/>
      <c r="I307" s="387"/>
    </row>
    <row r="308" spans="2:9" x14ac:dyDescent="0.35">
      <c r="B308" s="962"/>
      <c r="C308" s="945" t="s">
        <v>4435</v>
      </c>
      <c r="D308" s="945"/>
      <c r="E308" s="945"/>
      <c r="F308" s="385"/>
      <c r="G308" s="195"/>
      <c r="H308" s="218"/>
      <c r="I308" s="387"/>
    </row>
    <row r="309" spans="2:9" ht="15" customHeight="1" x14ac:dyDescent="0.35">
      <c r="B309" s="962"/>
      <c r="C309" s="945" t="s">
        <v>4436</v>
      </c>
      <c r="D309" s="945"/>
      <c r="E309" s="945"/>
      <c r="F309" s="385"/>
      <c r="G309" s="195"/>
      <c r="H309" s="218"/>
      <c r="I309" s="387"/>
    </row>
    <row r="310" spans="2:9" x14ac:dyDescent="0.35">
      <c r="B310" s="963"/>
      <c r="C310" s="945" t="s">
        <v>4437</v>
      </c>
      <c r="D310" s="945"/>
      <c r="E310" s="945"/>
      <c r="F310" s="385"/>
      <c r="G310" s="195"/>
      <c r="H310" s="218"/>
      <c r="I310" s="387"/>
    </row>
    <row r="311" spans="2:9" x14ac:dyDescent="0.35">
      <c r="B311" s="961" t="s">
        <v>4344</v>
      </c>
      <c r="C311" s="945" t="s">
        <v>4438</v>
      </c>
      <c r="D311" s="945"/>
      <c r="E311" s="945"/>
      <c r="F311" s="385"/>
      <c r="G311" s="195"/>
      <c r="H311" s="218"/>
      <c r="I311" s="387"/>
    </row>
    <row r="312" spans="2:9" x14ac:dyDescent="0.35">
      <c r="B312" s="962"/>
      <c r="C312" s="945" t="s">
        <v>4439</v>
      </c>
      <c r="D312" s="945"/>
      <c r="E312" s="945"/>
      <c r="F312" s="385"/>
      <c r="G312" s="195"/>
      <c r="H312" s="218"/>
      <c r="I312" s="387"/>
    </row>
    <row r="313" spans="2:9" ht="15" customHeight="1" x14ac:dyDescent="0.35">
      <c r="B313" s="962"/>
      <c r="C313" s="945" t="s">
        <v>4440</v>
      </c>
      <c r="D313" s="945"/>
      <c r="E313" s="945"/>
      <c r="F313" s="385"/>
      <c r="G313" s="195"/>
      <c r="H313" s="218"/>
      <c r="I313" s="387"/>
    </row>
    <row r="314" spans="2:9" x14ac:dyDescent="0.35">
      <c r="B314" s="963"/>
      <c r="C314" s="945" t="s">
        <v>4441</v>
      </c>
      <c r="D314" s="945"/>
      <c r="E314" s="945"/>
      <c r="F314" s="385"/>
      <c r="G314" s="195"/>
      <c r="H314" s="218"/>
      <c r="I314" s="387"/>
    </row>
    <row r="315" spans="2:9" x14ac:dyDescent="0.35">
      <c r="G315" s="335"/>
      <c r="H315" s="335"/>
    </row>
    <row r="316" spans="2:9" x14ac:dyDescent="0.35">
      <c r="G316" s="335"/>
      <c r="H316" s="335"/>
    </row>
    <row r="317" spans="2:9" x14ac:dyDescent="0.35">
      <c r="G317" s="335"/>
      <c r="H317" s="335"/>
    </row>
    <row r="318" spans="2:9" x14ac:dyDescent="0.35">
      <c r="B318" s="61" t="s">
        <v>4218</v>
      </c>
      <c r="F318" s="122" t="s">
        <v>4306</v>
      </c>
      <c r="H318" s="335"/>
    </row>
    <row r="319" spans="2:9" x14ac:dyDescent="0.35">
      <c r="B319" s="388" t="s">
        <v>8601</v>
      </c>
      <c r="G319" s="335"/>
      <c r="H319" s="335"/>
    </row>
    <row r="320" spans="2:9" ht="53" customHeight="1" x14ac:dyDescent="0.35">
      <c r="B320" s="307" t="s">
        <v>9120</v>
      </c>
      <c r="C320" s="255"/>
    </row>
    <row r="321" spans="2:8" ht="63.5" customHeight="1" x14ac:dyDescent="0.35">
      <c r="B321" s="307" t="s">
        <v>4007</v>
      </c>
      <c r="C321" s="255"/>
    </row>
    <row r="322" spans="2:8" ht="73" x14ac:dyDescent="0.35">
      <c r="B322" s="307" t="s">
        <v>4159</v>
      </c>
      <c r="C322" s="255"/>
      <c r="D322" s="335"/>
      <c r="E322" s="335"/>
      <c r="F322" s="335"/>
      <c r="G322" s="335"/>
      <c r="H322" s="335"/>
    </row>
    <row r="323" spans="2:8" ht="101" x14ac:dyDescent="0.35">
      <c r="B323" s="307" t="s">
        <v>4624</v>
      </c>
      <c r="C323" s="255"/>
      <c r="D323" s="335"/>
      <c r="E323" s="335"/>
      <c r="F323" s="335"/>
      <c r="G323" s="335"/>
      <c r="H323" s="335"/>
    </row>
    <row r="324" spans="2:8" x14ac:dyDescent="0.35">
      <c r="B324" s="335"/>
      <c r="C324" s="335"/>
      <c r="D324" s="335"/>
      <c r="E324" s="335"/>
      <c r="F324" s="335"/>
      <c r="G324" s="335"/>
      <c r="H324" s="335"/>
    </row>
    <row r="325" spans="2:8" x14ac:dyDescent="0.35">
      <c r="B325" s="335"/>
      <c r="C325" s="335"/>
      <c r="D325" s="335"/>
      <c r="E325" s="335"/>
      <c r="F325" s="335"/>
      <c r="G325" s="335"/>
      <c r="H325" s="335"/>
    </row>
    <row r="326" spans="2:8" ht="40" customHeight="1" x14ac:dyDescent="0.35">
      <c r="B326" s="954" t="s">
        <v>4176</v>
      </c>
      <c r="C326" s="954"/>
      <c r="D326" s="335"/>
      <c r="E326" s="335"/>
      <c r="F326" s="335"/>
      <c r="G326" s="335"/>
      <c r="H326" s="335"/>
    </row>
    <row r="327" spans="2:8" x14ac:dyDescent="0.35">
      <c r="B327" s="335"/>
      <c r="C327" s="335"/>
      <c r="D327" s="335"/>
      <c r="E327" s="335"/>
      <c r="F327" s="335"/>
      <c r="G327" s="335"/>
      <c r="H327" s="335"/>
    </row>
    <row r="328" spans="2:8" ht="76" x14ac:dyDescent="0.35">
      <c r="B328" s="307" t="s">
        <v>8450</v>
      </c>
      <c r="C328" s="334"/>
      <c r="D328" s="335"/>
      <c r="E328" s="335"/>
      <c r="F328" s="335"/>
      <c r="G328" s="335"/>
      <c r="H328" s="335"/>
    </row>
    <row r="329" spans="2:8" ht="76" x14ac:dyDescent="0.35">
      <c r="B329" s="307" t="s">
        <v>8451</v>
      </c>
      <c r="C329" s="389"/>
      <c r="D329" s="335"/>
      <c r="E329" s="335"/>
      <c r="F329" s="335"/>
      <c r="G329" s="335"/>
      <c r="H329" s="335"/>
    </row>
    <row r="330" spans="2:8" x14ac:dyDescent="0.35">
      <c r="B330" s="335"/>
      <c r="C330" s="335"/>
      <c r="D330" s="335"/>
      <c r="E330" s="335"/>
      <c r="F330" s="335"/>
      <c r="G330" s="335"/>
      <c r="H330" s="335"/>
    </row>
    <row r="331" spans="2:8" x14ac:dyDescent="0.35">
      <c r="B331" s="335"/>
      <c r="C331" s="335"/>
      <c r="D331" s="335"/>
      <c r="E331" s="335"/>
      <c r="F331" s="335"/>
      <c r="G331" s="335"/>
      <c r="H331" s="335"/>
    </row>
    <row r="334" spans="2:8" ht="29" customHeight="1" x14ac:dyDescent="0.35">
      <c r="B334" s="864" t="s">
        <v>8331</v>
      </c>
      <c r="C334" s="864"/>
      <c r="D334" s="970"/>
      <c r="E334" s="122" t="s">
        <v>4306</v>
      </c>
    </row>
    <row r="336" spans="2:8" ht="66.5" customHeight="1" x14ac:dyDescent="0.35">
      <c r="B336" s="307" t="s">
        <v>4936</v>
      </c>
      <c r="C336" s="255"/>
    </row>
    <row r="338" spans="2:42" ht="62" customHeight="1" x14ac:dyDescent="0.35">
      <c r="B338" s="388" t="s">
        <v>8602</v>
      </c>
    </row>
    <row r="339" spans="2:42" ht="56" x14ac:dyDescent="0.35">
      <c r="C339" s="307" t="s">
        <v>4934</v>
      </c>
      <c r="D339" s="307" t="s">
        <v>4935</v>
      </c>
      <c r="E339" s="306" t="s">
        <v>4872</v>
      </c>
      <c r="F339" s="306" t="s">
        <v>4869</v>
      </c>
    </row>
    <row r="340" spans="2:42" x14ac:dyDescent="0.35">
      <c r="B340" s="967" t="s">
        <v>4932</v>
      </c>
      <c r="C340" s="107" t="s">
        <v>3562</v>
      </c>
      <c r="D340" s="195"/>
      <c r="E340" s="312"/>
      <c r="F340" s="313"/>
    </row>
    <row r="341" spans="2:42" x14ac:dyDescent="0.35">
      <c r="B341" s="968"/>
      <c r="C341" s="107" t="s">
        <v>3563</v>
      </c>
      <c r="D341" s="195"/>
      <c r="E341" s="313"/>
      <c r="F341" s="313"/>
    </row>
    <row r="342" spans="2:42" ht="15" customHeight="1" x14ac:dyDescent="0.35">
      <c r="B342" s="968"/>
      <c r="C342" s="107" t="s">
        <v>3776</v>
      </c>
      <c r="D342" s="195"/>
      <c r="E342" s="313"/>
      <c r="F342" s="313"/>
    </row>
    <row r="343" spans="2:42" ht="15" customHeight="1" x14ac:dyDescent="0.35">
      <c r="B343" s="968"/>
      <c r="C343" s="107" t="s">
        <v>3564</v>
      </c>
      <c r="D343" s="195"/>
      <c r="E343" s="313"/>
      <c r="F343" s="313"/>
    </row>
    <row r="344" spans="2:42" ht="15" customHeight="1" x14ac:dyDescent="0.35">
      <c r="B344" s="968"/>
      <c r="C344" s="107" t="s">
        <v>3565</v>
      </c>
      <c r="D344" s="195"/>
      <c r="E344" s="313"/>
      <c r="F344" s="313"/>
    </row>
    <row r="345" spans="2:42" ht="15" customHeight="1" x14ac:dyDescent="0.35">
      <c r="B345" s="969"/>
      <c r="C345" s="107" t="s">
        <v>4</v>
      </c>
      <c r="D345" s="195"/>
      <c r="E345" s="313"/>
      <c r="F345" s="313"/>
    </row>
    <row r="346" spans="2:42" ht="15" customHeight="1" x14ac:dyDescent="0.35">
      <c r="B346" s="766" t="s">
        <v>4933</v>
      </c>
      <c r="C346" s="107" t="s">
        <v>3562</v>
      </c>
      <c r="D346" s="195"/>
      <c r="E346" s="313"/>
      <c r="F346" s="313"/>
    </row>
    <row r="347" spans="2:42" ht="15" customHeight="1" x14ac:dyDescent="0.35">
      <c r="B347" s="766"/>
      <c r="C347" s="107" t="s">
        <v>3563</v>
      </c>
      <c r="D347" s="195"/>
      <c r="E347" s="313"/>
      <c r="F347" s="313"/>
    </row>
    <row r="348" spans="2:42" x14ac:dyDescent="0.35">
      <c r="B348" s="766"/>
      <c r="C348" s="107" t="s">
        <v>3566</v>
      </c>
      <c r="D348" s="195"/>
      <c r="E348" s="313"/>
      <c r="F348" s="313"/>
      <c r="AM348" s="55"/>
      <c r="AO348" s="341"/>
    </row>
    <row r="349" spans="2:42" ht="15" customHeight="1" x14ac:dyDescent="0.35">
      <c r="B349" s="766"/>
      <c r="C349" s="107" t="s">
        <v>3567</v>
      </c>
      <c r="D349" s="195"/>
      <c r="E349" s="313"/>
      <c r="F349" s="313"/>
      <c r="AM349" s="335"/>
      <c r="AN349" s="335"/>
      <c r="AO349" s="372"/>
      <c r="AP349" s="335"/>
    </row>
    <row r="350" spans="2:42" ht="15" customHeight="1" x14ac:dyDescent="0.35">
      <c r="B350" s="335"/>
      <c r="D350" s="335"/>
      <c r="E350" s="335"/>
      <c r="F350" s="335"/>
      <c r="AM350" s="335"/>
      <c r="AN350" s="335"/>
      <c r="AO350" s="372"/>
      <c r="AP350" s="335"/>
    </row>
    <row r="351" spans="2:42" ht="15" customHeight="1" x14ac:dyDescent="0.35">
      <c r="AM351" s="335"/>
      <c r="AN351" s="335"/>
      <c r="AO351" s="372"/>
      <c r="AP351" s="335"/>
    </row>
    <row r="352" spans="2:42" x14ac:dyDescent="0.35">
      <c r="B352" s="29" t="s">
        <v>4423</v>
      </c>
      <c r="E352" s="122" t="s">
        <v>4306</v>
      </c>
      <c r="AM352" s="335"/>
      <c r="AN352" s="335"/>
      <c r="AO352" s="372"/>
      <c r="AP352" s="335"/>
    </row>
    <row r="353" spans="1:49" x14ac:dyDescent="0.35">
      <c r="AM353" s="335"/>
      <c r="AN353" s="335"/>
      <c r="AO353" s="372"/>
      <c r="AP353" s="335"/>
    </row>
    <row r="354" spans="1:49" ht="97" customHeight="1" x14ac:dyDescent="0.35">
      <c r="B354" s="447" t="s">
        <v>8453</v>
      </c>
      <c r="C354" s="724" t="s">
        <v>4425</v>
      </c>
      <c r="D354" s="724" t="s">
        <v>4424</v>
      </c>
      <c r="E354" s="724" t="s">
        <v>4495</v>
      </c>
      <c r="F354" s="724" t="s">
        <v>4571</v>
      </c>
      <c r="G354" s="724" t="s">
        <v>4380</v>
      </c>
      <c r="H354" s="724" t="s">
        <v>8737</v>
      </c>
      <c r="I354" s="724" t="s">
        <v>8738</v>
      </c>
      <c r="J354" s="724" t="s">
        <v>3920</v>
      </c>
      <c r="K354" s="724" t="s">
        <v>9045</v>
      </c>
      <c r="L354" s="724" t="s">
        <v>8786</v>
      </c>
      <c r="M354" s="950" t="s">
        <v>9046</v>
      </c>
      <c r="N354" s="951"/>
      <c r="O354" s="952"/>
      <c r="AM354" s="335"/>
      <c r="AN354" s="335"/>
      <c r="AO354" s="372"/>
      <c r="AP354" s="335"/>
    </row>
    <row r="355" spans="1:49" x14ac:dyDescent="0.35">
      <c r="A355" s="335"/>
      <c r="B355" s="971" t="s">
        <v>4215</v>
      </c>
      <c r="C355" s="942"/>
      <c r="D355" s="942"/>
      <c r="E355" s="942"/>
      <c r="F355" s="643"/>
      <c r="G355" s="646"/>
      <c r="H355" s="646"/>
      <c r="I355" s="646"/>
      <c r="J355" s="646"/>
      <c r="K355" s="646"/>
      <c r="L355" s="381"/>
      <c r="M355" s="926"/>
      <c r="N355" s="926"/>
      <c r="O355" s="926"/>
      <c r="AM355" s="335"/>
      <c r="AN355" s="335"/>
      <c r="AO355" s="372"/>
      <c r="AP355" s="335"/>
    </row>
    <row r="356" spans="1:49" x14ac:dyDescent="0.35">
      <c r="A356" s="335"/>
      <c r="B356" s="972"/>
      <c r="C356" s="942"/>
      <c r="D356" s="942"/>
      <c r="E356" s="942"/>
      <c r="F356" s="643"/>
      <c r="G356" s="646"/>
      <c r="H356" s="646"/>
      <c r="I356" s="646"/>
      <c r="J356" s="646"/>
      <c r="K356" s="646"/>
      <c r="L356" s="381"/>
      <c r="M356" s="926"/>
      <c r="N356" s="926"/>
      <c r="O356" s="926"/>
      <c r="AB356" s="56"/>
      <c r="AC356" s="56"/>
      <c r="AM356" s="335"/>
      <c r="AN356" s="335"/>
      <c r="AO356" s="372"/>
      <c r="AP356" s="335"/>
      <c r="AV356" s="55"/>
      <c r="AW356" s="55"/>
    </row>
    <row r="357" spans="1:49" s="335" customFormat="1" x14ac:dyDescent="0.35">
      <c r="B357" s="972"/>
      <c r="C357" s="942"/>
      <c r="D357" s="942"/>
      <c r="E357" s="942"/>
      <c r="F357" s="643"/>
      <c r="G357" s="646"/>
      <c r="H357" s="646"/>
      <c r="I357" s="646"/>
      <c r="J357" s="646"/>
      <c r="K357" s="646"/>
      <c r="L357" s="381"/>
      <c r="M357" s="926"/>
      <c r="N357" s="926"/>
      <c r="O357" s="926"/>
      <c r="AO357" s="372"/>
    </row>
    <row r="358" spans="1:49" s="335" customFormat="1" x14ac:dyDescent="0.35">
      <c r="B358" s="972"/>
      <c r="C358" s="942"/>
      <c r="D358" s="942"/>
      <c r="E358" s="942"/>
      <c r="F358" s="643"/>
      <c r="G358" s="646"/>
      <c r="H358" s="646"/>
      <c r="I358" s="646"/>
      <c r="J358" s="646"/>
      <c r="K358" s="646"/>
      <c r="L358" s="381"/>
      <c r="M358" s="926"/>
      <c r="N358" s="926"/>
      <c r="O358" s="926"/>
      <c r="AO358" s="372"/>
    </row>
    <row r="359" spans="1:49" s="335" customFormat="1" x14ac:dyDescent="0.35">
      <c r="B359" s="972"/>
      <c r="C359" s="942"/>
      <c r="D359" s="942"/>
      <c r="E359" s="942"/>
      <c r="F359" s="643"/>
      <c r="G359" s="646"/>
      <c r="H359" s="646"/>
      <c r="I359" s="646"/>
      <c r="J359" s="646"/>
      <c r="K359" s="646"/>
      <c r="L359" s="381"/>
      <c r="M359" s="926"/>
      <c r="N359" s="926"/>
      <c r="O359" s="926"/>
      <c r="AO359" s="372"/>
    </row>
    <row r="360" spans="1:49" s="335" customFormat="1" x14ac:dyDescent="0.35">
      <c r="B360" s="972"/>
      <c r="C360" s="942"/>
      <c r="D360" s="942"/>
      <c r="E360" s="942"/>
      <c r="F360" s="643"/>
      <c r="G360" s="646"/>
      <c r="H360" s="646"/>
      <c r="I360" s="646"/>
      <c r="J360" s="646"/>
      <c r="K360" s="646"/>
      <c r="L360" s="381"/>
      <c r="M360" s="926"/>
      <c r="N360" s="926"/>
      <c r="O360" s="926"/>
      <c r="AO360" s="372"/>
    </row>
    <row r="361" spans="1:49" s="335" customFormat="1" x14ac:dyDescent="0.35">
      <c r="B361" s="972"/>
      <c r="C361" s="942"/>
      <c r="D361" s="942"/>
      <c r="E361" s="942"/>
      <c r="F361" s="643"/>
      <c r="G361" s="646"/>
      <c r="H361" s="646"/>
      <c r="I361" s="646"/>
      <c r="J361" s="646"/>
      <c r="K361" s="646"/>
      <c r="L361" s="381"/>
      <c r="M361" s="926"/>
      <c r="N361" s="926"/>
      <c r="O361" s="926"/>
      <c r="AO361" s="372"/>
    </row>
    <row r="362" spans="1:49" s="335" customFormat="1" x14ac:dyDescent="0.35">
      <c r="B362" s="972"/>
      <c r="C362" s="942"/>
      <c r="D362" s="942"/>
      <c r="E362" s="942"/>
      <c r="F362" s="643"/>
      <c r="G362" s="646"/>
      <c r="H362" s="646"/>
      <c r="I362" s="646"/>
      <c r="J362" s="646"/>
      <c r="K362" s="646"/>
      <c r="L362" s="381"/>
      <c r="M362" s="926"/>
      <c r="N362" s="926"/>
      <c r="O362" s="926"/>
      <c r="AO362" s="372"/>
    </row>
    <row r="363" spans="1:49" s="335" customFormat="1" x14ac:dyDescent="0.35">
      <c r="B363" s="972"/>
      <c r="C363" s="942"/>
      <c r="D363" s="942"/>
      <c r="E363" s="942"/>
      <c r="F363" s="643"/>
      <c r="G363" s="646"/>
      <c r="H363" s="646"/>
      <c r="I363" s="646"/>
      <c r="J363" s="646"/>
      <c r="K363" s="646"/>
      <c r="L363" s="381"/>
      <c r="M363" s="926"/>
      <c r="N363" s="926"/>
      <c r="O363" s="926"/>
      <c r="AO363" s="372"/>
    </row>
    <row r="364" spans="1:49" s="335" customFormat="1" x14ac:dyDescent="0.35">
      <c r="B364" s="972"/>
      <c r="C364" s="942"/>
      <c r="D364" s="942"/>
      <c r="E364" s="942"/>
      <c r="F364" s="643"/>
      <c r="G364" s="646"/>
      <c r="H364" s="646"/>
      <c r="I364" s="646"/>
      <c r="J364" s="646"/>
      <c r="K364" s="646"/>
      <c r="L364" s="381"/>
      <c r="M364" s="926"/>
      <c r="N364" s="926"/>
      <c r="O364" s="926"/>
      <c r="AO364" s="372"/>
    </row>
    <row r="365" spans="1:49" s="335" customFormat="1" x14ac:dyDescent="0.35">
      <c r="B365" s="972"/>
      <c r="C365" s="942"/>
      <c r="D365" s="942"/>
      <c r="E365" s="942"/>
      <c r="F365" s="643"/>
      <c r="G365" s="646"/>
      <c r="H365" s="646"/>
      <c r="I365" s="646"/>
      <c r="J365" s="646"/>
      <c r="K365" s="646"/>
      <c r="L365" s="381"/>
      <c r="M365" s="926"/>
      <c r="N365" s="926"/>
      <c r="O365" s="926"/>
      <c r="AO365" s="372"/>
    </row>
    <row r="366" spans="1:49" s="335" customFormat="1" x14ac:dyDescent="0.35">
      <c r="B366" s="972"/>
      <c r="C366" s="942"/>
      <c r="D366" s="942"/>
      <c r="E366" s="942"/>
      <c r="F366" s="643"/>
      <c r="G366" s="646"/>
      <c r="H366" s="646"/>
      <c r="I366" s="646"/>
      <c r="J366" s="646"/>
      <c r="K366" s="646"/>
      <c r="L366" s="381"/>
      <c r="M366" s="926"/>
      <c r="N366" s="926"/>
      <c r="O366" s="926"/>
      <c r="AO366" s="372"/>
    </row>
    <row r="367" spans="1:49" s="335" customFormat="1" x14ac:dyDescent="0.35">
      <c r="B367" s="972"/>
      <c r="C367" s="942"/>
      <c r="D367" s="942"/>
      <c r="E367" s="942"/>
      <c r="F367" s="643"/>
      <c r="G367" s="646"/>
      <c r="H367" s="646"/>
      <c r="I367" s="646"/>
      <c r="J367" s="646"/>
      <c r="K367" s="646"/>
      <c r="L367" s="381"/>
      <c r="M367" s="926"/>
      <c r="N367" s="926"/>
      <c r="O367" s="926"/>
      <c r="AO367" s="372"/>
    </row>
    <row r="368" spans="1:49" s="335" customFormat="1" x14ac:dyDescent="0.35">
      <c r="B368" s="972"/>
      <c r="C368" s="942"/>
      <c r="D368" s="942"/>
      <c r="E368" s="942"/>
      <c r="F368" s="643"/>
      <c r="G368" s="646"/>
      <c r="H368" s="646"/>
      <c r="I368" s="646"/>
      <c r="J368" s="646"/>
      <c r="K368" s="646"/>
      <c r="L368" s="381"/>
      <c r="M368" s="926"/>
      <c r="N368" s="926"/>
      <c r="O368" s="926"/>
    </row>
    <row r="369" spans="1:49" s="335" customFormat="1" x14ac:dyDescent="0.35">
      <c r="B369" s="972"/>
      <c r="C369" s="942"/>
      <c r="D369" s="942"/>
      <c r="E369" s="942"/>
      <c r="F369" s="643"/>
      <c r="G369" s="646"/>
      <c r="H369" s="646"/>
      <c r="I369" s="646"/>
      <c r="J369" s="646"/>
      <c r="K369" s="646"/>
      <c r="L369" s="381"/>
      <c r="M369" s="926"/>
      <c r="N369" s="926"/>
      <c r="O369" s="926"/>
      <c r="AO369" s="372"/>
    </row>
    <row r="370" spans="1:49" s="335" customFormat="1" x14ac:dyDescent="0.35">
      <c r="B370" s="972"/>
      <c r="C370" s="942"/>
      <c r="D370" s="942"/>
      <c r="E370" s="942"/>
      <c r="F370" s="643"/>
      <c r="G370" s="646"/>
      <c r="H370" s="646"/>
      <c r="I370" s="646"/>
      <c r="J370" s="646"/>
      <c r="K370" s="646"/>
      <c r="L370" s="381"/>
      <c r="M370" s="926"/>
      <c r="N370" s="926"/>
      <c r="O370" s="926"/>
      <c r="AM370" s="55"/>
      <c r="AN370" s="55"/>
      <c r="AO370" s="341"/>
      <c r="AP370" s="55"/>
    </row>
    <row r="371" spans="1:49" s="335" customFormat="1" x14ac:dyDescent="0.35">
      <c r="B371" s="972"/>
      <c r="C371" s="942"/>
      <c r="D371" s="942"/>
      <c r="E371" s="942"/>
      <c r="F371" s="643"/>
      <c r="G371" s="646"/>
      <c r="H371" s="646"/>
      <c r="I371" s="646"/>
      <c r="J371" s="646"/>
      <c r="K371" s="646"/>
      <c r="L371" s="381"/>
      <c r="M371" s="926"/>
      <c r="N371" s="926"/>
      <c r="O371" s="926"/>
      <c r="AM371" s="55"/>
      <c r="AN371" s="55"/>
      <c r="AO371" s="341"/>
      <c r="AP371" s="55"/>
    </row>
    <row r="372" spans="1:49" s="335" customFormat="1" x14ac:dyDescent="0.35">
      <c r="B372" s="972"/>
      <c r="C372" s="942"/>
      <c r="D372" s="942"/>
      <c r="E372" s="942"/>
      <c r="F372" s="643"/>
      <c r="G372" s="646"/>
      <c r="H372" s="646"/>
      <c r="I372" s="646"/>
      <c r="J372" s="646"/>
      <c r="K372" s="646"/>
      <c r="L372" s="381"/>
      <c r="M372" s="926"/>
      <c r="N372" s="926"/>
      <c r="O372" s="926"/>
      <c r="AM372" s="55"/>
      <c r="AN372" s="55"/>
      <c r="AO372" s="341"/>
      <c r="AP372" s="55"/>
    </row>
    <row r="373" spans="1:49" s="335" customFormat="1" x14ac:dyDescent="0.35">
      <c r="B373" s="972"/>
      <c r="C373" s="942"/>
      <c r="D373" s="942"/>
      <c r="E373" s="942"/>
      <c r="F373" s="643"/>
      <c r="G373" s="646"/>
      <c r="H373" s="646"/>
      <c r="I373" s="646"/>
      <c r="J373" s="646"/>
      <c r="K373" s="646"/>
      <c r="L373" s="381"/>
      <c r="M373" s="926"/>
      <c r="N373" s="926"/>
      <c r="O373" s="926"/>
      <c r="AM373" s="55"/>
      <c r="AN373" s="55"/>
      <c r="AO373" s="341"/>
      <c r="AP373" s="55"/>
    </row>
    <row r="374" spans="1:49" s="335" customFormat="1" x14ac:dyDescent="0.35">
      <c r="B374" s="973"/>
      <c r="C374" s="942"/>
      <c r="D374" s="942"/>
      <c r="E374" s="942"/>
      <c r="F374" s="643"/>
      <c r="G374" s="646"/>
      <c r="H374" s="646"/>
      <c r="I374" s="646"/>
      <c r="J374" s="646"/>
      <c r="K374" s="646"/>
      <c r="L374" s="381"/>
      <c r="M374" s="926"/>
      <c r="N374" s="926"/>
      <c r="O374" s="926"/>
      <c r="AM374" s="55"/>
      <c r="AN374" s="55"/>
      <c r="AO374" s="341"/>
      <c r="AP374" s="55"/>
    </row>
    <row r="375" spans="1:49" s="335" customFormat="1" x14ac:dyDescent="0.35">
      <c r="C375" s="121"/>
      <c r="D375" s="121"/>
      <c r="E375" s="121"/>
      <c r="F375" s="121"/>
      <c r="G375" s="121"/>
      <c r="H375" s="121"/>
      <c r="I375" s="121"/>
      <c r="J375" s="121"/>
      <c r="K375" s="391"/>
      <c r="L375" s="391"/>
      <c r="M375" s="5"/>
      <c r="N375" s="397"/>
      <c r="O375" s="397"/>
      <c r="AM375" s="55"/>
      <c r="AN375" s="55"/>
      <c r="AO375" s="341"/>
      <c r="AP375" s="55"/>
    </row>
    <row r="376" spans="1:49" s="335" customFormat="1" x14ac:dyDescent="0.35">
      <c r="A376" s="56"/>
      <c r="B376" s="971" t="s">
        <v>4758</v>
      </c>
      <c r="C376" s="646"/>
      <c r="D376" s="644"/>
      <c r="E376" s="644"/>
      <c r="F376" s="313"/>
      <c r="G376" s="646"/>
      <c r="H376" s="643"/>
      <c r="I376" s="643"/>
      <c r="J376" s="646"/>
      <c r="K376" s="313"/>
      <c r="L376" s="389"/>
      <c r="M376" s="926"/>
      <c r="N376" s="926"/>
      <c r="O376" s="926"/>
      <c r="P376" s="56"/>
      <c r="Q376" s="56"/>
      <c r="AM376" s="55"/>
      <c r="AN376" s="55"/>
      <c r="AO376" s="341"/>
      <c r="AP376" s="55"/>
      <c r="AQ376" s="372"/>
    </row>
    <row r="377" spans="1:49" s="335" customFormat="1" x14ac:dyDescent="0.35">
      <c r="A377" s="56"/>
      <c r="B377" s="972"/>
      <c r="C377" s="646"/>
      <c r="D377" s="644"/>
      <c r="E377" s="644"/>
      <c r="F377" s="313"/>
      <c r="G377" s="646"/>
      <c r="H377" s="643"/>
      <c r="I377" s="643"/>
      <c r="J377" s="646"/>
      <c r="K377" s="313"/>
      <c r="L377" s="389"/>
      <c r="M377" s="926"/>
      <c r="N377" s="926"/>
      <c r="O377" s="926"/>
      <c r="P377" s="56"/>
      <c r="Q377" s="56"/>
      <c r="AM377" s="55"/>
      <c r="AN377" s="55"/>
      <c r="AO377" s="341"/>
      <c r="AP377" s="55"/>
    </row>
    <row r="378" spans="1:49" x14ac:dyDescent="0.35">
      <c r="B378" s="972"/>
      <c r="C378" s="646"/>
      <c r="D378" s="644"/>
      <c r="E378" s="644"/>
      <c r="F378" s="313"/>
      <c r="G378" s="646"/>
      <c r="H378" s="643"/>
      <c r="I378" s="643"/>
      <c r="J378" s="646"/>
      <c r="K378" s="313"/>
      <c r="L378" s="389"/>
      <c r="M378" s="926"/>
      <c r="N378" s="926"/>
      <c r="O378" s="926"/>
      <c r="AB378" s="56"/>
      <c r="AC378" s="56"/>
      <c r="AM378" s="55"/>
      <c r="AO378" s="341"/>
      <c r="AV378" s="55"/>
      <c r="AW378" s="55"/>
    </row>
    <row r="379" spans="1:49" x14ac:dyDescent="0.35">
      <c r="B379" s="972"/>
      <c r="C379" s="646"/>
      <c r="D379" s="644"/>
      <c r="E379" s="644"/>
      <c r="F379" s="313"/>
      <c r="G379" s="646"/>
      <c r="H379" s="643"/>
      <c r="I379" s="643"/>
      <c r="J379" s="646"/>
      <c r="K379" s="313"/>
      <c r="L379" s="389"/>
      <c r="M379" s="926"/>
      <c r="N379" s="926"/>
      <c r="O379" s="926"/>
      <c r="AB379" s="56"/>
      <c r="AC379" s="56"/>
      <c r="AM379" s="55"/>
      <c r="AO379" s="341"/>
      <c r="AV379" s="55"/>
      <c r="AW379" s="55"/>
    </row>
    <row r="380" spans="1:49" x14ac:dyDescent="0.35">
      <c r="B380" s="972"/>
      <c r="C380" s="646"/>
      <c r="D380" s="644"/>
      <c r="E380" s="644"/>
      <c r="F380" s="313"/>
      <c r="G380" s="646"/>
      <c r="H380" s="643"/>
      <c r="I380" s="643"/>
      <c r="J380" s="646"/>
      <c r="K380" s="313"/>
      <c r="L380" s="389"/>
      <c r="M380" s="926"/>
      <c r="N380" s="926"/>
      <c r="O380" s="926"/>
      <c r="AB380" s="56"/>
      <c r="AC380" s="56"/>
      <c r="AM380" s="55"/>
      <c r="AO380" s="341"/>
      <c r="AV380" s="55"/>
      <c r="AW380" s="55"/>
    </row>
    <row r="381" spans="1:49" x14ac:dyDescent="0.35">
      <c r="B381" s="972"/>
      <c r="C381" s="646"/>
      <c r="D381" s="644"/>
      <c r="E381" s="644"/>
      <c r="F381" s="313"/>
      <c r="G381" s="646"/>
      <c r="H381" s="643"/>
      <c r="I381" s="643"/>
      <c r="J381" s="646"/>
      <c r="K381" s="313"/>
      <c r="L381" s="389"/>
      <c r="M381" s="926"/>
      <c r="N381" s="926"/>
      <c r="O381" s="926"/>
      <c r="AB381" s="56"/>
      <c r="AC381" s="56"/>
      <c r="AM381" s="55"/>
      <c r="AO381" s="341"/>
      <c r="AV381" s="55"/>
      <c r="AW381" s="55"/>
    </row>
    <row r="382" spans="1:49" x14ac:dyDescent="0.35">
      <c r="B382" s="972"/>
      <c r="C382" s="646"/>
      <c r="D382" s="644"/>
      <c r="E382" s="644"/>
      <c r="F382" s="313"/>
      <c r="G382" s="646"/>
      <c r="H382" s="643"/>
      <c r="I382" s="643"/>
      <c r="J382" s="646"/>
      <c r="K382" s="313"/>
      <c r="L382" s="389"/>
      <c r="M382" s="926"/>
      <c r="N382" s="926"/>
      <c r="O382" s="926"/>
      <c r="AB382" s="56"/>
      <c r="AC382" s="56"/>
      <c r="AM382" s="55"/>
      <c r="AO382" s="341"/>
      <c r="AV382" s="55"/>
      <c r="AW382" s="55"/>
    </row>
    <row r="383" spans="1:49" x14ac:dyDescent="0.35">
      <c r="B383" s="972"/>
      <c r="C383" s="646"/>
      <c r="D383" s="644"/>
      <c r="E383" s="644"/>
      <c r="F383" s="313"/>
      <c r="G383" s="646"/>
      <c r="H383" s="643"/>
      <c r="I383" s="643"/>
      <c r="J383" s="646"/>
      <c r="K383" s="313"/>
      <c r="L383" s="389"/>
      <c r="M383" s="926"/>
      <c r="N383" s="926"/>
      <c r="O383" s="926"/>
      <c r="AB383" s="56"/>
      <c r="AC383" s="56"/>
      <c r="AM383" s="55"/>
      <c r="AO383" s="341"/>
      <c r="AV383" s="55"/>
      <c r="AW383" s="55"/>
    </row>
    <row r="384" spans="1:49" x14ac:dyDescent="0.35">
      <c r="B384" s="972"/>
      <c r="C384" s="646"/>
      <c r="D384" s="644"/>
      <c r="E384" s="644"/>
      <c r="F384" s="313"/>
      <c r="G384" s="646"/>
      <c r="H384" s="643"/>
      <c r="I384" s="643"/>
      <c r="J384" s="646"/>
      <c r="K384" s="313"/>
      <c r="L384" s="389"/>
      <c r="M384" s="926"/>
      <c r="N384" s="926"/>
      <c r="O384" s="926"/>
      <c r="AB384" s="56"/>
      <c r="AC384" s="56"/>
      <c r="AM384" s="55"/>
      <c r="AO384" s="341"/>
      <c r="AV384" s="55"/>
      <c r="AW384" s="55"/>
    </row>
    <row r="385" spans="2:49" x14ac:dyDescent="0.35">
      <c r="B385" s="972"/>
      <c r="C385" s="646"/>
      <c r="D385" s="644"/>
      <c r="E385" s="644"/>
      <c r="F385" s="313"/>
      <c r="G385" s="646"/>
      <c r="H385" s="643"/>
      <c r="I385" s="643"/>
      <c r="J385" s="646"/>
      <c r="K385" s="313"/>
      <c r="L385" s="389"/>
      <c r="M385" s="926"/>
      <c r="N385" s="926"/>
      <c r="O385" s="926"/>
      <c r="AB385" s="56"/>
      <c r="AC385" s="56"/>
      <c r="AM385" s="55"/>
      <c r="AO385" s="341"/>
      <c r="AV385" s="55"/>
      <c r="AW385" s="55"/>
    </row>
    <row r="386" spans="2:49" x14ac:dyDescent="0.35">
      <c r="B386" s="972"/>
      <c r="C386" s="646"/>
      <c r="D386" s="644"/>
      <c r="E386" s="644"/>
      <c r="F386" s="313"/>
      <c r="G386" s="646"/>
      <c r="H386" s="643"/>
      <c r="I386" s="643"/>
      <c r="J386" s="646"/>
      <c r="K386" s="313"/>
      <c r="L386" s="389"/>
      <c r="M386" s="926"/>
      <c r="N386" s="926"/>
      <c r="O386" s="926"/>
      <c r="AB386" s="56"/>
      <c r="AC386" s="56"/>
      <c r="AM386" s="55"/>
      <c r="AO386" s="341"/>
      <c r="AV386" s="55"/>
      <c r="AW386" s="55"/>
    </row>
    <row r="387" spans="2:49" x14ac:dyDescent="0.35">
      <c r="B387" s="972"/>
      <c r="C387" s="646"/>
      <c r="D387" s="644"/>
      <c r="E387" s="644"/>
      <c r="F387" s="313"/>
      <c r="G387" s="646"/>
      <c r="H387" s="643"/>
      <c r="I387" s="643"/>
      <c r="J387" s="646"/>
      <c r="K387" s="313"/>
      <c r="L387" s="389"/>
      <c r="M387" s="926"/>
      <c r="N387" s="926"/>
      <c r="O387" s="926"/>
      <c r="AB387" s="56"/>
      <c r="AC387" s="56"/>
      <c r="AM387" s="55"/>
      <c r="AO387" s="341"/>
      <c r="AV387" s="55"/>
      <c r="AW387" s="55"/>
    </row>
    <row r="388" spans="2:49" x14ac:dyDescent="0.35">
      <c r="B388" s="972"/>
      <c r="C388" s="646"/>
      <c r="D388" s="644"/>
      <c r="E388" s="644"/>
      <c r="F388" s="313"/>
      <c r="G388" s="646"/>
      <c r="H388" s="643"/>
      <c r="I388" s="643"/>
      <c r="J388" s="646"/>
      <c r="K388" s="313"/>
      <c r="L388" s="389"/>
      <c r="M388" s="926"/>
      <c r="N388" s="926"/>
      <c r="O388" s="926"/>
      <c r="AB388" s="56"/>
      <c r="AC388" s="56"/>
      <c r="AM388" s="55"/>
      <c r="AO388" s="341"/>
      <c r="AV388" s="55"/>
      <c r="AW388" s="55"/>
    </row>
    <row r="389" spans="2:49" x14ac:dyDescent="0.35">
      <c r="B389" s="972"/>
      <c r="C389" s="646"/>
      <c r="D389" s="644"/>
      <c r="E389" s="644"/>
      <c r="F389" s="313"/>
      <c r="G389" s="646"/>
      <c r="H389" s="643"/>
      <c r="I389" s="643"/>
      <c r="J389" s="646"/>
      <c r="K389" s="313"/>
      <c r="L389" s="389"/>
      <c r="M389" s="926"/>
      <c r="N389" s="926"/>
      <c r="O389" s="926"/>
      <c r="AB389" s="56"/>
      <c r="AC389" s="56"/>
      <c r="AM389" s="55"/>
      <c r="AO389" s="341"/>
      <c r="AV389" s="55"/>
      <c r="AW389" s="55"/>
    </row>
    <row r="390" spans="2:49" x14ac:dyDescent="0.35">
      <c r="B390" s="972"/>
      <c r="C390" s="646"/>
      <c r="D390" s="644"/>
      <c r="E390" s="644"/>
      <c r="F390" s="313"/>
      <c r="G390" s="646"/>
      <c r="H390" s="643"/>
      <c r="I390" s="643"/>
      <c r="J390" s="646"/>
      <c r="K390" s="313"/>
      <c r="L390" s="389"/>
      <c r="M390" s="926"/>
      <c r="N390" s="926"/>
      <c r="O390" s="926"/>
      <c r="AB390" s="56"/>
      <c r="AC390" s="56"/>
      <c r="AM390" s="55"/>
      <c r="AO390" s="341"/>
      <c r="AV390" s="55"/>
      <c r="AW390" s="55"/>
    </row>
    <row r="391" spans="2:49" x14ac:dyDescent="0.35">
      <c r="B391" s="972"/>
      <c r="C391" s="646"/>
      <c r="D391" s="644"/>
      <c r="E391" s="644"/>
      <c r="F391" s="313"/>
      <c r="G391" s="646"/>
      <c r="H391" s="643"/>
      <c r="I391" s="643"/>
      <c r="J391" s="646"/>
      <c r="K391" s="313"/>
      <c r="L391" s="389"/>
      <c r="M391" s="926"/>
      <c r="N391" s="926"/>
      <c r="O391" s="926"/>
      <c r="AB391" s="56"/>
      <c r="AC391" s="56"/>
      <c r="AM391" s="55"/>
      <c r="AO391" s="341"/>
      <c r="AV391" s="55"/>
      <c r="AW391" s="55"/>
    </row>
    <row r="392" spans="2:49" x14ac:dyDescent="0.35">
      <c r="B392" s="972"/>
      <c r="C392" s="646"/>
      <c r="D392" s="644"/>
      <c r="E392" s="644"/>
      <c r="F392" s="313"/>
      <c r="G392" s="646"/>
      <c r="H392" s="643"/>
      <c r="I392" s="643"/>
      <c r="J392" s="646"/>
      <c r="K392" s="313"/>
      <c r="L392" s="389"/>
      <c r="M392" s="926"/>
      <c r="N392" s="926"/>
      <c r="O392" s="926"/>
      <c r="AB392" s="56"/>
      <c r="AC392" s="56"/>
      <c r="AM392" s="55"/>
      <c r="AO392" s="341"/>
      <c r="AV392" s="55"/>
      <c r="AW392" s="55"/>
    </row>
    <row r="393" spans="2:49" x14ac:dyDescent="0.35">
      <c r="B393" s="972"/>
      <c r="C393" s="646"/>
      <c r="D393" s="644"/>
      <c r="E393" s="644"/>
      <c r="F393" s="313"/>
      <c r="G393" s="646"/>
      <c r="H393" s="643"/>
      <c r="I393" s="643"/>
      <c r="J393" s="646"/>
      <c r="K393" s="313"/>
      <c r="L393" s="389"/>
      <c r="M393" s="926"/>
      <c r="N393" s="926"/>
      <c r="O393" s="926"/>
      <c r="AB393" s="56"/>
      <c r="AC393" s="56"/>
      <c r="AM393" s="55"/>
      <c r="AO393" s="341"/>
      <c r="AV393" s="55"/>
      <c r="AW393" s="55"/>
    </row>
    <row r="394" spans="2:49" x14ac:dyDescent="0.35">
      <c r="B394" s="972"/>
      <c r="C394" s="646"/>
      <c r="D394" s="644"/>
      <c r="E394" s="644"/>
      <c r="F394" s="313"/>
      <c r="G394" s="646"/>
      <c r="H394" s="643"/>
      <c r="I394" s="643"/>
      <c r="J394" s="646"/>
      <c r="K394" s="313"/>
      <c r="L394" s="389"/>
      <c r="M394" s="926"/>
      <c r="N394" s="926"/>
      <c r="O394" s="926"/>
      <c r="AB394" s="56"/>
      <c r="AC394" s="56"/>
      <c r="AM394" s="55"/>
      <c r="AO394" s="341"/>
      <c r="AV394" s="55"/>
      <c r="AW394" s="55"/>
    </row>
    <row r="395" spans="2:49" x14ac:dyDescent="0.35">
      <c r="B395" s="973"/>
      <c r="C395" s="646"/>
      <c r="D395" s="644"/>
      <c r="E395" s="644"/>
      <c r="F395" s="313"/>
      <c r="G395" s="646"/>
      <c r="H395" s="643"/>
      <c r="I395" s="643"/>
      <c r="J395" s="646"/>
      <c r="K395" s="313"/>
      <c r="L395" s="389"/>
      <c r="M395" s="926"/>
      <c r="N395" s="926"/>
      <c r="O395" s="926"/>
      <c r="P395" s="335"/>
      <c r="Q395" s="335"/>
      <c r="AB395" s="56"/>
      <c r="AC395" s="56"/>
      <c r="AM395" s="55"/>
      <c r="AO395" s="341"/>
      <c r="AV395" s="55"/>
      <c r="AW395" s="55"/>
    </row>
    <row r="396" spans="2:49" x14ac:dyDescent="0.35">
      <c r="B396" s="335"/>
      <c r="C396" s="121"/>
      <c r="D396" s="121"/>
      <c r="F396" s="121"/>
      <c r="G396" s="121"/>
      <c r="H396" s="121"/>
      <c r="I396" s="121"/>
      <c r="J396" s="121"/>
      <c r="K396" s="121"/>
      <c r="L396" s="121"/>
      <c r="M396" s="5"/>
      <c r="N396" s="5"/>
      <c r="O396" s="5"/>
      <c r="P396" s="335"/>
      <c r="Q396" s="335"/>
      <c r="AB396" s="56"/>
      <c r="AC396" s="56"/>
      <c r="AM396" s="55"/>
      <c r="AO396" s="341"/>
      <c r="AV396" s="55"/>
      <c r="AW396" s="55"/>
    </row>
    <row r="397" spans="2:49" x14ac:dyDescent="0.35">
      <c r="B397" s="974" t="s">
        <v>4217</v>
      </c>
      <c r="C397" s="646"/>
      <c r="D397" s="644"/>
      <c r="E397" s="644"/>
      <c r="F397" s="644"/>
      <c r="G397" s="646"/>
      <c r="H397" s="643"/>
      <c r="I397" s="643"/>
      <c r="J397" s="646"/>
      <c r="K397" s="313"/>
      <c r="L397" s="389"/>
      <c r="M397" s="926"/>
      <c r="N397" s="926"/>
      <c r="O397" s="926"/>
      <c r="P397" s="335"/>
      <c r="Q397" s="335"/>
      <c r="R397" s="335"/>
      <c r="S397" s="335"/>
      <c r="T397" s="335"/>
      <c r="U397" s="335"/>
      <c r="V397" s="335"/>
      <c r="AB397" s="56"/>
      <c r="AC397" s="56"/>
      <c r="AM397" s="55"/>
      <c r="AO397" s="341"/>
      <c r="AV397" s="55"/>
      <c r="AW397" s="55"/>
    </row>
    <row r="398" spans="2:49" x14ac:dyDescent="0.35">
      <c r="B398" s="974"/>
      <c r="C398" s="646"/>
      <c r="D398" s="644"/>
      <c r="E398" s="644"/>
      <c r="F398" s="644"/>
      <c r="G398" s="646"/>
      <c r="H398" s="643"/>
      <c r="I398" s="643"/>
      <c r="J398" s="646"/>
      <c r="K398" s="313"/>
      <c r="L398" s="389"/>
      <c r="M398" s="926"/>
      <c r="N398" s="926"/>
      <c r="O398" s="926"/>
      <c r="P398" s="335"/>
      <c r="Q398" s="335"/>
      <c r="R398" s="335"/>
      <c r="S398" s="335"/>
      <c r="T398" s="335"/>
      <c r="U398" s="335"/>
      <c r="V398" s="335"/>
      <c r="AB398" s="56"/>
      <c r="AC398" s="56"/>
      <c r="AM398" s="55"/>
      <c r="AO398" s="341"/>
      <c r="AV398" s="55"/>
      <c r="AW398" s="55"/>
    </row>
    <row r="399" spans="2:49" x14ac:dyDescent="0.35">
      <c r="B399" s="974"/>
      <c r="C399" s="646"/>
      <c r="D399" s="644"/>
      <c r="E399" s="644"/>
      <c r="F399" s="644"/>
      <c r="G399" s="646"/>
      <c r="H399" s="643"/>
      <c r="I399" s="643"/>
      <c r="J399" s="646"/>
      <c r="K399" s="313"/>
      <c r="L399" s="389"/>
      <c r="M399" s="926"/>
      <c r="N399" s="926"/>
      <c r="O399" s="926"/>
      <c r="P399" s="335"/>
      <c r="Q399" s="335"/>
      <c r="R399" s="335"/>
      <c r="S399" s="335"/>
      <c r="T399" s="335"/>
      <c r="U399" s="335"/>
      <c r="V399" s="335"/>
      <c r="AB399" s="56"/>
      <c r="AC399" s="56"/>
      <c r="AM399" s="55"/>
      <c r="AO399" s="341"/>
      <c r="AV399" s="55"/>
      <c r="AW399" s="55"/>
    </row>
    <row r="400" spans="2:49" x14ac:dyDescent="0.35">
      <c r="B400" s="974"/>
      <c r="C400" s="646"/>
      <c r="D400" s="644"/>
      <c r="E400" s="644"/>
      <c r="F400" s="644"/>
      <c r="G400" s="646"/>
      <c r="H400" s="643"/>
      <c r="I400" s="643"/>
      <c r="J400" s="646"/>
      <c r="K400" s="313"/>
      <c r="L400" s="389"/>
      <c r="M400" s="926"/>
      <c r="N400" s="926"/>
      <c r="O400" s="926"/>
      <c r="P400" s="335"/>
      <c r="Q400" s="335"/>
      <c r="R400" s="335"/>
      <c r="S400" s="335"/>
      <c r="T400" s="335"/>
      <c r="U400" s="335"/>
      <c r="V400" s="335"/>
      <c r="AB400" s="56"/>
      <c r="AC400" s="56"/>
      <c r="AM400" s="55"/>
      <c r="AO400" s="341"/>
      <c r="AV400" s="55"/>
      <c r="AW400" s="55"/>
    </row>
    <row r="401" spans="2:49" x14ac:dyDescent="0.35">
      <c r="B401" s="974"/>
      <c r="C401" s="646"/>
      <c r="D401" s="644"/>
      <c r="E401" s="644"/>
      <c r="F401" s="644"/>
      <c r="G401" s="646"/>
      <c r="H401" s="643"/>
      <c r="I401" s="643"/>
      <c r="J401" s="646"/>
      <c r="K401" s="313"/>
      <c r="L401" s="389"/>
      <c r="M401" s="926"/>
      <c r="N401" s="926"/>
      <c r="O401" s="926"/>
      <c r="P401" s="335"/>
      <c r="Q401" s="335"/>
      <c r="R401" s="335"/>
      <c r="S401" s="335"/>
      <c r="T401" s="335"/>
      <c r="U401" s="335"/>
      <c r="V401" s="335"/>
      <c r="AB401" s="56"/>
      <c r="AC401" s="56"/>
      <c r="AM401" s="55"/>
      <c r="AO401" s="341"/>
      <c r="AV401" s="55"/>
      <c r="AW401" s="55"/>
    </row>
    <row r="402" spans="2:49" x14ac:dyDescent="0.35">
      <c r="B402" s="974"/>
      <c r="C402" s="646"/>
      <c r="D402" s="644"/>
      <c r="E402" s="644"/>
      <c r="F402" s="644"/>
      <c r="G402" s="646"/>
      <c r="H402" s="643"/>
      <c r="I402" s="643"/>
      <c r="J402" s="646"/>
      <c r="K402" s="313"/>
      <c r="L402" s="389"/>
      <c r="M402" s="926"/>
      <c r="N402" s="926"/>
      <c r="O402" s="926"/>
      <c r="P402" s="335"/>
      <c r="Q402" s="335"/>
      <c r="R402" s="335"/>
      <c r="S402" s="335"/>
      <c r="T402" s="335"/>
      <c r="U402" s="335"/>
      <c r="V402" s="335"/>
      <c r="AB402" s="56"/>
      <c r="AC402" s="56"/>
      <c r="AM402" s="55"/>
      <c r="AO402" s="341"/>
      <c r="AV402" s="55"/>
      <c r="AW402" s="55"/>
    </row>
    <row r="403" spans="2:49" x14ac:dyDescent="0.35">
      <c r="B403" s="974"/>
      <c r="C403" s="646"/>
      <c r="D403" s="644"/>
      <c r="E403" s="644"/>
      <c r="F403" s="644"/>
      <c r="G403" s="646"/>
      <c r="H403" s="643"/>
      <c r="I403" s="643"/>
      <c r="J403" s="646"/>
      <c r="K403" s="313"/>
      <c r="L403" s="389"/>
      <c r="M403" s="926"/>
      <c r="N403" s="926"/>
      <c r="O403" s="926"/>
      <c r="P403" s="335"/>
      <c r="Q403" s="335"/>
      <c r="R403" s="335"/>
      <c r="S403" s="335"/>
      <c r="T403" s="335"/>
      <c r="U403" s="335"/>
      <c r="V403" s="335"/>
      <c r="AB403" s="56"/>
      <c r="AC403" s="56"/>
      <c r="AM403" s="55"/>
      <c r="AO403" s="341"/>
      <c r="AV403" s="55"/>
      <c r="AW403" s="55"/>
    </row>
    <row r="404" spans="2:49" x14ac:dyDescent="0.35">
      <c r="B404" s="974"/>
      <c r="C404" s="646"/>
      <c r="D404" s="644"/>
      <c r="E404" s="644"/>
      <c r="F404" s="644"/>
      <c r="G404" s="646"/>
      <c r="H404" s="643"/>
      <c r="I404" s="643"/>
      <c r="J404" s="646"/>
      <c r="K404" s="313"/>
      <c r="L404" s="389"/>
      <c r="M404" s="926"/>
      <c r="N404" s="926"/>
      <c r="O404" s="926"/>
      <c r="P404" s="335"/>
      <c r="Q404" s="335"/>
      <c r="R404" s="335"/>
      <c r="S404" s="335"/>
      <c r="T404" s="335"/>
      <c r="U404" s="335"/>
      <c r="V404" s="335"/>
      <c r="AB404" s="56"/>
      <c r="AC404" s="56"/>
      <c r="AM404" s="55"/>
      <c r="AO404" s="341"/>
      <c r="AV404" s="55"/>
      <c r="AW404" s="55"/>
    </row>
    <row r="405" spans="2:49" x14ac:dyDescent="0.35">
      <c r="B405" s="974"/>
      <c r="C405" s="646"/>
      <c r="D405" s="644"/>
      <c r="E405" s="644"/>
      <c r="F405" s="644"/>
      <c r="G405" s="646"/>
      <c r="H405" s="643"/>
      <c r="I405" s="643"/>
      <c r="J405" s="646"/>
      <c r="K405" s="313"/>
      <c r="L405" s="389"/>
      <c r="M405" s="926"/>
      <c r="N405" s="926"/>
      <c r="O405" s="926"/>
      <c r="P405" s="335"/>
      <c r="Q405" s="335"/>
      <c r="R405" s="335"/>
      <c r="S405" s="335"/>
      <c r="T405" s="335"/>
      <c r="U405" s="335"/>
      <c r="V405" s="335"/>
      <c r="AB405" s="56"/>
      <c r="AC405" s="56"/>
      <c r="AM405" s="55"/>
      <c r="AO405" s="341"/>
      <c r="AV405" s="55"/>
      <c r="AW405" s="55"/>
    </row>
    <row r="406" spans="2:49" x14ac:dyDescent="0.35">
      <c r="B406" s="974"/>
      <c r="C406" s="646"/>
      <c r="D406" s="644"/>
      <c r="E406" s="644"/>
      <c r="F406" s="644"/>
      <c r="G406" s="646"/>
      <c r="H406" s="643"/>
      <c r="I406" s="643"/>
      <c r="J406" s="646"/>
      <c r="K406" s="313"/>
      <c r="L406" s="389"/>
      <c r="M406" s="926"/>
      <c r="N406" s="926"/>
      <c r="O406" s="926"/>
      <c r="P406" s="335"/>
      <c r="Q406" s="335"/>
      <c r="R406" s="335"/>
      <c r="S406" s="335"/>
      <c r="T406" s="335"/>
      <c r="U406" s="335"/>
      <c r="V406" s="335"/>
      <c r="AB406" s="56"/>
      <c r="AC406" s="56"/>
      <c r="AM406" s="55"/>
      <c r="AO406" s="341"/>
      <c r="AV406" s="55"/>
      <c r="AW406" s="55"/>
    </row>
    <row r="407" spans="2:49" x14ac:dyDescent="0.35">
      <c r="B407" s="974"/>
      <c r="C407" s="646"/>
      <c r="D407" s="644"/>
      <c r="E407" s="644"/>
      <c r="F407" s="644"/>
      <c r="G407" s="646"/>
      <c r="H407" s="643"/>
      <c r="I407" s="643"/>
      <c r="J407" s="646"/>
      <c r="K407" s="313"/>
      <c r="L407" s="389"/>
      <c r="M407" s="926"/>
      <c r="N407" s="926"/>
      <c r="O407" s="926"/>
      <c r="P407" s="335"/>
      <c r="Q407" s="335"/>
      <c r="R407" s="335"/>
      <c r="S407" s="335"/>
      <c r="T407" s="335"/>
      <c r="U407" s="335"/>
      <c r="V407" s="335"/>
      <c r="AB407" s="56"/>
      <c r="AC407" s="56"/>
      <c r="AM407" s="55"/>
      <c r="AO407" s="341"/>
      <c r="AV407" s="55"/>
      <c r="AW407" s="55"/>
    </row>
    <row r="408" spans="2:49" x14ac:dyDescent="0.35">
      <c r="B408" s="974"/>
      <c r="C408" s="646"/>
      <c r="D408" s="644"/>
      <c r="E408" s="644"/>
      <c r="F408" s="644"/>
      <c r="G408" s="646"/>
      <c r="H408" s="643"/>
      <c r="I408" s="643"/>
      <c r="J408" s="646"/>
      <c r="K408" s="313"/>
      <c r="L408" s="389"/>
      <c r="M408" s="926"/>
      <c r="N408" s="926"/>
      <c r="O408" s="926"/>
      <c r="P408" s="335"/>
      <c r="Q408" s="335"/>
      <c r="R408" s="335"/>
      <c r="S408" s="335"/>
      <c r="T408" s="335"/>
      <c r="U408" s="335"/>
      <c r="V408" s="335"/>
      <c r="AB408" s="56"/>
      <c r="AC408" s="56"/>
      <c r="AM408" s="55"/>
      <c r="AO408" s="341"/>
      <c r="AV408" s="55"/>
      <c r="AW408" s="55"/>
    </row>
    <row r="409" spans="2:49" x14ac:dyDescent="0.35">
      <c r="B409" s="974"/>
      <c r="C409" s="646"/>
      <c r="D409" s="644"/>
      <c r="E409" s="644"/>
      <c r="F409" s="644"/>
      <c r="G409" s="646"/>
      <c r="H409" s="643"/>
      <c r="I409" s="643"/>
      <c r="J409" s="646"/>
      <c r="K409" s="313"/>
      <c r="L409" s="389"/>
      <c r="M409" s="926"/>
      <c r="N409" s="926"/>
      <c r="O409" s="926"/>
      <c r="P409" s="335"/>
      <c r="Q409" s="335"/>
      <c r="R409" s="335"/>
      <c r="S409" s="335"/>
      <c r="T409" s="335"/>
      <c r="U409" s="335"/>
      <c r="V409" s="335"/>
      <c r="AB409" s="56"/>
      <c r="AC409" s="56"/>
      <c r="AM409" s="55"/>
      <c r="AO409" s="341"/>
      <c r="AV409" s="55"/>
      <c r="AW409" s="55"/>
    </row>
    <row r="410" spans="2:49" x14ac:dyDescent="0.35">
      <c r="B410" s="974"/>
      <c r="C410" s="646"/>
      <c r="D410" s="644"/>
      <c r="E410" s="644"/>
      <c r="F410" s="644"/>
      <c r="G410" s="646"/>
      <c r="H410" s="643"/>
      <c r="I410" s="643"/>
      <c r="J410" s="646"/>
      <c r="K410" s="313"/>
      <c r="L410" s="389"/>
      <c r="M410" s="926"/>
      <c r="N410" s="926"/>
      <c r="O410" s="926"/>
      <c r="P410" s="335"/>
      <c r="Q410" s="335"/>
      <c r="R410" s="335"/>
      <c r="S410" s="335"/>
      <c r="T410" s="335"/>
      <c r="U410" s="335"/>
      <c r="V410" s="335"/>
      <c r="AB410" s="56"/>
      <c r="AC410" s="56"/>
      <c r="AM410" s="55"/>
      <c r="AO410" s="341"/>
      <c r="AV410" s="55"/>
      <c r="AW410" s="55"/>
    </row>
    <row r="411" spans="2:49" x14ac:dyDescent="0.35">
      <c r="B411" s="974"/>
      <c r="C411" s="646"/>
      <c r="D411" s="644"/>
      <c r="E411" s="644"/>
      <c r="F411" s="644"/>
      <c r="G411" s="646"/>
      <c r="H411" s="643"/>
      <c r="I411" s="643"/>
      <c r="J411" s="646"/>
      <c r="K411" s="313"/>
      <c r="L411" s="389"/>
      <c r="M411" s="926"/>
      <c r="N411" s="926"/>
      <c r="O411" s="926"/>
      <c r="P411" s="335"/>
      <c r="Q411" s="335"/>
      <c r="R411" s="335"/>
      <c r="S411" s="335"/>
      <c r="T411" s="335"/>
      <c r="U411" s="335"/>
      <c r="V411" s="335"/>
      <c r="AB411" s="56"/>
      <c r="AC411" s="56"/>
      <c r="AM411" s="55"/>
      <c r="AO411" s="341"/>
      <c r="AV411" s="55"/>
      <c r="AW411" s="55"/>
    </row>
    <row r="412" spans="2:49" x14ac:dyDescent="0.35">
      <c r="B412" s="974"/>
      <c r="C412" s="646"/>
      <c r="D412" s="644"/>
      <c r="E412" s="644"/>
      <c r="F412" s="644"/>
      <c r="G412" s="646"/>
      <c r="H412" s="643"/>
      <c r="I412" s="643"/>
      <c r="J412" s="646"/>
      <c r="K412" s="313"/>
      <c r="L412" s="389"/>
      <c r="M412" s="926"/>
      <c r="N412" s="926"/>
      <c r="O412" s="926"/>
      <c r="P412" s="335"/>
      <c r="Q412" s="335"/>
      <c r="R412" s="335"/>
      <c r="S412" s="335"/>
      <c r="T412" s="335"/>
      <c r="U412" s="335"/>
      <c r="V412" s="335"/>
      <c r="AB412" s="56"/>
      <c r="AC412" s="56"/>
      <c r="AM412" s="55"/>
      <c r="AO412" s="341"/>
      <c r="AV412" s="55"/>
      <c r="AW412" s="55"/>
    </row>
    <row r="413" spans="2:49" x14ac:dyDescent="0.35">
      <c r="B413" s="974"/>
      <c r="C413" s="646"/>
      <c r="D413" s="644"/>
      <c r="E413" s="644"/>
      <c r="F413" s="644"/>
      <c r="G413" s="646"/>
      <c r="H413" s="643"/>
      <c r="I413" s="643"/>
      <c r="J413" s="646"/>
      <c r="K413" s="313"/>
      <c r="L413" s="389"/>
      <c r="M413" s="926"/>
      <c r="N413" s="926"/>
      <c r="O413" s="926"/>
      <c r="P413" s="335"/>
      <c r="Q413" s="335"/>
      <c r="R413" s="335"/>
      <c r="S413" s="335"/>
      <c r="T413" s="335"/>
      <c r="U413" s="335"/>
      <c r="V413" s="335"/>
      <c r="AB413" s="56"/>
      <c r="AC413" s="56"/>
      <c r="AM413" s="55"/>
      <c r="AO413" s="341"/>
      <c r="AV413" s="55"/>
      <c r="AW413" s="55"/>
    </row>
    <row r="414" spans="2:49" x14ac:dyDescent="0.35">
      <c r="B414" s="974"/>
      <c r="C414" s="646"/>
      <c r="D414" s="644"/>
      <c r="E414" s="644"/>
      <c r="F414" s="644"/>
      <c r="G414" s="646"/>
      <c r="H414" s="643"/>
      <c r="I414" s="643"/>
      <c r="J414" s="646"/>
      <c r="K414" s="313"/>
      <c r="L414" s="389"/>
      <c r="M414" s="926"/>
      <c r="N414" s="926"/>
      <c r="O414" s="926"/>
      <c r="P414" s="335"/>
      <c r="Q414" s="335"/>
      <c r="R414" s="335"/>
      <c r="S414" s="335"/>
      <c r="T414" s="335"/>
      <c r="U414" s="335"/>
      <c r="V414" s="335"/>
      <c r="AB414" s="56"/>
      <c r="AC414" s="56"/>
      <c r="AM414" s="55"/>
      <c r="AO414" s="341"/>
      <c r="AV414" s="55"/>
      <c r="AW414" s="55"/>
    </row>
    <row r="415" spans="2:49" x14ac:dyDescent="0.35">
      <c r="B415" s="974"/>
      <c r="C415" s="646"/>
      <c r="D415" s="644"/>
      <c r="E415" s="644"/>
      <c r="F415" s="644"/>
      <c r="G415" s="646"/>
      <c r="H415" s="643"/>
      <c r="I415" s="643"/>
      <c r="J415" s="646"/>
      <c r="K415" s="313"/>
      <c r="L415" s="389"/>
      <c r="M415" s="926"/>
      <c r="N415" s="926"/>
      <c r="O415" s="926"/>
      <c r="P415" s="335"/>
      <c r="Q415" s="335"/>
      <c r="R415" s="335"/>
      <c r="S415" s="335"/>
      <c r="T415" s="335"/>
      <c r="U415" s="335"/>
      <c r="V415" s="335"/>
      <c r="AB415" s="56"/>
      <c r="AC415" s="56"/>
      <c r="AM415" s="55"/>
      <c r="AO415" s="341"/>
      <c r="AV415" s="55"/>
      <c r="AW415" s="55"/>
    </row>
    <row r="416" spans="2:49" x14ac:dyDescent="0.35">
      <c r="B416" s="974"/>
      <c r="C416" s="646"/>
      <c r="D416" s="644"/>
      <c r="E416" s="644"/>
      <c r="F416" s="644"/>
      <c r="G416" s="646"/>
      <c r="H416" s="643"/>
      <c r="I416" s="643"/>
      <c r="J416" s="646"/>
      <c r="K416" s="313"/>
      <c r="L416" s="389"/>
      <c r="M416" s="926"/>
      <c r="N416" s="926"/>
      <c r="O416" s="926"/>
      <c r="P416" s="335"/>
      <c r="Q416" s="335"/>
      <c r="R416" s="335"/>
      <c r="S416" s="335"/>
      <c r="T416" s="335"/>
      <c r="U416" s="335"/>
      <c r="V416" s="335"/>
      <c r="AB416" s="56"/>
      <c r="AC416" s="56"/>
      <c r="AM416" s="55"/>
      <c r="AO416" s="341"/>
      <c r="AV416" s="55"/>
      <c r="AW416" s="55"/>
    </row>
    <row r="417" spans="2:49" x14ac:dyDescent="0.35">
      <c r="B417" s="335"/>
      <c r="C417" s="121"/>
      <c r="D417" s="121"/>
      <c r="F417" s="121"/>
      <c r="G417" s="121"/>
      <c r="H417" s="121"/>
      <c r="I417" s="121"/>
      <c r="J417" s="121"/>
      <c r="K417" s="121"/>
      <c r="L417" s="121"/>
      <c r="M417" s="5"/>
      <c r="N417" s="5"/>
      <c r="O417" s="5"/>
      <c r="P417" s="335"/>
      <c r="Q417" s="335"/>
      <c r="R417" s="335"/>
      <c r="S417" s="335"/>
      <c r="T417" s="335"/>
      <c r="U417" s="335"/>
      <c r="V417" s="335"/>
      <c r="AB417" s="56"/>
      <c r="AC417" s="56"/>
      <c r="AM417" s="55"/>
      <c r="AO417" s="341"/>
      <c r="AV417" s="55"/>
      <c r="AW417" s="55"/>
    </row>
    <row r="418" spans="2:49" x14ac:dyDescent="0.35">
      <c r="B418" s="974" t="s">
        <v>4218</v>
      </c>
      <c r="C418" s="644"/>
      <c r="D418" s="644"/>
      <c r="E418" s="644"/>
      <c r="F418" s="644"/>
      <c r="G418" s="646"/>
      <c r="H418" s="643"/>
      <c r="I418" s="643"/>
      <c r="J418" s="646"/>
      <c r="K418" s="313"/>
      <c r="L418" s="389"/>
      <c r="M418" s="926"/>
      <c r="N418" s="926"/>
      <c r="O418" s="926"/>
      <c r="P418" s="335"/>
      <c r="Q418" s="335"/>
      <c r="R418" s="335"/>
      <c r="S418" s="335"/>
      <c r="T418" s="335"/>
      <c r="U418" s="335"/>
      <c r="V418" s="335"/>
      <c r="AB418" s="56"/>
      <c r="AC418" s="56"/>
      <c r="AM418" s="55"/>
      <c r="AO418" s="341"/>
      <c r="AV418" s="55"/>
      <c r="AW418" s="55"/>
    </row>
    <row r="419" spans="2:49" x14ac:dyDescent="0.35">
      <c r="B419" s="974"/>
      <c r="C419" s="644"/>
      <c r="D419" s="644"/>
      <c r="E419" s="644"/>
      <c r="F419" s="644"/>
      <c r="G419" s="646"/>
      <c r="H419" s="643"/>
      <c r="I419" s="643"/>
      <c r="J419" s="646"/>
      <c r="K419" s="313"/>
      <c r="L419" s="389"/>
      <c r="M419" s="926"/>
      <c r="N419" s="926"/>
      <c r="O419" s="926"/>
      <c r="P419" s="335"/>
      <c r="Q419" s="335"/>
      <c r="R419" s="335"/>
      <c r="S419" s="335"/>
      <c r="T419" s="335"/>
      <c r="U419" s="335"/>
      <c r="V419" s="335"/>
      <c r="AB419" s="56"/>
      <c r="AC419" s="56"/>
      <c r="AM419" s="55"/>
      <c r="AO419" s="341"/>
      <c r="AV419" s="55"/>
      <c r="AW419" s="55"/>
    </row>
    <row r="420" spans="2:49" x14ac:dyDescent="0.35">
      <c r="B420" s="974"/>
      <c r="C420" s="644"/>
      <c r="D420" s="644"/>
      <c r="E420" s="644"/>
      <c r="F420" s="644"/>
      <c r="G420" s="646"/>
      <c r="H420" s="643"/>
      <c r="I420" s="643"/>
      <c r="J420" s="646"/>
      <c r="K420" s="313"/>
      <c r="L420" s="389"/>
      <c r="M420" s="926"/>
      <c r="N420" s="926"/>
      <c r="O420" s="926"/>
      <c r="P420" s="335"/>
      <c r="Q420" s="335"/>
      <c r="R420" s="335"/>
      <c r="S420" s="335"/>
      <c r="T420" s="335"/>
      <c r="U420" s="335"/>
      <c r="V420" s="335"/>
      <c r="AB420" s="56"/>
      <c r="AC420" s="56"/>
      <c r="AM420" s="55"/>
      <c r="AO420" s="341"/>
      <c r="AV420" s="55"/>
      <c r="AW420" s="55"/>
    </row>
    <row r="421" spans="2:49" x14ac:dyDescent="0.35">
      <c r="B421" s="974"/>
      <c r="C421" s="644"/>
      <c r="D421" s="644"/>
      <c r="E421" s="644"/>
      <c r="F421" s="644"/>
      <c r="G421" s="646"/>
      <c r="H421" s="643"/>
      <c r="I421" s="643"/>
      <c r="J421" s="646"/>
      <c r="K421" s="313"/>
      <c r="L421" s="389"/>
      <c r="M421" s="926"/>
      <c r="N421" s="926"/>
      <c r="O421" s="926"/>
      <c r="P421" s="335"/>
      <c r="Q421" s="335"/>
      <c r="R421" s="335"/>
      <c r="S421" s="335"/>
      <c r="T421" s="335"/>
      <c r="U421" s="335"/>
      <c r="V421" s="335"/>
      <c r="AB421" s="56"/>
      <c r="AC421" s="56"/>
      <c r="AM421" s="55"/>
      <c r="AO421" s="341"/>
      <c r="AV421" s="55"/>
      <c r="AW421" s="55"/>
    </row>
    <row r="422" spans="2:49" x14ac:dyDescent="0.35">
      <c r="B422" s="335"/>
      <c r="C422" s="121"/>
      <c r="D422" s="121"/>
      <c r="F422" s="121"/>
      <c r="G422" s="121"/>
      <c r="H422" s="121"/>
      <c r="I422" s="121"/>
      <c r="J422" s="121"/>
      <c r="K422" s="121"/>
      <c r="L422" s="121"/>
      <c r="M422" s="5"/>
      <c r="N422" s="5"/>
      <c r="O422" s="5"/>
      <c r="P422" s="335"/>
      <c r="Q422" s="335"/>
      <c r="R422" s="335"/>
      <c r="S422" s="335"/>
      <c r="T422" s="335"/>
      <c r="U422" s="335"/>
      <c r="V422" s="335"/>
      <c r="AB422" s="56"/>
      <c r="AC422" s="56"/>
      <c r="AM422" s="55"/>
      <c r="AO422" s="341"/>
      <c r="AV422" s="55"/>
      <c r="AW422" s="55"/>
    </row>
    <row r="423" spans="2:49" x14ac:dyDescent="0.35">
      <c r="B423" s="974" t="s">
        <v>4755</v>
      </c>
      <c r="C423" s="409"/>
      <c r="D423" s="644"/>
      <c r="E423" s="644"/>
      <c r="F423" s="409"/>
      <c r="G423" s="646"/>
      <c r="H423" s="643"/>
      <c r="I423" s="643"/>
      <c r="J423" s="646"/>
      <c r="K423" s="313"/>
      <c r="L423" s="389"/>
      <c r="M423" s="926"/>
      <c r="N423" s="926"/>
      <c r="O423" s="926"/>
      <c r="P423" s="335"/>
      <c r="Q423" s="335"/>
      <c r="R423" s="335"/>
      <c r="S423" s="335"/>
      <c r="T423" s="335"/>
      <c r="U423" s="335"/>
      <c r="V423" s="335"/>
      <c r="AB423" s="56"/>
      <c r="AC423" s="56"/>
      <c r="AM423" s="55"/>
      <c r="AO423" s="341"/>
      <c r="AV423" s="55"/>
      <c r="AW423" s="55"/>
    </row>
    <row r="424" spans="2:49" x14ac:dyDescent="0.35">
      <c r="B424" s="974"/>
      <c r="C424" s="409"/>
      <c r="D424" s="644"/>
      <c r="E424" s="644"/>
      <c r="F424" s="409"/>
      <c r="G424" s="646"/>
      <c r="H424" s="643"/>
      <c r="I424" s="643"/>
      <c r="J424" s="646"/>
      <c r="K424" s="313"/>
      <c r="L424" s="389"/>
      <c r="M424" s="926"/>
      <c r="N424" s="926"/>
      <c r="O424" s="926"/>
      <c r="P424" s="335"/>
      <c r="Q424" s="335"/>
      <c r="R424" s="335"/>
      <c r="S424" s="335"/>
      <c r="T424" s="335"/>
      <c r="U424" s="335"/>
      <c r="V424" s="335"/>
      <c r="AB424" s="56"/>
      <c r="AC424" s="56"/>
      <c r="AM424" s="55"/>
      <c r="AO424" s="341"/>
      <c r="AV424" s="55"/>
      <c r="AW424" s="55"/>
    </row>
    <row r="425" spans="2:49" x14ac:dyDescent="0.35">
      <c r="B425" s="974"/>
      <c r="C425" s="409"/>
      <c r="D425" s="644"/>
      <c r="E425" s="644"/>
      <c r="F425" s="409"/>
      <c r="G425" s="646"/>
      <c r="H425" s="643"/>
      <c r="I425" s="643"/>
      <c r="J425" s="646"/>
      <c r="K425" s="313"/>
      <c r="L425" s="389"/>
      <c r="M425" s="926"/>
      <c r="N425" s="926"/>
      <c r="O425" s="926"/>
      <c r="P425" s="335"/>
      <c r="Q425" s="335"/>
      <c r="R425" s="335"/>
      <c r="S425" s="335"/>
      <c r="T425" s="335"/>
      <c r="U425" s="335"/>
      <c r="V425" s="335"/>
      <c r="AB425" s="56"/>
      <c r="AC425" s="56"/>
      <c r="AM425" s="55"/>
      <c r="AO425" s="341"/>
      <c r="AV425" s="55"/>
      <c r="AW425" s="55"/>
    </row>
    <row r="426" spans="2:49" x14ac:dyDescent="0.35">
      <c r="B426" s="974"/>
      <c r="C426" s="409"/>
      <c r="D426" s="644"/>
      <c r="E426" s="644"/>
      <c r="F426" s="409"/>
      <c r="G426" s="646"/>
      <c r="H426" s="643"/>
      <c r="I426" s="643"/>
      <c r="J426" s="646"/>
      <c r="K426" s="313"/>
      <c r="L426" s="389"/>
      <c r="M426" s="926"/>
      <c r="N426" s="926"/>
      <c r="O426" s="926"/>
      <c r="P426" s="335"/>
      <c r="Q426" s="335"/>
      <c r="R426" s="335"/>
      <c r="S426" s="335"/>
      <c r="T426" s="335"/>
      <c r="U426" s="335"/>
      <c r="V426" s="335"/>
      <c r="AB426" s="56"/>
      <c r="AC426" s="56"/>
      <c r="AM426" s="55"/>
      <c r="AO426" s="341"/>
      <c r="AV426" s="55"/>
      <c r="AW426" s="55"/>
    </row>
    <row r="427" spans="2:49" x14ac:dyDescent="0.35">
      <c r="B427" s="974"/>
      <c r="C427" s="409"/>
      <c r="D427" s="644"/>
      <c r="E427" s="644"/>
      <c r="F427" s="409"/>
      <c r="G427" s="646"/>
      <c r="H427" s="643"/>
      <c r="I427" s="643"/>
      <c r="J427" s="646"/>
      <c r="K427" s="313"/>
      <c r="L427" s="389"/>
      <c r="M427" s="926"/>
      <c r="N427" s="926"/>
      <c r="O427" s="926"/>
      <c r="P427" s="335"/>
      <c r="Q427" s="335"/>
      <c r="R427" s="335"/>
      <c r="S427" s="335"/>
      <c r="T427" s="335"/>
      <c r="U427" s="335"/>
      <c r="V427" s="335"/>
      <c r="AB427" s="56"/>
      <c r="AC427" s="56"/>
      <c r="AM427" s="55"/>
      <c r="AO427" s="341"/>
      <c r="AV427" s="55"/>
      <c r="AW427" s="55"/>
    </row>
    <row r="428" spans="2:49" x14ac:dyDescent="0.35">
      <c r="B428" s="974"/>
      <c r="C428" s="409"/>
      <c r="D428" s="644"/>
      <c r="E428" s="644"/>
      <c r="F428" s="409"/>
      <c r="G428" s="646"/>
      <c r="H428" s="643"/>
      <c r="I428" s="643"/>
      <c r="J428" s="646"/>
      <c r="K428" s="313"/>
      <c r="L428" s="389"/>
      <c r="M428" s="926"/>
      <c r="N428" s="926"/>
      <c r="O428" s="926"/>
      <c r="P428" s="335"/>
      <c r="Q428" s="335"/>
      <c r="R428" s="335"/>
      <c r="S428" s="335"/>
      <c r="T428" s="335"/>
      <c r="U428" s="335"/>
      <c r="V428" s="335"/>
      <c r="AB428" s="56"/>
      <c r="AC428" s="56"/>
      <c r="AM428" s="55"/>
      <c r="AO428" s="341"/>
      <c r="AV428" s="55"/>
      <c r="AW428" s="55"/>
    </row>
    <row r="429" spans="2:49" x14ac:dyDescent="0.35">
      <c r="B429" s="974"/>
      <c r="C429" s="409"/>
      <c r="D429" s="644"/>
      <c r="E429" s="644"/>
      <c r="F429" s="409"/>
      <c r="G429" s="646"/>
      <c r="H429" s="643"/>
      <c r="I429" s="643"/>
      <c r="J429" s="646"/>
      <c r="K429" s="313"/>
      <c r="L429" s="389"/>
      <c r="M429" s="926"/>
      <c r="N429" s="926"/>
      <c r="O429" s="926"/>
      <c r="P429" s="335"/>
      <c r="Q429" s="335"/>
      <c r="R429" s="335"/>
      <c r="S429" s="335"/>
      <c r="T429" s="335"/>
      <c r="U429" s="335"/>
      <c r="V429" s="335"/>
      <c r="AB429" s="56"/>
      <c r="AC429" s="56"/>
      <c r="AM429" s="55"/>
      <c r="AO429" s="341"/>
      <c r="AV429" s="55"/>
      <c r="AW429" s="55"/>
    </row>
    <row r="430" spans="2:49" x14ac:dyDescent="0.35">
      <c r="B430" s="974"/>
      <c r="C430" s="409"/>
      <c r="D430" s="644"/>
      <c r="E430" s="644"/>
      <c r="F430" s="409"/>
      <c r="G430" s="646"/>
      <c r="H430" s="643"/>
      <c r="I430" s="643"/>
      <c r="J430" s="646"/>
      <c r="K430" s="313"/>
      <c r="L430" s="389"/>
      <c r="M430" s="926"/>
      <c r="N430" s="926"/>
      <c r="O430" s="926"/>
      <c r="P430" s="335"/>
      <c r="Q430" s="335"/>
      <c r="R430" s="335"/>
      <c r="S430" s="335"/>
      <c r="T430" s="335"/>
      <c r="U430" s="335"/>
      <c r="V430" s="335"/>
      <c r="AB430" s="56"/>
      <c r="AC430" s="56"/>
      <c r="AM430" s="55"/>
      <c r="AO430" s="341"/>
      <c r="AV430" s="55"/>
      <c r="AW430" s="55"/>
    </row>
    <row r="431" spans="2:49" x14ac:dyDescent="0.35">
      <c r="B431" s="974"/>
      <c r="C431" s="409"/>
      <c r="D431" s="644"/>
      <c r="E431" s="644"/>
      <c r="F431" s="409"/>
      <c r="G431" s="646"/>
      <c r="H431" s="643"/>
      <c r="I431" s="643"/>
      <c r="J431" s="646"/>
      <c r="K431" s="313"/>
      <c r="L431" s="389"/>
      <c r="M431" s="926"/>
      <c r="N431" s="926"/>
      <c r="O431" s="926"/>
      <c r="P431" s="335"/>
      <c r="Q431" s="335"/>
      <c r="R431" s="335"/>
      <c r="S431" s="335"/>
      <c r="T431" s="335"/>
      <c r="U431" s="335"/>
      <c r="V431" s="335"/>
      <c r="AB431" s="56"/>
      <c r="AC431" s="56"/>
      <c r="AM431" s="55"/>
      <c r="AO431" s="341"/>
      <c r="AV431" s="55"/>
      <c r="AW431" s="55"/>
    </row>
    <row r="432" spans="2:49" x14ac:dyDescent="0.35">
      <c r="B432" s="974"/>
      <c r="C432" s="409"/>
      <c r="D432" s="644"/>
      <c r="E432" s="644"/>
      <c r="F432" s="409"/>
      <c r="G432" s="646"/>
      <c r="H432" s="643"/>
      <c r="I432" s="643"/>
      <c r="J432" s="646"/>
      <c r="K432" s="313"/>
      <c r="L432" s="389"/>
      <c r="M432" s="926"/>
      <c r="N432" s="926"/>
      <c r="O432" s="926"/>
      <c r="P432" s="335"/>
      <c r="Q432" s="335"/>
      <c r="R432" s="335"/>
      <c r="S432" s="335"/>
      <c r="T432" s="335"/>
      <c r="U432" s="335"/>
      <c r="V432" s="335"/>
      <c r="AB432" s="56"/>
      <c r="AC432" s="56"/>
      <c r="AM432" s="55"/>
      <c r="AO432" s="341"/>
      <c r="AV432" s="55"/>
      <c r="AW432" s="55"/>
    </row>
    <row r="433" spans="2:49" x14ac:dyDescent="0.35">
      <c r="B433" s="974"/>
      <c r="C433" s="409"/>
      <c r="D433" s="644"/>
      <c r="E433" s="644"/>
      <c r="F433" s="409"/>
      <c r="G433" s="646"/>
      <c r="H433" s="643"/>
      <c r="I433" s="643"/>
      <c r="J433" s="646"/>
      <c r="K433" s="313"/>
      <c r="L433" s="389"/>
      <c r="M433" s="926"/>
      <c r="N433" s="926"/>
      <c r="O433" s="926"/>
      <c r="P433" s="335"/>
      <c r="Q433" s="335"/>
      <c r="R433" s="335"/>
      <c r="S433" s="335"/>
      <c r="T433" s="335"/>
      <c r="U433" s="335"/>
      <c r="V433" s="335"/>
      <c r="AB433" s="56"/>
      <c r="AC433" s="56"/>
      <c r="AM433" s="55"/>
      <c r="AO433" s="341"/>
      <c r="AV433" s="55"/>
      <c r="AW433" s="55"/>
    </row>
    <row r="434" spans="2:49" x14ac:dyDescent="0.35">
      <c r="B434" s="974"/>
      <c r="C434" s="409"/>
      <c r="D434" s="644"/>
      <c r="E434" s="644"/>
      <c r="F434" s="409"/>
      <c r="G434" s="646"/>
      <c r="H434" s="643"/>
      <c r="I434" s="643"/>
      <c r="J434" s="646"/>
      <c r="K434" s="313"/>
      <c r="L434" s="389"/>
      <c r="M434" s="926"/>
      <c r="N434" s="926"/>
      <c r="O434" s="926"/>
      <c r="P434" s="335"/>
      <c r="Q434" s="335"/>
      <c r="R434" s="335"/>
      <c r="S434" s="335"/>
      <c r="T434" s="335"/>
      <c r="U434" s="335"/>
      <c r="V434" s="335"/>
      <c r="AB434" s="56"/>
      <c r="AC434" s="56"/>
      <c r="AM434" s="55"/>
      <c r="AO434" s="341"/>
      <c r="AV434" s="55"/>
      <c r="AW434" s="55"/>
    </row>
    <row r="435" spans="2:49" x14ac:dyDescent="0.35">
      <c r="B435" s="974"/>
      <c r="C435" s="409"/>
      <c r="D435" s="644"/>
      <c r="E435" s="644"/>
      <c r="F435" s="409"/>
      <c r="G435" s="646"/>
      <c r="H435" s="643"/>
      <c r="I435" s="643"/>
      <c r="J435" s="646"/>
      <c r="K435" s="313"/>
      <c r="L435" s="389"/>
      <c r="M435" s="926"/>
      <c r="N435" s="926"/>
      <c r="O435" s="926"/>
      <c r="P435" s="335"/>
      <c r="Q435" s="335"/>
      <c r="R435" s="335"/>
      <c r="S435" s="335"/>
      <c r="T435" s="335"/>
      <c r="U435" s="335"/>
      <c r="V435" s="335"/>
      <c r="AB435" s="56"/>
      <c r="AC435" s="56"/>
      <c r="AV435" s="55"/>
      <c r="AW435" s="55"/>
    </row>
    <row r="436" spans="2:49" x14ac:dyDescent="0.35">
      <c r="B436" s="974"/>
      <c r="C436" s="409"/>
      <c r="D436" s="644"/>
      <c r="E436" s="644"/>
      <c r="F436" s="409"/>
      <c r="G436" s="646"/>
      <c r="H436" s="643"/>
      <c r="I436" s="643"/>
      <c r="J436" s="646"/>
      <c r="K436" s="313"/>
      <c r="L436" s="389"/>
      <c r="M436" s="926"/>
      <c r="N436" s="926"/>
      <c r="O436" s="926"/>
      <c r="P436" s="335"/>
      <c r="Q436" s="335"/>
      <c r="R436" s="335"/>
      <c r="S436" s="335"/>
      <c r="T436" s="335"/>
      <c r="U436" s="335"/>
      <c r="V436" s="335"/>
      <c r="AB436" s="56"/>
      <c r="AC436" s="56"/>
      <c r="AV436" s="55"/>
      <c r="AW436" s="55"/>
    </row>
    <row r="437" spans="2:49" x14ac:dyDescent="0.35">
      <c r="B437" s="974"/>
      <c r="C437" s="409"/>
      <c r="D437" s="644"/>
      <c r="E437" s="644"/>
      <c r="F437" s="409"/>
      <c r="G437" s="646"/>
      <c r="H437" s="643"/>
      <c r="I437" s="643"/>
      <c r="J437" s="646"/>
      <c r="K437" s="313"/>
      <c r="L437" s="389"/>
      <c r="M437" s="926"/>
      <c r="N437" s="926"/>
      <c r="O437" s="926"/>
      <c r="P437" s="335"/>
      <c r="Q437" s="335"/>
      <c r="R437" s="335"/>
      <c r="S437" s="335"/>
      <c r="T437" s="335"/>
      <c r="U437" s="335"/>
      <c r="V437" s="335"/>
      <c r="AB437" s="56"/>
      <c r="AC437" s="56"/>
      <c r="AV437" s="55"/>
      <c r="AW437" s="55"/>
    </row>
    <row r="438" spans="2:49" x14ac:dyDescent="0.35">
      <c r="B438" s="974"/>
      <c r="C438" s="409"/>
      <c r="D438" s="644"/>
      <c r="E438" s="644"/>
      <c r="F438" s="409"/>
      <c r="G438" s="646"/>
      <c r="H438" s="643"/>
      <c r="I438" s="643"/>
      <c r="J438" s="646"/>
      <c r="K438" s="313"/>
      <c r="L438" s="389"/>
      <c r="M438" s="926"/>
      <c r="N438" s="926"/>
      <c r="O438" s="926"/>
      <c r="P438" s="335"/>
      <c r="Q438" s="335"/>
      <c r="R438" s="335"/>
      <c r="S438" s="335"/>
      <c r="T438" s="335"/>
      <c r="U438" s="335"/>
      <c r="V438" s="335"/>
      <c r="AB438" s="56"/>
      <c r="AC438" s="56"/>
      <c r="AV438" s="55"/>
      <c r="AW438" s="55"/>
    </row>
    <row r="439" spans="2:49" x14ac:dyDescent="0.35">
      <c r="B439" s="974"/>
      <c r="C439" s="409"/>
      <c r="D439" s="644"/>
      <c r="E439" s="644"/>
      <c r="F439" s="409"/>
      <c r="G439" s="646"/>
      <c r="H439" s="643"/>
      <c r="I439" s="643"/>
      <c r="J439" s="646"/>
      <c r="K439" s="313"/>
      <c r="L439" s="389"/>
      <c r="M439" s="926"/>
      <c r="N439" s="926"/>
      <c r="O439" s="926"/>
      <c r="P439" s="335"/>
      <c r="Q439" s="335"/>
      <c r="R439" s="335"/>
      <c r="S439" s="335"/>
      <c r="T439" s="335"/>
      <c r="U439" s="335"/>
      <c r="V439" s="335"/>
      <c r="AB439" s="56"/>
      <c r="AC439" s="56"/>
      <c r="AV439" s="55"/>
      <c r="AW439" s="55"/>
    </row>
    <row r="440" spans="2:49" x14ac:dyDescent="0.35">
      <c r="B440" s="974"/>
      <c r="C440" s="409"/>
      <c r="D440" s="644"/>
      <c r="E440" s="644"/>
      <c r="F440" s="409"/>
      <c r="G440" s="646"/>
      <c r="H440" s="643"/>
      <c r="I440" s="643"/>
      <c r="J440" s="646"/>
      <c r="K440" s="313"/>
      <c r="L440" s="389"/>
      <c r="M440" s="926"/>
      <c r="N440" s="926"/>
      <c r="O440" s="926"/>
      <c r="P440" s="335"/>
      <c r="Q440" s="335"/>
      <c r="R440" s="335"/>
      <c r="S440" s="335"/>
      <c r="T440" s="335"/>
      <c r="U440" s="335"/>
      <c r="V440" s="335"/>
      <c r="AB440" s="56"/>
      <c r="AC440" s="56"/>
      <c r="AV440" s="55"/>
      <c r="AW440" s="55"/>
    </row>
    <row r="441" spans="2:49" x14ac:dyDescent="0.35">
      <c r="B441" s="974"/>
      <c r="C441" s="409"/>
      <c r="D441" s="644"/>
      <c r="E441" s="644"/>
      <c r="F441" s="409"/>
      <c r="G441" s="646"/>
      <c r="H441" s="643"/>
      <c r="I441" s="643"/>
      <c r="J441" s="646"/>
      <c r="K441" s="313"/>
      <c r="L441" s="389"/>
      <c r="M441" s="926"/>
      <c r="N441" s="926"/>
      <c r="O441" s="926"/>
      <c r="P441" s="335"/>
      <c r="Q441" s="335"/>
      <c r="R441" s="335"/>
      <c r="S441" s="335"/>
      <c r="T441" s="335"/>
      <c r="U441" s="335"/>
      <c r="V441" s="335"/>
      <c r="AB441" s="56"/>
      <c r="AC441" s="56"/>
      <c r="AV441" s="55"/>
      <c r="AW441" s="55"/>
    </row>
    <row r="442" spans="2:49" x14ac:dyDescent="0.35">
      <c r="B442" s="974"/>
      <c r="C442" s="409"/>
      <c r="D442" s="644"/>
      <c r="E442" s="644"/>
      <c r="F442" s="409"/>
      <c r="G442" s="646"/>
      <c r="H442" s="643"/>
      <c r="I442" s="643"/>
      <c r="J442" s="646"/>
      <c r="K442" s="313"/>
      <c r="L442" s="389"/>
      <c r="M442" s="926"/>
      <c r="N442" s="926"/>
      <c r="O442" s="926"/>
      <c r="P442" s="335"/>
      <c r="Q442" s="335"/>
      <c r="R442" s="335"/>
      <c r="S442" s="335"/>
      <c r="T442" s="335"/>
      <c r="U442" s="335"/>
      <c r="V442" s="335"/>
      <c r="AB442" s="56"/>
      <c r="AC442" s="56"/>
      <c r="AV442" s="55"/>
      <c r="AW442" s="55"/>
    </row>
    <row r="443" spans="2:49" x14ac:dyDescent="0.35">
      <c r="B443" s="335"/>
      <c r="C443" s="335"/>
      <c r="D443" s="335"/>
      <c r="E443" s="335"/>
      <c r="F443" s="335"/>
      <c r="G443" s="335"/>
      <c r="H443" s="335"/>
      <c r="I443" s="335"/>
      <c r="J443" s="335"/>
      <c r="K443" s="335"/>
      <c r="L443" s="335"/>
      <c r="M443" s="335"/>
      <c r="N443" s="335"/>
      <c r="O443" s="335"/>
      <c r="P443" s="335"/>
      <c r="Q443" s="335"/>
      <c r="R443" s="335"/>
      <c r="S443" s="335"/>
      <c r="T443" s="335"/>
    </row>
    <row r="444" spans="2:49" x14ac:dyDescent="0.35">
      <c r="B444" s="335"/>
      <c r="C444" s="335"/>
      <c r="D444" s="335"/>
      <c r="E444" s="335"/>
      <c r="F444" s="335"/>
      <c r="G444" s="335"/>
      <c r="H444" s="335"/>
      <c r="I444" s="335"/>
      <c r="J444" s="335"/>
      <c r="K444" s="335"/>
      <c r="L444" s="335"/>
      <c r="M444" s="335"/>
      <c r="N444" s="335"/>
      <c r="O444" s="335"/>
      <c r="P444" s="335"/>
      <c r="Q444" s="335"/>
      <c r="R444" s="335"/>
      <c r="S444" s="335"/>
      <c r="T444" s="335"/>
    </row>
    <row r="445" spans="2:49" x14ac:dyDescent="0.35">
      <c r="B445" s="335"/>
      <c r="C445" s="335"/>
      <c r="D445" s="335"/>
      <c r="E445" s="335"/>
      <c r="F445" s="335"/>
      <c r="G445" s="335"/>
      <c r="H445" s="335"/>
      <c r="I445" s="335"/>
      <c r="J445" s="335"/>
      <c r="K445" s="335"/>
      <c r="L445" s="335"/>
      <c r="M445" s="335"/>
      <c r="N445" s="335"/>
      <c r="O445" s="335"/>
      <c r="P445" s="335"/>
      <c r="Q445" s="335"/>
      <c r="R445" s="335"/>
      <c r="S445" s="335"/>
      <c r="T445" s="335"/>
    </row>
    <row r="446" spans="2:49" x14ac:dyDescent="0.35">
      <c r="B446" s="335"/>
      <c r="C446" s="335"/>
      <c r="D446" s="335"/>
      <c r="E446" s="335"/>
      <c r="F446" s="335"/>
      <c r="G446" s="335"/>
      <c r="H446" s="335"/>
      <c r="I446" s="335"/>
      <c r="J446" s="335"/>
      <c r="K446" s="335"/>
      <c r="L446" s="335"/>
      <c r="M446" s="335"/>
      <c r="N446" s="335"/>
      <c r="O446" s="335"/>
      <c r="P446" s="335"/>
      <c r="Q446" s="335"/>
      <c r="R446" s="335"/>
      <c r="S446" s="335"/>
      <c r="T446" s="335"/>
    </row>
    <row r="447" spans="2:49" x14ac:dyDescent="0.35">
      <c r="B447" s="335"/>
      <c r="C447" s="335"/>
      <c r="D447" s="335"/>
      <c r="E447" s="335"/>
      <c r="F447" s="335"/>
      <c r="G447" s="335"/>
      <c r="H447" s="335"/>
      <c r="I447" s="335"/>
      <c r="J447" s="335"/>
      <c r="K447" s="335"/>
      <c r="L447" s="335"/>
      <c r="M447" s="335"/>
      <c r="N447" s="335"/>
      <c r="O447" s="335"/>
      <c r="P447" s="335"/>
      <c r="Q447" s="335"/>
      <c r="R447" s="335"/>
      <c r="S447" s="335"/>
      <c r="T447" s="335"/>
    </row>
    <row r="448" spans="2:49" x14ac:dyDescent="0.35">
      <c r="B448" s="335"/>
      <c r="C448" s="335"/>
      <c r="D448" s="335"/>
      <c r="E448" s="335"/>
      <c r="F448" s="335"/>
      <c r="G448" s="335"/>
      <c r="H448" s="335"/>
      <c r="I448" s="335"/>
      <c r="J448" s="335"/>
      <c r="K448" s="335"/>
      <c r="L448" s="335"/>
      <c r="M448" s="335"/>
      <c r="N448" s="335"/>
      <c r="O448" s="335"/>
      <c r="P448" s="335"/>
      <c r="Q448" s="335"/>
      <c r="R448" s="335"/>
      <c r="S448" s="335"/>
      <c r="T448" s="335"/>
    </row>
    <row r="449" spans="2:20" x14ac:dyDescent="0.35">
      <c r="B449" s="335"/>
      <c r="C449" s="335"/>
      <c r="D449" s="335"/>
      <c r="E449" s="335"/>
      <c r="F449" s="335"/>
      <c r="G449" s="335"/>
      <c r="H449" s="335"/>
      <c r="I449" s="335"/>
      <c r="J449" s="335"/>
      <c r="K449" s="335"/>
      <c r="L449" s="335"/>
      <c r="M449" s="335"/>
      <c r="N449" s="335"/>
      <c r="O449" s="335"/>
      <c r="P449" s="335"/>
      <c r="Q449" s="335"/>
      <c r="R449" s="335"/>
      <c r="S449" s="335"/>
      <c r="T449" s="335"/>
    </row>
    <row r="450" spans="2:20" x14ac:dyDescent="0.35">
      <c r="B450" s="335"/>
      <c r="C450" s="335"/>
      <c r="D450" s="335"/>
      <c r="E450" s="335"/>
      <c r="F450" s="335"/>
      <c r="G450" s="335"/>
      <c r="H450" s="335"/>
      <c r="I450" s="335"/>
      <c r="J450" s="335"/>
      <c r="K450" s="335"/>
      <c r="L450" s="335"/>
      <c r="M450" s="335"/>
      <c r="N450" s="335"/>
      <c r="O450" s="335"/>
      <c r="P450" s="335"/>
      <c r="Q450" s="335"/>
      <c r="R450" s="335"/>
      <c r="S450" s="335"/>
      <c r="T450" s="335"/>
    </row>
    <row r="451" spans="2:20" x14ac:dyDescent="0.35">
      <c r="B451" s="335"/>
      <c r="C451" s="335"/>
      <c r="D451" s="335"/>
      <c r="E451" s="335"/>
      <c r="F451" s="335"/>
      <c r="G451" s="335"/>
      <c r="H451" s="335"/>
      <c r="I451" s="335"/>
      <c r="J451" s="335"/>
      <c r="K451" s="335"/>
      <c r="L451" s="335"/>
      <c r="M451" s="335"/>
      <c r="N451" s="335"/>
      <c r="O451" s="335"/>
      <c r="P451" s="335"/>
      <c r="Q451" s="335"/>
      <c r="R451" s="335"/>
      <c r="S451" s="335"/>
      <c r="T451" s="335"/>
    </row>
    <row r="452" spans="2:20" x14ac:dyDescent="0.35">
      <c r="B452" s="335"/>
      <c r="C452" s="335"/>
      <c r="D452" s="335"/>
      <c r="E452" s="335"/>
      <c r="F452" s="335"/>
      <c r="G452" s="335"/>
      <c r="H452" s="335"/>
      <c r="I452" s="335"/>
      <c r="J452" s="335"/>
      <c r="K452" s="335"/>
      <c r="L452" s="335"/>
      <c r="M452" s="335"/>
      <c r="N452" s="335"/>
      <c r="O452" s="335"/>
      <c r="P452" s="335"/>
      <c r="Q452" s="335"/>
      <c r="R452" s="335"/>
      <c r="S452" s="335"/>
      <c r="T452" s="335"/>
    </row>
    <row r="453" spans="2:20" x14ac:dyDescent="0.35">
      <c r="B453" s="335"/>
      <c r="C453" s="335"/>
      <c r="D453" s="335"/>
      <c r="E453" s="335"/>
      <c r="F453" s="335"/>
      <c r="G453" s="335"/>
      <c r="H453" s="335"/>
      <c r="I453" s="335"/>
      <c r="J453" s="335"/>
      <c r="K453" s="335"/>
      <c r="L453" s="335"/>
      <c r="M453" s="335"/>
      <c r="N453" s="335"/>
      <c r="O453" s="335"/>
      <c r="P453" s="335"/>
      <c r="Q453" s="335"/>
      <c r="R453" s="335"/>
      <c r="S453" s="335"/>
      <c r="T453" s="335"/>
    </row>
    <row r="454" spans="2:20" x14ac:dyDescent="0.35">
      <c r="B454" s="335"/>
      <c r="C454" s="335"/>
      <c r="D454" s="335"/>
      <c r="E454" s="335"/>
      <c r="F454" s="335"/>
      <c r="G454" s="335"/>
      <c r="H454" s="335"/>
      <c r="I454" s="335"/>
      <c r="J454" s="335"/>
      <c r="K454" s="335"/>
      <c r="L454" s="335"/>
      <c r="M454" s="335"/>
      <c r="N454" s="335"/>
      <c r="O454" s="335"/>
      <c r="P454" s="335"/>
      <c r="Q454" s="335"/>
      <c r="R454" s="335"/>
      <c r="S454" s="335"/>
      <c r="T454" s="335"/>
    </row>
    <row r="455" spans="2:20" x14ac:dyDescent="0.35">
      <c r="B455" s="335"/>
      <c r="C455" s="335"/>
      <c r="D455" s="335"/>
      <c r="E455" s="335"/>
      <c r="F455" s="335"/>
      <c r="G455" s="335"/>
      <c r="H455" s="335"/>
      <c r="I455" s="335"/>
      <c r="J455" s="335"/>
      <c r="K455" s="335"/>
      <c r="L455" s="335"/>
      <c r="M455" s="335"/>
      <c r="N455" s="335"/>
      <c r="O455" s="335"/>
      <c r="P455" s="335"/>
      <c r="Q455" s="335"/>
      <c r="R455" s="335"/>
      <c r="S455" s="335"/>
      <c r="T455" s="335"/>
    </row>
    <row r="456" spans="2:20" x14ac:dyDescent="0.35">
      <c r="B456" s="335"/>
      <c r="C456" s="335"/>
      <c r="D456" s="335"/>
      <c r="E456" s="335"/>
      <c r="F456" s="335"/>
      <c r="G456" s="335"/>
      <c r="H456" s="335"/>
      <c r="I456" s="335"/>
      <c r="J456" s="335"/>
      <c r="K456" s="335"/>
      <c r="L456" s="335"/>
      <c r="M456" s="335"/>
      <c r="N456" s="335"/>
      <c r="O456" s="335"/>
      <c r="P456" s="335"/>
      <c r="Q456" s="335"/>
      <c r="R456" s="335"/>
      <c r="S456" s="335"/>
      <c r="T456" s="335"/>
    </row>
    <row r="457" spans="2:20" x14ac:dyDescent="0.35">
      <c r="B457" s="335"/>
      <c r="C457" s="335"/>
      <c r="D457" s="335"/>
      <c r="E457" s="335"/>
      <c r="F457" s="335"/>
      <c r="G457" s="335"/>
      <c r="H457" s="335"/>
      <c r="I457" s="335"/>
      <c r="J457" s="335"/>
      <c r="K457" s="335"/>
      <c r="L457" s="335"/>
      <c r="M457" s="335"/>
      <c r="N457" s="335"/>
      <c r="O457" s="335"/>
      <c r="P457" s="335"/>
      <c r="Q457" s="335"/>
      <c r="R457" s="335"/>
      <c r="S457" s="335"/>
      <c r="T457" s="335"/>
    </row>
    <row r="458" spans="2:20" x14ac:dyDescent="0.35">
      <c r="B458" s="335"/>
      <c r="C458" s="335"/>
      <c r="D458" s="335"/>
      <c r="E458" s="335"/>
      <c r="F458" s="335"/>
      <c r="G458" s="335"/>
      <c r="H458" s="335"/>
      <c r="I458" s="335"/>
      <c r="J458" s="335"/>
      <c r="K458" s="335"/>
      <c r="L458" s="335"/>
      <c r="M458" s="335"/>
      <c r="N458" s="335"/>
      <c r="O458" s="335"/>
      <c r="P458" s="335"/>
      <c r="Q458" s="335"/>
      <c r="R458" s="335"/>
      <c r="S458" s="335"/>
      <c r="T458" s="335"/>
    </row>
    <row r="459" spans="2:20" x14ac:dyDescent="0.35">
      <c r="B459" s="335"/>
      <c r="C459" s="335"/>
      <c r="D459" s="335"/>
      <c r="E459" s="335"/>
      <c r="F459" s="335"/>
      <c r="G459" s="335"/>
      <c r="H459" s="335"/>
      <c r="I459" s="335"/>
      <c r="J459" s="335"/>
      <c r="K459" s="335"/>
      <c r="L459" s="335"/>
      <c r="M459" s="335"/>
      <c r="N459" s="335"/>
      <c r="O459" s="335"/>
      <c r="P459" s="335"/>
      <c r="Q459" s="335"/>
      <c r="R459" s="335"/>
      <c r="S459" s="335"/>
      <c r="T459" s="335"/>
    </row>
    <row r="460" spans="2:20" x14ac:dyDescent="0.35">
      <c r="B460" s="335"/>
      <c r="C460" s="335"/>
      <c r="D460" s="335"/>
      <c r="E460" s="335"/>
      <c r="F460" s="335"/>
      <c r="G460" s="335"/>
      <c r="H460" s="335"/>
      <c r="I460" s="335"/>
      <c r="J460" s="335"/>
      <c r="K460" s="335"/>
      <c r="L460" s="335"/>
      <c r="M460" s="335"/>
      <c r="N460" s="335"/>
      <c r="O460" s="335"/>
      <c r="P460" s="335"/>
      <c r="Q460" s="335"/>
      <c r="R460" s="335"/>
      <c r="S460" s="335"/>
      <c r="T460" s="335"/>
    </row>
    <row r="461" spans="2:20" x14ac:dyDescent="0.35">
      <c r="B461" s="335"/>
      <c r="C461" s="335"/>
      <c r="D461" s="335"/>
      <c r="E461" s="335"/>
      <c r="F461" s="335"/>
      <c r="G461" s="335"/>
      <c r="H461" s="335"/>
      <c r="I461" s="335"/>
      <c r="J461" s="335"/>
      <c r="K461" s="335"/>
      <c r="L461" s="335"/>
      <c r="M461" s="335"/>
      <c r="N461" s="335"/>
      <c r="O461" s="335"/>
      <c r="P461" s="335"/>
      <c r="Q461" s="335"/>
      <c r="R461" s="335"/>
      <c r="S461" s="335"/>
      <c r="T461" s="335"/>
    </row>
    <row r="462" spans="2:20" x14ac:dyDescent="0.35">
      <c r="B462" s="335"/>
      <c r="C462" s="335"/>
      <c r="D462" s="335"/>
      <c r="E462" s="335"/>
      <c r="F462" s="335"/>
      <c r="G462" s="335"/>
      <c r="H462" s="335"/>
      <c r="I462" s="335"/>
      <c r="J462" s="335"/>
      <c r="K462" s="335"/>
      <c r="L462" s="335"/>
      <c r="M462" s="335"/>
      <c r="N462" s="335"/>
      <c r="O462" s="335"/>
      <c r="P462" s="335"/>
      <c r="Q462" s="335"/>
      <c r="R462" s="335"/>
      <c r="S462" s="335"/>
      <c r="T462" s="335"/>
    </row>
    <row r="463" spans="2:20" x14ac:dyDescent="0.35">
      <c r="B463" s="335"/>
      <c r="C463" s="335"/>
      <c r="D463" s="335"/>
      <c r="E463" s="335"/>
      <c r="F463" s="335"/>
      <c r="G463" s="335"/>
      <c r="H463" s="335"/>
      <c r="I463" s="335"/>
      <c r="J463" s="335"/>
      <c r="K463" s="335"/>
      <c r="L463" s="335"/>
      <c r="M463" s="335"/>
      <c r="N463" s="335"/>
      <c r="O463" s="335"/>
      <c r="P463" s="335"/>
      <c r="Q463" s="335"/>
      <c r="R463" s="335"/>
      <c r="S463" s="335"/>
      <c r="T463" s="335"/>
    </row>
    <row r="464" spans="2:20" x14ac:dyDescent="0.35">
      <c r="B464" s="335"/>
      <c r="C464" s="335"/>
      <c r="D464" s="335"/>
      <c r="E464" s="335"/>
      <c r="F464" s="335"/>
      <c r="G464" s="335"/>
      <c r="H464" s="335"/>
      <c r="I464" s="335"/>
      <c r="J464" s="335"/>
      <c r="K464" s="335"/>
      <c r="L464" s="335"/>
      <c r="M464" s="335"/>
      <c r="N464" s="335"/>
      <c r="O464" s="335"/>
      <c r="P464" s="335"/>
      <c r="Q464" s="335"/>
      <c r="R464" s="335"/>
      <c r="S464" s="335"/>
      <c r="T464" s="335"/>
    </row>
    <row r="465" spans="2:20" x14ac:dyDescent="0.35">
      <c r="B465" s="335"/>
      <c r="C465" s="335"/>
      <c r="D465" s="335"/>
      <c r="E465" s="335"/>
      <c r="F465" s="335"/>
      <c r="G465" s="335"/>
      <c r="H465" s="335"/>
      <c r="I465" s="335"/>
      <c r="J465" s="335"/>
      <c r="K465" s="335"/>
      <c r="L465" s="335"/>
      <c r="M465" s="335"/>
      <c r="N465" s="335"/>
      <c r="O465" s="335"/>
      <c r="P465" s="335"/>
      <c r="Q465" s="335"/>
      <c r="R465" s="335"/>
      <c r="S465" s="335"/>
      <c r="T465" s="335"/>
    </row>
    <row r="466" spans="2:20" x14ac:dyDescent="0.35">
      <c r="B466" s="335"/>
      <c r="C466" s="335"/>
      <c r="D466" s="335"/>
      <c r="E466" s="335"/>
      <c r="F466" s="335"/>
      <c r="G466" s="335"/>
      <c r="H466" s="335"/>
      <c r="I466" s="335"/>
      <c r="J466" s="335"/>
      <c r="K466" s="335"/>
      <c r="L466" s="335"/>
      <c r="M466" s="335"/>
      <c r="N466" s="335"/>
      <c r="O466" s="335"/>
      <c r="P466" s="335"/>
      <c r="Q466" s="335"/>
      <c r="R466" s="335"/>
      <c r="S466" s="335"/>
      <c r="T466" s="335"/>
    </row>
    <row r="467" spans="2:20" x14ac:dyDescent="0.35">
      <c r="B467" s="335"/>
      <c r="C467" s="335"/>
      <c r="D467" s="335"/>
      <c r="E467" s="335"/>
      <c r="F467" s="335"/>
      <c r="G467" s="335"/>
      <c r="H467" s="335"/>
      <c r="I467" s="335"/>
      <c r="J467" s="335"/>
      <c r="K467" s="335"/>
      <c r="L467" s="335"/>
      <c r="M467" s="335"/>
      <c r="N467" s="335"/>
      <c r="O467" s="335"/>
      <c r="P467" s="335"/>
      <c r="Q467" s="335"/>
      <c r="R467" s="335"/>
      <c r="S467" s="335"/>
      <c r="T467" s="335"/>
    </row>
    <row r="468" spans="2:20" x14ac:dyDescent="0.35">
      <c r="B468" s="335"/>
      <c r="C468" s="335"/>
      <c r="D468" s="335"/>
      <c r="E468" s="335"/>
      <c r="F468" s="335"/>
      <c r="G468" s="335"/>
      <c r="H468" s="335"/>
      <c r="I468" s="335"/>
      <c r="J468" s="335"/>
      <c r="K468" s="335"/>
      <c r="L468" s="335"/>
      <c r="M468" s="335"/>
      <c r="N468" s="335"/>
      <c r="O468" s="335"/>
      <c r="P468" s="335"/>
      <c r="Q468" s="335"/>
      <c r="R468" s="335"/>
      <c r="S468" s="335"/>
      <c r="T468" s="335"/>
    </row>
    <row r="469" spans="2:20" x14ac:dyDescent="0.35">
      <c r="B469" s="335"/>
      <c r="C469" s="335"/>
      <c r="D469" s="335"/>
      <c r="E469" s="335"/>
      <c r="F469" s="335"/>
      <c r="G469" s="335"/>
      <c r="H469" s="335"/>
      <c r="I469" s="335"/>
      <c r="J469" s="335"/>
      <c r="K469" s="335"/>
      <c r="L469" s="335"/>
      <c r="M469" s="335"/>
      <c r="N469" s="335"/>
      <c r="O469" s="335"/>
      <c r="P469" s="335"/>
      <c r="Q469" s="335"/>
      <c r="R469" s="335"/>
      <c r="S469" s="335"/>
      <c r="T469" s="335"/>
    </row>
    <row r="470" spans="2:20" x14ac:dyDescent="0.35">
      <c r="B470" s="335"/>
      <c r="C470" s="335"/>
      <c r="D470" s="335"/>
      <c r="E470" s="335"/>
      <c r="F470" s="335"/>
      <c r="G470" s="335"/>
      <c r="H470" s="335"/>
      <c r="I470" s="335"/>
      <c r="J470" s="335"/>
      <c r="K470" s="335"/>
      <c r="L470" s="335"/>
      <c r="M470" s="335"/>
      <c r="N470" s="335"/>
      <c r="O470" s="335"/>
      <c r="P470" s="335"/>
      <c r="Q470" s="335"/>
      <c r="R470" s="335"/>
      <c r="S470" s="335"/>
      <c r="T470" s="335"/>
    </row>
    <row r="471" spans="2:20" x14ac:dyDescent="0.35">
      <c r="B471" s="335"/>
      <c r="C471" s="335"/>
      <c r="D471" s="335"/>
      <c r="E471" s="335"/>
      <c r="F471" s="335"/>
      <c r="G471" s="335"/>
      <c r="H471" s="335"/>
      <c r="I471" s="335"/>
      <c r="J471" s="335"/>
      <c r="K471" s="335"/>
      <c r="L471" s="335"/>
      <c r="M471" s="335"/>
      <c r="N471" s="335"/>
      <c r="O471" s="335"/>
      <c r="P471" s="335"/>
      <c r="Q471" s="335"/>
      <c r="R471" s="335"/>
      <c r="S471" s="335"/>
      <c r="T471" s="335"/>
    </row>
    <row r="472" spans="2:20" x14ac:dyDescent="0.35">
      <c r="B472" s="335"/>
      <c r="C472" s="335"/>
      <c r="D472" s="335"/>
      <c r="E472" s="335"/>
      <c r="F472" s="335"/>
      <c r="G472" s="335"/>
      <c r="H472" s="335"/>
      <c r="I472" s="335"/>
      <c r="J472" s="335"/>
      <c r="K472" s="335"/>
      <c r="L472" s="335"/>
      <c r="M472" s="335"/>
      <c r="N472" s="335"/>
      <c r="O472" s="335"/>
      <c r="P472" s="335"/>
      <c r="Q472" s="335"/>
      <c r="R472" s="335"/>
      <c r="S472" s="335"/>
      <c r="T472" s="335"/>
    </row>
    <row r="473" spans="2:20" x14ac:dyDescent="0.35">
      <c r="B473" s="335"/>
      <c r="C473" s="335"/>
      <c r="D473" s="335"/>
      <c r="E473" s="335"/>
      <c r="F473" s="335"/>
      <c r="G473" s="335"/>
      <c r="H473" s="335"/>
      <c r="I473" s="335"/>
      <c r="J473" s="335"/>
      <c r="K473" s="335"/>
      <c r="L473" s="335"/>
      <c r="M473" s="335"/>
      <c r="N473" s="335"/>
      <c r="O473" s="335"/>
      <c r="P473" s="335"/>
      <c r="Q473" s="335"/>
      <c r="R473" s="335"/>
      <c r="S473" s="335"/>
      <c r="T473" s="335"/>
    </row>
    <row r="474" spans="2:20" x14ac:dyDescent="0.35">
      <c r="B474" s="335"/>
      <c r="C474" s="335"/>
      <c r="D474" s="335"/>
      <c r="E474" s="335"/>
      <c r="F474" s="335"/>
      <c r="G474" s="335"/>
      <c r="H474" s="335"/>
      <c r="I474" s="335"/>
      <c r="J474" s="335"/>
      <c r="K474" s="335"/>
      <c r="L474" s="335"/>
      <c r="M474" s="335"/>
      <c r="N474" s="335"/>
      <c r="O474" s="335"/>
      <c r="P474" s="335"/>
      <c r="Q474" s="335"/>
      <c r="R474" s="335"/>
      <c r="S474" s="335"/>
      <c r="T474" s="335"/>
    </row>
    <row r="475" spans="2:20" x14ac:dyDescent="0.35">
      <c r="B475" s="335"/>
      <c r="C475" s="335"/>
      <c r="D475" s="335"/>
      <c r="E475" s="335"/>
      <c r="F475" s="335"/>
      <c r="G475" s="335"/>
      <c r="H475" s="335"/>
      <c r="I475" s="335"/>
      <c r="J475" s="335"/>
      <c r="K475" s="335"/>
      <c r="L475" s="335"/>
      <c r="M475" s="335"/>
      <c r="N475" s="335"/>
      <c r="O475" s="335"/>
      <c r="P475" s="335"/>
      <c r="Q475" s="335"/>
      <c r="R475" s="335"/>
      <c r="S475" s="335"/>
      <c r="T475" s="335"/>
    </row>
    <row r="476" spans="2:20" x14ac:dyDescent="0.35">
      <c r="B476" s="335"/>
      <c r="C476" s="335"/>
      <c r="D476" s="335"/>
      <c r="E476" s="335"/>
      <c r="F476" s="335"/>
      <c r="G476" s="335"/>
      <c r="H476" s="335"/>
      <c r="I476" s="335"/>
      <c r="J476" s="335"/>
      <c r="K476" s="335"/>
      <c r="L476" s="335"/>
      <c r="M476" s="335"/>
      <c r="N476" s="335"/>
      <c r="O476" s="335"/>
      <c r="P476" s="335"/>
      <c r="Q476" s="335"/>
      <c r="R476" s="335"/>
      <c r="S476" s="335"/>
      <c r="T476" s="335"/>
    </row>
    <row r="477" spans="2:20" x14ac:dyDescent="0.35">
      <c r="B477" s="335"/>
      <c r="C477" s="335"/>
      <c r="D477" s="335"/>
      <c r="E477" s="335"/>
      <c r="F477" s="335"/>
      <c r="G477" s="335"/>
      <c r="H477" s="335"/>
      <c r="I477" s="335"/>
      <c r="J477" s="335"/>
      <c r="K477" s="335"/>
      <c r="L477" s="335"/>
      <c r="M477" s="335"/>
      <c r="N477" s="335"/>
      <c r="O477" s="335"/>
      <c r="P477" s="335"/>
      <c r="Q477" s="335"/>
      <c r="R477" s="335"/>
      <c r="S477" s="335"/>
      <c r="T477" s="335"/>
    </row>
    <row r="478" spans="2:20" x14ac:dyDescent="0.35">
      <c r="B478" s="335"/>
      <c r="C478" s="335"/>
      <c r="D478" s="335"/>
      <c r="E478" s="335"/>
      <c r="F478" s="335"/>
      <c r="G478" s="335"/>
      <c r="H478" s="335"/>
      <c r="I478" s="335"/>
      <c r="J478" s="335"/>
      <c r="K478" s="335"/>
      <c r="L478" s="335"/>
      <c r="M478" s="335"/>
      <c r="N478" s="335"/>
      <c r="O478" s="335"/>
      <c r="P478" s="335"/>
      <c r="Q478" s="335"/>
      <c r="R478" s="335"/>
      <c r="S478" s="335"/>
      <c r="T478" s="335"/>
    </row>
    <row r="479" spans="2:20" x14ac:dyDescent="0.35">
      <c r="B479" s="335"/>
      <c r="C479" s="335"/>
      <c r="D479" s="335"/>
      <c r="E479" s="335"/>
      <c r="F479" s="335"/>
      <c r="G479" s="335"/>
      <c r="H479" s="335"/>
      <c r="I479" s="335"/>
      <c r="J479" s="335"/>
      <c r="K479" s="335"/>
      <c r="L479" s="335"/>
      <c r="M479" s="335"/>
      <c r="N479" s="335"/>
      <c r="O479" s="335"/>
      <c r="P479" s="335"/>
      <c r="Q479" s="335"/>
      <c r="R479" s="335"/>
      <c r="S479" s="335"/>
      <c r="T479" s="335"/>
    </row>
    <row r="480" spans="2:20" x14ac:dyDescent="0.35">
      <c r="B480" s="335"/>
      <c r="C480" s="335"/>
      <c r="D480" s="335"/>
      <c r="E480" s="335"/>
      <c r="F480" s="335"/>
      <c r="G480" s="335"/>
      <c r="H480" s="335"/>
      <c r="I480" s="335"/>
      <c r="J480" s="335"/>
      <c r="K480" s="335"/>
      <c r="L480" s="335"/>
      <c r="M480" s="335"/>
      <c r="N480" s="335"/>
      <c r="O480" s="335"/>
      <c r="P480" s="335"/>
      <c r="Q480" s="335"/>
      <c r="R480" s="335"/>
      <c r="S480" s="335"/>
      <c r="T480" s="335"/>
    </row>
    <row r="481" spans="2:20" x14ac:dyDescent="0.35">
      <c r="B481" s="335"/>
      <c r="C481" s="335"/>
      <c r="D481" s="335"/>
      <c r="E481" s="335"/>
      <c r="F481" s="335"/>
      <c r="G481" s="335"/>
      <c r="H481" s="335"/>
      <c r="I481" s="335"/>
      <c r="J481" s="335"/>
      <c r="K481" s="335"/>
      <c r="L481" s="335"/>
      <c r="M481" s="335"/>
      <c r="N481" s="335"/>
      <c r="O481" s="335"/>
      <c r="P481" s="335"/>
      <c r="Q481" s="335"/>
      <c r="R481" s="335"/>
      <c r="S481" s="335"/>
      <c r="T481" s="335"/>
    </row>
    <row r="482" spans="2:20" x14ac:dyDescent="0.35">
      <c r="B482" s="335"/>
      <c r="C482" s="335"/>
      <c r="D482" s="335"/>
      <c r="E482" s="335"/>
      <c r="F482" s="335"/>
      <c r="G482" s="335"/>
      <c r="H482" s="335"/>
      <c r="I482" s="335"/>
      <c r="J482" s="335"/>
      <c r="K482" s="335"/>
      <c r="L482" s="335"/>
      <c r="M482" s="335"/>
      <c r="N482" s="335"/>
      <c r="O482" s="335"/>
      <c r="P482" s="335"/>
      <c r="Q482" s="335"/>
      <c r="R482" s="335"/>
      <c r="S482" s="335"/>
      <c r="T482" s="335"/>
    </row>
    <row r="483" spans="2:20" x14ac:dyDescent="0.35">
      <c r="P483" s="335"/>
      <c r="Q483" s="335"/>
      <c r="R483" s="335"/>
      <c r="S483" s="335"/>
      <c r="T483" s="335"/>
    </row>
    <row r="484" spans="2:20" x14ac:dyDescent="0.35">
      <c r="P484" s="335"/>
      <c r="Q484" s="335"/>
      <c r="R484" s="335"/>
      <c r="S484" s="335"/>
      <c r="T484" s="335"/>
    </row>
  </sheetData>
  <sheetProtection algorithmName="SHA-512" hashValue="N6YJ9e2dG+qw/oFz/R2I3MmszMsXwOafJRw2eJtnSXkif1ZXTOPRJjp/noDJMzNXQu9SL4mdHtVySkZ5Ls3C7Q==" saltValue="TFUIQGnKge74F2YoJvhayw==" spinCount="100000" sheet="1" objects="1" scenarios="1"/>
  <dataConsolidate/>
  <mergeCells count="366">
    <mergeCell ref="C365:E365"/>
    <mergeCell ref="M383:O383"/>
    <mergeCell ref="M397:O397"/>
    <mergeCell ref="M403:O403"/>
    <mergeCell ref="M406:O406"/>
    <mergeCell ref="M404:O404"/>
    <mergeCell ref="M405:O405"/>
    <mergeCell ref="M414:O414"/>
    <mergeCell ref="M415:O415"/>
    <mergeCell ref="M410:O410"/>
    <mergeCell ref="M418:O418"/>
    <mergeCell ref="M419:O419"/>
    <mergeCell ref="M388:O388"/>
    <mergeCell ref="M389:O389"/>
    <mergeCell ref="M390:O390"/>
    <mergeCell ref="M391:O391"/>
    <mergeCell ref="M394:O394"/>
    <mergeCell ref="M398:O398"/>
    <mergeCell ref="M392:O392"/>
    <mergeCell ref="M393:O393"/>
    <mergeCell ref="M395:O395"/>
    <mergeCell ref="M420:O420"/>
    <mergeCell ref="C112:E112"/>
    <mergeCell ref="C125:E125"/>
    <mergeCell ref="C126:E126"/>
    <mergeCell ref="C127:E127"/>
    <mergeCell ref="C128:E128"/>
    <mergeCell ref="C129:E129"/>
    <mergeCell ref="C119:E119"/>
    <mergeCell ref="C120:E120"/>
    <mergeCell ref="C123:E123"/>
    <mergeCell ref="M374:O374"/>
    <mergeCell ref="M371:O371"/>
    <mergeCell ref="C131:E131"/>
    <mergeCell ref="M411:O411"/>
    <mergeCell ref="M399:O399"/>
    <mergeCell ref="M400:O400"/>
    <mergeCell ref="M401:O401"/>
    <mergeCell ref="M402:O402"/>
    <mergeCell ref="C367:E367"/>
    <mergeCell ref="C368:E368"/>
    <mergeCell ref="C371:E371"/>
    <mergeCell ref="C359:E359"/>
    <mergeCell ref="C360:E360"/>
    <mergeCell ref="C361:E361"/>
    <mergeCell ref="B67:B87"/>
    <mergeCell ref="C73:E73"/>
    <mergeCell ref="B295:B298"/>
    <mergeCell ref="C99:E99"/>
    <mergeCell ref="C111:E111"/>
    <mergeCell ref="C75:E75"/>
    <mergeCell ref="C86:E86"/>
    <mergeCell ref="C87:E87"/>
    <mergeCell ref="C101:E101"/>
    <mergeCell ref="C108:E108"/>
    <mergeCell ref="C105:E105"/>
    <mergeCell ref="C132:E132"/>
    <mergeCell ref="C133:E133"/>
    <mergeCell ref="D268:G268"/>
    <mergeCell ref="C130:E130"/>
    <mergeCell ref="C80:E80"/>
    <mergeCell ref="C81:E81"/>
    <mergeCell ref="C82:E82"/>
    <mergeCell ref="C83:E83"/>
    <mergeCell ref="C84:E84"/>
    <mergeCell ref="C69:E69"/>
    <mergeCell ref="C76:E76"/>
    <mergeCell ref="C77:E77"/>
    <mergeCell ref="C78:E78"/>
    <mergeCell ref="B35:B39"/>
    <mergeCell ref="B40:B43"/>
    <mergeCell ref="E35:G35"/>
    <mergeCell ref="E36:G36"/>
    <mergeCell ref="E39:G39"/>
    <mergeCell ref="E40:G40"/>
    <mergeCell ref="E41:G41"/>
    <mergeCell ref="M407:O407"/>
    <mergeCell ref="M408:O408"/>
    <mergeCell ref="E42:G42"/>
    <mergeCell ref="B110:B121"/>
    <mergeCell ref="C148:E148"/>
    <mergeCell ref="C143:E143"/>
    <mergeCell ref="C144:E144"/>
    <mergeCell ref="C297:E297"/>
    <mergeCell ref="B267:E267"/>
    <mergeCell ref="C140:E140"/>
    <mergeCell ref="C124:E124"/>
    <mergeCell ref="C109:E109"/>
    <mergeCell ref="C294:E294"/>
    <mergeCell ref="B132:B141"/>
    <mergeCell ref="B142:B148"/>
    <mergeCell ref="C114:E114"/>
    <mergeCell ref="B122:B131"/>
    <mergeCell ref="B11:F11"/>
    <mergeCell ref="B12:F12"/>
    <mergeCell ref="C94:E94"/>
    <mergeCell ref="C90:E90"/>
    <mergeCell ref="M359:O359"/>
    <mergeCell ref="M360:O360"/>
    <mergeCell ref="M361:O361"/>
    <mergeCell ref="C30:E30"/>
    <mergeCell ref="C67:E67"/>
    <mergeCell ref="E43:G43"/>
    <mergeCell ref="D54:I54"/>
    <mergeCell ref="B98:B109"/>
    <mergeCell ref="C89:E89"/>
    <mergeCell ref="C91:E91"/>
    <mergeCell ref="C97:E97"/>
    <mergeCell ref="C117:E117"/>
    <mergeCell ref="C70:E70"/>
    <mergeCell ref="C68:E68"/>
    <mergeCell ref="C71:E71"/>
    <mergeCell ref="C72:E72"/>
    <mergeCell ref="C115:E115"/>
    <mergeCell ref="C102:E102"/>
    <mergeCell ref="C95:E95"/>
    <mergeCell ref="C122:E122"/>
    <mergeCell ref="B6:F6"/>
    <mergeCell ref="B7:F7"/>
    <mergeCell ref="B8:F8"/>
    <mergeCell ref="B9:F9"/>
    <mergeCell ref="B13:F13"/>
    <mergeCell ref="B10:F10"/>
    <mergeCell ref="C145:E145"/>
    <mergeCell ref="C121:E121"/>
    <mergeCell ref="C107:E107"/>
    <mergeCell ref="C88:E88"/>
    <mergeCell ref="C100:E100"/>
    <mergeCell ref="C116:E116"/>
    <mergeCell ref="C92:E92"/>
    <mergeCell ref="C93:E93"/>
    <mergeCell ref="C103:E103"/>
    <mergeCell ref="C104:E104"/>
    <mergeCell ref="C118:E118"/>
    <mergeCell ref="C85:E85"/>
    <mergeCell ref="C74:E74"/>
    <mergeCell ref="F25:G25"/>
    <mergeCell ref="F28:G28"/>
    <mergeCell ref="B88:B97"/>
    <mergeCell ref="C113:E113"/>
    <mergeCell ref="C66:E66"/>
    <mergeCell ref="B423:B442"/>
    <mergeCell ref="C110:E110"/>
    <mergeCell ref="B418:B421"/>
    <mergeCell ref="B376:B395"/>
    <mergeCell ref="B397:B416"/>
    <mergeCell ref="B346:B349"/>
    <mergeCell ref="B307:B310"/>
    <mergeCell ref="C306:E306"/>
    <mergeCell ref="C147:E147"/>
    <mergeCell ref="C298:E298"/>
    <mergeCell ref="C295:E295"/>
    <mergeCell ref="C142:E142"/>
    <mergeCell ref="C307:E307"/>
    <mergeCell ref="C301:E301"/>
    <mergeCell ref="C134:E134"/>
    <mergeCell ref="C141:E141"/>
    <mergeCell ref="C303:E303"/>
    <mergeCell ref="C146:E146"/>
    <mergeCell ref="C296:E296"/>
    <mergeCell ref="C135:E135"/>
    <mergeCell ref="C136:E136"/>
    <mergeCell ref="C137:E137"/>
    <mergeCell ref="C138:E138"/>
    <mergeCell ref="C139:E139"/>
    <mergeCell ref="B311:B314"/>
    <mergeCell ref="C305:E305"/>
    <mergeCell ref="C311:E311"/>
    <mergeCell ref="C312:E312"/>
    <mergeCell ref="B301:B303"/>
    <mergeCell ref="C355:E355"/>
    <mergeCell ref="B340:B345"/>
    <mergeCell ref="B304:B306"/>
    <mergeCell ref="C314:E314"/>
    <mergeCell ref="C309:E309"/>
    <mergeCell ref="C310:E310"/>
    <mergeCell ref="B334:D334"/>
    <mergeCell ref="C304:E304"/>
    <mergeCell ref="B355:B374"/>
    <mergeCell ref="C369:E369"/>
    <mergeCell ref="C370:E370"/>
    <mergeCell ref="C363:E363"/>
    <mergeCell ref="C372:E372"/>
    <mergeCell ref="C373:E373"/>
    <mergeCell ref="C356:E356"/>
    <mergeCell ref="C364:E364"/>
    <mergeCell ref="C362:E362"/>
    <mergeCell ref="C366:E366"/>
    <mergeCell ref="C374:E374"/>
    <mergeCell ref="AE19:AH19"/>
    <mergeCell ref="C23:E23"/>
    <mergeCell ref="G20:I21"/>
    <mergeCell ref="AE24:AH24"/>
    <mergeCell ref="AE25:AH25"/>
    <mergeCell ref="AE26:AH26"/>
    <mergeCell ref="AE21:AH21"/>
    <mergeCell ref="AE22:AH22"/>
    <mergeCell ref="AE23:AH23"/>
    <mergeCell ref="C26:D26"/>
    <mergeCell ref="AE28:AH28"/>
    <mergeCell ref="AE29:AH29"/>
    <mergeCell ref="AE20:AH20"/>
    <mergeCell ref="M354:O354"/>
    <mergeCell ref="M355:O355"/>
    <mergeCell ref="C96:E96"/>
    <mergeCell ref="C106:E106"/>
    <mergeCell ref="C28:D28"/>
    <mergeCell ref="C32:D32"/>
    <mergeCell ref="F26:G26"/>
    <mergeCell ref="C79:E79"/>
    <mergeCell ref="H26:I26"/>
    <mergeCell ref="C153:E153"/>
    <mergeCell ref="C27:D27"/>
    <mergeCell ref="B326:C326"/>
    <mergeCell ref="B154:B174"/>
    <mergeCell ref="C154:E154"/>
    <mergeCell ref="C155:E155"/>
    <mergeCell ref="C156:E156"/>
    <mergeCell ref="C157:E157"/>
    <mergeCell ref="C158:E158"/>
    <mergeCell ref="C159:E159"/>
    <mergeCell ref="C160:E160"/>
    <mergeCell ref="C161:E161"/>
    <mergeCell ref="M423:O423"/>
    <mergeCell ref="M424:O424"/>
    <mergeCell ref="M425:O425"/>
    <mergeCell ref="M366:O366"/>
    <mergeCell ref="M363:O363"/>
    <mergeCell ref="M358:O358"/>
    <mergeCell ref="M364:O364"/>
    <mergeCell ref="M356:O356"/>
    <mergeCell ref="M357:O357"/>
    <mergeCell ref="M365:O365"/>
    <mergeCell ref="M387:O387"/>
    <mergeCell ref="M384:O384"/>
    <mergeCell ref="M385:O385"/>
    <mergeCell ref="M376:O376"/>
    <mergeCell ref="M379:O379"/>
    <mergeCell ref="M380:O380"/>
    <mergeCell ref="M381:O381"/>
    <mergeCell ref="M382:O382"/>
    <mergeCell ref="M386:O386"/>
    <mergeCell ref="M421:O421"/>
    <mergeCell ref="M409:O409"/>
    <mergeCell ref="M413:O413"/>
    <mergeCell ref="M412:O412"/>
    <mergeCell ref="M416:O416"/>
    <mergeCell ref="M426:O426"/>
    <mergeCell ref="M427:O427"/>
    <mergeCell ref="C20:E20"/>
    <mergeCell ref="M367:O367"/>
    <mergeCell ref="C357:E357"/>
    <mergeCell ref="C358:E358"/>
    <mergeCell ref="M362:O362"/>
    <mergeCell ref="H25:I25"/>
    <mergeCell ref="C25:D25"/>
    <mergeCell ref="C24:E24"/>
    <mergeCell ref="C313:E313"/>
    <mergeCell ref="C299:E299"/>
    <mergeCell ref="C308:E308"/>
    <mergeCell ref="C302:E302"/>
    <mergeCell ref="C300:E300"/>
    <mergeCell ref="C98:E98"/>
    <mergeCell ref="E44:G44"/>
    <mergeCell ref="M368:O368"/>
    <mergeCell ref="M369:O369"/>
    <mergeCell ref="M370:O370"/>
    <mergeCell ref="M373:O373"/>
    <mergeCell ref="M377:O377"/>
    <mergeCell ref="M378:O378"/>
    <mergeCell ref="M372:O372"/>
    <mergeCell ref="M430:O430"/>
    <mergeCell ref="M431:O431"/>
    <mergeCell ref="M432:O432"/>
    <mergeCell ref="M433:O433"/>
    <mergeCell ref="M428:O428"/>
    <mergeCell ref="M429:O429"/>
    <mergeCell ref="M440:O440"/>
    <mergeCell ref="M441:O441"/>
    <mergeCell ref="M442:O442"/>
    <mergeCell ref="M434:O434"/>
    <mergeCell ref="M435:O435"/>
    <mergeCell ref="M436:O436"/>
    <mergeCell ref="M437:O437"/>
    <mergeCell ref="M438:O438"/>
    <mergeCell ref="M439:O439"/>
    <mergeCell ref="C162:E162"/>
    <mergeCell ref="C163:E163"/>
    <mergeCell ref="C164:E164"/>
    <mergeCell ref="C165:E165"/>
    <mergeCell ref="C166:E166"/>
    <mergeCell ref="C167:E167"/>
    <mergeCell ref="C168:E168"/>
    <mergeCell ref="C169:E169"/>
    <mergeCell ref="C170:E170"/>
    <mergeCell ref="C171:E171"/>
    <mergeCell ref="C172:E172"/>
    <mergeCell ref="C173:E173"/>
    <mergeCell ref="C174:E174"/>
    <mergeCell ref="B175:B184"/>
    <mergeCell ref="C175:E175"/>
    <mergeCell ref="C176:E176"/>
    <mergeCell ref="C177:E177"/>
    <mergeCell ref="C178:E178"/>
    <mergeCell ref="C179:E179"/>
    <mergeCell ref="C180:E180"/>
    <mergeCell ref="C181:E181"/>
    <mergeCell ref="C182:E182"/>
    <mergeCell ref="C183:E183"/>
    <mergeCell ref="C184:E184"/>
    <mergeCell ref="B185:B196"/>
    <mergeCell ref="C185:E185"/>
    <mergeCell ref="C186:E186"/>
    <mergeCell ref="C187:E187"/>
    <mergeCell ref="C188:E188"/>
    <mergeCell ref="C189:E189"/>
    <mergeCell ref="C190:E190"/>
    <mergeCell ref="C191:E191"/>
    <mergeCell ref="C192:E192"/>
    <mergeCell ref="C193:E193"/>
    <mergeCell ref="C194:E194"/>
    <mergeCell ref="C195:E195"/>
    <mergeCell ref="C196:E196"/>
    <mergeCell ref="B197:B208"/>
    <mergeCell ref="C197:E197"/>
    <mergeCell ref="C198:E198"/>
    <mergeCell ref="C199:E199"/>
    <mergeCell ref="C200:E200"/>
    <mergeCell ref="C201:E201"/>
    <mergeCell ref="C202:E202"/>
    <mergeCell ref="C203:E203"/>
    <mergeCell ref="C204:E204"/>
    <mergeCell ref="C205:E205"/>
    <mergeCell ref="C206:E206"/>
    <mergeCell ref="C207:E207"/>
    <mergeCell ref="C208:E208"/>
    <mergeCell ref="B209:B218"/>
    <mergeCell ref="C209:E209"/>
    <mergeCell ref="C210:E210"/>
    <mergeCell ref="C211:E211"/>
    <mergeCell ref="C212:E212"/>
    <mergeCell ref="C213:E213"/>
    <mergeCell ref="C214:E214"/>
    <mergeCell ref="C215:E215"/>
    <mergeCell ref="C216:E216"/>
    <mergeCell ref="C217:E217"/>
    <mergeCell ref="C218:E218"/>
    <mergeCell ref="B229:B235"/>
    <mergeCell ref="C229:E229"/>
    <mergeCell ref="C230:E230"/>
    <mergeCell ref="C231:E231"/>
    <mergeCell ref="C232:E232"/>
    <mergeCell ref="C233:E233"/>
    <mergeCell ref="C234:E234"/>
    <mergeCell ref="C235:E235"/>
    <mergeCell ref="B219:B228"/>
    <mergeCell ref="C219:E219"/>
    <mergeCell ref="C220:E220"/>
    <mergeCell ref="C221:E221"/>
    <mergeCell ref="C222:E222"/>
    <mergeCell ref="C223:E223"/>
    <mergeCell ref="C224:E224"/>
    <mergeCell ref="C225:E225"/>
    <mergeCell ref="C226:E226"/>
    <mergeCell ref="C227:E227"/>
    <mergeCell ref="C228:E228"/>
  </mergeCells>
  <conditionalFormatting sqref="C56">
    <cfRule type="expression" dxfId="168" priority="255" stopIfTrue="1">
      <formula>AND($AE$10&lt;&gt;8,$AE$10&lt;&gt;0)</formula>
    </cfRule>
  </conditionalFormatting>
  <conditionalFormatting sqref="C246:C248 C252:C256 C260">
    <cfRule type="expression" dxfId="167" priority="254" stopIfTrue="1">
      <formula>AND($AE$10&lt;&gt;8,AE$10&lt;&gt;0)</formula>
    </cfRule>
  </conditionalFormatting>
  <conditionalFormatting sqref="C261:C264">
    <cfRule type="expression" dxfId="166" priority="253" stopIfTrue="1">
      <formula>$C$260="Yes"</formula>
    </cfRule>
  </conditionalFormatting>
  <conditionalFormatting sqref="F295:I298">
    <cfRule type="expression" dxfId="165" priority="252" stopIfTrue="1">
      <formula>AND($AE$10&lt;&gt;5,$AE$10&lt;&gt;0)</formula>
    </cfRule>
  </conditionalFormatting>
  <conditionalFormatting sqref="F301:I314">
    <cfRule type="expression" dxfId="164" priority="249" stopIfTrue="1">
      <formula>AND($AE$10&lt;&gt;8,$AE$10&lt;&gt;0)</formula>
    </cfRule>
  </conditionalFormatting>
  <conditionalFormatting sqref="C270:G288 D340:F345">
    <cfRule type="expression" dxfId="163" priority="248" stopIfTrue="1">
      <formula>AND($AE$10&lt;&gt;2,$AE$10&lt;&gt;9,$AE$10&lt;&gt;0)</formula>
    </cfRule>
  </conditionalFormatting>
  <conditionalFormatting sqref="C329">
    <cfRule type="expression" dxfId="162" priority="739" stopIfTrue="1">
      <formula>AND($C320&gt;0,$C321&gt;0)</formula>
    </cfRule>
  </conditionalFormatting>
  <conditionalFormatting sqref="C328">
    <cfRule type="expression" dxfId="161" priority="749" stopIfTrue="1">
      <formula>AND($C320&gt;0,$C321&gt;0)</formula>
    </cfRule>
  </conditionalFormatting>
  <conditionalFormatting sqref="C320:C323">
    <cfRule type="expression" dxfId="160" priority="247" stopIfTrue="1">
      <formula>AND($AE$10&lt;&gt;8,$AE$10&lt;&gt;0)</formula>
    </cfRule>
  </conditionalFormatting>
  <conditionalFormatting sqref="C336">
    <cfRule type="expression" dxfId="159" priority="246" stopIfTrue="1">
      <formula>AND($AE$10&lt;&gt;2,$AE$10&lt;&gt;9,$AE$10&lt;&gt;0)</formula>
    </cfRule>
  </conditionalFormatting>
  <conditionalFormatting sqref="E340:F349">
    <cfRule type="expression" dxfId="158" priority="232" stopIfTrue="1">
      <formula>$D340="Yes"</formula>
    </cfRule>
  </conditionalFormatting>
  <conditionalFormatting sqref="K376:K395 K418:K421 K397:K416 K423:K442">
    <cfRule type="expression" dxfId="157" priority="802" stopIfTrue="1">
      <formula>$J376="Quarterly"</formula>
    </cfRule>
  </conditionalFormatting>
  <conditionalFormatting sqref="D43">
    <cfRule type="expression" dxfId="156" priority="171" stopIfTrue="1">
      <formula>OR($AE$10=0,$AE$10=2,$AE$10=9)</formula>
    </cfRule>
  </conditionalFormatting>
  <conditionalFormatting sqref="D41">
    <cfRule type="expression" dxfId="155" priority="168" stopIfTrue="1">
      <formula>OR($AE$10=0,$AE$10=5,$AE$10=6,$AE$10=7,$AE$10=8)</formula>
    </cfRule>
  </conditionalFormatting>
  <conditionalFormatting sqref="D39">
    <cfRule type="expression" dxfId="154" priority="165" stopIfTrue="1">
      <formula>OR($AE$10=0,$AE$10=8)</formula>
    </cfRule>
  </conditionalFormatting>
  <conditionalFormatting sqref="D40">
    <cfRule type="expression" dxfId="153" priority="164" stopIfTrue="1">
      <formula>OR($AE$10=0,$AE$10=2,$AE$10=9)</formula>
    </cfRule>
  </conditionalFormatting>
  <conditionalFormatting sqref="B295:E298">
    <cfRule type="expression" dxfId="152" priority="157" stopIfTrue="1">
      <formula>AND($AE$10&lt;&gt;5,$AE$10&lt;&gt;0)</formula>
    </cfRule>
  </conditionalFormatting>
  <conditionalFormatting sqref="B299:E299">
    <cfRule type="expression" dxfId="151" priority="156" stopIfTrue="1">
      <formula>AND($AE$10&lt;&gt;6,$AE$10&lt;&gt;0)</formula>
    </cfRule>
  </conditionalFormatting>
  <conditionalFormatting sqref="B300:E300">
    <cfRule type="expression" dxfId="150" priority="155" stopIfTrue="1">
      <formula>AND($AE$10&lt;&gt;7,$AE$10&lt;&gt;0)</formula>
    </cfRule>
  </conditionalFormatting>
  <conditionalFormatting sqref="B301:E314">
    <cfRule type="expression" dxfId="149" priority="154" stopIfTrue="1">
      <formula>AND($AE$10&lt;&gt;8,$AE$10&lt;&gt;0)</formula>
    </cfRule>
  </conditionalFormatting>
  <conditionalFormatting sqref="D36:D38">
    <cfRule type="expression" dxfId="148" priority="153" stopIfTrue="1">
      <formula>OR($AE$10=0,$AE$10=2,$AE$10=3,$AE$10=4,$AE$10=5,$AE$10=6,$AE$10=7,$AE$10=8,$AE$10=9)</formula>
    </cfRule>
  </conditionalFormatting>
  <conditionalFormatting sqref="D42">
    <cfRule type="expression" dxfId="147" priority="152" stopIfTrue="1">
      <formula>OR($AE$10=0,$AE$10=8)</formula>
    </cfRule>
  </conditionalFormatting>
  <conditionalFormatting sqref="D35">
    <cfRule type="expression" dxfId="146" priority="150" stopIfTrue="1">
      <formula>OR($AE$10=0,$AE$10=2,$AE$10=3,$AE$10=4,$AE$10=5,$AE$10=6,$AE$10=7,$AE$10=8,$AE$10=9)</formula>
    </cfRule>
  </conditionalFormatting>
  <conditionalFormatting sqref="D35:D39">
    <cfRule type="expression" dxfId="145" priority="143" stopIfTrue="1">
      <formula>$AE$33=2</formula>
    </cfRule>
  </conditionalFormatting>
  <conditionalFormatting sqref="D40:D43">
    <cfRule type="expression" dxfId="144" priority="142" stopIfTrue="1">
      <formula>$AE$34=2</formula>
    </cfRule>
  </conditionalFormatting>
  <conditionalFormatting sqref="D346:F349">
    <cfRule type="expression" dxfId="143" priority="141" stopIfTrue="1">
      <formula>AND($AE$10&lt;&gt;2,$AE$10&lt;&gt;0)</formula>
    </cfRule>
  </conditionalFormatting>
  <conditionalFormatting sqref="C376 C418:O421 E376:O395 C423:M442">
    <cfRule type="expression" dxfId="142" priority="138" stopIfTrue="1">
      <formula>OR($AE$10=5,$AE$10=6,$AE$10=7)</formula>
    </cfRule>
  </conditionalFormatting>
  <conditionalFormatting sqref="C376 E376:O395 C423:M442">
    <cfRule type="expression" dxfId="141" priority="137" stopIfTrue="1">
      <formula>$AE$10=8</formula>
    </cfRule>
  </conditionalFormatting>
  <conditionalFormatting sqref="C376 C355:O374 E376:O395 C397:O416 C418:O421 C423:M442">
    <cfRule type="expression" dxfId="140" priority="134" stopIfTrue="1">
      <formula>OR($AE$10=1,$AE$10=10)</formula>
    </cfRule>
  </conditionalFormatting>
  <conditionalFormatting sqref="C397:O416 C418:O421">
    <cfRule type="expression" dxfId="139" priority="136" stopIfTrue="1">
      <formula>$AE$10=9</formula>
    </cfRule>
    <cfRule type="expression" dxfId="138" priority="146" stopIfTrue="1">
      <formula>$AE$10=2</formula>
    </cfRule>
  </conditionalFormatting>
  <conditionalFormatting sqref="C270:G288 C320:C323 F295:I314 C336 D340:D349">
    <cfRule type="expression" dxfId="137" priority="1500" stopIfTrue="1">
      <formula>$AE$34=2</formula>
    </cfRule>
  </conditionalFormatting>
  <conditionalFormatting sqref="E32">
    <cfRule type="expression" dxfId="136" priority="1505" stopIfTrue="1">
      <formula>AND($AE33=2, $AE34=2)</formula>
    </cfRule>
  </conditionalFormatting>
  <conditionalFormatting sqref="C376 C397:O416 C418:O421 E376:O395 C423:M442">
    <cfRule type="expression" dxfId="135" priority="1506" stopIfTrue="1">
      <formula>$AE$10=4</formula>
    </cfRule>
    <cfRule type="expression" dxfId="134" priority="1507" stopIfTrue="1">
      <formula>$AE$10=3</formula>
    </cfRule>
    <cfRule type="expression" dxfId="133" priority="1508" stopIfTrue="1">
      <formula>$AE$34=2</formula>
    </cfRule>
  </conditionalFormatting>
  <conditionalFormatting sqref="B270:B288">
    <cfRule type="expression" dxfId="132" priority="1519" stopIfTrue="1">
      <formula>$AE$34=2</formula>
    </cfRule>
    <cfRule type="expression" dxfId="131" priority="1520" stopIfTrue="1">
      <formula>$AE$7="no"</formula>
    </cfRule>
    <cfRule type="expression" dxfId="130" priority="1521" stopIfTrue="1">
      <formula>AND($AE$10&lt;&gt;2,$AE$10&lt;&gt;9,$AE$10&lt;&gt;0)</formula>
    </cfRule>
  </conditionalFormatting>
  <conditionalFormatting sqref="C397:C416 C423:C442 M418:M421 C355:C374 M355:M374 M376:M395 M397:M416 C376 G355:J374 F376:G395 J376:J395 G397:J416 G418:J421 F423:G442 J423:J442 M423:O442">
    <cfRule type="expression" dxfId="129" priority="1522" stopIfTrue="1">
      <formula>$E$32="Yes"</formula>
    </cfRule>
  </conditionalFormatting>
  <conditionalFormatting sqref="D44">
    <cfRule type="expression" dxfId="128" priority="1546" stopIfTrue="1">
      <formula>OR($AE$10=1,$AE$10=10)</formula>
    </cfRule>
    <cfRule type="expression" dxfId="127" priority="1547" stopIfTrue="1">
      <formula>AND($E$32&lt;&gt;"No",OR($AE$33&lt;&gt;2,$AE$34&lt;&gt;2))</formula>
    </cfRule>
  </conditionalFormatting>
  <conditionalFormatting sqref="C26:D26 C28:D28 C27">
    <cfRule type="expression" dxfId="126" priority="123" stopIfTrue="1">
      <formula>$AE$10=3</formula>
    </cfRule>
  </conditionalFormatting>
  <conditionalFormatting sqref="C26:D26 C27">
    <cfRule type="expression" dxfId="125" priority="122" stopIfTrue="1">
      <formula>$AE$10=4</formula>
    </cfRule>
  </conditionalFormatting>
  <conditionalFormatting sqref="C28:D28">
    <cfRule type="expression" dxfId="124" priority="121" stopIfTrue="1">
      <formula>$AE$10=8</formula>
    </cfRule>
  </conditionalFormatting>
  <conditionalFormatting sqref="E26:E27">
    <cfRule type="expression" dxfId="123" priority="114" stopIfTrue="1">
      <formula>$AE$10=3</formula>
    </cfRule>
    <cfRule type="expression" dxfId="122" priority="115" stopIfTrue="1">
      <formula>$AE$10=4</formula>
    </cfRule>
  </conditionalFormatting>
  <conditionalFormatting sqref="E28">
    <cfRule type="expression" dxfId="121" priority="112" stopIfTrue="1">
      <formula>$AE$10=3</formula>
    </cfRule>
    <cfRule type="expression" dxfId="120" priority="113" stopIfTrue="1">
      <formula>$AE$10=8</formula>
    </cfRule>
  </conditionalFormatting>
  <conditionalFormatting sqref="C377:C395">
    <cfRule type="expression" dxfId="119" priority="90" stopIfTrue="1">
      <formula>OR($AE$10=5,$AE$10=6,$AE$10=7)</formula>
    </cfRule>
  </conditionalFormatting>
  <conditionalFormatting sqref="C377:C395">
    <cfRule type="expression" dxfId="118" priority="89" stopIfTrue="1">
      <formula>$AE$10=8</formula>
    </cfRule>
  </conditionalFormatting>
  <conditionalFormatting sqref="C377:C395">
    <cfRule type="expression" dxfId="117" priority="88" stopIfTrue="1">
      <formula>OR($AE$10=1,$AE$10=10)</formula>
    </cfRule>
  </conditionalFormatting>
  <conditionalFormatting sqref="C377:C395">
    <cfRule type="expression" dxfId="116" priority="91" stopIfTrue="1">
      <formula>$AE$10=4</formula>
    </cfRule>
    <cfRule type="expression" dxfId="115" priority="92" stopIfTrue="1">
      <formula>$AE$10=3</formula>
    </cfRule>
    <cfRule type="expression" dxfId="114" priority="93" stopIfTrue="1">
      <formula>$AE$34=2</formula>
    </cfRule>
  </conditionalFormatting>
  <conditionalFormatting sqref="C377:C395">
    <cfRule type="expression" dxfId="113" priority="94" stopIfTrue="1">
      <formula>$E$32="Yes"</formula>
    </cfRule>
  </conditionalFormatting>
  <conditionalFormatting sqref="C285:G288">
    <cfRule type="expression" dxfId="112" priority="87" stopIfTrue="1">
      <formula>$AE$10=2</formula>
    </cfRule>
  </conditionalFormatting>
  <conditionalFormatting sqref="C274:G284">
    <cfRule type="expression" dxfId="111" priority="86" stopIfTrue="1">
      <formula>AND($AE$10=9,$AF$34="Yes")</formula>
    </cfRule>
  </conditionalFormatting>
  <conditionalFormatting sqref="F340:F349">
    <cfRule type="expression" dxfId="110" priority="82" stopIfTrue="1">
      <formula>$AQ$15="Eastern"</formula>
    </cfRule>
  </conditionalFormatting>
  <conditionalFormatting sqref="E340:E349">
    <cfRule type="expression" dxfId="109" priority="81" stopIfTrue="1">
      <formula>$AQ$15="Western"</formula>
    </cfRule>
  </conditionalFormatting>
  <conditionalFormatting sqref="G67:K87">
    <cfRule type="expression" dxfId="108" priority="66" stopIfTrue="1">
      <formula>AND($AE$10&lt;&gt;2, $AE$10&lt;&gt;9)</formula>
    </cfRule>
    <cfRule type="expression" dxfId="107" priority="68" stopIfTrue="1">
      <formula>$AA$2&lt;&gt;1</formula>
    </cfRule>
  </conditionalFormatting>
  <conditionalFormatting sqref="G88:K97">
    <cfRule type="expression" dxfId="106" priority="61" stopIfTrue="1">
      <formula>$AA$2&lt;&gt;1</formula>
    </cfRule>
    <cfRule type="expression" dxfId="105" priority="69" stopIfTrue="1">
      <formula>AND($AE$10&lt;&gt;3)</formula>
    </cfRule>
  </conditionalFormatting>
  <conditionalFormatting sqref="G98:K109">
    <cfRule type="expression" dxfId="104" priority="62" stopIfTrue="1">
      <formula>$AA$2&lt;&gt;1</formula>
    </cfRule>
    <cfRule type="expression" dxfId="103" priority="70" stopIfTrue="1">
      <formula>AND($AE$10&lt;&gt;4)</formula>
    </cfRule>
  </conditionalFormatting>
  <conditionalFormatting sqref="G110:K121">
    <cfRule type="expression" dxfId="102" priority="63" stopIfTrue="1">
      <formula>$AA$2&lt;&gt;1</formula>
    </cfRule>
    <cfRule type="expression" dxfId="101" priority="71" stopIfTrue="1">
      <formula>AND($AE$10&lt;&gt;5)</formula>
    </cfRule>
  </conditionalFormatting>
  <conditionalFormatting sqref="G132:K141">
    <cfRule type="expression" dxfId="100" priority="65" stopIfTrue="1">
      <formula>$AA$2&lt;&gt;1</formula>
    </cfRule>
    <cfRule type="expression" dxfId="99" priority="72" stopIfTrue="1">
      <formula>AND($AE$10&lt;&gt;7)</formula>
    </cfRule>
  </conditionalFormatting>
  <conditionalFormatting sqref="G142:K148">
    <cfRule type="expression" dxfId="98" priority="73" stopIfTrue="1">
      <formula>AND($AE$10&lt;&gt;8)</formula>
    </cfRule>
  </conditionalFormatting>
  <conditionalFormatting sqref="G122:K131">
    <cfRule type="expression" dxfId="97" priority="64" stopIfTrue="1">
      <formula>$AA$2&lt;&gt;1</formula>
    </cfRule>
    <cfRule type="expression" dxfId="96" priority="67" stopIfTrue="1">
      <formula>AND($AE$10&lt;&gt;6)</formula>
    </cfRule>
  </conditionalFormatting>
  <conditionalFormatting sqref="G141:K148">
    <cfRule type="expression" dxfId="95" priority="60" stopIfTrue="1">
      <formula>$AA$2&lt;&gt;1</formula>
    </cfRule>
  </conditionalFormatting>
  <conditionalFormatting sqref="G154:K174">
    <cfRule type="expression" dxfId="94" priority="45" stopIfTrue="1">
      <formula>AND($AE$10&lt;&gt;2, $AE$10&lt;&gt;9)</formula>
    </cfRule>
    <cfRule type="expression" dxfId="93" priority="47" stopIfTrue="1">
      <formula>$AB$2&lt;&gt;1</formula>
    </cfRule>
  </conditionalFormatting>
  <conditionalFormatting sqref="G175:K184">
    <cfRule type="expression" dxfId="92" priority="40" stopIfTrue="1">
      <formula>$AB$2&lt;&gt;1</formula>
    </cfRule>
    <cfRule type="expression" dxfId="91" priority="48" stopIfTrue="1">
      <formula>AND($AE$10&lt;&gt;3)</formula>
    </cfRule>
  </conditionalFormatting>
  <conditionalFormatting sqref="G185:K196">
    <cfRule type="expression" dxfId="90" priority="41" stopIfTrue="1">
      <formula>$AB$2&lt;&gt;1</formula>
    </cfRule>
    <cfRule type="expression" dxfId="89" priority="49" stopIfTrue="1">
      <formula>AND($AE$10&lt;&gt;4)</formula>
    </cfRule>
  </conditionalFormatting>
  <conditionalFormatting sqref="G197:K208">
    <cfRule type="expression" dxfId="88" priority="42" stopIfTrue="1">
      <formula>$AB$2&lt;&gt;1</formula>
    </cfRule>
    <cfRule type="expression" dxfId="87" priority="50" stopIfTrue="1">
      <formula>AND($AE$10&lt;&gt;5)</formula>
    </cfRule>
  </conditionalFormatting>
  <conditionalFormatting sqref="G219:K228">
    <cfRule type="expression" dxfId="86" priority="44" stopIfTrue="1">
      <formula>$AB$2&lt;&gt;1</formula>
    </cfRule>
    <cfRule type="expression" dxfId="85" priority="51" stopIfTrue="1">
      <formula>AND($AE$10&lt;&gt;7)</formula>
    </cfRule>
  </conditionalFormatting>
  <conditionalFormatting sqref="G229:K235">
    <cfRule type="expression" dxfId="84" priority="52" stopIfTrue="1">
      <formula>AND($AE$10&lt;&gt;8)</formula>
    </cfRule>
  </conditionalFormatting>
  <conditionalFormatting sqref="G209:K218">
    <cfRule type="expression" dxfId="83" priority="43" stopIfTrue="1">
      <formula>$AB$2&lt;&gt;1</formula>
    </cfRule>
    <cfRule type="expression" dxfId="82" priority="46" stopIfTrue="1">
      <formula>AND($AE$10&lt;&gt;6)</formula>
    </cfRule>
  </conditionalFormatting>
  <conditionalFormatting sqref="G228:K235">
    <cfRule type="expression" dxfId="81" priority="39" stopIfTrue="1">
      <formula>$AB$2&lt;&gt;1</formula>
    </cfRule>
  </conditionalFormatting>
  <conditionalFormatting sqref="F154:F174">
    <cfRule type="expression" dxfId="80" priority="38" stopIfTrue="1">
      <formula>AND($AE$10&lt;&gt;2, $AE$10&lt;&gt;9, $AE$10&lt;&gt;0)</formula>
    </cfRule>
  </conditionalFormatting>
  <conditionalFormatting sqref="F175:F184">
    <cfRule type="expression" dxfId="79" priority="37" stopIfTrue="1">
      <formula>AND($AE$10&lt;&gt;3, $AE$10&lt;&gt;0)</formula>
    </cfRule>
  </conditionalFormatting>
  <conditionalFormatting sqref="F185:F196">
    <cfRule type="expression" dxfId="78" priority="36" stopIfTrue="1">
      <formula>AND($AE$10&lt;&gt;4, $AE$10&lt;&gt;0)</formula>
    </cfRule>
  </conditionalFormatting>
  <conditionalFormatting sqref="F197:F208">
    <cfRule type="expression" dxfId="77" priority="35" stopIfTrue="1">
      <formula>AND($AE$10&lt;&gt;5, $AE$10&lt;&gt;0)</formula>
    </cfRule>
  </conditionalFormatting>
  <conditionalFormatting sqref="F209:F218">
    <cfRule type="expression" dxfId="76" priority="34" stopIfTrue="1">
      <formula>AND($AE$10&lt;&gt;6, $AE$10&lt;&gt;0)</formula>
    </cfRule>
  </conditionalFormatting>
  <conditionalFormatting sqref="F219:F228">
    <cfRule type="expression" dxfId="75" priority="33" stopIfTrue="1">
      <formula>AND($AE$10&lt;&gt;7, $AE$10&lt;&gt;0)</formula>
    </cfRule>
  </conditionalFormatting>
  <conditionalFormatting sqref="F229:F235">
    <cfRule type="expression" dxfId="74" priority="32" stopIfTrue="1">
      <formula>AND($AE$10&lt;&gt;8, $AE$10&lt;&gt;0)</formula>
    </cfRule>
  </conditionalFormatting>
  <conditionalFormatting sqref="K355:K374">
    <cfRule type="expression" dxfId="73" priority="1548" stopIfTrue="1">
      <formula>$J355="Quarterly"</formula>
    </cfRule>
  </conditionalFormatting>
  <conditionalFormatting sqref="C229:F235">
    <cfRule type="expression" dxfId="72" priority="23" stopIfTrue="1">
      <formula>$AB$2&lt;&gt;1</formula>
    </cfRule>
    <cfRule type="expression" dxfId="71" priority="53" stopIfTrue="1">
      <formula>AND($AE$10&lt;&gt;8, $AE$10&lt;&gt;0)</formula>
    </cfRule>
  </conditionalFormatting>
  <conditionalFormatting sqref="C154:F174">
    <cfRule type="expression" dxfId="70" priority="17" stopIfTrue="1">
      <formula>$AB$2&lt;&gt;1</formula>
    </cfRule>
    <cfRule type="expression" dxfId="69" priority="59" stopIfTrue="1">
      <formula>AND($AE$10&lt;&gt;2, $AE$10&lt;&gt;9, $AE$10&lt;&gt;0)</formula>
    </cfRule>
  </conditionalFormatting>
  <conditionalFormatting sqref="C175:F184">
    <cfRule type="expression" dxfId="68" priority="18" stopIfTrue="1">
      <formula>$AB$2&lt;&gt;1</formula>
    </cfRule>
    <cfRule type="expression" dxfId="67" priority="58" stopIfTrue="1">
      <formula>AND($AE$10&lt;&gt;3, $AE$10&lt;&gt;0)</formula>
    </cfRule>
  </conditionalFormatting>
  <conditionalFormatting sqref="C185:F196">
    <cfRule type="expression" dxfId="66" priority="19" stopIfTrue="1">
      <formula>$AB$2&lt;&gt;1</formula>
    </cfRule>
    <cfRule type="expression" dxfId="65" priority="57" stopIfTrue="1">
      <formula>AND($AE$10&lt;&gt;4, $AE$10&lt;&gt;0)</formula>
    </cfRule>
  </conditionalFormatting>
  <conditionalFormatting sqref="C197:F208">
    <cfRule type="expression" dxfId="64" priority="20" stopIfTrue="1">
      <formula>$AB$2&lt;&gt;1</formula>
    </cfRule>
    <cfRule type="expression" dxfId="63" priority="56" stopIfTrue="1">
      <formula>AND($AE$10&lt;&gt;5, $AE$10&lt;&gt;0)</formula>
    </cfRule>
  </conditionalFormatting>
  <conditionalFormatting sqref="C209:F218">
    <cfRule type="expression" dxfId="62" priority="21" stopIfTrue="1">
      <formula>$AB$2&lt;&gt;1</formula>
    </cfRule>
    <cfRule type="expression" dxfId="61" priority="55" stopIfTrue="1">
      <formula>AND($AE$10&lt;&gt;6, $AE$10&lt;&gt;0)</formula>
    </cfRule>
  </conditionalFormatting>
  <conditionalFormatting sqref="C219:F228">
    <cfRule type="expression" dxfId="60" priority="22" stopIfTrue="1">
      <formula>$AB$2&lt;&gt;1</formula>
    </cfRule>
    <cfRule type="expression" dxfId="59" priority="54" stopIfTrue="1">
      <formula>AND($AE$10&lt;&gt;7, $AE$10&lt;&gt;0)</formula>
    </cfRule>
  </conditionalFormatting>
  <conditionalFormatting sqref="C88:E97">
    <cfRule type="expression" dxfId="58" priority="24" stopIfTrue="1">
      <formula>$AA$2&lt;&gt;1</formula>
    </cfRule>
    <cfRule type="expression" dxfId="57" priority="79" stopIfTrue="1">
      <formula>AND($AE$10&lt;&gt;3, $AE$10&lt;&gt;0)</formula>
    </cfRule>
  </conditionalFormatting>
  <conditionalFormatting sqref="C110:E121">
    <cfRule type="expression" dxfId="56" priority="26" stopIfTrue="1">
      <formula>$AA$2&lt;&gt;1</formula>
    </cfRule>
    <cfRule type="expression" dxfId="55" priority="77" stopIfTrue="1">
      <formula>AND($AE$10&lt;&gt;5, $AE$10&lt;&gt;0)</formula>
    </cfRule>
  </conditionalFormatting>
  <conditionalFormatting sqref="C98:E109">
    <cfRule type="expression" dxfId="54" priority="25" stopIfTrue="1">
      <formula>$AA$2&lt;&gt;1</formula>
    </cfRule>
    <cfRule type="expression" dxfId="53" priority="78" stopIfTrue="1">
      <formula>AND($AE$10&lt;&gt;4, $AE$10&lt;&gt;0)</formula>
    </cfRule>
  </conditionalFormatting>
  <conditionalFormatting sqref="C122:E131">
    <cfRule type="expression" dxfId="52" priority="7" stopIfTrue="1">
      <formula>AND($AE$10&lt;&gt;6, $AE$10&lt;&gt;0)</formula>
    </cfRule>
    <cfRule type="expression" dxfId="51" priority="27" stopIfTrue="1">
      <formula>$AA$2&lt;&gt;1</formula>
    </cfRule>
  </conditionalFormatting>
  <conditionalFormatting sqref="C132:E141">
    <cfRule type="expression" dxfId="50" priority="8" stopIfTrue="1">
      <formula>AND($AE$10&lt;&gt;7, $AE$10&lt;&gt;0)</formula>
    </cfRule>
    <cfRule type="expression" dxfId="49" priority="28" stopIfTrue="1">
      <formula>$AA$2&lt;&gt;1</formula>
    </cfRule>
  </conditionalFormatting>
  <conditionalFormatting sqref="C142:E148">
    <cfRule type="expression" dxfId="48" priority="29" stopIfTrue="1">
      <formula>$AA$2&lt;&gt;1</formula>
    </cfRule>
    <cfRule type="expression" dxfId="47" priority="74" stopIfTrue="1">
      <formula>AND($AE$10&lt;&gt;8, $AE$10&lt;&gt;0)</formula>
    </cfRule>
  </conditionalFormatting>
  <conditionalFormatting sqref="C67:E87">
    <cfRule type="expression" dxfId="46" priority="31" stopIfTrue="1">
      <formula>$AA$2&lt;&gt;1</formula>
    </cfRule>
    <cfRule type="expression" dxfId="45" priority="80" stopIfTrue="1">
      <formula>AND($AE$10&lt;&gt;2, $AE$10&lt;&gt;9, $AE$10&lt;&gt;0)</formula>
    </cfRule>
  </conditionalFormatting>
  <conditionalFormatting sqref="F110:F121">
    <cfRule type="expression" dxfId="44" priority="6" stopIfTrue="1">
      <formula>AND($AE$10&lt;&gt;5, $AE$10&lt;&gt;0)</formula>
    </cfRule>
    <cfRule type="expression" dxfId="43" priority="15" stopIfTrue="1">
      <formula>$AA$2&lt;&gt;1</formula>
    </cfRule>
  </conditionalFormatting>
  <conditionalFormatting sqref="F98:F109">
    <cfRule type="expression" dxfId="42" priority="5" stopIfTrue="1">
      <formula>AND($AE$10&lt;&gt;4, $AE$10&lt;&gt;0)</formula>
    </cfRule>
    <cfRule type="expression" dxfId="41" priority="14" stopIfTrue="1">
      <formula>$AA$2&lt;&gt;1</formula>
    </cfRule>
  </conditionalFormatting>
  <conditionalFormatting sqref="F88:F97">
    <cfRule type="expression" dxfId="40" priority="4" stopIfTrue="1">
      <formula>AND($AE$10&lt;&gt;3, $AE$10&lt;&gt;0)</formula>
    </cfRule>
    <cfRule type="expression" dxfId="39" priority="16" stopIfTrue="1">
      <formula>$AA$2&lt;&gt;1</formula>
    </cfRule>
  </conditionalFormatting>
  <conditionalFormatting sqref="F67:F87">
    <cfRule type="expression" dxfId="38" priority="3" stopIfTrue="1">
      <formula>AND($AE$10&lt;&gt;2, $AE$10&lt;&gt;9, $AE$10&lt;&gt;0)</formula>
    </cfRule>
    <cfRule type="expression" dxfId="37" priority="9" stopIfTrue="1">
      <formula>$AA$2&lt;&gt;1</formula>
    </cfRule>
  </conditionalFormatting>
  <conditionalFormatting sqref="F122:F131">
    <cfRule type="expression" dxfId="36" priority="13" stopIfTrue="1">
      <formula>$AA$2&lt;&gt;1</formula>
    </cfRule>
    <cfRule type="expression" dxfId="35" priority="76" stopIfTrue="1">
      <formula>AND($AE$10&lt;&gt;6, $AE$10&lt;&gt;0)</formula>
    </cfRule>
  </conditionalFormatting>
  <conditionalFormatting sqref="F132:F141">
    <cfRule type="expression" dxfId="34" priority="12" stopIfTrue="1">
      <formula>$AA$2&lt;&gt;1</formula>
    </cfRule>
    <cfRule type="expression" dxfId="33" priority="75" stopIfTrue="1">
      <formula>AND($AE$10&lt;&gt;7, $AE$10&lt;&gt;0)</formula>
    </cfRule>
  </conditionalFormatting>
  <conditionalFormatting sqref="F142:F148">
    <cfRule type="expression" dxfId="32" priority="10" stopIfTrue="1">
      <formula>AND($AE$10&lt;&gt;8, $AE$10&lt;&gt;0)</formula>
    </cfRule>
    <cfRule type="expression" dxfId="31" priority="11" stopIfTrue="1">
      <formula>$AA$2&lt;&gt;1</formula>
    </cfRule>
  </conditionalFormatting>
  <conditionalFormatting sqref="F299:I300">
    <cfRule type="expression" dxfId="30" priority="2" stopIfTrue="1">
      <formula>AND($AE$10&lt;&gt;3,$AE$10&lt;&gt;0)</formula>
    </cfRule>
  </conditionalFormatting>
  <dataValidations xWindow="1588" yWindow="762" count="76">
    <dataValidation type="list" allowBlank="1" showInputMessage="1" showErrorMessage="1" promptTitle="Missing Data" prompt="Report whether missing data procedures were used for any parameters to calculate GHG emissions (Yes or No)" sqref="E32" xr:uid="{00000000-0002-0000-1300-000000000000}">
      <formula1>"Yes, No"</formula1>
    </dataValidation>
    <dataValidation type="decimal" operator="greaterThanOrEqual" allowBlank="1" showInputMessage="1" showErrorMessage="1" promptTitle="CO2 Emissions" prompt="Enter CO2 emissions, in metric tons CO2, for this component type" sqref="F270:F288 H295:H314" xr:uid="{00000000-0002-0000-1300-000001000000}">
      <formula1>0</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4 E52 B14 B2 B19:B24 B241:B242 B263:B264 B31 B246 C15:C16" xr:uid="{00000000-0002-0000-1300-000002000000}"/>
    <dataValidation type="whole" operator="greaterThanOrEqual" allowBlank="1" showInputMessage="1" showErrorMessage="1" errorTitle="Invalid Entry" error="Enter an integer greater than or equal to 0" promptTitle="Number of complete surveys" prompt="Enter the number of complete equipment leak surveys performed during the calendar" sqref="B56" xr:uid="{00000000-0002-0000-1300-000003000000}">
      <formula1>0</formula1>
    </dataValidation>
    <dataValidation type="whole" allowBlank="1" showInputMessage="1" showErrorMessage="1" errorTitle="Invalid Entry" error="Enter an integer between 0 and 5" promptTitle="Number of years in survey cycle" prompt="Enter the number of years in the leak survey cycle, for equipment leak surveys across a multiple year leak survey cycle" sqref="C56" xr:uid="{00000000-0002-0000-1300-000004000000}">
      <formula1>0</formula1>
      <formula2>5</formula2>
    </dataValidation>
    <dataValidation type="whole" operator="greaterThanOrEqual" allowBlank="1" showInputMessage="1" showErrorMessage="1" errorTitle="Invalid Entry" error="Enter an integer greater than or equal to 0" promptTitle="Above Grade T-D Transfer Station" prompt="Enter the total number of above grade T–D transfer stations surveyed in the calendar year" sqref="C252 C246" xr:uid="{00000000-0002-0000-1300-000005000000}">
      <formula1>0</formula1>
    </dataValidation>
    <dataValidation type="whole" operator="greaterThanOrEqual" allowBlank="1" showInputMessage="1" showErrorMessage="1" errorTitle="Invalid Entry" error="Enter an integer greater than or equal to 0" promptTitle="Above Grade M-R Stations" prompt="Enter the total number of runs at above grade T-D transfer stations surveyed in the calendar year (&quot;COUNTmr,y&quot; from Equation W-31)" sqref="C247" xr:uid="{00000000-0002-0000-1300-000006000000}">
      <formula1>0</formula1>
    </dataValidation>
    <dataValidation type="decimal" allowBlank="1" showInputMessage="1" showErrorMessage="1" errorTitle="WARNING" error="Enter number of hours between 0 and 8,784" promptTitle="Avg. time M-R runs operational" prompt="Enter the average time that meter/regulator runs surveyed in the calendar year were operational, in hours (&quot;Average of Tw,y&quot; from Equation W-31)" sqref="C248" xr:uid="{00000000-0002-0000-1300-000007000000}">
      <formula1>0</formula1>
      <formula2>8784</formula2>
    </dataValidation>
    <dataValidation type="whole" operator="greaterThanOrEqual" allowBlank="1" showInputMessage="1" showErrorMessage="1" errorTitle="Invalid Entry" error="Enter an integer greater than or equal to 0" promptTitle="Number of M-R runs current cycle" prompt="Enter the number of meter/regulator runs at above grade T-D transfer stations surveyed in the current leak survey cycle (&quot;Sum of COUNTmr,y&quot; from Equation W-31 for all calendar years in the current leak survey cycle)" sqref="C253" xr:uid="{00000000-0002-0000-1300-000008000000}">
      <formula1>0</formula1>
    </dataValidation>
    <dataValidation type="decimal" allowBlank="1" showInputMessage="1" showErrorMessage="1" errorTitle="WARNING" error="Enter number of hours between 0 and 8,784" promptTitle="Avg. time M-R runs operational" prompt="Enter the average time that meter/regulator runs surveyed in the current leak survey cycle were operational, in hours (Average of &quot;Tw,y&quot; from Equation W-31 for all years included in the leak survey cycle)" sqref="C254" xr:uid="{00000000-0002-0000-1300-000009000000}">
      <formula1>0</formula1>
      <formula2>8784</formula2>
    </dataValidation>
    <dataValidation type="decimal" operator="greaterThanOrEqual" allowBlank="1" showInputMessage="1" showErrorMessage="1" promptTitle="M-R run CO2 emission factor" prompt="Enter the meter/regulator run CO2 emission factor based on all surveyed T-D transfer stations in the current leak cycle, in standard cubic feet per operational hour of all meter/regulator runs (EFs,MR,CO2 calculated using Equation W-31)" sqref="C255" xr:uid="{00000000-0002-0000-1300-00000A000000}">
      <formula1>0</formula1>
    </dataValidation>
    <dataValidation type="decimal" operator="greaterThanOrEqual" allowBlank="1" showInputMessage="1" showErrorMessage="1" promptTitle="M-R run CH4 emission factor" prompt="Enter the meter/regulator run CH4 emission factor based on all surveyed T-D transfer stations in the current leak cycle, standard cubic feet per operational hour of all meter/regulator runs (EFs,MR,CH4 calculated using Equation W-31)" sqref="C256" xr:uid="{00000000-0002-0000-1300-00000B000000}">
      <formula1>0</formula1>
    </dataValidation>
    <dataValidation type="whole" operator="greaterThanOrEqual" allowBlank="1" showInputMessage="1" showErrorMessage="1" errorTitle="Invalid Entry" error="Enter an integer greater than or equal to 0" promptTitle="M-R runs above grade T-D station" prompt="Enter the total number of meter/regulator runs at above grade T-D station facilities (&quot;COUNTMR&quot; in Equation W-32B)" sqref="C261" xr:uid="{00000000-0002-0000-1300-00000C000000}">
      <formula1>0</formula1>
    </dataValidation>
    <dataValidation type="decimal" allowBlank="1" showInputMessage="1" showErrorMessage="1" errorTitle="WARNING" error="Enter number of hours between 0 and 8,764" promptTitle="Avg. time M-R operational" prompt="Enter the average estimated time that each meter/regulator run at above grade T-D transfer stations was operational in the calendar year, in hours (“Tw,avg” in Equation W-32B)" sqref="C262" xr:uid="{00000000-0002-0000-1300-00000D000000}">
      <formula1>0</formula1>
      <formula2>8784</formula2>
    </dataValidation>
    <dataValidation type="list" allowBlank="1" showInputMessage="1" showErrorMessage="1" promptTitle="Multiple year leak survey cycle?" prompt="Indicate whether the facility performs equipment leak surveys across a multiple year leak survey cycle [Yes/No]" sqref="C260" xr:uid="{00000000-0002-0000-1300-00000E000000}">
      <formula1>"Yes, No"</formula1>
    </dataValidation>
    <dataValidation type="decimal" operator="greaterThanOrEqual" allowBlank="1" showInputMessage="1" showErrorMessage="1" promptTitle="Above Grade T-D CH4" prompt="Enter the annual CH4 emissions  from all above grade T–D transfer stations combined, in metric tons CH4" sqref="C264" xr:uid="{00000000-0002-0000-1300-00000F000000}">
      <formula1>0</formula1>
    </dataValidation>
    <dataValidation type="decimal" operator="greaterThanOrEqual" allowBlank="1" showInputMessage="1" showErrorMessage="1" promptTitle="Above Grade T-D CO2" prompt="Enter the annual CO2 emissions  from all above grade T–D transfer stations combined, in metric tons CO2" sqref="C263" xr:uid="{00000000-0002-0000-1300-000010000000}">
      <formula1>0</formula1>
    </dataValidation>
    <dataValidation type="list" allowBlank="1" showInputMessage="1" showErrorMessage="1" promptTitle="Geographic location" prompt="Specify the geographic location for the emission source type" sqref="C270:C288 F423:F442 F376:F395" xr:uid="{00000000-0002-0000-1300-000011000000}">
      <formula1>"Eastern U.S., Western U.S."</formula1>
    </dataValidation>
    <dataValidation type="whole" operator="greaterThanOrEqual" allowBlank="1" showInputMessage="1" showErrorMessage="1" errorTitle="Invalid Entry" error="Enter an integer greater than or equal to 0" promptTitle="Number of emission source type" prompt="Enter the total number of emission source type (&quot;COUNTe&quot; in Equation W-32A)" sqref="F295:F306" xr:uid="{00000000-0002-0000-1300-000012000000}">
      <formula1>0</formula1>
    </dataValidation>
    <dataValidation type="decimal" allowBlank="1" showInputMessage="1" showErrorMessage="1" errorTitle="WARNING" error="Enter number of hours between 0 and 8,784" promptTitle="Avg. estimate time operational" prompt="Enter the average estimated time that the emission source type was operational in the calendar year, in hours (&quot;Te&quot; in Equation W-32A)" sqref="G295:G314 E270:E288" xr:uid="{00000000-0002-0000-1300-000013000000}">
      <formula1>0</formula1>
      <formula2>8784</formula2>
    </dataValidation>
    <dataValidation type="decimal" operator="greaterThanOrEqual" allowBlank="1" showInputMessage="1" showErrorMessage="1" promptTitle="CH4 Emissions" prompt="Enter CH4 emissions, in metric tons CH4, for this component type" sqref="G270:G288 I295:I314" xr:uid="{00000000-0002-0000-1300-000014000000}">
      <formula1>0</formula1>
    </dataValidation>
    <dataValidation type="list" allowBlank="1" showInputMessage="1" showErrorMessage="1" promptTitle="Calculation method used" prompt="Specify which calculation method was used for the emission source type" sqref="C336" xr:uid="{00000000-0002-0000-1300-000015000000}">
      <formula1>"Component Count Method 1, Component Count Method 2"</formula1>
    </dataValidation>
    <dataValidation type="whole" operator="greaterThanOrEqual" allowBlank="1" showInputMessage="1" showErrorMessage="1" errorTitle="Invalid Entry" error="Enter an integer greater than or equal to 0" promptTitle="Count of major equip type - West" prompt="Enter the count of the major equipment type in Western US" sqref="F340:F349" xr:uid="{00000000-0002-0000-1300-000016000000}">
      <formula1>0</formula1>
    </dataValidation>
    <dataValidation type="list" allowBlank="1" showInputMessage="1" showErrorMessage="1" promptTitle="Equipment Type Present?" prompt="Indicate whether the facility contains Headers (Yes/No)" sqref="D349" xr:uid="{00000000-0002-0000-1300-000017000000}">
      <formula1>"Yes, No"</formula1>
    </dataValidation>
    <dataValidation type="whole" operator="greaterThanOrEqual" allowBlank="1" showInputMessage="1" showErrorMessage="1" errorTitle="Invalid Entry" error="Enter an integer greater than or equal to 0" promptTitle="Number of above grade T-D stats" prompt="Enter the number of above grade transmission-distribution transfer stations" sqref="C320" xr:uid="{00000000-0002-0000-1300-000018000000}">
      <formula1>0</formula1>
    </dataValidation>
    <dataValidation type="whole" operator="greaterThanOrEqual" allowBlank="1" showInputMessage="1" showErrorMessage="1" errorTitle="Invalid Entry" error="Enter an integer greater than or equal to 0" promptTitle="Number of above grade M-R stats" prompt="Enter the number of above grade metering-regulating stations that are not transmission-distribution transfer stations" sqref="C321" xr:uid="{00000000-0002-0000-1300-000019000000}">
      <formula1>0</formula1>
    </dataValidation>
    <dataValidation type="whole" operator="greaterThanOrEqual" allowBlank="1" showInputMessage="1" showErrorMessage="1" errorTitle="Invalid Entry" error="Enter an integer greater than or equal to 0" promptTitle="M-R runs above grade M-R stat" prompt="Enter the number of meter/regulator runs at above grade metering-regulating stations that are not above grade T-D transfer stations (Countmr in Eq. W-32B) " sqref="C322" xr:uid="{00000000-0002-0000-1300-00001A000000}">
      <formula1>0</formula1>
    </dataValidation>
    <dataValidation type="decimal" allowBlank="1" showInputMessage="1" showErrorMessage="1" errorTitle="WARNING" error="Enter number of hours between 0 and 8,784" promptTitle="Average time M-R not above grade" prompt="Enter the average estimated time that each meter/regulator run at above grade metering-regulating stations that are not above grade transmission-distribution transfer stations was operational in the calendar year, in hours (“Tw,avg in Eq. W-32B)" sqref="C323" xr:uid="{00000000-0002-0000-1300-00001B000000}">
      <formula1>0</formula1>
      <formula2>8784</formula2>
    </dataValidation>
    <dataValidation type="decimal" operator="greaterThanOrEqual" allowBlank="1" showInputMessage="1" showErrorMessage="1" promptTitle="CO2 Emissions" prompt="Enter the annual CO2 emissions, in metric tons CO2, from above grade M-R stations that are not above grade T-D transfer stations" sqref="C328" xr:uid="{00000000-0002-0000-1300-00001C000000}">
      <formula1>0</formula1>
    </dataValidation>
    <dataValidation type="decimal" operator="greaterThanOrEqual" allowBlank="1" showInputMessage="1" showErrorMessage="1" promptTitle="CH4 Emissions" prompt="Enter the annual CH4 emissions, in metric tons CH4, from above grade M-R stations that are not above grade T-D transfer stations" sqref="C329" xr:uid="{00000000-0002-0000-1300-00001D000000}">
      <formula1>0</formula1>
    </dataValidation>
    <dataValidation type="whole" operator="greaterThanOrEqual" allowBlank="1" showInputMessage="1" showErrorMessage="1" errorTitle="Invalid Entry" error="Enter an integer greater than or equal to 0" promptTitle="Count of major equip type - East" prompt="Enter the count of the major equipment type in Eastern US" sqref="E340:E349" xr:uid="{00000000-0002-0000-1300-00001E000000}">
      <formula1>0</formula1>
    </dataValidation>
    <dataValidation type="list" allowBlank="1" showInputMessage="1" showErrorMessage="1" promptTitle="Equipment Type Present?" prompt="Indicate whether the facility contains Separators (Yes/No)" sqref="D341 D347" xr:uid="{00000000-0002-0000-1300-00001F000000}">
      <formula1>"Yes, No"</formula1>
    </dataValidation>
    <dataValidation type="list" allowBlank="1" showInputMessage="1" showErrorMessage="1" promptTitle="Equipment Type Present?" prompt="Indicate whether the facility contains Meters/piping (Yes/No)" sqref="D342" xr:uid="{00000000-0002-0000-1300-000020000000}">
      <formula1>"Yes, No"</formula1>
    </dataValidation>
    <dataValidation type="list" allowBlank="1" showInputMessage="1" showErrorMessage="1" promptTitle="Equipment Type Present?" prompt="Indicate whether the facility contains Compressors (Yes/No)" sqref="D343" xr:uid="{00000000-0002-0000-1300-000021000000}">
      <formula1>"Yes, No"</formula1>
    </dataValidation>
    <dataValidation type="list" allowBlank="1" showInputMessage="1" showErrorMessage="1" promptTitle="Equipment Type Present?" prompt="Indicate whether the facility contains In-line heaters (Yes/No)" sqref="D344" xr:uid="{00000000-0002-0000-1300-000022000000}">
      <formula1>"Yes, No"</formula1>
    </dataValidation>
    <dataValidation type="list" allowBlank="1" showInputMessage="1" showErrorMessage="1" promptTitle="Equipment Type Present?" prompt="Indicate whether the facility contains Dehydrators (Yes/No)" sqref="D345" xr:uid="{00000000-0002-0000-1300-000023000000}">
      <formula1>"Yes, No"</formula1>
    </dataValidation>
    <dataValidation type="list" allowBlank="1" showInputMessage="1" showErrorMessage="1" promptTitle="Equipment Type Present?" prompt="Indicate whether the facility contains Heater-treaters (Yes/No)" sqref="D348" xr:uid="{00000000-0002-0000-1300-000024000000}">
      <formula1>"Yes, No"</formula1>
    </dataValidation>
    <dataValidation type="list" allowBlank="1" showInputMessage="1" showErrorMessage="1" promptTitle="Equipment Type Present?" prompt="Indicate whether the facility contains Wellheads (Yes/No)" sqref="D346 D340" xr:uid="{00000000-0002-0000-1300-000025000000}">
      <formula1>"Yes, No"</formula1>
    </dataValidation>
    <dataValidation allowBlank="1" showInputMessage="1" showErrorMessage="1" promptTitle="Procedures used" prompt="Enter the procedures used to determine the missing data" sqref="N419:O421 N416:O416 N371:O374 M376:M395 N392:O395 M355:M374 M397:M416 M418:M421 M423:O442" xr:uid="{00000000-0002-0000-1300-000026000000}"/>
    <dataValidation type="decimal" allowBlank="1" showInputMessage="1" showErrorMessage="1" promptTitle="Hours of missing data procedure" prompt="Enter the total number of hours the missing data procedure was used" sqref="L423:L442 L355:L374 L376:L395 L397:L416 L418:L421" xr:uid="{00000000-0002-0000-1300-000027000000}">
      <formula1>0</formula1>
      <formula2>8784</formula2>
    </dataValidation>
    <dataValidation type="whole" allowBlank="1" showInputMessage="1" showErrorMessage="1" promptTitle="Number of Quarters" prompt="Enter the number of quarters missing data procedures were used" sqref="K423:K442 K355:K374 K376:K395 K397:K416 K418:K421" xr:uid="{00000000-0002-0000-1300-000028000000}">
      <formula1>1</formula1>
      <formula2>4</formula2>
    </dataValidation>
    <dataValidation type="list" allowBlank="1" showInputMessage="1" showErrorMessage="1" promptTitle="Parameters" prompt="Select the parameters for which missing data procedures were used to calculate emissions" sqref="G376:G395" xr:uid="{00000000-0002-0000-1300-00002E000000}">
      <formula1>PMTRS_R.1</formula1>
    </dataValidation>
    <dataValidation type="list" allowBlank="1" showInputMessage="1" showErrorMessage="1" promptTitle="Parameters" prompt="Select the parameters for which missing data procedures were used to calculate emissions" sqref="G397:G416" xr:uid="{00000000-0002-0000-1300-00002F000000}">
      <formula1>PMTRS_R.2</formula1>
    </dataValidation>
    <dataValidation type="list" allowBlank="1" showInputMessage="1" showErrorMessage="1" promptTitle="Parameters" prompt="Select the parameters for which missing data procedures were used to calculate emissions" sqref="G423:G442" xr:uid="{00000000-0002-0000-1300-000030000000}">
      <formula1>PMTRS_R.4</formula1>
    </dataValidation>
    <dataValidation type="list" allowBlank="1" showInputMessage="1" showErrorMessage="1" promptTitle="Parameters" prompt="Select the parameters for which missing data procedures were used to calculate emissions" sqref="G418:G421" xr:uid="{00000000-0002-0000-1300-000031000000}">
      <formula1>PMTRS_R.3</formula1>
    </dataValidation>
    <dataValidation type="list" allowBlank="1" showInputMessage="1" showErrorMessage="1" promptTitle="Parameters" prompt="Select the parameters for which missing data procedures were used to calculate emissions" sqref="G355:G374" xr:uid="{00000000-0002-0000-1300-000032000000}">
      <formula1>PMTRS_Q.2</formula1>
    </dataValidation>
    <dataValidation type="decimal" operator="greaterThanOrEqual" allowBlank="1" showInputMessage="1" showErrorMessage="1" errorTitle="Invalid Entry" error="Enter an integer greater than or equal to 0" promptTitle="Number of emission source type" prompt="Enter the total number of emission source type (&quot;COUNTe&quot; in Equation W-32A)" sqref="F307:F314" xr:uid="{00000000-0002-0000-1300-000033000000}">
      <formula1>0</formula1>
    </dataValidation>
    <dataValidation type="list" allowBlank="1" showInputMessage="1" showErrorMessage="1" promptTitle="Major Equipment Type" prompt="Select the major equipment type in Table R.4 for which missing data procedures were used" sqref="C423:C442" xr:uid="{00000000-0002-0000-1300-000035000000}">
      <formula1>$Z$129:$Z$136</formula1>
    </dataValidation>
    <dataValidation type="list" allowBlank="1" showInputMessage="1" showErrorMessage="1" sqref="D56:I56" xr:uid="{00000000-0002-0000-1300-000036000000}">
      <formula1>"Yes, No"</formula1>
    </dataValidation>
    <dataValidation type="list" allowBlank="1" showInputMessage="1" showErrorMessage="1" promptTitle="Component Type" prompt="Select the component type" sqref="C355:E374" xr:uid="{00000000-0002-0000-1300-000037000000}">
      <formula1>Component_type</formula1>
    </dataValidation>
    <dataValidation type="decimal" operator="greaterThanOrEqual" allowBlank="1" showInputMessage="1" showErrorMessage="1" errorTitle="Invalid Entry" error="Enter a number greater than or equal to 0" promptTitle="Number of emission source type" prompt="Enter the total number of emission source type (&quot;COUNTe&quot; in Equation W-32A)" sqref="D270:D288" xr:uid="{00000000-0002-0000-1300-000038000000}">
      <formula1>0</formula1>
    </dataValidation>
    <dataValidation type="list" allowBlank="1" showInputMessage="1" showErrorMessage="1" promptTitle="Facility use leak surveys?" prompt="Specify whether the facility used leak surveys to calculate emissions from equipment leaks in accordance with 98.232 [per 98.236(q)] (Yes/No)" sqref="E25" xr:uid="{00000000-0002-0000-1300-000039000000}">
      <formula1>"Yes, No"</formula1>
    </dataValidation>
    <dataValidation type="list" allowBlank="1" showInputMessage="1" showErrorMessage="1" promptTitle="Facility use population counts?" prompt="Specify whether the facility used population counts to calculate emissions from equipment leaks in accordance with 98.232 [per 98.236(r)] (Yes/No)" sqref="E26" xr:uid="{00000000-0002-0000-1300-00003A000000}">
      <formula1>"Yes, No"</formula1>
    </dataValidation>
    <dataValidation type="list" allowBlank="1" showInputMessage="1" showErrorMessage="1" promptTitle="Facility comply with 98.236(q)?" prompt="Specify whether the facility elected to comply with 98.236(q) according to 98.233(q)(1)(iv) for any components at the facility [per 98.236(q)(1)(iv)] (Yes/No)" sqref="E28" xr:uid="{00000000-0002-0000-1300-00003B000000}">
      <formula1>"Yes, No"</formula1>
    </dataValidation>
    <dataValidation allowBlank="1" showInputMessage="1" showErrorMessage="1" promptTitle="Emission Source and Service Type" prompt="Select the emission source by service type required to use Eq. W-32A" sqref="C295:E314" xr:uid="{00000000-0002-0000-1300-00003C000000}"/>
    <dataValidation type="list" allowBlank="1" showInputMessage="1" showErrorMessage="1" promptTitle="Emission source type" prompt="Select the emission source type and service type from Table R.1 for which missing data procedures were used" sqref="C376:C395" xr:uid="{00000000-0002-0000-1300-00003D000000}">
      <formula1>$B$270:$B$288</formula1>
    </dataValidation>
    <dataValidation type="list" allowBlank="1" showInputMessage="1" showErrorMessage="1" promptTitle="Emission Factor Used" prompt="Specify the emission factor that was used for the corresponding component type for emissions calculated by Calculation Method 1." sqref="F67:F148" xr:uid="{D99596E9-5A48-4669-A7C0-3DED6C8AB58D}">
      <formula1>"Default Emission Factor, Facility-Specific Emission Factor"</formula1>
    </dataValidation>
    <dataValidation type="whole" operator="greaterThanOrEqual" allowBlank="1" showInputMessage="1" showErrorMessage="1" promptTitle="Leaks Identified by Component" prompt="Specify the number of equipment leaks that were identified for the corresponding component type for emissions calculated by Calculation Method 2." sqref="H154:H235" xr:uid="{5BC0DF32-CAD8-4080-8DAD-BEF3713DF3EF}">
      <formula1>0</formula1>
    </dataValidation>
    <dataValidation type="whole" allowBlank="1" showInputMessage="1" showErrorMessage="1" promptTitle="Duraction of Component Leaks" prompt="Specify the average duration leaks for the corresponding component type for emissions calculated by Calculation Method 2." sqref="I154:I235" xr:uid="{7F05DD98-33C1-4952-B32F-39958D6F7231}">
      <formula1>0</formula1>
      <formula2>8784</formula2>
    </dataValidation>
    <dataValidation type="decimal" operator="greaterThanOrEqual" allowBlank="1" showInputMessage="1" showErrorMessage="1" promptTitle="CO2 Emissions" prompt="Enter the quantity of CO2 emissions for equipment leaks that were identified as leaking for the corresponding component type for emissions calculated by Calculation Method 2." sqref="J154:J235" xr:uid="{D885EDCF-F7C0-4040-88F1-9CAC5075CAF7}">
      <formula1>0</formula1>
    </dataValidation>
    <dataValidation type="list" allowBlank="1" showInputMessage="1" showErrorMessage="1" promptTitle="Calculation Method Used" prompt="Specify the calculation method used for the missing data procedures" sqref="H355:H374" xr:uid="{4972EA9E-F569-40A5-87D2-3638A756E96D}">
      <formula1>"Calculation Method 1 (Leaker Emission Factor Calculation Methodology), Calculation Method 2 (Leaker Measurement Methodology)"</formula1>
    </dataValidation>
    <dataValidation type="list" allowBlank="1" showInputMessage="1" showErrorMessage="1" prompt="Specify whether an emission factor or measurement method were used for the missing data procedures." sqref="I355:I374" xr:uid="{4C9D0B7C-C0EF-48F1-AF20-8B59BCAC88F7}">
      <formula1>"Default Emission Factor, Facility-Specific Emission Factor, Default Emission Factor and Direct Measurement, Facility-Specific Emission Factor and Direct Measurement"</formula1>
    </dataValidation>
    <dataValidation type="list" allowBlank="1" showInputMessage="1" showErrorMessage="1" promptTitle="Facilities Subject to NSPS OOOOa" prompt="Specify whether any equipment components at the facility are subject to the well site or compressor station fugitive emissions standards as per 40 CFR Part 60, Subpart OOOOa (Yes/No)" sqref="E27" xr:uid="{616F6FFE-7D5C-402D-AE3F-FF57D63B3146}">
      <formula1>"Yes, No"</formula1>
    </dataValidation>
    <dataValidation type="list" allowBlank="1" showInputMessage="1" showErrorMessage="1" promptTitle="Calculation Method 1 Leak Survey" prompt="Specify whether or not emissions for a complete leak survey were calculated using Calculation Method 1. (Yes/No)" sqref="B61" xr:uid="{99814150-9CFF-4C03-960A-5B22CACE368C}">
      <formula1>"Yes, No"</formula1>
    </dataValidation>
    <dataValidation type="list" allowBlank="1" showInputMessage="1" showErrorMessage="1" promptTitle="Calculation Method 2 Leak Survey" prompt="Specify whether or not emissions for a complete leak survey were calculated using Calculation Method 2. (Yes/No)" sqref="C61" xr:uid="{7F177A88-69DB-4E64-8BED-16DC9FA3E1BF}">
      <formula1>"Yes, No"</formula1>
    </dataValidation>
    <dataValidation allowBlank="1" showInputMessage="1" showErrorMessage="1" promptTitle="Components Surveyed by Type" prompt="Specify the total number of components that were surveyed for the corresponding component type for emissions calculated by Calculation Method 1." sqref="G67:G148" xr:uid="{74CC120C-5FF5-49B7-B731-D77E8B7617F1}"/>
    <dataValidation type="whole" operator="greaterThanOrEqual" allowBlank="1" showInputMessage="1" showErrorMessage="1" promptTitle="Leaks Identified by Component" prompt="Specify the number of equipment leaks that were identified for the corresponding component type for emissions calculated by Calculation Method 1." sqref="H67:H148" xr:uid="{1E6F87D3-765B-4D01-B910-971D434B80FF}">
      <formula1>0</formula1>
    </dataValidation>
    <dataValidation type="whole" allowBlank="1" showInputMessage="1" showErrorMessage="1" promptTitle="Duration of Component Leaks" prompt="Specify the average duration leaks for the corresponding component type for emissions calculated by Calculation Method 1." sqref="I67:I148" xr:uid="{9D69AA56-70EF-47A1-B8ED-E7959DDE4B55}">
      <formula1>0</formula1>
      <formula2>8784</formula2>
    </dataValidation>
    <dataValidation type="decimal" operator="greaterThanOrEqual" allowBlank="1" showInputMessage="1" showErrorMessage="1" promptTitle="CO2 Emissions" prompt="Enter the quantity of CO2 emissions for equipment leaks that were identified as leaking for the corresponding component type for emissions calculated by Calculation Method 1." sqref="J67:J148" xr:uid="{919AB761-4A2E-4D58-9FDF-38A03A64067E}">
      <formula1>0</formula1>
    </dataValidation>
    <dataValidation type="decimal" operator="greaterThanOrEqual" allowBlank="1" showInputMessage="1" showErrorMessage="1" promptTitle="CH4 Emissions" prompt="Enter the quantity of CH4 emissions for equipment leaks that were identified as leaking for the corresponding component type for emissions calculated by Calculation Method 1." sqref="K67:K148" xr:uid="{0054CC85-482C-483A-934A-622F50BDF519}">
      <formula1>0</formula1>
    </dataValidation>
    <dataValidation type="decimal" operator="greaterThanOrEqual" allowBlank="1" showInputMessage="1" showErrorMessage="1" promptTitle="CH4 Emissions" prompt="Enter the quantity of CH4 emissions for equipment leaks that were identified as leaking for the corresponding component type for emissions calculated by Calculation Method 2." sqref="K154:K235" xr:uid="{2CAAB598-32A9-48A6-B489-74409C878718}">
      <formula1>0</formula1>
    </dataValidation>
    <dataValidation type="whole" operator="greaterThanOrEqual" allowBlank="1" showInputMessage="1" showErrorMessage="1" promptTitle="Number of Components Surveyed" prompt="Specify the total number of components that were surveyed for the corresponding component type for emissions calculated by Calculation Method 2." sqref="G154:G235" xr:uid="{B102CC38-484F-4CAA-BF9F-8E77D188AB2F}">
      <formula1>0</formula1>
    </dataValidation>
    <dataValidation allowBlank="1" showInputMessage="1" showErrorMessage="1" promptTitle="Measurement Method Used" prompt="Specify the measurement methodr that was used for the corresponding component type for emissions calculated by Calculation Method 1." sqref="F154:F235" xr:uid="{6998B66D-FD0D-4291-9C15-69290F56B729}"/>
    <dataValidation type="list" allowBlank="1" showInputMessage="1" showErrorMessage="1" promptTitle="Measurement Frequency" prompt="Select the measurement frequency stated in your monitoring plan for the data element_x000a__x000a_If “Other”, specify frequency under “Procedures Used”" sqref="J418:J421" xr:uid="{556DAD6A-A936-4764-943C-1FE0BE0CA1EB}">
      <formula1>"Biannually, Hourly, Other"</formula1>
    </dataValidation>
    <dataValidation type="list" allowBlank="1" showInputMessage="1" showErrorMessage="1" promptTitle="Emission source type" prompt="Select the emission source type from Table R.2 for which missing data procedures were used" sqref="C397:C416" xr:uid="{00000000-0002-0000-1300-000034000000}">
      <formula1>$V$144:$V$163</formula1>
    </dataValidation>
    <dataValidation type="list" allowBlank="1" showInputMessage="1" showErrorMessage="1" promptTitle="Measurement Frequency" prompt="Select the measurement frequency stated in your monitoring plan for the data element_x000a__x000a_If “Other”, specify frequency under “Procedures Used”" sqref="J355:J374 J376:J395 J397:J416 J423:J442" xr:uid="{3839154F-9BFB-4EB6-B87A-43107EC3BC1E}">
      <formula1>Measurement_Frequency</formula1>
    </dataValidation>
  </dataValidations>
  <hyperlinks>
    <hyperlink ref="D3" location="Introduction!A1" display="Back to Summary Tab" xr:uid="{00000000-0004-0000-1300-000000000000}"/>
    <hyperlink ref="C16" r:id="rId1" xr:uid="{00000000-0004-0000-1300-000001000000}"/>
    <hyperlink ref="C17" r:id="rId2" display="http://www.ccdsupport.com/confluence/display/help/Subpart+W+-+Petroleum+and+Natural+Gas+Systems" xr:uid="{00000000-0004-0000-1300-000002000000}"/>
    <hyperlink ref="C16:F16" r:id="rId3" display="http://www.ccdsupport.com/confluence/display/help/Optional+Calculation+Spreadsheet+Instructions" xr:uid="{00000000-0004-0000-1300-000003000000}"/>
    <hyperlink ref="C58" location="'(q,r) Equipment Leaks'!A1" display="RETURN TO TOP" xr:uid="{00000000-0004-0000-1300-000005000000}"/>
    <hyperlink ref="G267" location="'(q,r) Equipment Leaks'!A1" display="RETURN TO TOP" xr:uid="{00000000-0004-0000-1300-000006000000}"/>
    <hyperlink ref="I291" location="'(q,r) Equipment Leaks'!A1" display="RETURN TO TOP" xr:uid="{00000000-0004-0000-1300-000007000000}"/>
    <hyperlink ref="F318" location="'(q,r) Equipment Leaks'!A1" display="RETURN TO TOP" xr:uid="{00000000-0004-0000-1300-000008000000}"/>
    <hyperlink ref="E334" location="'(q,r) Equipment Leaks'!A1" display="RETURN TO TOP" xr:uid="{00000000-0004-0000-1300-000009000000}"/>
    <hyperlink ref="E352" location="'(q,r) Equipment Leaks'!A1" display="RETURN TO TOP" xr:uid="{00000000-0004-0000-1300-00000A000000}"/>
    <hyperlink ref="D35" location="'(q,r) Equipment Leaks'!B55" display="CLICK HERE" xr:uid="{00000000-0004-0000-1300-00000B000000}"/>
    <hyperlink ref="D43" location="'(q,r) Equipment Leaks'!B336" display="CLICK HERE" xr:uid="{00000000-0004-0000-1300-00000C000000}"/>
    <hyperlink ref="D42" location="'(q,r) Equipment Leaks'!B320" display="CLICK HERE" xr:uid="{00000000-0004-0000-1300-00000D000000}"/>
    <hyperlink ref="D41" location="'(q,r) Equipment Leaks'!B295" display="CLICK HERE" xr:uid="{00000000-0004-0000-1300-00000E000000}"/>
    <hyperlink ref="D40" location="'(q,r) Equipment Leaks'!B269" display="CLICK HERE" xr:uid="{00000000-0004-0000-1300-00000F000000}"/>
    <hyperlink ref="D39" location="'(q,r) Equipment Leaks'!B245" display="CLICK HERE" xr:uid="{00000000-0004-0000-1300-000010000000}"/>
    <hyperlink ref="D36" location="'(q,r) Equipment Leaks'!B60" display="CLICK HERE" xr:uid="{00000000-0004-0000-1300-000011000000}"/>
    <hyperlink ref="D44" location="'(q,r) Equipment Leaks'!B354" display="CLICK HERE" xr:uid="{00000000-0004-0000-1300-000012000000}"/>
    <hyperlink ref="C15" r:id="rId4" xr:uid="{00000000-0004-0000-1300-000013000000}"/>
    <hyperlink ref="C18" r:id="rId5" display="https://ccdsupport.com/confluence/display/help/Equipment+Leaks+Surveys+and+Population+Counts" xr:uid="{00000000-0004-0000-1300-000015000000}"/>
    <hyperlink ref="C17:F17" r:id="rId6" display="https://www.ccdsupport.com/confluence/display/help/Subpart+W+-+Petroleum+and+Natural+Gas+Systems" xr:uid="{00000000-0004-0000-1300-000016000000}"/>
    <hyperlink ref="C18:F18" r:id="rId7" display="https://www.ccdsupport.com/confluence/display/help/Equipment+Leaks+Surveys+and+Population+Counts" xr:uid="{00000000-0004-0000-1300-000017000000}"/>
    <hyperlink ref="G22" r:id="rId8" xr:uid="{00000000-0004-0000-1300-000014000000}"/>
    <hyperlink ref="E237" location="'(q,r) Equipment Leaks'!A1" display="RETURN TO TOP" xr:uid="{00000000-0004-0000-1300-000004000000}"/>
    <hyperlink ref="D37:D38" location="'(q,r) Equipment Leaks'!B60" display="CLICK HERE" xr:uid="{5456EB43-DE98-4580-8F5F-54DDB74C4FE3}"/>
    <hyperlink ref="D37" location="'(q,r) Equipment Leaks'!B67" display="CLICK HERE" xr:uid="{04637FBE-9A3C-429E-BCDE-A8D13DD16C63}"/>
    <hyperlink ref="D38" location="'(q,r) Equipment Leaks'!B153" display="CLICK HERE" xr:uid="{A59D07CD-2EAA-457B-9FF8-6D8D43447C20}"/>
    <hyperlink ref="K63" location="'(q,r) Equipment Leaks'!A1" display="RETURN TO TOP" xr:uid="{384F2DCE-30E1-478E-BC26-8DF447ABDF25}"/>
    <hyperlink ref="K150" location="'(q,r) Equipment Leaks'!A1" display="RETURN TO TOP" xr:uid="{DC9D59B3-D708-437C-8A58-151A84F7178F}"/>
  </hyperlinks>
  <pageMargins left="0.7" right="0.7" top="0.75" bottom="0.75" header="0.3" footer="0.3"/>
  <pageSetup orientation="portrait" r:id="rId9"/>
  <extLst>
    <ext xmlns:x14="http://schemas.microsoft.com/office/spreadsheetml/2009/9/main" uri="{78C0D931-6437-407d-A8EE-F0AAD7539E65}">
      <x14:conditionalFormattings>
        <x14:conditionalFormatting xmlns:xm="http://schemas.microsoft.com/office/excel/2006/main">
          <x14:cfRule type="expression" priority="807" stopIfTrue="1" id="{00000000-000E-0000-1300-000026030000}">
            <xm:f>NOT(ISNA(MATCH($J376,'missing data parameters'!$A$2:$A$8,0)))</xm:f>
            <x14:dxf>
              <font>
                <color theme="1"/>
              </font>
              <fill>
                <patternFill>
                  <bgColor rgb="FF99CCFF"/>
                </patternFill>
              </fill>
            </x14:dxf>
          </x14:cfRule>
          <xm:sqref>L376:L395 L418:L421 L397:L416 L423:L442</xm:sqref>
        </x14:conditionalFormatting>
        <x14:conditionalFormatting xmlns:xm="http://schemas.microsoft.com/office/excel/2006/main">
          <x14:cfRule type="expression" priority="1549" stopIfTrue="1" id="{00000000-000E-0000-1300-00000C060000}">
            <xm:f>NOT(ISNA(MATCH($J355,'missing data parameters'!$A$2:$A$8,0)))</xm:f>
            <x14:dxf>
              <font>
                <color theme="1"/>
              </font>
              <fill>
                <patternFill>
                  <bgColor rgb="FF99CCFF"/>
                </patternFill>
              </fill>
            </x14:dxf>
          </x14:cfRule>
          <xm:sqref>L355:L374</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8"/>
  <dimension ref="B1:R115"/>
  <sheetViews>
    <sheetView showGridLines="0" zoomScale="85" zoomScaleNormal="85" workbookViewId="0"/>
  </sheetViews>
  <sheetFormatPr defaultColWidth="8.90625" defaultRowHeight="14" x14ac:dyDescent="0.35"/>
  <cols>
    <col min="1" max="1" width="3.6328125" style="56" customWidth="1"/>
    <col min="2" max="2" width="17.90625" style="56" customWidth="1"/>
    <col min="3" max="3" width="57.90625" style="56" bestFit="1" customWidth="1"/>
    <col min="4" max="4" width="22" style="56" customWidth="1"/>
    <col min="5" max="14" width="20.6328125" style="56" customWidth="1"/>
    <col min="15" max="18" width="20.6328125" style="56" hidden="1" customWidth="1"/>
    <col min="19" max="20" width="20.6328125" style="56" customWidth="1"/>
    <col min="21" max="68" width="14" style="56" customWidth="1"/>
    <col min="69" max="16384" width="8.90625" style="56"/>
  </cols>
  <sheetData>
    <row r="1" spans="2:16" ht="20" x14ac:dyDescent="0.35">
      <c r="B1" s="340"/>
      <c r="H1" s="300" t="e">
        <f>IF(Introduction!E47="Yes","","This source is not required to be reported for the industry segment selected")</f>
        <v>#N/A</v>
      </c>
    </row>
    <row r="2" spans="2:16" ht="18" x14ac:dyDescent="0.35">
      <c r="B2" s="19" t="s">
        <v>3953</v>
      </c>
      <c r="C2" s="127"/>
      <c r="D2" s="127"/>
      <c r="I2" s="392"/>
    </row>
    <row r="3" spans="2:16" x14ac:dyDescent="0.35">
      <c r="B3" s="481" t="s">
        <v>43</v>
      </c>
      <c r="C3" s="343" t="str">
        <f>Introduction!D4</f>
        <v>R.10</v>
      </c>
      <c r="D3" s="110" t="s">
        <v>63</v>
      </c>
      <c r="E3" s="392"/>
      <c r="F3" s="127"/>
      <c r="G3" s="127"/>
      <c r="H3" s="345">
        <f>Introduction!H4</f>
        <v>45618</v>
      </c>
      <c r="J3" s="127"/>
      <c r="K3" s="127"/>
      <c r="M3" s="127"/>
    </row>
    <row r="4" spans="2:16" x14ac:dyDescent="0.35">
      <c r="B4" s="175" t="s">
        <v>19</v>
      </c>
      <c r="C4" s="84"/>
      <c r="D4" s="84"/>
      <c r="E4" s="84"/>
      <c r="F4" s="84"/>
      <c r="G4" s="84"/>
      <c r="H4" s="84"/>
      <c r="I4" s="85"/>
    </row>
    <row r="5" spans="2:16" ht="15.75" customHeight="1" x14ac:dyDescent="0.35">
      <c r="B5" s="983" t="s">
        <v>9022</v>
      </c>
      <c r="C5" s="984"/>
      <c r="D5" s="984"/>
      <c r="E5" s="984"/>
      <c r="F5" s="984"/>
      <c r="G5" s="984"/>
      <c r="H5" s="984"/>
      <c r="I5" s="985"/>
      <c r="J5" s="127"/>
      <c r="K5" s="127"/>
    </row>
    <row r="6" spans="2:16" ht="14.5" thickBot="1" x14ac:dyDescent="0.4">
      <c r="B6" s="986"/>
      <c r="C6" s="856"/>
      <c r="D6" s="856"/>
      <c r="E6" s="856"/>
      <c r="F6" s="856"/>
      <c r="G6" s="856"/>
      <c r="H6" s="856"/>
      <c r="I6" s="857"/>
      <c r="J6" s="127"/>
      <c r="K6" s="127"/>
      <c r="P6" s="55" t="s">
        <v>56</v>
      </c>
    </row>
    <row r="7" spans="2:16" ht="20" customHeight="1" thickBot="1" x14ac:dyDescent="0.4">
      <c r="B7" s="986"/>
      <c r="C7" s="856"/>
      <c r="D7" s="856"/>
      <c r="E7" s="856"/>
      <c r="F7" s="856"/>
      <c r="G7" s="856"/>
      <c r="H7" s="856"/>
      <c r="I7" s="857"/>
      <c r="J7" s="127"/>
      <c r="K7" s="127"/>
      <c r="P7" s="468" t="e">
        <f>Introduction!E47</f>
        <v>#N/A</v>
      </c>
    </row>
    <row r="8" spans="2:16" x14ac:dyDescent="0.35">
      <c r="B8" s="986"/>
      <c r="C8" s="856"/>
      <c r="D8" s="856"/>
      <c r="E8" s="856"/>
      <c r="F8" s="856"/>
      <c r="G8" s="856"/>
      <c r="H8" s="856"/>
      <c r="I8" s="857"/>
      <c r="J8" s="127"/>
      <c r="K8" s="127"/>
    </row>
    <row r="9" spans="2:16" x14ac:dyDescent="0.35">
      <c r="B9" s="986"/>
      <c r="C9" s="856"/>
      <c r="D9" s="856"/>
      <c r="E9" s="856"/>
      <c r="F9" s="856"/>
      <c r="G9" s="856"/>
      <c r="H9" s="856"/>
      <c r="I9" s="857"/>
      <c r="J9" s="127"/>
      <c r="K9" s="127"/>
      <c r="P9" s="56" t="s">
        <v>24</v>
      </c>
    </row>
    <row r="10" spans="2:16" x14ac:dyDescent="0.35">
      <c r="B10" s="986"/>
      <c r="C10" s="856"/>
      <c r="D10" s="856"/>
      <c r="E10" s="856"/>
      <c r="F10" s="856"/>
      <c r="G10" s="856"/>
      <c r="H10" s="856"/>
      <c r="I10" s="857"/>
      <c r="J10" s="127"/>
      <c r="K10" s="127"/>
      <c r="P10" s="56" t="s">
        <v>16</v>
      </c>
    </row>
    <row r="11" spans="2:16" ht="65.25" customHeight="1" x14ac:dyDescent="0.35">
      <c r="B11" s="986"/>
      <c r="C11" s="856"/>
      <c r="D11" s="856"/>
      <c r="E11" s="856"/>
      <c r="F11" s="856"/>
      <c r="G11" s="856"/>
      <c r="H11" s="856"/>
      <c r="I11" s="857"/>
      <c r="J11" s="127"/>
      <c r="K11" s="127"/>
      <c r="P11" s="56" t="s">
        <v>29</v>
      </c>
    </row>
    <row r="12" spans="2:16" ht="14.25" customHeight="1" x14ac:dyDescent="0.35">
      <c r="B12" s="987" t="s">
        <v>9023</v>
      </c>
      <c r="C12" s="987"/>
      <c r="D12" s="987"/>
      <c r="E12" s="987"/>
      <c r="F12" s="987"/>
      <c r="G12" s="987"/>
      <c r="H12" s="987"/>
      <c r="I12" s="987"/>
      <c r="J12" s="127"/>
      <c r="K12" s="127"/>
    </row>
    <row r="13" spans="2:16" x14ac:dyDescent="0.35">
      <c r="B13" s="987"/>
      <c r="C13" s="987"/>
      <c r="D13" s="987"/>
      <c r="E13" s="987"/>
      <c r="F13" s="987"/>
      <c r="G13" s="987"/>
      <c r="H13" s="987"/>
      <c r="I13" s="987"/>
      <c r="J13" s="127"/>
      <c r="K13" s="127"/>
    </row>
    <row r="14" spans="2:16" ht="19.5" customHeight="1" x14ac:dyDescent="0.35">
      <c r="B14" s="987"/>
      <c r="C14" s="987"/>
      <c r="D14" s="987"/>
      <c r="E14" s="987"/>
      <c r="F14" s="987"/>
      <c r="G14" s="987"/>
      <c r="H14" s="987"/>
      <c r="I14" s="987"/>
      <c r="J14" s="127"/>
      <c r="K14" s="127"/>
    </row>
    <row r="15" spans="2:16" ht="19.5" customHeight="1" x14ac:dyDescent="0.35">
      <c r="B15" s="987"/>
      <c r="C15" s="987"/>
      <c r="D15" s="987"/>
      <c r="E15" s="987"/>
      <c r="F15" s="987"/>
      <c r="G15" s="987"/>
      <c r="H15" s="987"/>
      <c r="I15" s="987"/>
      <c r="J15" s="127"/>
      <c r="K15" s="127"/>
    </row>
    <row r="16" spans="2:16" ht="19.5" customHeight="1" x14ac:dyDescent="0.35">
      <c r="B16" s="987"/>
      <c r="C16" s="987"/>
      <c r="D16" s="987"/>
      <c r="E16" s="987"/>
      <c r="F16" s="987"/>
      <c r="G16" s="987"/>
      <c r="H16" s="987"/>
      <c r="I16" s="987"/>
      <c r="J16" s="127"/>
      <c r="K16" s="127"/>
    </row>
    <row r="17" spans="2:11" ht="19.5" customHeight="1" x14ac:dyDescent="0.35">
      <c r="B17" s="987"/>
      <c r="C17" s="987"/>
      <c r="D17" s="987"/>
      <c r="E17" s="987"/>
      <c r="F17" s="987"/>
      <c r="G17" s="987"/>
      <c r="H17" s="987"/>
      <c r="I17" s="987"/>
      <c r="J17" s="127"/>
      <c r="K17" s="127"/>
    </row>
    <row r="18" spans="2:11" ht="50" customHeight="1" x14ac:dyDescent="0.35">
      <c r="B18" s="987"/>
      <c r="C18" s="987"/>
      <c r="D18" s="987"/>
      <c r="E18" s="987"/>
      <c r="F18" s="987"/>
      <c r="G18" s="987"/>
      <c r="H18" s="987"/>
      <c r="I18" s="987"/>
      <c r="J18" s="127"/>
      <c r="K18" s="127"/>
    </row>
    <row r="19" spans="2:11" ht="129.5" customHeight="1" x14ac:dyDescent="0.35">
      <c r="B19" s="987"/>
      <c r="C19" s="987"/>
      <c r="D19" s="987"/>
      <c r="E19" s="987"/>
      <c r="F19" s="987"/>
      <c r="G19" s="987"/>
      <c r="H19" s="987"/>
      <c r="I19" s="987"/>
      <c r="J19" s="127"/>
      <c r="K19" s="127"/>
    </row>
    <row r="20" spans="2:11" x14ac:dyDescent="0.35">
      <c r="B20" s="935" t="s">
        <v>4373</v>
      </c>
      <c r="C20" s="988"/>
      <c r="D20" s="988"/>
      <c r="E20" s="988"/>
      <c r="F20" s="988"/>
      <c r="G20" s="988"/>
      <c r="H20" s="988"/>
      <c r="I20" s="989"/>
      <c r="J20" s="127"/>
      <c r="K20" s="127"/>
    </row>
    <row r="21" spans="2:11" ht="21.75" customHeight="1" x14ac:dyDescent="0.35">
      <c r="B21" s="278" t="s">
        <v>8630</v>
      </c>
      <c r="C21" s="267"/>
      <c r="D21" s="267"/>
      <c r="E21" s="10"/>
      <c r="F21" s="679"/>
      <c r="G21" s="679"/>
      <c r="H21" s="679"/>
      <c r="I21" s="680"/>
      <c r="J21" s="127"/>
      <c r="K21" s="127"/>
    </row>
    <row r="22" spans="2:11" ht="24.75" customHeight="1" x14ac:dyDescent="0.35">
      <c r="B22" s="83" t="s">
        <v>20</v>
      </c>
      <c r="C22" s="84"/>
      <c r="D22" s="84"/>
      <c r="E22" s="84"/>
      <c r="F22" s="84"/>
      <c r="G22" s="84"/>
      <c r="H22" s="84"/>
      <c r="I22" s="85"/>
      <c r="J22" s="127"/>
      <c r="K22" s="127"/>
    </row>
    <row r="23" spans="2:11" ht="21.75" customHeight="1" x14ac:dyDescent="0.35">
      <c r="B23" s="95" t="s">
        <v>3574</v>
      </c>
      <c r="C23" s="96"/>
      <c r="D23" s="274" t="s">
        <v>8621</v>
      </c>
      <c r="E23" s="268"/>
      <c r="F23" s="219"/>
      <c r="G23" s="219"/>
      <c r="H23" s="219"/>
      <c r="I23" s="103"/>
    </row>
    <row r="24" spans="2:11" x14ac:dyDescent="0.35">
      <c r="B24" s="86" t="s">
        <v>3575</v>
      </c>
      <c r="C24" s="70"/>
      <c r="D24" s="267" t="s">
        <v>8622</v>
      </c>
      <c r="E24" s="277"/>
      <c r="F24" s="70"/>
      <c r="G24" s="70"/>
      <c r="H24" s="70"/>
      <c r="I24" s="87"/>
    </row>
    <row r="25" spans="2:11" ht="15.75" customHeight="1" x14ac:dyDescent="0.35">
      <c r="B25" s="602" t="s">
        <v>9024</v>
      </c>
      <c r="C25" s="70"/>
      <c r="D25" s="603" t="s">
        <v>8746</v>
      </c>
      <c r="E25" s="276"/>
      <c r="F25" s="257"/>
      <c r="G25" s="257"/>
      <c r="H25" s="257"/>
      <c r="I25" s="264"/>
    </row>
    <row r="26" spans="2:11" ht="15.75" customHeight="1" x14ac:dyDescent="0.35">
      <c r="B26" s="86" t="s">
        <v>3576</v>
      </c>
      <c r="C26" s="70"/>
      <c r="D26" s="597" t="s">
        <v>8623</v>
      </c>
      <c r="E26" s="705"/>
      <c r="F26" s="691"/>
      <c r="G26" s="691"/>
      <c r="H26" s="691"/>
      <c r="I26" s="691"/>
      <c r="J26" s="86"/>
    </row>
    <row r="27" spans="2:11" ht="15.75" customHeight="1" x14ac:dyDescent="0.35">
      <c r="B27" s="86" t="s">
        <v>61</v>
      </c>
      <c r="C27" s="70"/>
      <c r="D27" s="276" t="s">
        <v>4779</v>
      </c>
      <c r="E27" s="276"/>
      <c r="F27" s="257"/>
      <c r="G27" s="257"/>
      <c r="H27" s="257"/>
      <c r="I27" s="264"/>
    </row>
    <row r="28" spans="2:11" x14ac:dyDescent="0.35">
      <c r="B28" s="990" t="s">
        <v>4377</v>
      </c>
      <c r="C28" s="991"/>
      <c r="D28" s="276" t="s">
        <v>8432</v>
      </c>
      <c r="E28" s="276"/>
      <c r="F28" s="257"/>
      <c r="G28" s="257"/>
      <c r="H28" s="257"/>
      <c r="I28" s="264"/>
    </row>
    <row r="29" spans="2:11" ht="15.75" customHeight="1" x14ac:dyDescent="0.35">
      <c r="B29" s="86" t="s">
        <v>3577</v>
      </c>
      <c r="C29" s="10"/>
      <c r="D29" s="276" t="s">
        <v>8624</v>
      </c>
      <c r="E29" s="276"/>
      <c r="F29" s="257"/>
      <c r="G29" s="257"/>
      <c r="H29" s="257"/>
      <c r="I29" s="264"/>
    </row>
    <row r="30" spans="2:11" ht="15.75" customHeight="1" x14ac:dyDescent="0.35">
      <c r="B30" s="669" t="s">
        <v>3653</v>
      </c>
      <c r="C30" s="598"/>
      <c r="D30" s="356" t="s">
        <v>8625</v>
      </c>
      <c r="E30" s="356"/>
      <c r="F30" s="599"/>
      <c r="G30" s="97"/>
      <c r="H30" s="97"/>
      <c r="I30" s="104"/>
    </row>
    <row r="31" spans="2:11" ht="15.75" customHeight="1" thickBot="1" x14ac:dyDescent="0.4">
      <c r="B31" s="80"/>
      <c r="C31" s="80"/>
      <c r="D31" s="80"/>
      <c r="E31" s="80"/>
      <c r="F31" s="80"/>
      <c r="G31" s="127"/>
      <c r="H31" s="127"/>
    </row>
    <row r="32" spans="2:11" ht="31.5" customHeight="1" x14ac:dyDescent="0.35">
      <c r="B32" s="80"/>
      <c r="D32" s="810" t="s">
        <v>4090</v>
      </c>
      <c r="E32" s="811"/>
      <c r="F32" s="812"/>
      <c r="G32" s="335"/>
      <c r="H32" s="127"/>
    </row>
    <row r="33" spans="2:8" ht="17" x14ac:dyDescent="0.35">
      <c r="B33" s="80"/>
      <c r="D33" s="57" t="s">
        <v>59</v>
      </c>
      <c r="E33" s="58" t="s">
        <v>9106</v>
      </c>
      <c r="F33" s="167" t="s">
        <v>3808</v>
      </c>
      <c r="G33" s="335"/>
      <c r="H33" s="127"/>
    </row>
    <row r="34" spans="2:8" ht="15.75" customHeight="1" thickBot="1" x14ac:dyDescent="0.4">
      <c r="B34" s="80"/>
      <c r="D34" s="214">
        <f>SUM(D42:D115)</f>
        <v>0</v>
      </c>
      <c r="E34" s="213">
        <f>SUM(E42:E115)</f>
        <v>0</v>
      </c>
      <c r="F34" s="510">
        <f>SUM(F42:F115)</f>
        <v>0</v>
      </c>
      <c r="G34" s="335"/>
      <c r="H34" s="127"/>
    </row>
    <row r="35" spans="2:8" ht="15.75" customHeight="1" x14ac:dyDescent="0.35">
      <c r="B35" s="80"/>
      <c r="C35" s="415"/>
      <c r="D35" s="367"/>
      <c r="E35" s="367"/>
      <c r="F35" s="367"/>
      <c r="G35" s="127"/>
      <c r="H35" s="127"/>
    </row>
    <row r="36" spans="2:8" ht="14.5" x14ac:dyDescent="0.35">
      <c r="B36" s="80"/>
      <c r="C36" s="415"/>
      <c r="D36" s="335"/>
      <c r="E36" s="335"/>
      <c r="F36" s="335"/>
      <c r="G36" s="127"/>
      <c r="H36" s="127"/>
    </row>
    <row r="37" spans="2:8" ht="14.5" x14ac:dyDescent="0.35">
      <c r="B37" s="80"/>
      <c r="C37" s="415"/>
      <c r="D37" s="335"/>
      <c r="E37" s="335"/>
      <c r="F37" s="335"/>
      <c r="G37" s="127"/>
      <c r="H37" s="127"/>
    </row>
    <row r="38" spans="2:8" ht="14.5" x14ac:dyDescent="0.35">
      <c r="B38" s="80"/>
      <c r="C38" s="415"/>
      <c r="D38" s="335"/>
      <c r="E38" s="335"/>
      <c r="F38" s="335"/>
      <c r="G38" s="127"/>
      <c r="H38" s="127"/>
    </row>
    <row r="39" spans="2:8" ht="15.75" customHeight="1" x14ac:dyDescent="0.35">
      <c r="B39" s="80"/>
      <c r="C39" s="415"/>
      <c r="D39" s="367"/>
      <c r="E39" s="367"/>
      <c r="F39" s="367"/>
      <c r="G39" s="127"/>
      <c r="H39" s="127"/>
    </row>
    <row r="40" spans="2:8" x14ac:dyDescent="0.35">
      <c r="B40" s="127"/>
      <c r="C40" s="127"/>
    </row>
    <row r="41" spans="2:8" ht="54.5" customHeight="1" x14ac:dyDescent="0.35">
      <c r="C41" s="441" t="s">
        <v>9123</v>
      </c>
      <c r="D41" s="441" t="s">
        <v>4008</v>
      </c>
      <c r="E41" s="441" t="s">
        <v>9124</v>
      </c>
      <c r="F41" s="441" t="s">
        <v>4177</v>
      </c>
      <c r="G41" s="335"/>
    </row>
    <row r="42" spans="2:8" ht="14.5" x14ac:dyDescent="0.35">
      <c r="C42" s="279" t="s">
        <v>3657</v>
      </c>
      <c r="D42" s="218"/>
      <c r="E42" s="387"/>
      <c r="F42" s="600"/>
      <c r="G42" s="335"/>
    </row>
    <row r="43" spans="2:8" ht="14.5" x14ac:dyDescent="0.35">
      <c r="C43" s="601" t="s">
        <v>3658</v>
      </c>
      <c r="D43" s="218"/>
      <c r="E43" s="387"/>
      <c r="F43" s="600"/>
      <c r="G43" s="335"/>
    </row>
    <row r="44" spans="2:8" ht="14.5" x14ac:dyDescent="0.35">
      <c r="C44" s="601" t="s">
        <v>3659</v>
      </c>
      <c r="D44" s="218"/>
      <c r="E44" s="387"/>
      <c r="F44" s="600"/>
      <c r="G44" s="335"/>
    </row>
    <row r="45" spans="2:8" ht="14.5" x14ac:dyDescent="0.35">
      <c r="C45" s="601" t="s">
        <v>3660</v>
      </c>
      <c r="D45" s="218"/>
      <c r="E45" s="387"/>
      <c r="F45" s="600"/>
      <c r="G45" s="335"/>
    </row>
    <row r="46" spans="2:8" ht="14.5" x14ac:dyDescent="0.35">
      <c r="C46" s="601" t="s">
        <v>3711</v>
      </c>
      <c r="D46" s="218"/>
      <c r="E46" s="387"/>
      <c r="F46" s="600"/>
      <c r="G46" s="335"/>
    </row>
    <row r="47" spans="2:8" ht="14.5" x14ac:dyDescent="0.35">
      <c r="C47" s="601" t="s">
        <v>3661</v>
      </c>
      <c r="D47" s="218"/>
      <c r="E47" s="387"/>
      <c r="F47" s="600"/>
      <c r="G47" s="335"/>
    </row>
    <row r="48" spans="2:8" ht="14.5" x14ac:dyDescent="0.35">
      <c r="C48" s="601" t="s">
        <v>3662</v>
      </c>
      <c r="D48" s="218"/>
      <c r="E48" s="387"/>
      <c r="F48" s="600"/>
      <c r="G48" s="335"/>
    </row>
    <row r="49" spans="3:7" ht="14.5" x14ac:dyDescent="0.35">
      <c r="C49" s="601" t="s">
        <v>3663</v>
      </c>
      <c r="D49" s="218"/>
      <c r="E49" s="387"/>
      <c r="F49" s="600"/>
      <c r="G49" s="335"/>
    </row>
    <row r="50" spans="3:7" ht="14.5" x14ac:dyDescent="0.35">
      <c r="C50" s="601" t="s">
        <v>3664</v>
      </c>
      <c r="D50" s="218"/>
      <c r="E50" s="387"/>
      <c r="F50" s="600"/>
      <c r="G50" s="335"/>
    </row>
    <row r="51" spans="3:7" ht="14.5" x14ac:dyDescent="0.35">
      <c r="C51" s="601" t="s">
        <v>3665</v>
      </c>
      <c r="D51" s="218"/>
      <c r="E51" s="387"/>
      <c r="F51" s="600"/>
      <c r="G51" s="335"/>
    </row>
    <row r="52" spans="3:7" ht="14.5" x14ac:dyDescent="0.35">
      <c r="C52" s="601" t="s">
        <v>3712</v>
      </c>
      <c r="D52" s="218"/>
      <c r="E52" s="387"/>
      <c r="F52" s="600"/>
      <c r="G52" s="335"/>
    </row>
    <row r="53" spans="3:7" ht="14.5" x14ac:dyDescent="0.35">
      <c r="C53" s="601" t="s">
        <v>3713</v>
      </c>
      <c r="D53" s="218"/>
      <c r="E53" s="387"/>
      <c r="F53" s="600"/>
      <c r="G53" s="335"/>
    </row>
    <row r="54" spans="3:7" ht="14.5" x14ac:dyDescent="0.35">
      <c r="C54" s="601" t="s">
        <v>3714</v>
      </c>
      <c r="D54" s="218"/>
      <c r="E54" s="387"/>
      <c r="F54" s="600"/>
      <c r="G54" s="335"/>
    </row>
    <row r="55" spans="3:7" ht="14.5" x14ac:dyDescent="0.35">
      <c r="C55" s="601" t="s">
        <v>3715</v>
      </c>
      <c r="D55" s="218"/>
      <c r="E55" s="387"/>
      <c r="F55" s="600"/>
      <c r="G55" s="335"/>
    </row>
    <row r="56" spans="3:7" ht="14.5" x14ac:dyDescent="0.35">
      <c r="C56" s="601" t="s">
        <v>3716</v>
      </c>
      <c r="D56" s="218"/>
      <c r="E56" s="387"/>
      <c r="F56" s="600"/>
      <c r="G56" s="335"/>
    </row>
    <row r="57" spans="3:7" ht="14.5" x14ac:dyDescent="0.35">
      <c r="C57" s="601" t="s">
        <v>3717</v>
      </c>
      <c r="D57" s="218"/>
      <c r="E57" s="387"/>
      <c r="F57" s="600"/>
      <c r="G57" s="335"/>
    </row>
    <row r="58" spans="3:7" ht="14.5" x14ac:dyDescent="0.35">
      <c r="C58" s="601" t="s">
        <v>3733</v>
      </c>
      <c r="D58" s="218"/>
      <c r="E58" s="387"/>
      <c r="F58" s="600"/>
      <c r="G58" s="335"/>
    </row>
    <row r="59" spans="3:7" ht="14.5" x14ac:dyDescent="0.35">
      <c r="C59" s="601" t="s">
        <v>3734</v>
      </c>
      <c r="D59" s="218"/>
      <c r="E59" s="387"/>
      <c r="F59" s="600"/>
      <c r="G59" s="335"/>
    </row>
    <row r="60" spans="3:7" ht="14.5" x14ac:dyDescent="0.35">
      <c r="C60" s="601" t="s">
        <v>3735</v>
      </c>
      <c r="D60" s="218"/>
      <c r="E60" s="387"/>
      <c r="F60" s="600"/>
      <c r="G60" s="335"/>
    </row>
    <row r="61" spans="3:7" ht="14.5" x14ac:dyDescent="0.35">
      <c r="C61" s="601" t="s">
        <v>3736</v>
      </c>
      <c r="D61" s="218"/>
      <c r="E61" s="387"/>
      <c r="F61" s="600"/>
      <c r="G61" s="335"/>
    </row>
    <row r="62" spans="3:7" ht="14.5" x14ac:dyDescent="0.35">
      <c r="C62" s="601" t="s">
        <v>3737</v>
      </c>
      <c r="D62" s="218"/>
      <c r="E62" s="387"/>
      <c r="F62" s="600"/>
      <c r="G62" s="335"/>
    </row>
    <row r="63" spans="3:7" ht="14.5" x14ac:dyDescent="0.35">
      <c r="C63" s="601" t="s">
        <v>3738</v>
      </c>
      <c r="D63" s="218"/>
      <c r="E63" s="387"/>
      <c r="F63" s="600"/>
      <c r="G63" s="335"/>
    </row>
    <row r="64" spans="3:7" ht="14.5" x14ac:dyDescent="0.35">
      <c r="C64" s="601" t="s">
        <v>3718</v>
      </c>
      <c r="D64" s="218"/>
      <c r="E64" s="387"/>
      <c r="F64" s="600"/>
      <c r="G64" s="335"/>
    </row>
    <row r="65" spans="3:7" ht="14.5" x14ac:dyDescent="0.35">
      <c r="C65" s="601" t="s">
        <v>3719</v>
      </c>
      <c r="D65" s="218"/>
      <c r="E65" s="387"/>
      <c r="F65" s="600"/>
      <c r="G65" s="335"/>
    </row>
    <row r="66" spans="3:7" ht="14.5" x14ac:dyDescent="0.35">
      <c r="C66" s="601" t="s">
        <v>3720</v>
      </c>
      <c r="D66" s="218"/>
      <c r="E66" s="387"/>
      <c r="F66" s="600"/>
      <c r="G66" s="335"/>
    </row>
    <row r="67" spans="3:7" ht="14.5" x14ac:dyDescent="0.35">
      <c r="C67" s="601" t="s">
        <v>3721</v>
      </c>
      <c r="D67" s="218"/>
      <c r="E67" s="387"/>
      <c r="F67" s="600"/>
      <c r="G67" s="335"/>
    </row>
    <row r="68" spans="3:7" ht="14.5" x14ac:dyDescent="0.35">
      <c r="C68" s="601" t="s">
        <v>3722</v>
      </c>
      <c r="D68" s="218"/>
      <c r="E68" s="387"/>
      <c r="F68" s="600"/>
      <c r="G68" s="335"/>
    </row>
    <row r="69" spans="3:7" ht="14.5" x14ac:dyDescent="0.35">
      <c r="C69" s="601" t="s">
        <v>3723</v>
      </c>
      <c r="D69" s="218"/>
      <c r="E69" s="387"/>
      <c r="F69" s="600"/>
      <c r="G69" s="335"/>
    </row>
    <row r="70" spans="3:7" ht="14.5" x14ac:dyDescent="0.35">
      <c r="C70" s="601" t="s">
        <v>3666</v>
      </c>
      <c r="D70" s="218"/>
      <c r="E70" s="387"/>
      <c r="F70" s="600"/>
      <c r="G70" s="335"/>
    </row>
    <row r="71" spans="3:7" ht="14.5" x14ac:dyDescent="0.35">
      <c r="C71" s="601" t="s">
        <v>3667</v>
      </c>
      <c r="D71" s="218"/>
      <c r="E71" s="387"/>
      <c r="F71" s="600"/>
      <c r="G71" s="335"/>
    </row>
    <row r="72" spans="3:7" ht="14.5" x14ac:dyDescent="0.35">
      <c r="C72" s="601" t="s">
        <v>3668</v>
      </c>
      <c r="D72" s="218"/>
      <c r="E72" s="387"/>
      <c r="F72" s="600"/>
      <c r="G72" s="335"/>
    </row>
    <row r="73" spans="3:7" ht="14.5" x14ac:dyDescent="0.35">
      <c r="C73" s="601" t="s">
        <v>3669</v>
      </c>
      <c r="D73" s="218"/>
      <c r="E73" s="387"/>
      <c r="F73" s="600"/>
      <c r="G73" s="335"/>
    </row>
    <row r="74" spans="3:7" ht="14.5" x14ac:dyDescent="0.35">
      <c r="C74" s="601" t="s">
        <v>3670</v>
      </c>
      <c r="D74" s="218"/>
      <c r="E74" s="387"/>
      <c r="F74" s="600"/>
      <c r="G74" s="335"/>
    </row>
    <row r="75" spans="3:7" ht="14.5" x14ac:dyDescent="0.35">
      <c r="C75" s="601" t="s">
        <v>3671</v>
      </c>
      <c r="D75" s="218"/>
      <c r="E75" s="387"/>
      <c r="F75" s="600"/>
      <c r="G75" s="335"/>
    </row>
    <row r="76" spans="3:7" ht="14.5" x14ac:dyDescent="0.35">
      <c r="C76" s="601" t="s">
        <v>3672</v>
      </c>
      <c r="D76" s="218"/>
      <c r="E76" s="387"/>
      <c r="F76" s="600"/>
      <c r="G76" s="335"/>
    </row>
    <row r="77" spans="3:7" ht="14.5" x14ac:dyDescent="0.35">
      <c r="C77" s="601" t="s">
        <v>3673</v>
      </c>
      <c r="D77" s="218"/>
      <c r="E77" s="387"/>
      <c r="F77" s="600"/>
      <c r="G77" s="335"/>
    </row>
    <row r="78" spans="3:7" ht="14.5" x14ac:dyDescent="0.35">
      <c r="C78" s="601" t="s">
        <v>3674</v>
      </c>
      <c r="D78" s="218"/>
      <c r="E78" s="387"/>
      <c r="F78" s="600"/>
      <c r="G78" s="335"/>
    </row>
    <row r="79" spans="3:7" ht="14.5" x14ac:dyDescent="0.35">
      <c r="C79" s="601" t="s">
        <v>3675</v>
      </c>
      <c r="D79" s="218"/>
      <c r="E79" s="387"/>
      <c r="F79" s="600"/>
      <c r="G79" s="335"/>
    </row>
    <row r="80" spans="3:7" ht="14.5" x14ac:dyDescent="0.35">
      <c r="C80" s="601" t="s">
        <v>3676</v>
      </c>
      <c r="D80" s="218"/>
      <c r="E80" s="387"/>
      <c r="F80" s="600"/>
      <c r="G80" s="335"/>
    </row>
    <row r="81" spans="3:7" ht="14.5" x14ac:dyDescent="0.35">
      <c r="C81" s="601" t="s">
        <v>3677</v>
      </c>
      <c r="D81" s="218"/>
      <c r="E81" s="387"/>
      <c r="F81" s="600"/>
      <c r="G81" s="335"/>
    </row>
    <row r="82" spans="3:7" ht="14.5" x14ac:dyDescent="0.35">
      <c r="C82" s="601" t="s">
        <v>3678</v>
      </c>
      <c r="D82" s="218"/>
      <c r="E82" s="387"/>
      <c r="F82" s="600"/>
      <c r="G82" s="335"/>
    </row>
    <row r="83" spans="3:7" ht="14.5" x14ac:dyDescent="0.35">
      <c r="C83" s="601" t="s">
        <v>3679</v>
      </c>
      <c r="D83" s="218"/>
      <c r="E83" s="387"/>
      <c r="F83" s="600"/>
      <c r="G83" s="335"/>
    </row>
    <row r="84" spans="3:7" ht="14.5" x14ac:dyDescent="0.35">
      <c r="C84" s="601" t="s">
        <v>3680</v>
      </c>
      <c r="D84" s="218"/>
      <c r="E84" s="387"/>
      <c r="F84" s="600"/>
      <c r="G84" s="335"/>
    </row>
    <row r="85" spans="3:7" ht="14.5" x14ac:dyDescent="0.35">
      <c r="C85" s="601" t="s">
        <v>3681</v>
      </c>
      <c r="D85" s="218"/>
      <c r="E85" s="387"/>
      <c r="F85" s="600"/>
      <c r="G85" s="335"/>
    </row>
    <row r="86" spans="3:7" ht="14.5" x14ac:dyDescent="0.35">
      <c r="C86" s="601" t="s">
        <v>3682</v>
      </c>
      <c r="D86" s="218"/>
      <c r="E86" s="387"/>
      <c r="F86" s="600"/>
      <c r="G86" s="335"/>
    </row>
    <row r="87" spans="3:7" ht="14.5" x14ac:dyDescent="0.35">
      <c r="C87" s="601" t="s">
        <v>3683</v>
      </c>
      <c r="D87" s="218"/>
      <c r="E87" s="387"/>
      <c r="F87" s="600"/>
      <c r="G87" s="335"/>
    </row>
    <row r="88" spans="3:7" ht="14.5" x14ac:dyDescent="0.35">
      <c r="C88" s="601" t="s">
        <v>3684</v>
      </c>
      <c r="D88" s="218"/>
      <c r="E88" s="387"/>
      <c r="F88" s="600"/>
      <c r="G88" s="335"/>
    </row>
    <row r="89" spans="3:7" ht="14.5" x14ac:dyDescent="0.35">
      <c r="C89" s="601" t="s">
        <v>3685</v>
      </c>
      <c r="D89" s="218"/>
      <c r="E89" s="387"/>
      <c r="F89" s="600"/>
      <c r="G89" s="335"/>
    </row>
    <row r="90" spans="3:7" ht="14.5" x14ac:dyDescent="0.35">
      <c r="C90" s="601" t="s">
        <v>3686</v>
      </c>
      <c r="D90" s="218"/>
      <c r="E90" s="387"/>
      <c r="F90" s="600"/>
      <c r="G90" s="335"/>
    </row>
    <row r="91" spans="3:7" ht="14.5" x14ac:dyDescent="0.35">
      <c r="C91" s="601" t="s">
        <v>3687</v>
      </c>
      <c r="D91" s="218"/>
      <c r="E91" s="387"/>
      <c r="F91" s="600"/>
      <c r="G91" s="335"/>
    </row>
    <row r="92" spans="3:7" ht="14.5" x14ac:dyDescent="0.35">
      <c r="C92" s="601" t="s">
        <v>3688</v>
      </c>
      <c r="D92" s="218"/>
      <c r="E92" s="387"/>
      <c r="F92" s="600"/>
      <c r="G92" s="335"/>
    </row>
    <row r="93" spans="3:7" ht="14.5" x14ac:dyDescent="0.35">
      <c r="C93" s="601" t="s">
        <v>3689</v>
      </c>
      <c r="D93" s="218"/>
      <c r="E93" s="387"/>
      <c r="F93" s="600"/>
      <c r="G93" s="335"/>
    </row>
    <row r="94" spans="3:7" ht="14.5" x14ac:dyDescent="0.35">
      <c r="C94" s="601" t="s">
        <v>3690</v>
      </c>
      <c r="D94" s="218"/>
      <c r="E94" s="387"/>
      <c r="F94" s="600"/>
      <c r="G94" s="335"/>
    </row>
    <row r="95" spans="3:7" ht="14.5" x14ac:dyDescent="0.35">
      <c r="C95" s="601" t="s">
        <v>3691</v>
      </c>
      <c r="D95" s="218"/>
      <c r="E95" s="387"/>
      <c r="F95" s="600"/>
      <c r="G95" s="335"/>
    </row>
    <row r="96" spans="3:7" ht="14.5" x14ac:dyDescent="0.35">
      <c r="C96" s="601" t="s">
        <v>3692</v>
      </c>
      <c r="D96" s="218"/>
      <c r="E96" s="387"/>
      <c r="F96" s="600"/>
      <c r="G96" s="335"/>
    </row>
    <row r="97" spans="3:7" ht="14.5" x14ac:dyDescent="0.35">
      <c r="C97" s="601" t="s">
        <v>3732</v>
      </c>
      <c r="D97" s="218"/>
      <c r="E97" s="387"/>
      <c r="F97" s="600"/>
      <c r="G97" s="335"/>
    </row>
    <row r="98" spans="3:7" ht="14.5" x14ac:dyDescent="0.35">
      <c r="C98" s="601" t="s">
        <v>3693</v>
      </c>
      <c r="D98" s="218"/>
      <c r="E98" s="387"/>
      <c r="F98" s="600"/>
      <c r="G98" s="335"/>
    </row>
    <row r="99" spans="3:7" ht="14.5" x14ac:dyDescent="0.35">
      <c r="C99" s="601" t="s">
        <v>3694</v>
      </c>
      <c r="D99" s="218"/>
      <c r="E99" s="387"/>
      <c r="F99" s="600"/>
      <c r="G99" s="335"/>
    </row>
    <row r="100" spans="3:7" ht="14.5" x14ac:dyDescent="0.35">
      <c r="C100" s="601" t="s">
        <v>3695</v>
      </c>
      <c r="D100" s="218"/>
      <c r="E100" s="387"/>
      <c r="F100" s="600"/>
      <c r="G100" s="335"/>
    </row>
    <row r="101" spans="3:7" ht="14.5" x14ac:dyDescent="0.35">
      <c r="C101" s="601" t="s">
        <v>3696</v>
      </c>
      <c r="D101" s="218"/>
      <c r="E101" s="387"/>
      <c r="F101" s="600"/>
      <c r="G101" s="335"/>
    </row>
    <row r="102" spans="3:7" ht="14.5" x14ac:dyDescent="0.35">
      <c r="C102" s="601" t="s">
        <v>3697</v>
      </c>
      <c r="D102" s="218"/>
      <c r="E102" s="387"/>
      <c r="F102" s="600"/>
      <c r="G102" s="335"/>
    </row>
    <row r="103" spans="3:7" ht="14.5" x14ac:dyDescent="0.35">
      <c r="C103" s="601" t="s">
        <v>3698</v>
      </c>
      <c r="D103" s="218"/>
      <c r="E103" s="387"/>
      <c r="F103" s="600"/>
      <c r="G103" s="335"/>
    </row>
    <row r="104" spans="3:7" ht="14.5" x14ac:dyDescent="0.35">
      <c r="C104" s="601" t="s">
        <v>3699</v>
      </c>
      <c r="D104" s="218"/>
      <c r="E104" s="387"/>
      <c r="F104" s="600"/>
      <c r="G104" s="335"/>
    </row>
    <row r="105" spans="3:7" ht="14.5" x14ac:dyDescent="0.35">
      <c r="C105" s="601" t="s">
        <v>3700</v>
      </c>
      <c r="D105" s="218"/>
      <c r="E105" s="387"/>
      <c r="F105" s="600"/>
      <c r="G105" s="335"/>
    </row>
    <row r="106" spans="3:7" ht="14.5" x14ac:dyDescent="0.35">
      <c r="C106" s="601" t="s">
        <v>3701</v>
      </c>
      <c r="D106" s="218"/>
      <c r="E106" s="387"/>
      <c r="F106" s="600"/>
      <c r="G106" s="335"/>
    </row>
    <row r="107" spans="3:7" ht="14.5" x14ac:dyDescent="0.35">
      <c r="C107" s="601" t="s">
        <v>3702</v>
      </c>
      <c r="D107" s="218"/>
      <c r="E107" s="387"/>
      <c r="F107" s="600"/>
      <c r="G107" s="335"/>
    </row>
    <row r="108" spans="3:7" ht="14.5" x14ac:dyDescent="0.35">
      <c r="C108" s="601" t="s">
        <v>3703</v>
      </c>
      <c r="D108" s="218"/>
      <c r="E108" s="387"/>
      <c r="F108" s="600"/>
      <c r="G108" s="335"/>
    </row>
    <row r="109" spans="3:7" ht="14.5" x14ac:dyDescent="0.35">
      <c r="C109" s="601" t="s">
        <v>3704</v>
      </c>
      <c r="D109" s="218"/>
      <c r="E109" s="387"/>
      <c r="F109" s="600"/>
      <c r="G109" s="335"/>
    </row>
    <row r="110" spans="3:7" ht="14.5" x14ac:dyDescent="0.35">
      <c r="C110" s="601" t="s">
        <v>3705</v>
      </c>
      <c r="D110" s="218"/>
      <c r="E110" s="387"/>
      <c r="F110" s="600"/>
      <c r="G110" s="335"/>
    </row>
    <row r="111" spans="3:7" ht="14.5" x14ac:dyDescent="0.35">
      <c r="C111" s="601" t="s">
        <v>3706</v>
      </c>
      <c r="D111" s="218"/>
      <c r="E111" s="387"/>
      <c r="F111" s="600"/>
      <c r="G111" s="335"/>
    </row>
    <row r="112" spans="3:7" ht="14.5" x14ac:dyDescent="0.35">
      <c r="C112" s="601" t="s">
        <v>3707</v>
      </c>
      <c r="D112" s="218"/>
      <c r="E112" s="387"/>
      <c r="F112" s="600"/>
      <c r="G112" s="335"/>
    </row>
    <row r="113" spans="3:7" ht="14.5" x14ac:dyDescent="0.35">
      <c r="C113" s="601" t="s">
        <v>3724</v>
      </c>
      <c r="D113" s="218"/>
      <c r="E113" s="387"/>
      <c r="F113" s="600"/>
      <c r="G113" s="335"/>
    </row>
    <row r="114" spans="3:7" ht="14.5" x14ac:dyDescent="0.35">
      <c r="C114" s="601" t="s">
        <v>3725</v>
      </c>
      <c r="D114" s="218"/>
      <c r="E114" s="387"/>
      <c r="F114" s="600"/>
      <c r="G114" s="335"/>
    </row>
    <row r="115" spans="3:7" ht="14.5" x14ac:dyDescent="0.35">
      <c r="C115" s="601" t="s">
        <v>3708</v>
      </c>
      <c r="D115" s="218"/>
      <c r="E115" s="387"/>
      <c r="F115" s="600"/>
      <c r="G115" s="335"/>
    </row>
  </sheetData>
  <sheetProtection algorithmName="SHA-512" hashValue="lFAZvu59buC8PJWe5lfW5VElG+72MPeS2CvUHxOzkBA79REplBJF8EBZYyhVUgZTxtBf8dtr2yeXRS7pZWbIvQ==" saltValue="A553gwMn+dRZHWNbpOtZcg==" spinCount="100000" sheet="1" objects="1" scenarios="1"/>
  <mergeCells count="5">
    <mergeCell ref="B5:I11"/>
    <mergeCell ref="B12:I19"/>
    <mergeCell ref="B20:I20"/>
    <mergeCell ref="D32:F32"/>
    <mergeCell ref="B28:C28"/>
  </mergeCells>
  <conditionalFormatting sqref="D42:F115">
    <cfRule type="expression" dxfId="27" priority="1" stopIfTrue="1">
      <formula>$P$7="No"</formula>
    </cfRule>
  </conditionalFormatting>
  <dataValidations count="4">
    <dataValidation type="decimal" operator="greaterThanOrEqual" allowBlank="1" showInputMessage="1" showErrorMessage="1" promptTitle="CO2 Emissions" prompt="Enter the annual CO2 emissions from this emission source, in metric tons CO2" sqref="D42:D115" xr:uid="{00000000-0002-0000-1400-000000000000}">
      <formula1>0</formula1>
    </dataValidation>
    <dataValidation type="decimal" operator="greaterThanOrEqual" allowBlank="1" showInputMessage="1" showErrorMessage="1" promptTitle="CH4 Emissions" prompt="Enter the annual CH4 emissions from this emission source, in metric tons CH4" sqref="E42:E115" xr:uid="{00000000-0002-0000-1400-000001000000}">
      <formula1>0</formula1>
    </dataValidation>
    <dataValidation type="decimal" operator="greaterThanOrEqual" allowBlank="1" showInputMessage="1" showErrorMessage="1" promptTitle="N2O Emissions" prompt="Enter the annual N2O emissions from this emission source, in metric tons N2O" sqref="F42:F115" xr:uid="{00000000-0002-0000-1400-000002000000}">
      <formula1>0</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22 D26:D28 C29 B2 B4 B31:B39" xr:uid="{00000000-0002-0000-1400-000003000000}"/>
  </dataValidations>
  <hyperlinks>
    <hyperlink ref="D29" r:id="rId1" xr:uid="{00000000-0004-0000-1400-000000000000}"/>
    <hyperlink ref="D23" r:id="rId2" xr:uid="{00000000-0004-0000-1400-000001000000}"/>
    <hyperlink ref="D24" r:id="rId3" xr:uid="{00000000-0004-0000-1400-000002000000}"/>
    <hyperlink ref="D3" location="Introduction!A1" display="Back to Summary Tab" xr:uid="{00000000-0004-0000-1400-000003000000}"/>
    <hyperlink ref="D26" r:id="rId4" xr:uid="{00000000-0004-0000-1400-000004000000}"/>
    <hyperlink ref="D30" r:id="rId5" xr:uid="{00000000-0004-0000-1400-000005000000}"/>
    <hyperlink ref="D27" r:id="rId6" xr:uid="{00000000-0004-0000-1400-000006000000}"/>
    <hyperlink ref="B21" r:id="rId7" xr:uid="{00000000-0004-0000-1400-000007000000}"/>
    <hyperlink ref="D28" r:id="rId8" xr:uid="{00000000-0004-0000-1400-000008000000}"/>
    <hyperlink ref="D25" r:id="rId9" xr:uid="{00000000-0004-0000-1400-000009000000}"/>
  </hyperlinks>
  <pageMargins left="0.7" right="0.7" top="0.75" bottom="0.75" header="0.3" footer="0.3"/>
  <pageSetup orientation="portrait" r:id="rId1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9"/>
  <dimension ref="A1:AF70"/>
  <sheetViews>
    <sheetView showGridLines="0" zoomScale="85" zoomScaleNormal="85" workbookViewId="0"/>
  </sheetViews>
  <sheetFormatPr defaultColWidth="8.90625" defaultRowHeight="14" x14ac:dyDescent="0.35"/>
  <cols>
    <col min="1" max="1" width="3.6328125" style="197" customWidth="1"/>
    <col min="2" max="2" width="45.6328125" style="56" customWidth="1"/>
    <col min="3" max="3" width="25.6328125" style="56" customWidth="1"/>
    <col min="4" max="4" width="31.08984375" style="56" customWidth="1"/>
    <col min="5" max="5" width="25" style="56" customWidth="1"/>
    <col min="6" max="6" width="23.453125" style="56" customWidth="1"/>
    <col min="7" max="7" width="24.08984375" style="56" customWidth="1"/>
    <col min="8" max="16" width="20.6328125" style="56" customWidth="1"/>
    <col min="17" max="18" width="20.6328125" style="56" hidden="1" customWidth="1"/>
    <col min="19" max="20" width="20.6328125" style="55" hidden="1" customWidth="1"/>
    <col min="21" max="32" width="14" style="55" hidden="1" customWidth="1"/>
    <col min="33" max="68" width="14" style="56" customWidth="1"/>
    <col min="69" max="16384" width="8.90625" style="56"/>
  </cols>
  <sheetData>
    <row r="1" spans="2:30" ht="20" x14ac:dyDescent="0.35">
      <c r="B1" s="340"/>
    </row>
    <row r="2" spans="2:30" ht="19" x14ac:dyDescent="0.35">
      <c r="B2" s="19" t="s">
        <v>4841</v>
      </c>
      <c r="C2" s="127"/>
      <c r="D2" s="127"/>
      <c r="F2" s="300" t="e">
        <f>IF(Introduction!E48="Yes","","This source is not required to be reported for the industry segment selected")</f>
        <v>#N/A</v>
      </c>
    </row>
    <row r="3" spans="2:30" ht="18" x14ac:dyDescent="0.35">
      <c r="B3" s="342" t="s">
        <v>43</v>
      </c>
      <c r="C3" s="343" t="str">
        <f>Introduction!D4</f>
        <v>R.10</v>
      </c>
      <c r="D3" s="110" t="s">
        <v>63</v>
      </c>
      <c r="E3" s="344"/>
      <c r="F3" s="127"/>
      <c r="H3" s="345">
        <f>Introduction!H4</f>
        <v>45618</v>
      </c>
    </row>
    <row r="4" spans="2:30" ht="18.899999999999999" customHeight="1" x14ac:dyDescent="0.35">
      <c r="B4" s="2" t="s">
        <v>19</v>
      </c>
      <c r="C4" s="3"/>
      <c r="D4" s="3"/>
      <c r="E4" s="3"/>
      <c r="F4" s="4"/>
    </row>
    <row r="5" spans="2:30" ht="15.75" customHeight="1" x14ac:dyDescent="0.35">
      <c r="B5" s="346" t="s">
        <v>3630</v>
      </c>
      <c r="C5" s="347"/>
      <c r="D5" s="347"/>
      <c r="E5" s="347"/>
      <c r="F5" s="348"/>
    </row>
    <row r="6" spans="2:30" ht="15.75" customHeight="1" x14ac:dyDescent="0.35">
      <c r="B6" s="920" t="s">
        <v>8960</v>
      </c>
      <c r="C6" s="992"/>
      <c r="D6" s="992"/>
      <c r="E6" s="992"/>
      <c r="F6" s="993"/>
    </row>
    <row r="7" spans="2:30" ht="15.75" customHeight="1" x14ac:dyDescent="0.35">
      <c r="B7" s="2" t="s">
        <v>20</v>
      </c>
      <c r="C7" s="186"/>
      <c r="D7" s="3"/>
      <c r="E7" s="3"/>
      <c r="F7" s="4"/>
    </row>
    <row r="8" spans="2:30" ht="15.75" customHeight="1" x14ac:dyDescent="0.35">
      <c r="B8" s="95" t="s">
        <v>61</v>
      </c>
      <c r="C8" s="267" t="s">
        <v>4779</v>
      </c>
      <c r="D8" s="268"/>
      <c r="E8" s="268"/>
      <c r="F8" s="275"/>
    </row>
    <row r="9" spans="2:30" ht="13.75" customHeight="1" x14ac:dyDescent="0.35">
      <c r="B9" s="86" t="s">
        <v>62</v>
      </c>
      <c r="C9" s="267" t="s">
        <v>8623</v>
      </c>
      <c r="D9" s="267"/>
      <c r="E9" s="267"/>
      <c r="F9" s="287"/>
      <c r="AD9" s="55">
        <v>0</v>
      </c>
    </row>
    <row r="10" spans="2:30" ht="13.75" customHeight="1" x14ac:dyDescent="0.35">
      <c r="B10" s="669" t="s">
        <v>3653</v>
      </c>
      <c r="C10" s="356" t="s">
        <v>8625</v>
      </c>
      <c r="D10" s="356"/>
      <c r="E10" s="356"/>
      <c r="F10" s="357"/>
    </row>
    <row r="11" spans="2:30" ht="15.75" customHeight="1" thickBot="1" x14ac:dyDescent="0.4">
      <c r="B11" s="9"/>
      <c r="C11" s="9"/>
      <c r="D11" s="9"/>
      <c r="E11" s="9"/>
      <c r="F11" s="9"/>
      <c r="G11" s="127"/>
      <c r="H11" s="127"/>
    </row>
    <row r="12" spans="2:30" ht="30.75" customHeight="1" x14ac:dyDescent="0.35">
      <c r="B12" s="9"/>
      <c r="C12" s="810" t="s">
        <v>4018</v>
      </c>
      <c r="D12" s="811"/>
      <c r="E12" s="812"/>
      <c r="F12" s="335"/>
      <c r="G12" s="127"/>
      <c r="H12" s="127"/>
    </row>
    <row r="13" spans="2:30" ht="17.5" thickBot="1" x14ac:dyDescent="0.4">
      <c r="B13" s="9"/>
      <c r="C13" s="57" t="s">
        <v>59</v>
      </c>
      <c r="D13" s="58" t="s">
        <v>3807</v>
      </c>
      <c r="E13" s="167" t="s">
        <v>3808</v>
      </c>
      <c r="F13" s="335"/>
      <c r="G13" s="127"/>
      <c r="H13" s="127"/>
      <c r="S13" s="55" t="s">
        <v>56</v>
      </c>
    </row>
    <row r="14" spans="2:30" ht="15.75" customHeight="1" thickBot="1" x14ac:dyDescent="0.4">
      <c r="B14" s="9"/>
      <c r="C14" s="214">
        <f>SUM(I31:I55)</f>
        <v>0</v>
      </c>
      <c r="D14" s="489" t="s">
        <v>21</v>
      </c>
      <c r="E14" s="169" t="s">
        <v>21</v>
      </c>
      <c r="F14" s="335"/>
      <c r="G14" s="127"/>
      <c r="H14" s="127"/>
      <c r="S14" s="468" t="e">
        <f>Introduction!E48</f>
        <v>#N/A</v>
      </c>
    </row>
    <row r="15" spans="2:30" ht="15.75" customHeight="1" x14ac:dyDescent="0.35">
      <c r="B15" s="9"/>
      <c r="C15" s="415"/>
      <c r="D15" s="367"/>
      <c r="E15" s="367"/>
      <c r="F15" s="367"/>
      <c r="G15" s="127"/>
      <c r="H15" s="127"/>
    </row>
    <row r="16" spans="2:30" ht="15.75" customHeight="1" x14ac:dyDescent="0.35">
      <c r="C16" s="919" t="s">
        <v>4720</v>
      </c>
      <c r="D16" s="919"/>
      <c r="E16" s="919"/>
      <c r="F16" s="297" t="str">
        <f>IF(E17="No",U26,"")</f>
        <v/>
      </c>
      <c r="G16" s="127"/>
      <c r="S16" s="239" t="s">
        <v>3600</v>
      </c>
    </row>
    <row r="17" spans="2:24" ht="38.4" customHeight="1" x14ac:dyDescent="0.35">
      <c r="C17" s="751" t="s">
        <v>4009</v>
      </c>
      <c r="D17" s="751"/>
      <c r="E17" s="266"/>
      <c r="F17" s="469" t="str">
        <f>IF(AND(SUM(I31:I55)&gt;0,E17&lt;&gt;"Yes"),$U$27,"")</f>
        <v/>
      </c>
      <c r="G17" s="127"/>
      <c r="H17" s="127"/>
      <c r="S17" s="55" t="s">
        <v>3604</v>
      </c>
    </row>
    <row r="18" spans="2:24" ht="38" customHeight="1" x14ac:dyDescent="0.35">
      <c r="C18" s="751" t="s">
        <v>4010</v>
      </c>
      <c r="D18" s="751"/>
      <c r="E18" s="255"/>
      <c r="F18" s="367"/>
      <c r="G18" s="127"/>
      <c r="H18" s="127"/>
    </row>
    <row r="19" spans="2:24" ht="14.5" x14ac:dyDescent="0.35">
      <c r="C19" s="335"/>
      <c r="D19" s="335"/>
      <c r="E19" s="335"/>
      <c r="F19" s="367"/>
      <c r="G19" s="127"/>
      <c r="H19" s="127"/>
    </row>
    <row r="20" spans="2:24" x14ac:dyDescent="0.35">
      <c r="C20" s="835" t="s">
        <v>4759</v>
      </c>
      <c r="D20" s="835"/>
      <c r="E20" s="835"/>
      <c r="F20" s="367"/>
      <c r="G20" s="127"/>
      <c r="H20" s="127"/>
    </row>
    <row r="21" spans="2:24" ht="119.5" customHeight="1" x14ac:dyDescent="0.35">
      <c r="B21" s="9"/>
      <c r="C21" s="438" t="s">
        <v>8850</v>
      </c>
      <c r="D21" s="438" t="s">
        <v>8851</v>
      </c>
      <c r="E21" s="438" t="s">
        <v>3617</v>
      </c>
      <c r="F21" s="367"/>
      <c r="G21" s="127"/>
      <c r="H21" s="127"/>
      <c r="V21" s="66" t="s">
        <v>190</v>
      </c>
      <c r="W21" s="56"/>
    </row>
    <row r="22" spans="2:24" ht="14" customHeight="1" x14ac:dyDescent="0.35">
      <c r="B22" s="113"/>
      <c r="C22" s="747" t="s">
        <v>8337</v>
      </c>
      <c r="D22" s="749"/>
      <c r="E22" s="90"/>
      <c r="F22" s="367"/>
      <c r="G22" s="127"/>
      <c r="H22" s="127"/>
      <c r="U22" s="518" t="s">
        <v>4011</v>
      </c>
      <c r="V22" s="66">
        <v>0</v>
      </c>
      <c r="W22" s="265">
        <f>E17</f>
        <v>0</v>
      </c>
    </row>
    <row r="23" spans="2:24" ht="14.5" x14ac:dyDescent="0.35">
      <c r="B23" s="153"/>
      <c r="C23" s="153"/>
      <c r="D23" s="153"/>
      <c r="E23" s="335"/>
      <c r="F23" s="367"/>
      <c r="G23" s="127"/>
      <c r="H23" s="127"/>
      <c r="U23" s="518" t="s">
        <v>3930</v>
      </c>
      <c r="V23" s="66">
        <v>0</v>
      </c>
      <c r="W23" s="66">
        <f>E18</f>
        <v>0</v>
      </c>
    </row>
    <row r="24" spans="2:24" ht="14.5" x14ac:dyDescent="0.35">
      <c r="B24" s="153"/>
      <c r="C24" s="153"/>
      <c r="D24" s="135" t="s">
        <v>4626</v>
      </c>
      <c r="E24" s="129" t="s">
        <v>79</v>
      </c>
      <c r="G24" s="127"/>
      <c r="H24" s="127"/>
      <c r="S24" s="66"/>
      <c r="T24" s="66" t="s">
        <v>25</v>
      </c>
      <c r="X24" s="335"/>
    </row>
    <row r="25" spans="2:24" x14ac:dyDescent="0.35">
      <c r="B25" s="153"/>
      <c r="C25" s="153"/>
      <c r="D25" s="135" t="s">
        <v>4219</v>
      </c>
      <c r="E25" s="129" t="s">
        <v>79</v>
      </c>
      <c r="G25" s="127"/>
      <c r="H25" s="127"/>
      <c r="S25" s="67" t="s">
        <v>16</v>
      </c>
      <c r="T25" s="66" t="s">
        <v>28</v>
      </c>
    </row>
    <row r="26" spans="2:24" ht="14.5" x14ac:dyDescent="0.35">
      <c r="B26" s="153"/>
      <c r="C26" s="153"/>
      <c r="D26" s="153"/>
      <c r="E26" s="335"/>
      <c r="F26" s="367"/>
      <c r="G26" s="127"/>
      <c r="H26" s="127"/>
      <c r="S26" s="67" t="s">
        <v>29</v>
      </c>
      <c r="T26" s="66" t="s">
        <v>30</v>
      </c>
      <c r="U26" s="66" t="s">
        <v>199</v>
      </c>
      <c r="V26" s="56"/>
    </row>
    <row r="27" spans="2:24" ht="15.75" customHeight="1" x14ac:dyDescent="0.35">
      <c r="B27" s="9"/>
      <c r="C27" s="415"/>
      <c r="D27" s="367"/>
      <c r="E27" s="367"/>
      <c r="F27" s="367"/>
      <c r="G27" s="127"/>
      <c r="H27" s="127"/>
      <c r="T27" s="66" t="s">
        <v>31</v>
      </c>
      <c r="U27" s="55" t="s">
        <v>3656</v>
      </c>
      <c r="V27" s="56"/>
    </row>
    <row r="28" spans="2:24" x14ac:dyDescent="0.35">
      <c r="B28" s="61" t="s">
        <v>8307</v>
      </c>
      <c r="C28" s="127"/>
      <c r="D28" s="127"/>
      <c r="E28" s="127"/>
      <c r="F28" s="127"/>
      <c r="G28" s="127"/>
      <c r="I28" s="129" t="s">
        <v>4306</v>
      </c>
      <c r="J28" s="127"/>
      <c r="K28" s="127"/>
      <c r="V28" s="56"/>
    </row>
    <row r="29" spans="2:24" x14ac:dyDescent="0.35">
      <c r="B29" s="295" t="str">
        <f ca="1">IF(ISERROR(S37),"",IF(S37&gt;0,$S$17,""))</f>
        <v/>
      </c>
      <c r="D29" s="127"/>
      <c r="E29" s="127"/>
    </row>
    <row r="30" spans="2:24" ht="108" customHeight="1" x14ac:dyDescent="0.35">
      <c r="B30" s="441" t="s">
        <v>9025</v>
      </c>
      <c r="C30" s="438" t="s">
        <v>4012</v>
      </c>
      <c r="D30" s="438" t="s">
        <v>4013</v>
      </c>
      <c r="E30" s="438" t="s">
        <v>4160</v>
      </c>
      <c r="F30" s="438" t="s">
        <v>4014</v>
      </c>
      <c r="G30" s="438" t="s">
        <v>4161</v>
      </c>
      <c r="H30" s="438" t="s">
        <v>4162</v>
      </c>
      <c r="I30" s="438" t="s">
        <v>4015</v>
      </c>
    </row>
    <row r="31" spans="2:24" x14ac:dyDescent="0.35">
      <c r="B31" s="89"/>
      <c r="C31" s="109"/>
      <c r="D31" s="109"/>
      <c r="E31" s="109"/>
      <c r="F31" s="109"/>
      <c r="G31" s="109"/>
      <c r="H31" s="109"/>
      <c r="I31" s="109"/>
    </row>
    <row r="32" spans="2:24" x14ac:dyDescent="0.35">
      <c r="B32" s="89"/>
      <c r="C32" s="109"/>
      <c r="D32" s="109"/>
      <c r="E32" s="109"/>
      <c r="F32" s="109"/>
      <c r="G32" s="109"/>
      <c r="H32" s="109"/>
      <c r="I32" s="109"/>
      <c r="X32" s="239"/>
    </row>
    <row r="33" spans="2:20" x14ac:dyDescent="0.35">
      <c r="B33" s="89"/>
      <c r="C33" s="109"/>
      <c r="D33" s="109"/>
      <c r="E33" s="109"/>
      <c r="F33" s="109"/>
      <c r="G33" s="109"/>
      <c r="H33" s="109"/>
      <c r="I33" s="109"/>
    </row>
    <row r="34" spans="2:20" x14ac:dyDescent="0.35">
      <c r="B34" s="89"/>
      <c r="C34" s="109"/>
      <c r="D34" s="109"/>
      <c r="E34" s="109"/>
      <c r="F34" s="109"/>
      <c r="G34" s="109"/>
      <c r="H34" s="109"/>
      <c r="I34" s="109"/>
      <c r="S34" s="330" t="s">
        <v>3603</v>
      </c>
    </row>
    <row r="35" spans="2:20" ht="15.5" x14ac:dyDescent="0.35">
      <c r="B35" s="89"/>
      <c r="C35" s="109"/>
      <c r="D35" s="109"/>
      <c r="E35" s="109"/>
      <c r="F35" s="109"/>
      <c r="G35" s="109"/>
      <c r="H35" s="109"/>
      <c r="I35" s="109"/>
      <c r="S35" s="330" t="s">
        <v>4317</v>
      </c>
      <c r="T35" s="375"/>
    </row>
    <row r="36" spans="2:20" ht="14.5" x14ac:dyDescent="0.35">
      <c r="B36" s="89"/>
      <c r="C36" s="109"/>
      <c r="D36" s="109"/>
      <c r="E36" s="109"/>
      <c r="F36" s="109"/>
      <c r="G36" s="109"/>
      <c r="H36" s="109"/>
      <c r="I36" s="109"/>
      <c r="S36" s="376" t="e">
        <f>MATCH("*",B31:B55,-1)</f>
        <v>#N/A</v>
      </c>
      <c r="T36" s="55" t="s">
        <v>3605</v>
      </c>
    </row>
    <row r="37" spans="2:20" ht="14.5" x14ac:dyDescent="0.35">
      <c r="B37" s="89"/>
      <c r="C37" s="109"/>
      <c r="D37" s="109"/>
      <c r="E37" s="109"/>
      <c r="F37" s="109"/>
      <c r="G37" s="109"/>
      <c r="H37" s="109"/>
      <c r="I37" s="109"/>
      <c r="S37" s="376" t="e">
        <f t="array" aca="1" ref="S37" ca="1">MIN(IF(LEN(OFFSET(B31,0,0,S36-1,1))=0,ROW(OFFSET(B31,0,0,S36-1,1))))</f>
        <v>#N/A</v>
      </c>
      <c r="T37" s="55" t="s">
        <v>3729</v>
      </c>
    </row>
    <row r="38" spans="2:20" x14ac:dyDescent="0.35">
      <c r="B38" s="89"/>
      <c r="C38" s="109"/>
      <c r="D38" s="109"/>
      <c r="E38" s="109"/>
      <c r="F38" s="109"/>
      <c r="G38" s="109"/>
      <c r="H38" s="109"/>
      <c r="I38" s="109"/>
    </row>
    <row r="39" spans="2:20" x14ac:dyDescent="0.35">
      <c r="B39" s="89"/>
      <c r="C39" s="109"/>
      <c r="D39" s="109"/>
      <c r="E39" s="109"/>
      <c r="F39" s="109"/>
      <c r="G39" s="109"/>
      <c r="H39" s="109"/>
      <c r="I39" s="109"/>
    </row>
    <row r="40" spans="2:20" x14ac:dyDescent="0.35">
      <c r="B40" s="89"/>
      <c r="C40" s="109"/>
      <c r="D40" s="109"/>
      <c r="E40" s="109"/>
      <c r="F40" s="109"/>
      <c r="G40" s="109"/>
      <c r="H40" s="109"/>
      <c r="I40" s="109"/>
    </row>
    <row r="41" spans="2:20" x14ac:dyDescent="0.35">
      <c r="B41" s="89"/>
      <c r="C41" s="109"/>
      <c r="D41" s="109"/>
      <c r="E41" s="109"/>
      <c r="F41" s="109"/>
      <c r="G41" s="109"/>
      <c r="H41" s="109"/>
      <c r="I41" s="109"/>
    </row>
    <row r="42" spans="2:20" x14ac:dyDescent="0.35">
      <c r="B42" s="89"/>
      <c r="C42" s="109"/>
      <c r="D42" s="109"/>
      <c r="E42" s="109"/>
      <c r="F42" s="109"/>
      <c r="G42" s="109"/>
      <c r="H42" s="109"/>
      <c r="I42" s="109"/>
    </row>
    <row r="43" spans="2:20" x14ac:dyDescent="0.35">
      <c r="B43" s="89"/>
      <c r="C43" s="109"/>
      <c r="D43" s="109"/>
      <c r="E43" s="109"/>
      <c r="F43" s="109"/>
      <c r="G43" s="109"/>
      <c r="H43" s="109"/>
      <c r="I43" s="109"/>
    </row>
    <row r="44" spans="2:20" x14ac:dyDescent="0.35">
      <c r="B44" s="89"/>
      <c r="C44" s="109"/>
      <c r="D44" s="109"/>
      <c r="E44" s="109"/>
      <c r="F44" s="109"/>
      <c r="G44" s="109"/>
      <c r="H44" s="109"/>
      <c r="I44" s="109"/>
    </row>
    <row r="45" spans="2:20" x14ac:dyDescent="0.35">
      <c r="B45" s="89"/>
      <c r="C45" s="109"/>
      <c r="D45" s="109"/>
      <c r="E45" s="109"/>
      <c r="F45" s="109"/>
      <c r="G45" s="109"/>
      <c r="H45" s="109"/>
      <c r="I45" s="109"/>
    </row>
    <row r="46" spans="2:20" x14ac:dyDescent="0.35">
      <c r="B46" s="89"/>
      <c r="C46" s="109"/>
      <c r="D46" s="109"/>
      <c r="E46" s="109"/>
      <c r="F46" s="109"/>
      <c r="G46" s="109"/>
      <c r="H46" s="109"/>
      <c r="I46" s="109"/>
    </row>
    <row r="47" spans="2:20" x14ac:dyDescent="0.35">
      <c r="B47" s="89"/>
      <c r="C47" s="109"/>
      <c r="D47" s="109"/>
      <c r="E47" s="109"/>
      <c r="F47" s="109"/>
      <c r="G47" s="109"/>
      <c r="H47" s="109"/>
      <c r="I47" s="109"/>
    </row>
    <row r="48" spans="2:20" x14ac:dyDescent="0.35">
      <c r="B48" s="89"/>
      <c r="C48" s="109"/>
      <c r="D48" s="109"/>
      <c r="E48" s="109"/>
      <c r="F48" s="109"/>
      <c r="G48" s="109"/>
      <c r="H48" s="109"/>
      <c r="I48" s="109"/>
    </row>
    <row r="49" spans="1:10" x14ac:dyDescent="0.35">
      <c r="B49" s="89"/>
      <c r="C49" s="109"/>
      <c r="D49" s="109"/>
      <c r="E49" s="109"/>
      <c r="F49" s="109"/>
      <c r="G49" s="109"/>
      <c r="H49" s="109"/>
      <c r="I49" s="109"/>
    </row>
    <row r="50" spans="1:10" x14ac:dyDescent="0.35">
      <c r="B50" s="89"/>
      <c r="C50" s="109"/>
      <c r="D50" s="109"/>
      <c r="E50" s="109"/>
      <c r="F50" s="109"/>
      <c r="G50" s="109"/>
      <c r="H50" s="109"/>
      <c r="I50" s="109"/>
    </row>
    <row r="51" spans="1:10" x14ac:dyDescent="0.35">
      <c r="B51" s="89"/>
      <c r="C51" s="109"/>
      <c r="D51" s="109"/>
      <c r="E51" s="109"/>
      <c r="F51" s="109"/>
      <c r="G51" s="109"/>
      <c r="H51" s="109"/>
      <c r="I51" s="109"/>
    </row>
    <row r="52" spans="1:10" x14ac:dyDescent="0.35">
      <c r="B52" s="89"/>
      <c r="C52" s="109"/>
      <c r="D52" s="109"/>
      <c r="E52" s="109"/>
      <c r="F52" s="109"/>
      <c r="G52" s="109"/>
      <c r="H52" s="109"/>
      <c r="I52" s="109"/>
    </row>
    <row r="53" spans="1:10" x14ac:dyDescent="0.35">
      <c r="B53" s="89"/>
      <c r="C53" s="109"/>
      <c r="D53" s="109"/>
      <c r="E53" s="109"/>
      <c r="F53" s="109"/>
      <c r="G53" s="109"/>
      <c r="H53" s="109"/>
      <c r="I53" s="109"/>
    </row>
    <row r="54" spans="1:10" x14ac:dyDescent="0.35">
      <c r="B54" s="89"/>
      <c r="C54" s="109"/>
      <c r="D54" s="109"/>
      <c r="E54" s="109"/>
      <c r="F54" s="109"/>
      <c r="G54" s="109"/>
      <c r="H54" s="109"/>
      <c r="I54" s="109"/>
    </row>
    <row r="55" spans="1:10" x14ac:dyDescent="0.35">
      <c r="B55" s="89"/>
      <c r="C55" s="109"/>
      <c r="D55" s="109"/>
      <c r="E55" s="109"/>
      <c r="F55" s="109"/>
      <c r="G55" s="109"/>
      <c r="H55" s="109"/>
      <c r="I55" s="109"/>
    </row>
    <row r="58" spans="1:10" x14ac:dyDescent="0.35">
      <c r="B58" s="29" t="s">
        <v>4220</v>
      </c>
      <c r="J58" s="129" t="s">
        <v>4306</v>
      </c>
    </row>
    <row r="60" spans="1:10" ht="106.5" customHeight="1" x14ac:dyDescent="0.35">
      <c r="B60" s="154" t="s">
        <v>4016</v>
      </c>
      <c r="C60" s="423" t="s">
        <v>9025</v>
      </c>
      <c r="D60" s="154" t="s">
        <v>4380</v>
      </c>
      <c r="E60" s="441" t="s">
        <v>3920</v>
      </c>
      <c r="F60" s="441" t="s">
        <v>4381</v>
      </c>
      <c r="G60" s="441" t="s">
        <v>8786</v>
      </c>
      <c r="H60" s="826" t="s">
        <v>8794</v>
      </c>
      <c r="I60" s="827"/>
      <c r="J60" s="828"/>
    </row>
    <row r="61" spans="1:10" x14ac:dyDescent="0.35">
      <c r="A61" s="197">
        <v>1</v>
      </c>
      <c r="B61" s="194"/>
      <c r="C61" s="311"/>
      <c r="D61" s="443"/>
      <c r="E61" s="311"/>
      <c r="F61" s="194"/>
      <c r="G61" s="194"/>
      <c r="H61" s="847"/>
      <c r="I61" s="845"/>
      <c r="J61" s="846"/>
    </row>
    <row r="62" spans="1:10" x14ac:dyDescent="0.35">
      <c r="A62" s="197">
        <v>2</v>
      </c>
      <c r="B62" s="194"/>
      <c r="C62" s="311"/>
      <c r="D62" s="443"/>
      <c r="E62" s="311"/>
      <c r="F62" s="194"/>
      <c r="G62" s="194"/>
      <c r="H62" s="847"/>
      <c r="I62" s="845"/>
      <c r="J62" s="846"/>
    </row>
    <row r="63" spans="1:10" x14ac:dyDescent="0.35">
      <c r="A63" s="197">
        <v>3</v>
      </c>
      <c r="B63" s="194"/>
      <c r="C63" s="311"/>
      <c r="D63" s="443"/>
      <c r="E63" s="311"/>
      <c r="F63" s="194"/>
      <c r="G63" s="194"/>
      <c r="H63" s="847"/>
      <c r="I63" s="845"/>
      <c r="J63" s="846"/>
    </row>
    <row r="64" spans="1:10" x14ac:dyDescent="0.35">
      <c r="A64" s="197">
        <v>4</v>
      </c>
      <c r="B64" s="194"/>
      <c r="C64" s="311"/>
      <c r="D64" s="443"/>
      <c r="E64" s="311"/>
      <c r="F64" s="194"/>
      <c r="G64" s="194"/>
      <c r="H64" s="847"/>
      <c r="I64" s="845"/>
      <c r="J64" s="846"/>
    </row>
    <row r="65" spans="1:31" x14ac:dyDescent="0.35">
      <c r="A65" s="197">
        <v>5</v>
      </c>
      <c r="B65" s="194"/>
      <c r="C65" s="311"/>
      <c r="D65" s="443"/>
      <c r="E65" s="311"/>
      <c r="F65" s="194"/>
      <c r="G65" s="194"/>
      <c r="H65" s="847"/>
      <c r="I65" s="845"/>
      <c r="J65" s="846"/>
    </row>
    <row r="66" spans="1:31" x14ac:dyDescent="0.35">
      <c r="A66" s="197">
        <v>6</v>
      </c>
      <c r="B66" s="194"/>
      <c r="C66" s="311"/>
      <c r="D66" s="443"/>
      <c r="E66" s="311"/>
      <c r="F66" s="194"/>
      <c r="G66" s="194"/>
      <c r="H66" s="847"/>
      <c r="I66" s="845"/>
      <c r="J66" s="846"/>
    </row>
    <row r="67" spans="1:31" x14ac:dyDescent="0.35">
      <c r="A67" s="197">
        <v>7</v>
      </c>
      <c r="B67" s="194"/>
      <c r="C67" s="311"/>
      <c r="D67" s="443"/>
      <c r="E67" s="311"/>
      <c r="F67" s="194"/>
      <c r="G67" s="194"/>
      <c r="H67" s="847"/>
      <c r="I67" s="845"/>
      <c r="J67" s="846"/>
      <c r="S67" s="56"/>
      <c r="T67" s="56"/>
      <c r="U67" s="56"/>
      <c r="V67" s="56"/>
      <c r="W67" s="56"/>
      <c r="X67" s="56"/>
      <c r="Y67" s="56"/>
      <c r="Z67" s="56"/>
      <c r="AA67" s="56"/>
      <c r="AB67" s="56"/>
      <c r="AC67" s="56"/>
      <c r="AD67" s="56"/>
      <c r="AE67" s="56"/>
    </row>
    <row r="68" spans="1:31" x14ac:dyDescent="0.35">
      <c r="A68" s="197">
        <v>8</v>
      </c>
      <c r="B68" s="194"/>
      <c r="C68" s="311"/>
      <c r="D68" s="443"/>
      <c r="E68" s="311"/>
      <c r="F68" s="194"/>
      <c r="G68" s="194"/>
      <c r="H68" s="847"/>
      <c r="I68" s="845"/>
      <c r="J68" s="846"/>
      <c r="S68" s="56"/>
      <c r="T68" s="56"/>
      <c r="U68" s="56"/>
      <c r="V68" s="56"/>
      <c r="W68" s="56"/>
      <c r="X68" s="56"/>
      <c r="Y68" s="56"/>
      <c r="Z68" s="56"/>
      <c r="AA68" s="56"/>
      <c r="AB68" s="56"/>
      <c r="AC68" s="56"/>
      <c r="AD68" s="56"/>
      <c r="AE68" s="56"/>
    </row>
    <row r="69" spans="1:31" x14ac:dyDescent="0.35">
      <c r="A69" s="197">
        <v>9</v>
      </c>
      <c r="B69" s="194"/>
      <c r="C69" s="311"/>
      <c r="D69" s="443"/>
      <c r="E69" s="311"/>
      <c r="F69" s="194"/>
      <c r="G69" s="194"/>
      <c r="H69" s="847"/>
      <c r="I69" s="845"/>
      <c r="J69" s="846"/>
      <c r="S69" s="56"/>
      <c r="T69" s="56"/>
      <c r="U69" s="56"/>
      <c r="V69" s="56"/>
      <c r="W69" s="56"/>
      <c r="X69" s="56"/>
      <c r="Y69" s="56"/>
      <c r="Z69" s="56"/>
      <c r="AA69" s="56"/>
      <c r="AB69" s="56"/>
      <c r="AC69" s="56"/>
      <c r="AD69" s="56"/>
      <c r="AE69" s="56"/>
    </row>
    <row r="70" spans="1:31" x14ac:dyDescent="0.35">
      <c r="A70" s="197">
        <v>10</v>
      </c>
      <c r="B70" s="194"/>
      <c r="C70" s="311"/>
      <c r="D70" s="443"/>
      <c r="E70" s="311"/>
      <c r="F70" s="194"/>
      <c r="G70" s="194"/>
      <c r="H70" s="847"/>
      <c r="I70" s="845"/>
      <c r="J70" s="846"/>
      <c r="S70" s="56"/>
      <c r="T70" s="56"/>
      <c r="U70" s="56"/>
      <c r="V70" s="56"/>
      <c r="W70" s="56"/>
      <c r="X70" s="56"/>
      <c r="Y70" s="56"/>
      <c r="Z70" s="56"/>
      <c r="AA70" s="56"/>
      <c r="AB70" s="56"/>
      <c r="AC70" s="56"/>
      <c r="AD70" s="56"/>
      <c r="AE70" s="56"/>
    </row>
  </sheetData>
  <sheetProtection algorithmName="SHA-512" hashValue="f17FMlRJVcb7rkM6fFD3AzZN4nZd7ouQtiV63/vV9pyFCmowlO7mkrutVkXH2C2Rm9y+4NkA8P6RErXUeOlATg==" saltValue="Z90Uv0uJqYxbPELrYaaPWA==" spinCount="100000" sheet="1" objects="1" scenarios="1"/>
  <dataConsolidate/>
  <mergeCells count="18">
    <mergeCell ref="B6:F6"/>
    <mergeCell ref="C12:E12"/>
    <mergeCell ref="H60:J60"/>
    <mergeCell ref="H61:J61"/>
    <mergeCell ref="H62:J62"/>
    <mergeCell ref="C17:D17"/>
    <mergeCell ref="C20:E20"/>
    <mergeCell ref="C18:D18"/>
    <mergeCell ref="C22:D22"/>
    <mergeCell ref="C16:E16"/>
    <mergeCell ref="H63:J63"/>
    <mergeCell ref="H70:J70"/>
    <mergeCell ref="H64:J64"/>
    <mergeCell ref="H65:J65"/>
    <mergeCell ref="H66:J66"/>
    <mergeCell ref="H67:J67"/>
    <mergeCell ref="H68:J68"/>
    <mergeCell ref="H69:J69"/>
  </mergeCells>
  <conditionalFormatting sqref="H31:H55">
    <cfRule type="expression" dxfId="26" priority="8" stopIfTrue="1">
      <formula>$S$14="no"</formula>
    </cfRule>
  </conditionalFormatting>
  <conditionalFormatting sqref="B61:E70 H61:J70">
    <cfRule type="expression" dxfId="25" priority="5" stopIfTrue="1">
      <formula>$E$22="Yes"</formula>
    </cfRule>
  </conditionalFormatting>
  <conditionalFormatting sqref="B31:B55">
    <cfRule type="expression" dxfId="24" priority="404" stopIfTrue="1">
      <formula>$AA$34="no"</formula>
    </cfRule>
  </conditionalFormatting>
  <conditionalFormatting sqref="B31:I55 E22">
    <cfRule type="expression" dxfId="23" priority="12" stopIfTrue="1">
      <formula>$S$14="no"</formula>
    </cfRule>
  </conditionalFormatting>
  <conditionalFormatting sqref="B31:I55">
    <cfRule type="expression" dxfId="22" priority="929" stopIfTrue="1">
      <formula>$E$17="No"</formula>
    </cfRule>
  </conditionalFormatting>
  <conditionalFormatting sqref="E22">
    <cfRule type="expression" dxfId="21" priority="930" stopIfTrue="1">
      <formula>$E$17="No"</formula>
    </cfRule>
  </conditionalFormatting>
  <conditionalFormatting sqref="F61:F70">
    <cfRule type="expression" dxfId="20" priority="1178" stopIfTrue="1">
      <formula>$E61="Quarterly"</formula>
    </cfRule>
  </conditionalFormatting>
  <conditionalFormatting sqref="H62:H70">
    <cfRule type="expression" dxfId="19" priority="1" stopIfTrue="1">
      <formula>$E$22="Yes"</formula>
    </cfRule>
  </conditionalFormatting>
  <dataValidations count="18">
    <dataValidation type="whole" operator="greaterThanOrEqual" allowBlank="1" showInputMessage="1" showErrorMessage="1" errorTitle="Whole Number" error="Please enter a whole number greater than or equal to zero." promptTitle="Blowdowns Per Year" prompt="Enter the number of blowdowns for the EOR injection pump system in the calendar year" sqref="F31:F55" xr:uid="{00000000-0002-0000-1500-000000000000}">
      <formula1>0</formula1>
    </dataValidation>
    <dataValidation type="decimal" operator="greaterThanOrEqual" allowBlank="1" showInputMessage="1" showErrorMessage="1" promptTitle="Volume of Critical Phase Gas" prompt="Enter the total volume of EOR injection pump system equipment chambers, in cubic feet (&quot;Vv&quot; in Eq. W-37)" sqref="E31:E55" xr:uid="{00000000-0002-0000-1500-000001000000}">
      <formula1>0</formula1>
    </dataValidation>
    <dataValidation type="list" allowBlank="1" showInputMessage="1" showErrorMessage="1" promptTitle="Missing Data" prompt="Report whether missing data procedures were used for any parameters to calculate GHG emissions (Yes or No)" sqref="E22" xr:uid="{00000000-0002-0000-1500-000002000000}">
      <formula1>"Yes, No"</formula1>
    </dataValidation>
    <dataValidation allowBlank="1" showInputMessage="1" showErrorMessage="1" promptTitle="EOR system identifier" prompt="Enter the EOR injection pump system identifier" sqref="C31:C55" xr:uid="{00000000-0002-0000-1500-000003000000}"/>
    <dataValidation type="decimal" operator="greaterThanOrEqual" allowBlank="1" showInputMessage="1" showErrorMessage="1" promptTitle="CO2 Emissions" prompt="Enter CO2 emissions, in metric tons CO2, from EOR injection pump system blowdowns" sqref="I31:I55" xr:uid="{00000000-0002-0000-1500-000004000000}">
      <formula1>0</formula1>
    </dataValidation>
    <dataValidation type="decimal" operator="greaterThanOrEqual" allowBlank="1" showInputMessage="1" showErrorMessage="1" promptTitle="Pump Capacity" prompt="Enter the pump capacity, in barrels per day" sqref="D31:D55" xr:uid="{00000000-0002-0000-1500-000005000000}">
      <formula1>0</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4 C17 B2 B7 B27 B21 B11:B15 F16 C8:C9" xr:uid="{00000000-0002-0000-1500-000006000000}"/>
    <dataValidation type="list" allowBlank="1" showInputMessage="1" showErrorMessage="1" promptTitle="Sub-Basin ID" prompt="Select an identifier for this sub-basin" sqref="B31:B55" xr:uid="{00000000-0002-0000-1500-000007000000}">
      <formula1>OFFSET(SubBasinID,0,0,SubBasinLength,1)</formula1>
    </dataValidation>
    <dataValidation type="decimal" operator="greaterThanOrEqual" allowBlank="1" showInputMessage="1" showErrorMessage="1" errorTitle="Invalid Entry" error="Please enter a value greater than or equal to 0" promptTitle="Critical Phase Gas" prompt="Enter the density of the critical phase EOR injection gas (“Rc” in Eq W-37)" sqref="G31:G55" xr:uid="{00000000-0002-0000-1500-000008000000}">
      <formula1>0</formula1>
    </dataValidation>
    <dataValidation type="decimal" allowBlank="1" showInputMessage="1" showErrorMessage="1" errorTitle="Invalid Entry" error="Please enter a value between 0 and 1" promptTitle="CO2 mass fraction" prompt="Enter the mass fraction of CO2 in critical phase EOR injection gas (&quot;GHG co2&quot; in Eq. W-37)" sqref="H31:H55" xr:uid="{00000000-0002-0000-1500-000009000000}">
      <formula1>0</formula1>
      <formula2>1</formula2>
    </dataValidation>
    <dataValidation type="whole" allowBlank="1" showInputMessage="1" showErrorMessage="1" promptTitle="Number of Quarters" prompt="Enter the number of quarters missing data procedures were used" sqref="F61:F70" xr:uid="{00000000-0002-0000-1500-00000A000000}">
      <formula1>1</formula1>
      <formula2>4</formula2>
    </dataValidation>
    <dataValidation type="decimal" allowBlank="1" showInputMessage="1" showErrorMessage="1" promptTitle="Hours of missing data procedure" prompt="Enter the total number of hours the missing data procedure was used" sqref="G61:G70" xr:uid="{00000000-0002-0000-1500-00000B000000}">
      <formula1>0</formula1>
      <formula2>8784</formula2>
    </dataValidation>
    <dataValidation type="list" allowBlank="1" showInputMessage="1" showErrorMessage="1" promptTitle="Measurement Frequency" prompt="Select the measurement frequency stated in your monitoring plan for the data element_x000a__x000a_If “Other”, specify frequency under “Procedures Used”" sqref="E61:E70" xr:uid="{00000000-0002-0000-1500-00000C000000}">
      <formula1>Measurement_Frequency</formula1>
    </dataValidation>
    <dataValidation allowBlank="1" showInputMessage="1" showErrorMessage="1" promptTitle="Procedures used" prompt="Enter the procedures used to determine the missing data" sqref="H61:H70 I62:J70" xr:uid="{00000000-0002-0000-1500-00000D000000}"/>
    <dataValidation type="list" allowBlank="1" showInputMessage="1" showErrorMessage="1" promptTitle="Parameters" prompt="Select the parameters for which missing data procedures were used to calculate emissions" sqref="D61:D70" xr:uid="{00000000-0002-0000-1500-00000E000000}">
      <formula1>PMTRS_W</formula1>
    </dataValidation>
    <dataValidation type="custom" allowBlank="1" showInputMessage="1" showErrorMessage="1" errorTitle="Invalid Entry" error="You have skipped a row. Please make sure to fill out the table from top to bottom without skipping rows." sqref="B61:B70" xr:uid="{00000000-0002-0000-1500-00000F000000}">
      <formula1>COUNTA($B$61:B61)=$A61</formula1>
    </dataValidation>
    <dataValidation type="list" allowBlank="1" showInputMessage="1" showErrorMessage="1" promptTitle="Sub-basin ID" prompt="Select an identifier for this sub-basin" sqref="C61:C70" xr:uid="{00000000-0002-0000-1500-000010000000}">
      <formula1>OFFSET(SubBasinID,0,0,SubBasinLength,1)</formula1>
    </dataValidation>
    <dataValidation type="list" allowBlank="1" showInputMessage="1" showErrorMessage="1" sqref="E17:E18" xr:uid="{856C4CD0-C711-4B68-9EF8-99B33E836928}">
      <formula1>"Yes,No"</formula1>
    </dataValidation>
  </dataValidations>
  <hyperlinks>
    <hyperlink ref="D3" location="Introduction!A1" display="Back to Summary Tab" xr:uid="{00000000-0004-0000-1500-000000000000}"/>
    <hyperlink ref="C9" r:id="rId1" display="http://www.ccdsupport.com/confluence/display/help/Optional+Calculation+Spreadsheet+Instructions" xr:uid="{00000000-0004-0000-1500-000001000000}"/>
    <hyperlink ref="C10" r:id="rId2" display="http://www.ccdsupport.com/confluence/display/help/Subpart+W+-+Petroleum+and+Natural+Gas+Systems" xr:uid="{00000000-0004-0000-1500-000002000000}"/>
    <hyperlink ref="E24" location="'(w) EOR Injection Pumps'!B30" display="CLICK HERE" xr:uid="{00000000-0004-0000-1500-000003000000}"/>
    <hyperlink ref="I28" location="'(w) EOR Injection Pumps'!A1" display="GO BACK" xr:uid="{00000000-0004-0000-1500-000004000000}"/>
    <hyperlink ref="J58" location="'(w) EOR Injection Pumps'!A1" display="GO BACK" xr:uid="{00000000-0004-0000-1500-000005000000}"/>
    <hyperlink ref="E25" location="'(w) EOR Injection Pumps'!B60" display="CLICK HERE" xr:uid="{00000000-0004-0000-1500-000006000000}"/>
    <hyperlink ref="C8" r:id="rId3" xr:uid="{00000000-0004-0000-1500-000007000000}"/>
    <hyperlink ref="C9:F9" r:id="rId4" display="https://www.ccdsupport.com/confluence/display/help/Optional+Calculation+Spreadsheet+Instructions" xr:uid="{00000000-0004-0000-1500-000008000000}"/>
    <hyperlink ref="C10:F10" r:id="rId5" display="https://www.ccdsupport.com/confluence/display/help/Subpart+W+-+Petroleum+and+Natural+Gas+Systems" xr:uid="{00000000-0004-0000-1500-000009000000}"/>
  </hyperlinks>
  <pageMargins left="0.7" right="0.7" top="0.75" bottom="0.75" header="0.3" footer="0.3"/>
  <pageSetup orientation="portrait" r:id="rId6"/>
  <extLst>
    <ext xmlns:x14="http://schemas.microsoft.com/office/spreadsheetml/2009/9/main" uri="{78C0D931-6437-407d-A8EE-F0AAD7539E65}">
      <x14:conditionalFormattings>
        <x14:conditionalFormatting xmlns:xm="http://schemas.microsoft.com/office/excel/2006/main">
          <x14:cfRule type="expression" priority="1182" stopIfTrue="1" id="{00000000-000E-0000-1500-00009E040000}">
            <xm:f>NOT(ISNA(MATCH($E61,'missing data parameters'!$A$2:$A$8,0)))</xm:f>
            <x14:dxf>
              <font>
                <color theme="1"/>
              </font>
              <fill>
                <patternFill>
                  <bgColor rgb="FF99CCFF"/>
                </patternFill>
              </fill>
            </x14:dxf>
          </x14:cfRule>
          <xm:sqref>G61:G70</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40"/>
  <dimension ref="B1:Y94"/>
  <sheetViews>
    <sheetView showGridLines="0" zoomScale="85" zoomScaleNormal="85" workbookViewId="0"/>
  </sheetViews>
  <sheetFormatPr defaultColWidth="8.90625" defaultRowHeight="14" x14ac:dyDescent="0.35"/>
  <cols>
    <col min="1" max="1" width="3.6328125" style="56" customWidth="1"/>
    <col min="2" max="2" width="45.6328125" style="56" customWidth="1"/>
    <col min="3" max="3" width="25.6328125" style="56" customWidth="1"/>
    <col min="4" max="4" width="34.6328125" style="56" customWidth="1"/>
    <col min="5" max="5" width="22" style="56" customWidth="1"/>
    <col min="6" max="12" width="20.6328125" style="56" customWidth="1"/>
    <col min="13" max="15" width="20.6328125" style="56" hidden="1" customWidth="1"/>
    <col min="16" max="16" width="19.90625" style="56" hidden="1" customWidth="1"/>
    <col min="17" max="20" width="20.6328125" style="55" hidden="1" customWidth="1"/>
    <col min="21" max="25" width="14" style="55" hidden="1" customWidth="1"/>
    <col min="26" max="68" width="14" style="56" customWidth="1"/>
    <col min="69" max="16384" width="8.90625" style="56"/>
  </cols>
  <sheetData>
    <row r="1" spans="2:20" ht="20" x14ac:dyDescent="0.35">
      <c r="B1" s="340"/>
    </row>
    <row r="2" spans="2:20" ht="19" x14ac:dyDescent="0.35">
      <c r="B2" s="19" t="s">
        <v>4178</v>
      </c>
      <c r="C2" s="127"/>
      <c r="D2" s="127"/>
      <c r="G2" s="300" t="e">
        <f>IF(Introduction!E49="Yes","","This source is not required to be reported for the industry segment selected")</f>
        <v>#N/A</v>
      </c>
    </row>
    <row r="3" spans="2:20" ht="18" x14ac:dyDescent="0.35">
      <c r="B3" s="342" t="s">
        <v>43</v>
      </c>
      <c r="C3" s="343" t="str">
        <f>Introduction!D4</f>
        <v>R.10</v>
      </c>
      <c r="D3" s="110" t="s">
        <v>63</v>
      </c>
      <c r="E3" s="344"/>
      <c r="F3" s="127"/>
      <c r="G3" s="127"/>
      <c r="H3" s="345">
        <f>Introduction!H4</f>
        <v>45618</v>
      </c>
    </row>
    <row r="4" spans="2:20" ht="18.899999999999999" customHeight="1" x14ac:dyDescent="0.35">
      <c r="B4" s="2" t="s">
        <v>19</v>
      </c>
      <c r="C4" s="3"/>
      <c r="D4" s="3"/>
      <c r="E4" s="3"/>
      <c r="F4" s="4"/>
      <c r="G4" s="127"/>
    </row>
    <row r="5" spans="2:20" ht="15.75" customHeight="1" x14ac:dyDescent="0.35">
      <c r="B5" s="604" t="s">
        <v>3631</v>
      </c>
      <c r="C5" s="605"/>
      <c r="D5" s="605"/>
      <c r="E5" s="605"/>
      <c r="F5" s="606"/>
      <c r="G5" s="127"/>
    </row>
    <row r="6" spans="2:20" ht="15.75" customHeight="1" x14ac:dyDescent="0.35">
      <c r="B6" s="994" t="s">
        <v>8960</v>
      </c>
      <c r="C6" s="921"/>
      <c r="D6" s="921"/>
      <c r="E6" s="921"/>
      <c r="F6" s="922"/>
      <c r="G6" s="127"/>
    </row>
    <row r="7" spans="2:20" ht="15.75" customHeight="1" x14ac:dyDescent="0.35">
      <c r="B7" s="2" t="s">
        <v>20</v>
      </c>
      <c r="C7" s="186"/>
      <c r="D7" s="3"/>
      <c r="E7" s="3"/>
      <c r="F7" s="4"/>
      <c r="G7" s="127"/>
      <c r="S7" s="55" t="s">
        <v>190</v>
      </c>
    </row>
    <row r="8" spans="2:20" ht="15.75" customHeight="1" x14ac:dyDescent="0.35">
      <c r="B8" s="95" t="s">
        <v>61</v>
      </c>
      <c r="C8" s="267" t="s">
        <v>4779</v>
      </c>
      <c r="D8" s="268"/>
      <c r="E8" s="268"/>
      <c r="F8" s="275"/>
      <c r="G8" s="127"/>
      <c r="R8" s="518" t="s">
        <v>4011</v>
      </c>
      <c r="S8" s="66">
        <v>0</v>
      </c>
      <c r="T8" s="265">
        <f>E17</f>
        <v>0</v>
      </c>
    </row>
    <row r="9" spans="2:20" ht="13.75" customHeight="1" x14ac:dyDescent="0.35">
      <c r="B9" s="86" t="s">
        <v>62</v>
      </c>
      <c r="C9" s="267" t="s">
        <v>8623</v>
      </c>
      <c r="D9" s="267"/>
      <c r="E9" s="267"/>
      <c r="F9" s="287"/>
      <c r="G9" s="127"/>
      <c r="Q9" s="55" t="s">
        <v>56</v>
      </c>
    </row>
    <row r="10" spans="2:20" ht="14.4" customHeight="1" thickBot="1" x14ac:dyDescent="0.4">
      <c r="B10" s="669" t="s">
        <v>3653</v>
      </c>
      <c r="C10" s="356" t="s">
        <v>8625</v>
      </c>
      <c r="D10" s="356"/>
      <c r="E10" s="356"/>
      <c r="F10" s="357"/>
    </row>
    <row r="11" spans="2:20" ht="15.75" customHeight="1" thickBot="1" x14ac:dyDescent="0.4">
      <c r="B11" s="9"/>
      <c r="C11" s="9"/>
      <c r="D11" s="9"/>
      <c r="E11" s="9"/>
      <c r="F11" s="9"/>
      <c r="G11" s="127"/>
      <c r="H11" s="127"/>
      <c r="Q11" s="607" t="e">
        <f>Introduction!E49</f>
        <v>#N/A</v>
      </c>
      <c r="R11" s="66" t="s">
        <v>200</v>
      </c>
    </row>
    <row r="12" spans="2:20" ht="30.75" customHeight="1" x14ac:dyDescent="0.35">
      <c r="B12" s="9"/>
      <c r="C12" s="810" t="s">
        <v>8322</v>
      </c>
      <c r="D12" s="811"/>
      <c r="E12" s="812"/>
      <c r="F12" s="335"/>
      <c r="G12" s="127"/>
      <c r="H12" s="127"/>
      <c r="R12" s="55" t="s">
        <v>3656</v>
      </c>
    </row>
    <row r="13" spans="2:20" ht="17" x14ac:dyDescent="0.35">
      <c r="B13" s="9"/>
      <c r="C13" s="57" t="s">
        <v>59</v>
      </c>
      <c r="D13" s="58" t="s">
        <v>3807</v>
      </c>
      <c r="E13" s="167" t="s">
        <v>3808</v>
      </c>
      <c r="F13" s="335"/>
      <c r="G13" s="127"/>
      <c r="H13" s="127"/>
    </row>
    <row r="14" spans="2:20" ht="15.75" customHeight="1" thickBot="1" x14ac:dyDescent="0.4">
      <c r="B14" s="9"/>
      <c r="C14" s="214">
        <f>SUM(E29:E78)</f>
        <v>0</v>
      </c>
      <c r="D14" s="489" t="s">
        <v>21</v>
      </c>
      <c r="E14" s="169" t="s">
        <v>21</v>
      </c>
      <c r="F14" s="335"/>
      <c r="G14" s="127"/>
      <c r="H14" s="127"/>
    </row>
    <row r="15" spans="2:20" ht="15.75" customHeight="1" x14ac:dyDescent="0.35">
      <c r="B15" s="9"/>
      <c r="C15" s="335"/>
      <c r="D15" s="335"/>
      <c r="E15" s="335"/>
      <c r="F15" s="335"/>
      <c r="G15" s="127"/>
      <c r="H15" s="127"/>
    </row>
    <row r="16" spans="2:20" ht="15.75" customHeight="1" x14ac:dyDescent="0.35">
      <c r="B16" s="9"/>
      <c r="C16" s="919" t="s">
        <v>4720</v>
      </c>
      <c r="D16" s="919"/>
      <c r="E16" s="919"/>
      <c r="F16" s="297" t="str">
        <f>IF(E17="No",R11,"")</f>
        <v/>
      </c>
      <c r="G16" s="127"/>
      <c r="H16" s="127"/>
    </row>
    <row r="17" spans="2:21" ht="58.25" customHeight="1" x14ac:dyDescent="0.35">
      <c r="C17" s="751" t="s">
        <v>8619</v>
      </c>
      <c r="D17" s="751"/>
      <c r="E17" s="266"/>
      <c r="F17" s="571" t="str">
        <f>IF(AND(SUM(E29:E78)&gt;0,E17&lt;&gt;"Yes"),$R$12,"")</f>
        <v/>
      </c>
      <c r="G17" s="127"/>
      <c r="I17" s="364"/>
    </row>
    <row r="18" spans="2:21" ht="14.5" x14ac:dyDescent="0.35">
      <c r="C18" s="335"/>
      <c r="D18" s="335"/>
      <c r="E18" s="335"/>
      <c r="F18" s="367"/>
      <c r="G18" s="127"/>
      <c r="I18" s="364"/>
    </row>
    <row r="19" spans="2:21" ht="14.4" customHeight="1" x14ac:dyDescent="0.35">
      <c r="C19" s="835" t="s">
        <v>4759</v>
      </c>
      <c r="D19" s="835"/>
      <c r="E19" s="835"/>
      <c r="F19" s="367"/>
      <c r="G19" s="127"/>
      <c r="I19" s="364"/>
    </row>
    <row r="20" spans="2:21" ht="113" customHeight="1" x14ac:dyDescent="0.35">
      <c r="C20" s="438" t="s">
        <v>8850</v>
      </c>
      <c r="D20" s="438" t="s">
        <v>8851</v>
      </c>
      <c r="E20" s="438" t="s">
        <v>3617</v>
      </c>
      <c r="F20" s="367"/>
      <c r="G20" s="127"/>
      <c r="H20" s="127"/>
    </row>
    <row r="21" spans="2:21" ht="15.75" customHeight="1" x14ac:dyDescent="0.35">
      <c r="B21" s="113"/>
      <c r="C21" s="747" t="s">
        <v>8338</v>
      </c>
      <c r="D21" s="749"/>
      <c r="E21" s="90"/>
      <c r="F21" s="367"/>
      <c r="G21" s="127"/>
      <c r="H21" s="127"/>
      <c r="U21" s="239"/>
    </row>
    <row r="22" spans="2:21" ht="14.5" x14ac:dyDescent="0.35">
      <c r="B22" s="9"/>
      <c r="C22" s="335"/>
      <c r="D22" s="335"/>
      <c r="E22" s="367"/>
      <c r="F22" s="367"/>
      <c r="G22" s="127"/>
      <c r="H22" s="127"/>
      <c r="Q22" s="66"/>
      <c r="R22" s="66" t="s">
        <v>25</v>
      </c>
      <c r="S22" s="56"/>
    </row>
    <row r="23" spans="2:21" x14ac:dyDescent="0.35">
      <c r="D23" s="135" t="s">
        <v>4221</v>
      </c>
      <c r="E23" s="129" t="s">
        <v>79</v>
      </c>
      <c r="G23" s="127"/>
      <c r="H23" s="127"/>
      <c r="Q23" s="67" t="s">
        <v>16</v>
      </c>
      <c r="R23" s="66" t="s">
        <v>28</v>
      </c>
      <c r="S23" s="56"/>
    </row>
    <row r="24" spans="2:21" x14ac:dyDescent="0.35">
      <c r="D24" s="135" t="s">
        <v>4222</v>
      </c>
      <c r="E24" s="129" t="s">
        <v>79</v>
      </c>
      <c r="G24" s="127"/>
      <c r="H24" s="127"/>
      <c r="Q24" s="67" t="s">
        <v>29</v>
      </c>
      <c r="R24" s="66" t="s">
        <v>30</v>
      </c>
      <c r="S24" s="56"/>
    </row>
    <row r="25" spans="2:21" ht="15.75" customHeight="1" x14ac:dyDescent="0.35">
      <c r="B25" s="9"/>
      <c r="C25" s="415"/>
      <c r="D25" s="367"/>
      <c r="E25" s="367"/>
      <c r="F25" s="367"/>
      <c r="G25" s="127"/>
      <c r="H25" s="127"/>
      <c r="R25" s="66" t="s">
        <v>31</v>
      </c>
      <c r="S25" s="56"/>
    </row>
    <row r="26" spans="2:21" x14ac:dyDescent="0.35">
      <c r="B26" s="61" t="s">
        <v>8308</v>
      </c>
      <c r="C26" s="127"/>
      <c r="D26" s="127"/>
      <c r="E26" s="127"/>
      <c r="F26" s="127"/>
      <c r="G26" s="129" t="s">
        <v>4306</v>
      </c>
      <c r="H26" s="127"/>
      <c r="I26" s="127"/>
      <c r="J26" s="127"/>
      <c r="K26" s="127"/>
      <c r="S26" s="56"/>
    </row>
    <row r="27" spans="2:21" x14ac:dyDescent="0.35">
      <c r="B27" s="295" t="str">
        <f ca="1">IF(ISERROR(Q35),"",IF(Q35&gt;0,Q38,""))</f>
        <v/>
      </c>
      <c r="C27" s="127"/>
      <c r="D27" s="127"/>
      <c r="E27" s="127"/>
      <c r="F27" s="127"/>
      <c r="G27" s="127"/>
      <c r="H27" s="127"/>
      <c r="I27" s="127"/>
      <c r="J27" s="127"/>
      <c r="K27" s="127"/>
    </row>
    <row r="28" spans="2:21" ht="117" customHeight="1" x14ac:dyDescent="0.35">
      <c r="B28" s="441" t="s">
        <v>4017</v>
      </c>
      <c r="C28" s="438" t="s">
        <v>9026</v>
      </c>
      <c r="D28" s="438" t="s">
        <v>4845</v>
      </c>
      <c r="E28" s="438" t="s">
        <v>4179</v>
      </c>
      <c r="G28" s="127"/>
      <c r="H28" s="127"/>
      <c r="I28" s="127"/>
      <c r="J28" s="127"/>
      <c r="K28" s="127"/>
    </row>
    <row r="29" spans="2:21" x14ac:dyDescent="0.35">
      <c r="B29" s="89"/>
      <c r="C29" s="109"/>
      <c r="D29" s="608"/>
      <c r="E29" s="109"/>
      <c r="G29" s="127"/>
      <c r="H29" s="127"/>
      <c r="I29" s="127"/>
      <c r="J29" s="127"/>
      <c r="K29" s="127"/>
    </row>
    <row r="30" spans="2:21" x14ac:dyDescent="0.35">
      <c r="B30" s="89"/>
      <c r="C30" s="109"/>
      <c r="D30" s="608"/>
      <c r="E30" s="109"/>
      <c r="G30" s="127"/>
      <c r="H30" s="127"/>
      <c r="I30" s="127"/>
      <c r="J30" s="127"/>
      <c r="K30" s="127"/>
    </row>
    <row r="31" spans="2:21" x14ac:dyDescent="0.35">
      <c r="B31" s="89"/>
      <c r="C31" s="109"/>
      <c r="D31" s="608"/>
      <c r="E31" s="109"/>
      <c r="G31" s="127"/>
      <c r="H31" s="127"/>
      <c r="I31" s="127"/>
      <c r="J31" s="127"/>
      <c r="K31" s="127"/>
      <c r="Q31" s="56"/>
      <c r="R31" s="56"/>
    </row>
    <row r="32" spans="2:21" x14ac:dyDescent="0.35">
      <c r="B32" s="89"/>
      <c r="C32" s="109"/>
      <c r="D32" s="608"/>
      <c r="E32" s="109"/>
      <c r="G32" s="127"/>
      <c r="H32" s="127"/>
      <c r="I32" s="127"/>
      <c r="J32" s="127"/>
      <c r="K32" s="127"/>
      <c r="Q32" s="330" t="s">
        <v>3603</v>
      </c>
      <c r="R32" s="56"/>
    </row>
    <row r="33" spans="2:18" ht="15.5" x14ac:dyDescent="0.35">
      <c r="B33" s="89"/>
      <c r="C33" s="109"/>
      <c r="D33" s="608"/>
      <c r="E33" s="109"/>
      <c r="G33" s="127"/>
      <c r="H33" s="127"/>
      <c r="I33" s="127"/>
      <c r="J33" s="127"/>
      <c r="K33" s="127"/>
      <c r="Q33" s="330" t="s">
        <v>4318</v>
      </c>
      <c r="R33" s="375"/>
    </row>
    <row r="34" spans="2:18" ht="14.5" x14ac:dyDescent="0.35">
      <c r="B34" s="89"/>
      <c r="C34" s="109"/>
      <c r="D34" s="608"/>
      <c r="E34" s="109"/>
      <c r="G34" s="127"/>
      <c r="H34" s="127"/>
      <c r="I34" s="127"/>
      <c r="J34" s="127"/>
      <c r="K34" s="127"/>
      <c r="Q34" s="376" t="e">
        <f>MATCH("*",B29:B78,-1)</f>
        <v>#N/A</v>
      </c>
      <c r="R34" s="55" t="s">
        <v>3605</v>
      </c>
    </row>
    <row r="35" spans="2:18" ht="14.5" x14ac:dyDescent="0.35">
      <c r="B35" s="89"/>
      <c r="C35" s="109"/>
      <c r="D35" s="608"/>
      <c r="E35" s="109"/>
      <c r="G35" s="127"/>
      <c r="H35" s="127"/>
      <c r="I35" s="127"/>
      <c r="J35" s="127"/>
      <c r="K35" s="127"/>
      <c r="Q35" s="376" t="e">
        <f t="array" aca="1" ref="Q35" ca="1">MIN(IF(LEN(OFFSET(B29,0,0,Q34-1,1))=0,ROW(OFFSET(B29,0,0,Q34-1,1))))</f>
        <v>#N/A</v>
      </c>
      <c r="R35" s="55" t="s">
        <v>3729</v>
      </c>
    </row>
    <row r="36" spans="2:18" ht="14.5" x14ac:dyDescent="0.35">
      <c r="B36" s="89"/>
      <c r="C36" s="109"/>
      <c r="D36" s="608"/>
      <c r="E36" s="109"/>
      <c r="G36" s="127"/>
      <c r="H36" s="127"/>
      <c r="I36" s="127"/>
      <c r="J36" s="127"/>
      <c r="K36" s="127"/>
      <c r="Q36" s="377"/>
    </row>
    <row r="37" spans="2:18" x14ac:dyDescent="0.35">
      <c r="B37" s="89"/>
      <c r="C37" s="109"/>
      <c r="D37" s="608"/>
      <c r="E37" s="109"/>
      <c r="G37" s="127"/>
      <c r="H37" s="127"/>
      <c r="I37" s="127"/>
      <c r="J37" s="127"/>
      <c r="K37" s="127"/>
      <c r="Q37" s="239" t="s">
        <v>3600</v>
      </c>
    </row>
    <row r="38" spans="2:18" x14ac:dyDescent="0.35">
      <c r="B38" s="89"/>
      <c r="C38" s="109"/>
      <c r="D38" s="608"/>
      <c r="E38" s="109"/>
      <c r="G38" s="127"/>
      <c r="H38" s="127"/>
      <c r="I38" s="127"/>
      <c r="J38" s="127"/>
      <c r="K38" s="127"/>
      <c r="Q38" s="55" t="s">
        <v>3604</v>
      </c>
    </row>
    <row r="39" spans="2:18" x14ac:dyDescent="0.35">
      <c r="B39" s="89"/>
      <c r="C39" s="109"/>
      <c r="D39" s="608"/>
      <c r="E39" s="109"/>
      <c r="G39" s="127"/>
      <c r="H39" s="127"/>
      <c r="I39" s="127"/>
      <c r="J39" s="127"/>
      <c r="K39" s="127"/>
      <c r="Q39" s="330" t="s">
        <v>4586</v>
      </c>
    </row>
    <row r="40" spans="2:18" ht="14.5" x14ac:dyDescent="0.35">
      <c r="B40" s="89"/>
      <c r="C40" s="109"/>
      <c r="D40" s="608"/>
      <c r="E40" s="109"/>
      <c r="G40" s="127"/>
      <c r="H40" s="127"/>
      <c r="I40" s="127"/>
      <c r="J40" s="127"/>
      <c r="K40" s="127"/>
      <c r="Q40" s="376" t="e">
        <f>MATCH("*",B85:B94,-1)</f>
        <v>#N/A</v>
      </c>
    </row>
    <row r="41" spans="2:18" ht="14.5" x14ac:dyDescent="0.35">
      <c r="B41" s="89"/>
      <c r="C41" s="109"/>
      <c r="D41" s="608"/>
      <c r="E41" s="109"/>
      <c r="G41" s="127"/>
      <c r="H41" s="127"/>
      <c r="I41" s="127"/>
      <c r="J41" s="127"/>
      <c r="K41" s="127"/>
      <c r="Q41" s="376" t="e">
        <f t="array" aca="1" ref="Q41" ca="1">MIN(IF(LEN(OFFSET(B85,0,0,Q40-1,1))=0,ROW(OFFSET(B85,0,0,Q40-1,1))))</f>
        <v>#N/A</v>
      </c>
    </row>
    <row r="42" spans="2:18" x14ac:dyDescent="0.35">
      <c r="B42" s="89"/>
      <c r="C42" s="109"/>
      <c r="D42" s="608"/>
      <c r="E42" s="109"/>
      <c r="G42" s="127"/>
      <c r="H42" s="127"/>
      <c r="I42" s="127"/>
      <c r="J42" s="127"/>
      <c r="K42" s="127"/>
    </row>
    <row r="43" spans="2:18" x14ac:dyDescent="0.35">
      <c r="B43" s="89"/>
      <c r="C43" s="109"/>
      <c r="D43" s="608"/>
      <c r="E43" s="109"/>
      <c r="G43" s="127"/>
      <c r="H43" s="127"/>
      <c r="I43" s="127"/>
      <c r="J43" s="127"/>
      <c r="K43" s="127"/>
    </row>
    <row r="44" spans="2:18" x14ac:dyDescent="0.35">
      <c r="B44" s="89"/>
      <c r="C44" s="109"/>
      <c r="D44" s="608"/>
      <c r="E44" s="109"/>
      <c r="G44" s="127"/>
      <c r="H44" s="127"/>
      <c r="I44" s="127"/>
      <c r="J44" s="127"/>
      <c r="K44" s="127"/>
    </row>
    <row r="45" spans="2:18" x14ac:dyDescent="0.35">
      <c r="B45" s="89"/>
      <c r="C45" s="109"/>
      <c r="D45" s="608"/>
      <c r="E45" s="109"/>
      <c r="G45" s="127"/>
      <c r="H45" s="127"/>
      <c r="I45" s="127"/>
      <c r="J45" s="127"/>
      <c r="K45" s="127"/>
    </row>
    <row r="46" spans="2:18" x14ac:dyDescent="0.35">
      <c r="B46" s="89"/>
      <c r="C46" s="109"/>
      <c r="D46" s="608"/>
      <c r="E46" s="109"/>
      <c r="G46" s="127"/>
      <c r="H46" s="127"/>
      <c r="I46" s="127"/>
      <c r="J46" s="127"/>
      <c r="K46" s="127"/>
    </row>
    <row r="47" spans="2:18" x14ac:dyDescent="0.35">
      <c r="B47" s="89"/>
      <c r="C47" s="109"/>
      <c r="D47" s="608"/>
      <c r="E47" s="109"/>
      <c r="G47" s="127"/>
      <c r="H47" s="127"/>
      <c r="I47" s="127"/>
      <c r="J47" s="127"/>
      <c r="K47" s="127"/>
    </row>
    <row r="48" spans="2:18" x14ac:dyDescent="0.35">
      <c r="B48" s="89"/>
      <c r="C48" s="109"/>
      <c r="D48" s="608"/>
      <c r="E48" s="109"/>
      <c r="G48" s="127"/>
      <c r="H48" s="127"/>
      <c r="I48" s="127"/>
      <c r="J48" s="127"/>
      <c r="K48" s="127"/>
    </row>
    <row r="49" spans="2:11" x14ac:dyDescent="0.35">
      <c r="B49" s="89"/>
      <c r="C49" s="109"/>
      <c r="D49" s="608"/>
      <c r="E49" s="109"/>
      <c r="G49" s="127"/>
      <c r="H49" s="127"/>
      <c r="I49" s="127"/>
      <c r="J49" s="127"/>
      <c r="K49" s="127"/>
    </row>
    <row r="50" spans="2:11" x14ac:dyDescent="0.35">
      <c r="B50" s="89"/>
      <c r="C50" s="109"/>
      <c r="D50" s="608"/>
      <c r="E50" s="109"/>
      <c r="G50" s="127"/>
      <c r="H50" s="127"/>
      <c r="I50" s="127"/>
      <c r="J50" s="127"/>
      <c r="K50" s="127"/>
    </row>
    <row r="51" spans="2:11" x14ac:dyDescent="0.35">
      <c r="B51" s="89"/>
      <c r="C51" s="109"/>
      <c r="D51" s="608"/>
      <c r="E51" s="109"/>
      <c r="G51" s="127"/>
      <c r="H51" s="127"/>
      <c r="I51" s="127"/>
      <c r="J51" s="127"/>
      <c r="K51" s="127"/>
    </row>
    <row r="52" spans="2:11" x14ac:dyDescent="0.35">
      <c r="B52" s="89"/>
      <c r="C52" s="109"/>
      <c r="D52" s="608"/>
      <c r="E52" s="109"/>
      <c r="G52" s="127"/>
      <c r="H52" s="127"/>
      <c r="I52" s="127"/>
      <c r="J52" s="127"/>
      <c r="K52" s="127"/>
    </row>
    <row r="53" spans="2:11" x14ac:dyDescent="0.35">
      <c r="B53" s="89"/>
      <c r="C53" s="109"/>
      <c r="D53" s="608"/>
      <c r="E53" s="109"/>
      <c r="G53" s="127"/>
      <c r="H53" s="127"/>
      <c r="I53" s="127"/>
      <c r="J53" s="127"/>
      <c r="K53" s="127"/>
    </row>
    <row r="54" spans="2:11" x14ac:dyDescent="0.35">
      <c r="B54" s="89"/>
      <c r="C54" s="109"/>
      <c r="D54" s="608"/>
      <c r="E54" s="109"/>
      <c r="G54" s="127"/>
      <c r="H54" s="127"/>
      <c r="I54" s="127"/>
      <c r="J54" s="127"/>
      <c r="K54" s="127"/>
    </row>
    <row r="55" spans="2:11" x14ac:dyDescent="0.35">
      <c r="B55" s="89"/>
      <c r="C55" s="109"/>
      <c r="D55" s="608"/>
      <c r="E55" s="109"/>
      <c r="G55" s="127"/>
      <c r="H55" s="127"/>
      <c r="I55" s="127"/>
      <c r="J55" s="127"/>
      <c r="K55" s="127"/>
    </row>
    <row r="56" spans="2:11" x14ac:dyDescent="0.35">
      <c r="B56" s="89"/>
      <c r="C56" s="109"/>
      <c r="D56" s="608"/>
      <c r="E56" s="109"/>
      <c r="G56" s="127"/>
      <c r="H56" s="127"/>
      <c r="I56" s="127"/>
      <c r="J56" s="127"/>
      <c r="K56" s="127"/>
    </row>
    <row r="57" spans="2:11" x14ac:dyDescent="0.35">
      <c r="B57" s="89"/>
      <c r="C57" s="109"/>
      <c r="D57" s="608"/>
      <c r="E57" s="109"/>
      <c r="G57" s="127"/>
      <c r="H57" s="127"/>
      <c r="I57" s="127"/>
      <c r="J57" s="127"/>
      <c r="K57" s="127"/>
    </row>
    <row r="58" spans="2:11" x14ac:dyDescent="0.35">
      <c r="B58" s="89"/>
      <c r="C58" s="109"/>
      <c r="D58" s="608"/>
      <c r="E58" s="109"/>
      <c r="G58" s="127"/>
      <c r="H58" s="127"/>
      <c r="I58" s="127"/>
      <c r="J58" s="127"/>
      <c r="K58" s="127"/>
    </row>
    <row r="59" spans="2:11" x14ac:dyDescent="0.35">
      <c r="B59" s="89"/>
      <c r="C59" s="109"/>
      <c r="D59" s="608"/>
      <c r="E59" s="109"/>
      <c r="G59" s="127"/>
      <c r="H59" s="127"/>
      <c r="I59" s="127"/>
      <c r="J59" s="127"/>
      <c r="K59" s="127"/>
    </row>
    <row r="60" spans="2:11" x14ac:dyDescent="0.35">
      <c r="B60" s="89"/>
      <c r="C60" s="109"/>
      <c r="D60" s="608"/>
      <c r="E60" s="109"/>
      <c r="G60" s="127"/>
      <c r="H60" s="127"/>
      <c r="I60" s="127"/>
      <c r="J60" s="127"/>
      <c r="K60" s="127"/>
    </row>
    <row r="61" spans="2:11" x14ac:dyDescent="0.35">
      <c r="B61" s="89"/>
      <c r="C61" s="109"/>
      <c r="D61" s="608"/>
      <c r="E61" s="109"/>
      <c r="G61" s="127"/>
      <c r="H61" s="127"/>
      <c r="I61" s="127"/>
      <c r="J61" s="127"/>
      <c r="K61" s="127"/>
    </row>
    <row r="62" spans="2:11" x14ac:dyDescent="0.35">
      <c r="B62" s="89"/>
      <c r="C62" s="109"/>
      <c r="D62" s="608"/>
      <c r="E62" s="109"/>
      <c r="G62" s="127"/>
      <c r="H62" s="127"/>
      <c r="I62" s="127"/>
      <c r="J62" s="127"/>
      <c r="K62" s="127"/>
    </row>
    <row r="63" spans="2:11" x14ac:dyDescent="0.35">
      <c r="B63" s="89"/>
      <c r="C63" s="109"/>
      <c r="D63" s="608"/>
      <c r="E63" s="109"/>
      <c r="G63" s="127"/>
      <c r="H63" s="127"/>
      <c r="I63" s="127"/>
      <c r="J63" s="127"/>
      <c r="K63" s="127"/>
    </row>
    <row r="64" spans="2:11" x14ac:dyDescent="0.35">
      <c r="B64" s="89"/>
      <c r="C64" s="109"/>
      <c r="D64" s="608"/>
      <c r="E64" s="109"/>
      <c r="G64" s="127"/>
      <c r="H64" s="127"/>
      <c r="I64" s="127"/>
      <c r="J64" s="127"/>
      <c r="K64" s="127"/>
    </row>
    <row r="65" spans="2:11" x14ac:dyDescent="0.35">
      <c r="B65" s="89"/>
      <c r="C65" s="109"/>
      <c r="D65" s="608"/>
      <c r="E65" s="109"/>
      <c r="G65" s="127"/>
      <c r="H65" s="127"/>
      <c r="I65" s="127"/>
      <c r="J65" s="127"/>
      <c r="K65" s="127"/>
    </row>
    <row r="66" spans="2:11" x14ac:dyDescent="0.35">
      <c r="B66" s="89"/>
      <c r="C66" s="109"/>
      <c r="D66" s="608"/>
      <c r="E66" s="109"/>
      <c r="G66" s="127"/>
      <c r="H66" s="127"/>
      <c r="I66" s="127"/>
      <c r="J66" s="127"/>
      <c r="K66" s="127"/>
    </row>
    <row r="67" spans="2:11" x14ac:dyDescent="0.35">
      <c r="B67" s="89"/>
      <c r="C67" s="109"/>
      <c r="D67" s="608"/>
      <c r="E67" s="109"/>
      <c r="G67" s="127"/>
      <c r="H67" s="127"/>
      <c r="I67" s="127"/>
      <c r="J67" s="127"/>
      <c r="K67" s="127"/>
    </row>
    <row r="68" spans="2:11" x14ac:dyDescent="0.35">
      <c r="B68" s="89"/>
      <c r="C68" s="109"/>
      <c r="D68" s="608"/>
      <c r="E68" s="109"/>
      <c r="G68" s="127"/>
      <c r="H68" s="127"/>
      <c r="I68" s="127"/>
      <c r="J68" s="127"/>
      <c r="K68" s="127"/>
    </row>
    <row r="69" spans="2:11" x14ac:dyDescent="0.35">
      <c r="B69" s="89"/>
      <c r="C69" s="109"/>
      <c r="D69" s="608"/>
      <c r="E69" s="109"/>
      <c r="G69" s="127"/>
      <c r="H69" s="127"/>
      <c r="I69" s="127"/>
      <c r="J69" s="127"/>
      <c r="K69" s="127"/>
    </row>
    <row r="70" spans="2:11" x14ac:dyDescent="0.35">
      <c r="B70" s="89"/>
      <c r="C70" s="109"/>
      <c r="D70" s="608"/>
      <c r="E70" s="109"/>
      <c r="G70" s="127"/>
      <c r="H70" s="127"/>
      <c r="I70" s="127"/>
      <c r="J70" s="127"/>
      <c r="K70" s="127"/>
    </row>
    <row r="71" spans="2:11" x14ac:dyDescent="0.35">
      <c r="B71" s="89"/>
      <c r="C71" s="109"/>
      <c r="D71" s="608"/>
      <c r="E71" s="109"/>
      <c r="G71" s="127"/>
      <c r="H71" s="127"/>
      <c r="I71" s="127"/>
      <c r="J71" s="127"/>
      <c r="K71" s="127"/>
    </row>
    <row r="72" spans="2:11" x14ac:dyDescent="0.35">
      <c r="B72" s="89"/>
      <c r="C72" s="109"/>
      <c r="D72" s="608"/>
      <c r="E72" s="109"/>
      <c r="G72" s="127"/>
      <c r="H72" s="127"/>
      <c r="I72" s="127"/>
      <c r="J72" s="127"/>
      <c r="K72" s="127"/>
    </row>
    <row r="73" spans="2:11" x14ac:dyDescent="0.35">
      <c r="B73" s="89"/>
      <c r="C73" s="109"/>
      <c r="D73" s="608"/>
      <c r="E73" s="109"/>
      <c r="G73" s="127"/>
      <c r="H73" s="127"/>
      <c r="I73" s="127"/>
      <c r="J73" s="127"/>
      <c r="K73" s="127"/>
    </row>
    <row r="74" spans="2:11" x14ac:dyDescent="0.35">
      <c r="B74" s="89"/>
      <c r="C74" s="109"/>
      <c r="D74" s="608"/>
      <c r="E74" s="109"/>
      <c r="G74" s="127"/>
      <c r="H74" s="127"/>
      <c r="I74" s="127"/>
      <c r="J74" s="127"/>
      <c r="K74" s="127"/>
    </row>
    <row r="75" spans="2:11" x14ac:dyDescent="0.35">
      <c r="B75" s="89"/>
      <c r="C75" s="109"/>
      <c r="D75" s="608"/>
      <c r="E75" s="109"/>
      <c r="G75" s="127"/>
      <c r="H75" s="127"/>
      <c r="I75" s="127"/>
      <c r="J75" s="127"/>
      <c r="K75" s="127"/>
    </row>
    <row r="76" spans="2:11" x14ac:dyDescent="0.35">
      <c r="B76" s="89"/>
      <c r="C76" s="109"/>
      <c r="D76" s="608"/>
      <c r="E76" s="109"/>
      <c r="G76" s="127"/>
      <c r="H76" s="127"/>
      <c r="I76" s="127"/>
      <c r="J76" s="127"/>
      <c r="K76" s="127"/>
    </row>
    <row r="77" spans="2:11" x14ac:dyDescent="0.35">
      <c r="B77" s="89"/>
      <c r="C77" s="109"/>
      <c r="D77" s="608"/>
      <c r="E77" s="109"/>
      <c r="G77" s="127"/>
      <c r="H77" s="127"/>
      <c r="I77" s="127"/>
      <c r="J77" s="127"/>
      <c r="K77" s="127"/>
    </row>
    <row r="78" spans="2:11" x14ac:dyDescent="0.35">
      <c r="B78" s="89"/>
      <c r="C78" s="109"/>
      <c r="D78" s="608"/>
      <c r="E78" s="109"/>
      <c r="G78" s="127"/>
      <c r="H78" s="127"/>
      <c r="I78" s="127"/>
      <c r="J78" s="127"/>
      <c r="K78" s="127"/>
    </row>
    <row r="82" spans="2:9" ht="17" x14ac:dyDescent="0.35">
      <c r="B82" s="29" t="s">
        <v>4223</v>
      </c>
      <c r="H82" s="335"/>
      <c r="I82" s="129" t="s">
        <v>4306</v>
      </c>
    </row>
    <row r="83" spans="2:9" x14ac:dyDescent="0.35">
      <c r="B83" s="296" t="str">
        <f ca="1">IF(ISERROR(Q41),"",IF(Q41&gt;0,Q38,""))</f>
        <v/>
      </c>
    </row>
    <row r="84" spans="2:9" ht="118" customHeight="1" x14ac:dyDescent="0.35">
      <c r="B84" s="154" t="s">
        <v>4019</v>
      </c>
      <c r="C84" s="441" t="s">
        <v>4380</v>
      </c>
      <c r="D84" s="441" t="s">
        <v>3920</v>
      </c>
      <c r="E84" s="441" t="s">
        <v>4381</v>
      </c>
      <c r="F84" s="441" t="s">
        <v>8786</v>
      </c>
      <c r="G84" s="826" t="s">
        <v>8794</v>
      </c>
      <c r="H84" s="827"/>
      <c r="I84" s="828"/>
    </row>
    <row r="85" spans="2:9" x14ac:dyDescent="0.35">
      <c r="B85" s="311"/>
      <c r="C85" s="443"/>
      <c r="D85" s="311"/>
      <c r="E85" s="194"/>
      <c r="F85" s="194"/>
      <c r="G85" s="847"/>
      <c r="H85" s="845"/>
      <c r="I85" s="846"/>
    </row>
    <row r="86" spans="2:9" x14ac:dyDescent="0.35">
      <c r="B86" s="311"/>
      <c r="C86" s="443"/>
      <c r="D86" s="311"/>
      <c r="E86" s="194"/>
      <c r="F86" s="194"/>
      <c r="G86" s="847"/>
      <c r="H86" s="845"/>
      <c r="I86" s="846"/>
    </row>
    <row r="87" spans="2:9" x14ac:dyDescent="0.35">
      <c r="B87" s="311"/>
      <c r="C87" s="443"/>
      <c r="D87" s="311"/>
      <c r="E87" s="194"/>
      <c r="F87" s="194"/>
      <c r="G87" s="847"/>
      <c r="H87" s="845"/>
      <c r="I87" s="846"/>
    </row>
    <row r="88" spans="2:9" x14ac:dyDescent="0.35">
      <c r="B88" s="311"/>
      <c r="C88" s="443"/>
      <c r="D88" s="311"/>
      <c r="E88" s="194"/>
      <c r="F88" s="194"/>
      <c r="G88" s="847"/>
      <c r="H88" s="845"/>
      <c r="I88" s="846"/>
    </row>
    <row r="89" spans="2:9" x14ac:dyDescent="0.35">
      <c r="B89" s="311"/>
      <c r="C89" s="443"/>
      <c r="D89" s="311"/>
      <c r="E89" s="194"/>
      <c r="F89" s="194"/>
      <c r="G89" s="847"/>
      <c r="H89" s="845"/>
      <c r="I89" s="846"/>
    </row>
    <row r="90" spans="2:9" x14ac:dyDescent="0.35">
      <c r="B90" s="311"/>
      <c r="C90" s="443"/>
      <c r="D90" s="311"/>
      <c r="E90" s="194"/>
      <c r="F90" s="194"/>
      <c r="G90" s="847"/>
      <c r="H90" s="845"/>
      <c r="I90" s="846"/>
    </row>
    <row r="91" spans="2:9" x14ac:dyDescent="0.35">
      <c r="B91" s="311"/>
      <c r="C91" s="443"/>
      <c r="D91" s="311"/>
      <c r="E91" s="194"/>
      <c r="F91" s="194"/>
      <c r="G91" s="847"/>
      <c r="H91" s="845"/>
      <c r="I91" s="846"/>
    </row>
    <row r="92" spans="2:9" x14ac:dyDescent="0.35">
      <c r="B92" s="311"/>
      <c r="C92" s="443"/>
      <c r="D92" s="311"/>
      <c r="E92" s="194"/>
      <c r="F92" s="194"/>
      <c r="G92" s="847"/>
      <c r="H92" s="845"/>
      <c r="I92" s="846"/>
    </row>
    <row r="93" spans="2:9" x14ac:dyDescent="0.35">
      <c r="B93" s="311"/>
      <c r="C93" s="443"/>
      <c r="D93" s="311"/>
      <c r="E93" s="194"/>
      <c r="F93" s="194"/>
      <c r="G93" s="847"/>
      <c r="H93" s="845"/>
      <c r="I93" s="846"/>
    </row>
    <row r="94" spans="2:9" x14ac:dyDescent="0.35">
      <c r="B94" s="311"/>
      <c r="C94" s="443"/>
      <c r="D94" s="311"/>
      <c r="E94" s="194"/>
      <c r="F94" s="194"/>
      <c r="G94" s="847"/>
      <c r="H94" s="845"/>
      <c r="I94" s="846"/>
    </row>
  </sheetData>
  <sheetProtection algorithmName="SHA-512" hashValue="4hOEdJ7Oz3Q8hulYznSlylv1s01gFODeTpNRFmV78xvkbBq6AS7jD8nN8cnN8ovQ8Aoqwk1LzE38RXEKYSJHhg==" saltValue="cgWc8yFqsrZCSbgtf3KxcA==" spinCount="100000" sheet="1" objects="1" scenarios="1"/>
  <mergeCells count="17">
    <mergeCell ref="G90:I90"/>
    <mergeCell ref="G91:I91"/>
    <mergeCell ref="G92:I92"/>
    <mergeCell ref="G93:I93"/>
    <mergeCell ref="G94:I94"/>
    <mergeCell ref="C21:D21"/>
    <mergeCell ref="G89:I89"/>
    <mergeCell ref="B6:F6"/>
    <mergeCell ref="C12:E12"/>
    <mergeCell ref="C17:D17"/>
    <mergeCell ref="C16:E16"/>
    <mergeCell ref="C19:E19"/>
    <mergeCell ref="G84:I84"/>
    <mergeCell ref="G85:I85"/>
    <mergeCell ref="G86:I86"/>
    <mergeCell ref="G87:I87"/>
    <mergeCell ref="G88:I88"/>
  </mergeCells>
  <conditionalFormatting sqref="E21 B29:E78">
    <cfRule type="expression" dxfId="17" priority="6" stopIfTrue="1">
      <formula>$Q$11="no"</formula>
    </cfRule>
  </conditionalFormatting>
  <conditionalFormatting sqref="E85:E94">
    <cfRule type="expression" dxfId="16" priority="5" stopIfTrue="1">
      <formula>$D85="Quarterly"</formula>
    </cfRule>
  </conditionalFormatting>
  <conditionalFormatting sqref="B85:D94 G85:I94">
    <cfRule type="expression" dxfId="15" priority="402" stopIfTrue="1">
      <formula>$E$21="Yes"</formula>
    </cfRule>
  </conditionalFormatting>
  <conditionalFormatting sqref="B29:E78">
    <cfRule type="expression" dxfId="14" priority="932" stopIfTrue="1">
      <formula>$E$17="No"</formula>
    </cfRule>
  </conditionalFormatting>
  <conditionalFormatting sqref="E21">
    <cfRule type="expression" dxfId="13" priority="933" stopIfTrue="1">
      <formula>$E$17="No"</formula>
    </cfRule>
  </conditionalFormatting>
  <dataValidations count="13">
    <dataValidation type="list" allowBlank="1" showInputMessage="1" showErrorMessage="1" promptTitle="Sub-Basin ID" prompt="Select a Sub-Basin ID from the dropdown list" sqref="B29:B78" xr:uid="{00000000-0002-0000-1600-000000000000}">
      <formula1>OFFSET(SubBasinID,0,0,SubBasinLength,1)</formula1>
    </dataValidation>
    <dataValidation type="list" allowBlank="1" showInputMessage="1" showErrorMessage="1" promptTitle="Missing Data" prompt="Report whether missing data procedures were used for any parameters to calculate GHG emissions (Yes or No)" sqref="E21" xr:uid="{00000000-0002-0000-1600-000001000000}">
      <formula1>"Yes, No"</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2 B22 B7 B4 B11:B16 B25 F16 C8:C9" xr:uid="{00000000-0002-0000-1600-000002000000}"/>
    <dataValidation type="decimal" operator="greaterThanOrEqual" allowBlank="1" showInputMessage="1" showErrorMessage="1" promptTitle="Hydrocarbon liquid produced" prompt="Enter the total volume of hydrocarbon liquid produced through EOR, in barrels per year (“ Vhl” in E. W-38”)" sqref="C29:C78" xr:uid="{00000000-0002-0000-1600-000003000000}">
      <formula1>0</formula1>
    </dataValidation>
    <dataValidation type="decimal" operator="greaterThanOrEqual" allowBlank="1" showInputMessage="1" showErrorMessage="1" promptTitle="CO2 Retained in Hydrocarbon Liq." prompt="Enter amount of CO2 retained in hydrocarbon liquids downstream of the storage tank, in metric tons per barrel, under standard conditions (&quot;Shl” in Eq. W-38)" sqref="D29:D78" xr:uid="{00000000-0002-0000-1600-000004000000}">
      <formula1>0</formula1>
    </dataValidation>
    <dataValidation type="decimal" operator="greaterThanOrEqual" allowBlank="1" showInputMessage="1" showErrorMessage="1" promptTitle="CO2 Emissions" prompt="Enter total CO2 emissions from CO2 retained in hydrocarbon liquids produced through EOR operations downstream of the storage tank, in metric tons CO2e (“MassCO2” in Eq. W-38)" sqref="E29:E78" xr:uid="{00000000-0002-0000-1600-000005000000}">
      <formula1>0</formula1>
    </dataValidation>
    <dataValidation type="list" allowBlank="1" showInputMessage="1" showErrorMessage="1" promptTitle="Parameters" prompt="Select the parameters for which missing data procedures were used to calculate emissions" sqref="C85:C94" xr:uid="{00000000-0002-0000-1600-000006000000}">
      <formula1>PMTRS_X</formula1>
    </dataValidation>
    <dataValidation type="decimal" allowBlank="1" showInputMessage="1" showErrorMessage="1" promptTitle="Hours of missing data procedure" prompt="Enter the total number of hours the missing data procedure was used" sqref="F85:F94" xr:uid="{00000000-0002-0000-1600-000007000000}">
      <formula1>0</formula1>
      <formula2>8784</formula2>
    </dataValidation>
    <dataValidation type="whole" allowBlank="1" showInputMessage="1" showErrorMessage="1" promptTitle="Number of Quarters" prompt="Enter the number of quarters missing data procedures were used" sqref="E85:E94" xr:uid="{00000000-0002-0000-1600-000008000000}">
      <formula1>1</formula1>
      <formula2>4</formula2>
    </dataValidation>
    <dataValidation type="list" allowBlank="1" showInputMessage="1" showErrorMessage="1" promptTitle="Measurement Frequency" prompt="Select the measurement frequency stated in your monitoring plan for the data element_x000a__x000a_If “Other”, specify frequency under “Procedures Used”" sqref="D85:D94" xr:uid="{00000000-0002-0000-1600-000009000000}">
      <formula1>Measurement_Frequency</formula1>
    </dataValidation>
    <dataValidation allowBlank="1" showInputMessage="1" showErrorMessage="1" promptTitle="Procedures used" prompt="Enter the procedures used to determine the missing data" sqref="G85:I94" xr:uid="{00000000-0002-0000-1600-00000A000000}"/>
    <dataValidation type="list" allowBlank="1" showInputMessage="1" showErrorMessage="1" sqref="B85:B94" xr:uid="{00000000-0002-0000-1600-00000B000000}">
      <formula1>OFFSET(SubBasinID,0,0,SubBasinLength,1)</formula1>
    </dataValidation>
    <dataValidation type="list" allowBlank="1" showInputMessage="1" showErrorMessage="1" sqref="E17" xr:uid="{80723A6F-5F50-445C-8734-84900D08F9D4}">
      <formula1>"Yes,No"</formula1>
    </dataValidation>
  </dataValidations>
  <hyperlinks>
    <hyperlink ref="D3" location="Introduction!A1" display="Back to Summary Tab" xr:uid="{00000000-0004-0000-1600-000000000000}"/>
    <hyperlink ref="C9" r:id="rId1" display="http://www.ccdsupport.com/confluence/display/help/RY2011+Optional+Calculation+Spreadsheets+for+Target+Testing" xr:uid="{00000000-0004-0000-1600-000001000000}"/>
    <hyperlink ref="C10" r:id="rId2" display="http://www.ccdsupport.com/confluence/display/help/Subpart+W+-+Petroleum+and+Natural+Gas+Systems" xr:uid="{00000000-0004-0000-1600-000002000000}"/>
    <hyperlink ref="C9:F9" r:id="rId3" display="https://www.ccdsupport.com/confluence/display/help/Optional+Calculation+Spreadsheet+Instructions" xr:uid="{00000000-0004-0000-1600-000003000000}"/>
    <hyperlink ref="E23" location="'(x) EOR Hydrocarbon Liquids'!B28" display="CLICK HERE" xr:uid="{00000000-0004-0000-1600-000004000000}"/>
    <hyperlink ref="G26" location="'(x) EOR Hydrocarbon Liquids'!A1" display="RETURN TO TOP" xr:uid="{00000000-0004-0000-1600-000005000000}"/>
    <hyperlink ref="I82" location="'(x) EOR Hydrocarbon Liquids'!A1" display="RETURN TO TOP" xr:uid="{00000000-0004-0000-1600-000006000000}"/>
    <hyperlink ref="E24" location="'(x) EOR Hydrocarbon Liquids'!B84" display="CLICK HERE" xr:uid="{00000000-0004-0000-1600-000007000000}"/>
    <hyperlink ref="C8" r:id="rId4" xr:uid="{00000000-0004-0000-1600-000008000000}"/>
    <hyperlink ref="C10:F10" r:id="rId5" display="https://www.ccdsupport.com/confluence/display/help/Subpart+W+-+Petroleum+and+Natural+Gas+Systems" xr:uid="{00000000-0004-0000-1600-000009000000}"/>
  </hyperlinks>
  <pageMargins left="0.7" right="0.7" top="0.75" bottom="0.75" header="0.3" footer="0.3"/>
  <pageSetup orientation="portrait" r:id="rId6"/>
  <extLst>
    <ext xmlns:x14="http://schemas.microsoft.com/office/spreadsheetml/2009/9/main" uri="{78C0D931-6437-407d-A8EE-F0AAD7539E65}">
      <x14:conditionalFormattings>
        <x14:conditionalFormatting xmlns:xm="http://schemas.microsoft.com/office/excel/2006/main">
          <x14:cfRule type="expression" priority="3" stopIfTrue="1" id="{00000000-000E-0000-1600-000003000000}">
            <xm:f>NOT(ISNA(MATCH($D85,'missing data parameters'!$A$2:$A$8,0)))</xm:f>
            <x14:dxf>
              <font>
                <color theme="1"/>
              </font>
              <fill>
                <patternFill>
                  <bgColor rgb="FF99CCFF"/>
                </patternFill>
              </fill>
            </x14:dxf>
          </x14:cfRule>
          <xm:sqref>F85:F94</xm:sqref>
        </x14:conditionalFormatting>
      </x14:conditionalFormatting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41"/>
  <dimension ref="B1:AK141"/>
  <sheetViews>
    <sheetView showGridLines="0" zoomScale="85" zoomScaleNormal="85" workbookViewId="0"/>
  </sheetViews>
  <sheetFormatPr defaultColWidth="8.90625" defaultRowHeight="14" x14ac:dyDescent="0.35"/>
  <cols>
    <col min="1" max="1" width="3.6328125" style="56" customWidth="1"/>
    <col min="2" max="2" width="56.08984375" style="56" customWidth="1"/>
    <col min="3" max="3" width="33.54296875" style="56" customWidth="1"/>
    <col min="4" max="4" width="23.6328125" style="56" customWidth="1"/>
    <col min="5" max="5" width="26.7265625" style="56" customWidth="1"/>
    <col min="6" max="6" width="28.1796875" style="56" customWidth="1"/>
    <col min="7" max="7" width="28.54296875" style="56" customWidth="1"/>
    <col min="8" max="8" width="27.453125" style="56" customWidth="1"/>
    <col min="9" max="13" width="20.6328125" style="56" customWidth="1"/>
    <col min="14" max="14" width="25" style="56" customWidth="1"/>
    <col min="15" max="18" width="20.6328125" style="56" customWidth="1"/>
    <col min="19" max="20" width="20.6328125" style="55" hidden="1" customWidth="1"/>
    <col min="21" max="31" width="14" style="55" hidden="1" customWidth="1"/>
    <col min="32" max="34" width="14" style="56" hidden="1" customWidth="1"/>
    <col min="35" max="35" width="62.90625" style="56" hidden="1" customWidth="1"/>
    <col min="36" max="37" width="14" style="56" hidden="1" customWidth="1"/>
    <col min="38" max="68" width="14" style="56" customWidth="1"/>
    <col min="69" max="16384" width="8.90625" style="56"/>
  </cols>
  <sheetData>
    <row r="1" spans="2:36" ht="20" x14ac:dyDescent="0.35">
      <c r="B1" s="340"/>
    </row>
    <row r="2" spans="2:36" ht="39" customHeight="1" x14ac:dyDescent="0.35">
      <c r="B2" s="997" t="s">
        <v>4911</v>
      </c>
      <c r="C2" s="997"/>
      <c r="D2" s="997"/>
      <c r="E2" s="997"/>
      <c r="F2" s="997"/>
      <c r="G2" s="300" t="e">
        <f>IF(Introduction!E50="Yes","","This source is not required to be reported for the industry segment selected")</f>
        <v>#N/A</v>
      </c>
      <c r="AH2" s="995">
        <v>41781</v>
      </c>
      <c r="AI2" s="996"/>
    </row>
    <row r="3" spans="2:36" ht="18" x14ac:dyDescent="0.35">
      <c r="B3" s="342" t="s">
        <v>43</v>
      </c>
      <c r="C3" s="343" t="str">
        <f>Introduction!D4</f>
        <v>R.10</v>
      </c>
      <c r="D3" s="110" t="s">
        <v>63</v>
      </c>
      <c r="E3" s="344"/>
      <c r="F3" s="127"/>
      <c r="G3" s="127"/>
      <c r="H3" s="345">
        <f>Introduction!H4</f>
        <v>45618</v>
      </c>
      <c r="T3" s="55" t="s">
        <v>190</v>
      </c>
      <c r="AH3" s="335"/>
      <c r="AI3" s="609" t="s">
        <v>8645</v>
      </c>
      <c r="AJ3" s="56" t="s">
        <v>3770</v>
      </c>
    </row>
    <row r="4" spans="2:36" ht="18.899999999999999" customHeight="1" x14ac:dyDescent="0.35">
      <c r="B4" s="2" t="s">
        <v>19</v>
      </c>
      <c r="C4" s="3"/>
      <c r="D4" s="3"/>
      <c r="E4" s="3"/>
      <c r="F4" s="4"/>
      <c r="G4" s="127"/>
      <c r="H4" s="127"/>
      <c r="I4" s="127"/>
      <c r="S4" s="518" t="s">
        <v>4743</v>
      </c>
      <c r="T4" s="66">
        <v>0</v>
      </c>
      <c r="U4" s="265">
        <f>E19</f>
        <v>0</v>
      </c>
      <c r="AH4" s="335"/>
      <c r="AI4" s="610" t="s">
        <v>8740</v>
      </c>
      <c r="AJ4" s="335" t="s">
        <v>3773</v>
      </c>
    </row>
    <row r="5" spans="2:36" ht="15.75" customHeight="1" x14ac:dyDescent="0.35">
      <c r="B5" s="346" t="s">
        <v>3632</v>
      </c>
      <c r="C5" s="611"/>
      <c r="D5" s="611"/>
      <c r="E5" s="611"/>
      <c r="F5" s="612"/>
      <c r="G5" s="127"/>
      <c r="H5" s="127"/>
      <c r="I5" s="127"/>
      <c r="AH5" s="335"/>
      <c r="AI5" s="610" t="s">
        <v>8741</v>
      </c>
      <c r="AJ5" s="56" t="s">
        <v>3774</v>
      </c>
    </row>
    <row r="6" spans="2:36" ht="15.75" customHeight="1" x14ac:dyDescent="0.35">
      <c r="B6" s="823" t="s">
        <v>8960</v>
      </c>
      <c r="C6" s="856"/>
      <c r="D6" s="856"/>
      <c r="E6" s="856"/>
      <c r="F6" s="857"/>
      <c r="G6" s="127"/>
      <c r="H6" s="127"/>
      <c r="I6" s="127"/>
      <c r="AF6" s="29" t="s">
        <v>4332</v>
      </c>
      <c r="AH6" s="335"/>
      <c r="AI6" s="610" t="s">
        <v>8739</v>
      </c>
      <c r="AJ6" s="56" t="s">
        <v>3775</v>
      </c>
    </row>
    <row r="7" spans="2:36" ht="15.75" customHeight="1" x14ac:dyDescent="0.35">
      <c r="B7" s="823" t="s">
        <v>9027</v>
      </c>
      <c r="C7" s="856"/>
      <c r="D7" s="856"/>
      <c r="E7" s="856"/>
      <c r="F7" s="857"/>
      <c r="G7" s="127"/>
      <c r="H7" s="127"/>
      <c r="I7" s="127"/>
      <c r="AF7" s="56" t="s">
        <v>4330</v>
      </c>
      <c r="AH7" s="372"/>
      <c r="AI7" s="610" t="s">
        <v>4049</v>
      </c>
      <c r="AJ7" s="56" t="s">
        <v>3778</v>
      </c>
    </row>
    <row r="8" spans="2:36" ht="15.75" customHeight="1" x14ac:dyDescent="0.35">
      <c r="B8" s="920" t="s">
        <v>8954</v>
      </c>
      <c r="C8" s="921"/>
      <c r="D8" s="921"/>
      <c r="E8" s="921"/>
      <c r="F8" s="922"/>
      <c r="G8" s="127"/>
      <c r="H8" s="127"/>
      <c r="T8" s="335"/>
      <c r="U8" s="335"/>
      <c r="AF8" s="56" t="s">
        <v>4331</v>
      </c>
      <c r="AG8" s="373"/>
      <c r="AH8" s="613"/>
      <c r="AI8" s="610" t="s">
        <v>4080</v>
      </c>
      <c r="AJ8" s="56" t="s">
        <v>3780</v>
      </c>
    </row>
    <row r="9" spans="2:36" ht="15.75" customHeight="1" x14ac:dyDescent="0.35">
      <c r="B9" s="146" t="s">
        <v>20</v>
      </c>
      <c r="C9" s="231"/>
      <c r="D9" s="147"/>
      <c r="E9" s="147"/>
      <c r="F9" s="148"/>
      <c r="G9" s="127"/>
      <c r="H9" s="127"/>
      <c r="T9" s="335"/>
      <c r="U9" s="335"/>
      <c r="AF9" s="56" t="s">
        <v>4329</v>
      </c>
      <c r="AH9" s="335"/>
      <c r="AI9" s="610" t="s">
        <v>4081</v>
      </c>
      <c r="AJ9" s="56" t="s">
        <v>3779</v>
      </c>
    </row>
    <row r="10" spans="2:36" ht="15.75" customHeight="1" x14ac:dyDescent="0.35">
      <c r="B10" s="95" t="s">
        <v>61</v>
      </c>
      <c r="C10" s="267" t="s">
        <v>4779</v>
      </c>
      <c r="D10" s="268"/>
      <c r="E10" s="268"/>
      <c r="F10" s="275"/>
      <c r="G10" s="127"/>
      <c r="H10" s="127"/>
      <c r="AI10" s="610" t="s">
        <v>4082</v>
      </c>
      <c r="AJ10" s="56" t="s">
        <v>3771</v>
      </c>
    </row>
    <row r="11" spans="2:36" ht="14.4" customHeight="1" x14ac:dyDescent="0.35">
      <c r="B11" s="86" t="s">
        <v>62</v>
      </c>
      <c r="C11" s="267" t="s">
        <v>8623</v>
      </c>
      <c r="D11" s="267"/>
      <c r="E11" s="267"/>
      <c r="F11" s="287"/>
      <c r="G11" s="127"/>
      <c r="H11" s="127"/>
      <c r="S11" s="55" t="s">
        <v>56</v>
      </c>
      <c r="AI11" s="610" t="s">
        <v>4084</v>
      </c>
      <c r="AJ11" s="56" t="s">
        <v>3772</v>
      </c>
    </row>
    <row r="12" spans="2:36" ht="15" customHeight="1" thickBot="1" x14ac:dyDescent="0.4">
      <c r="B12" s="669" t="s">
        <v>3653</v>
      </c>
      <c r="C12" s="356" t="s">
        <v>8625</v>
      </c>
      <c r="D12" s="356"/>
      <c r="E12" s="356"/>
      <c r="F12" s="357"/>
      <c r="G12" s="127"/>
      <c r="H12" s="127"/>
      <c r="AI12" s="610" t="s">
        <v>4083</v>
      </c>
    </row>
    <row r="13" spans="2:36" ht="15.75" customHeight="1" thickBot="1" x14ac:dyDescent="0.4">
      <c r="B13" s="335"/>
      <c r="C13" s="335"/>
      <c r="D13" s="335"/>
      <c r="E13" s="335"/>
      <c r="F13" s="335"/>
      <c r="S13" s="607" t="e">
        <f>Introduction!E50</f>
        <v>#N/A</v>
      </c>
      <c r="T13" s="66" t="s">
        <v>3759</v>
      </c>
      <c r="AI13" s="610" t="s">
        <v>4079</v>
      </c>
    </row>
    <row r="14" spans="2:36" ht="30.75" customHeight="1" x14ac:dyDescent="0.35">
      <c r="B14" s="9"/>
      <c r="C14" s="810" t="s">
        <v>8319</v>
      </c>
      <c r="D14" s="811"/>
      <c r="E14" s="812"/>
      <c r="F14" s="335"/>
      <c r="G14" s="127"/>
      <c r="H14" s="127"/>
      <c r="T14" s="55" t="s">
        <v>3656</v>
      </c>
      <c r="AI14" s="610" t="s">
        <v>4058</v>
      </c>
    </row>
    <row r="15" spans="2:36" ht="17" x14ac:dyDescent="0.35">
      <c r="B15" s="9"/>
      <c r="C15" s="57" t="s">
        <v>59</v>
      </c>
      <c r="D15" s="58" t="s">
        <v>3807</v>
      </c>
      <c r="E15" s="167" t="s">
        <v>3808</v>
      </c>
      <c r="F15" s="335"/>
      <c r="G15" s="614"/>
      <c r="H15" s="127"/>
      <c r="AI15" s="610" t="s">
        <v>4051</v>
      </c>
    </row>
    <row r="16" spans="2:36" ht="15.75" customHeight="1" thickBot="1" x14ac:dyDescent="0.4">
      <c r="B16" s="9"/>
      <c r="C16" s="214">
        <f>SUM(F47:F126)</f>
        <v>0</v>
      </c>
      <c r="D16" s="213">
        <f>SUM(G47:G126)</f>
        <v>0</v>
      </c>
      <c r="E16" s="510">
        <f>SUM(H47:H126)</f>
        <v>0</v>
      </c>
      <c r="F16" s="335"/>
      <c r="G16" s="127"/>
      <c r="H16" s="127"/>
      <c r="AI16" s="610" t="s">
        <v>4042</v>
      </c>
    </row>
    <row r="17" spans="2:35" ht="15.75" customHeight="1" x14ac:dyDescent="0.35">
      <c r="B17" s="9"/>
      <c r="C17" s="415"/>
      <c r="D17" s="367"/>
      <c r="E17" s="367"/>
      <c r="F17" s="367"/>
      <c r="G17" s="127"/>
      <c r="H17" s="127"/>
      <c r="AI17" s="615" t="s">
        <v>4032</v>
      </c>
    </row>
    <row r="18" spans="2:35" ht="14.5" x14ac:dyDescent="0.35">
      <c r="B18" s="61"/>
      <c r="C18" s="919" t="s">
        <v>4720</v>
      </c>
      <c r="D18" s="919"/>
      <c r="E18" s="919"/>
      <c r="F18" s="297" t="str">
        <f>IF(E19="No",T13,"")</f>
        <v/>
      </c>
      <c r="H18" s="127"/>
      <c r="AI18" s="615" t="s">
        <v>4033</v>
      </c>
    </row>
    <row r="19" spans="2:35" ht="29.4" customHeight="1" x14ac:dyDescent="0.35">
      <c r="C19" s="751" t="s">
        <v>9125</v>
      </c>
      <c r="D19" s="751"/>
      <c r="E19" s="266"/>
      <c r="F19" s="469" t="str">
        <f>IF(AND(SUM(F47:H126)&gt;0,E19&lt;&gt;"Yes"),$T$14,"")</f>
        <v/>
      </c>
      <c r="G19" s="127"/>
      <c r="H19" s="127"/>
      <c r="AI19" s="615" t="s">
        <v>4034</v>
      </c>
    </row>
    <row r="20" spans="2:35" ht="14.5" x14ac:dyDescent="0.35">
      <c r="C20" s="335"/>
      <c r="D20" s="335"/>
      <c r="E20" s="335"/>
      <c r="F20" s="364"/>
      <c r="G20" s="127"/>
      <c r="H20" s="127"/>
      <c r="S20" s="335"/>
      <c r="T20" s="335"/>
      <c r="U20" s="335"/>
      <c r="V20" s="335"/>
      <c r="W20" s="335"/>
      <c r="X20" s="335"/>
      <c r="Y20" s="335" t="s">
        <v>4187</v>
      </c>
      <c r="Z20" s="335"/>
      <c r="AA20" s="335"/>
      <c r="AB20" s="335"/>
      <c r="AC20" s="335"/>
      <c r="AD20" s="335"/>
      <c r="AE20" s="335"/>
      <c r="AF20" s="335"/>
      <c r="AG20" s="335"/>
      <c r="AH20" s="335"/>
      <c r="AI20" s="615" t="s">
        <v>4035</v>
      </c>
    </row>
    <row r="21" spans="2:35" ht="14.5" x14ac:dyDescent="0.35">
      <c r="C21" s="835" t="s">
        <v>4759</v>
      </c>
      <c r="D21" s="835"/>
      <c r="E21" s="835"/>
      <c r="F21" s="367"/>
      <c r="G21" s="127"/>
      <c r="H21" s="127"/>
      <c r="S21" s="494" t="s">
        <v>3593</v>
      </c>
      <c r="T21" s="494" t="s">
        <v>3594</v>
      </c>
      <c r="U21" s="239" t="s">
        <v>3726</v>
      </c>
      <c r="Y21" s="55" t="s">
        <v>4184</v>
      </c>
      <c r="AI21" s="615" t="s">
        <v>4036</v>
      </c>
    </row>
    <row r="22" spans="2:35" ht="117.5" customHeight="1" x14ac:dyDescent="0.35">
      <c r="B22" s="9"/>
      <c r="C22" s="431" t="s">
        <v>8850</v>
      </c>
      <c r="D22" s="431" t="s">
        <v>8851</v>
      </c>
      <c r="E22" s="438" t="s">
        <v>3617</v>
      </c>
      <c r="F22" s="367"/>
      <c r="G22" s="127"/>
      <c r="H22" s="127"/>
      <c r="R22" s="29"/>
      <c r="S22" s="66" t="s">
        <v>3579</v>
      </c>
      <c r="T22" s="66" t="s">
        <v>3579</v>
      </c>
      <c r="U22" s="66" t="s">
        <v>3579</v>
      </c>
      <c r="Y22" s="55" t="s">
        <v>4185</v>
      </c>
      <c r="AI22" s="615" t="s">
        <v>4037</v>
      </c>
    </row>
    <row r="23" spans="2:35" ht="14.5" x14ac:dyDescent="0.35">
      <c r="B23" s="113"/>
      <c r="C23" s="772" t="s">
        <v>8339</v>
      </c>
      <c r="D23" s="772"/>
      <c r="E23" s="90"/>
      <c r="F23" s="367"/>
      <c r="G23" s="127"/>
      <c r="H23" s="127"/>
      <c r="S23" s="66" t="s">
        <v>3580</v>
      </c>
      <c r="T23" s="66" t="s">
        <v>3580</v>
      </c>
      <c r="U23" s="66" t="s">
        <v>3580</v>
      </c>
      <c r="Y23" s="55" t="s">
        <v>4186</v>
      </c>
      <c r="AI23" s="615" t="s">
        <v>4038</v>
      </c>
    </row>
    <row r="24" spans="2:35" ht="15.75" customHeight="1" x14ac:dyDescent="0.35">
      <c r="B24" s="9"/>
      <c r="C24" s="415"/>
      <c r="D24" s="367"/>
      <c r="E24" s="367"/>
      <c r="F24" s="367"/>
      <c r="G24" s="127"/>
      <c r="H24" s="127"/>
      <c r="S24" s="66" t="s">
        <v>3581</v>
      </c>
      <c r="T24" s="66" t="s">
        <v>3584</v>
      </c>
      <c r="U24" s="66" t="s">
        <v>3581</v>
      </c>
      <c r="AI24" s="615" t="s">
        <v>4039</v>
      </c>
    </row>
    <row r="25" spans="2:35" ht="14.5" x14ac:dyDescent="0.35">
      <c r="F25" s="135" t="s">
        <v>4224</v>
      </c>
      <c r="G25" s="129" t="s">
        <v>79</v>
      </c>
      <c r="T25" s="66" t="s">
        <v>3582</v>
      </c>
      <c r="U25" s="66" t="s">
        <v>3727</v>
      </c>
      <c r="AI25" s="615" t="s">
        <v>4754</v>
      </c>
    </row>
    <row r="26" spans="2:35" ht="14.5" x14ac:dyDescent="0.35">
      <c r="F26" s="135" t="s">
        <v>4225</v>
      </c>
      <c r="G26" s="129" t="s">
        <v>79</v>
      </c>
      <c r="T26" s="66" t="s">
        <v>3583</v>
      </c>
      <c r="AI26" s="615" t="s">
        <v>4040</v>
      </c>
    </row>
    <row r="27" spans="2:35" ht="14.5" x14ac:dyDescent="0.35">
      <c r="F27" s="135" t="s">
        <v>4226</v>
      </c>
      <c r="G27" s="129" t="s">
        <v>79</v>
      </c>
      <c r="AD27" s="66"/>
      <c r="AE27" s="92" t="s">
        <v>25</v>
      </c>
      <c r="AI27" s="615" t="s">
        <v>4041</v>
      </c>
    </row>
    <row r="28" spans="2:35" ht="14.5" x14ac:dyDescent="0.35">
      <c r="F28" s="135" t="s">
        <v>4242</v>
      </c>
      <c r="G28" s="129" t="s">
        <v>79</v>
      </c>
      <c r="J28" s="335"/>
      <c r="X28" s="239"/>
      <c r="AD28" s="67" t="s">
        <v>16</v>
      </c>
      <c r="AE28" s="92" t="s">
        <v>28</v>
      </c>
      <c r="AI28" s="615" t="s">
        <v>4043</v>
      </c>
    </row>
    <row r="29" spans="2:35" ht="14.5" x14ac:dyDescent="0.35">
      <c r="J29" s="335"/>
      <c r="AD29" s="67" t="s">
        <v>29</v>
      </c>
      <c r="AE29" s="92" t="s">
        <v>30</v>
      </c>
      <c r="AI29" s="615" t="s">
        <v>4044</v>
      </c>
    </row>
    <row r="30" spans="2:35" ht="30" customHeight="1" x14ac:dyDescent="0.35">
      <c r="B30" s="954" t="s">
        <v>8311</v>
      </c>
      <c r="C30" s="954"/>
      <c r="J30" s="335"/>
      <c r="AE30" s="92" t="s">
        <v>31</v>
      </c>
      <c r="AI30" s="615" t="s">
        <v>4045</v>
      </c>
    </row>
    <row r="31" spans="2:35" ht="14.5" x14ac:dyDescent="0.35">
      <c r="B31" s="295" t="str">
        <f>IF(ISERROR(S41),"",IF(S41&gt;0,S56,""))</f>
        <v/>
      </c>
      <c r="C31" s="127"/>
      <c r="J31" s="335"/>
      <c r="T31" s="66" t="s">
        <v>57</v>
      </c>
      <c r="AI31" s="615" t="s">
        <v>4046</v>
      </c>
    </row>
    <row r="32" spans="2:35" ht="56" x14ac:dyDescent="0.35">
      <c r="B32" s="441" t="s">
        <v>4345</v>
      </c>
      <c r="C32" s="255"/>
      <c r="D32" s="335"/>
      <c r="E32" s="335"/>
      <c r="F32" s="335"/>
      <c r="G32" s="335"/>
      <c r="H32" s="335"/>
      <c r="I32" s="335"/>
      <c r="J32" s="335"/>
      <c r="T32" s="66">
        <f>Introduction!W8</f>
        <v>0</v>
      </c>
      <c r="AI32" s="615" t="s">
        <v>4047</v>
      </c>
    </row>
    <row r="33" spans="2:35" ht="70" x14ac:dyDescent="0.35">
      <c r="B33" s="441" t="s">
        <v>4346</v>
      </c>
      <c r="C33" s="255"/>
      <c r="D33" s="335"/>
      <c r="E33" s="335"/>
      <c r="F33" s="335"/>
      <c r="G33" s="335"/>
      <c r="H33" s="335"/>
      <c r="I33" s="335"/>
      <c r="J33" s="335"/>
      <c r="T33" s="66">
        <f>Introduction!V8</f>
        <v>0</v>
      </c>
      <c r="AI33" s="615" t="s">
        <v>4048</v>
      </c>
    </row>
    <row r="34" spans="2:35" ht="35.4" customHeight="1" x14ac:dyDescent="0.35">
      <c r="B34" s="441" t="s">
        <v>8374</v>
      </c>
      <c r="C34" s="313"/>
      <c r="D34" s="335"/>
      <c r="E34" s="335"/>
      <c r="F34" s="335"/>
      <c r="G34" s="335"/>
      <c r="H34" s="335"/>
      <c r="I34" s="335"/>
      <c r="J34" s="335"/>
      <c r="AI34" s="615" t="s">
        <v>4050</v>
      </c>
    </row>
    <row r="35" spans="2:35" ht="14.5" x14ac:dyDescent="0.35">
      <c r="B35" s="335"/>
      <c r="C35" s="335"/>
      <c r="D35" s="335"/>
      <c r="E35" s="335"/>
      <c r="F35" s="335"/>
      <c r="G35" s="335"/>
      <c r="H35" s="335"/>
      <c r="I35" s="335"/>
      <c r="J35" s="335"/>
      <c r="Y35" s="335"/>
      <c r="AI35" s="615" t="s">
        <v>8444</v>
      </c>
    </row>
    <row r="36" spans="2:35" ht="14.5" x14ac:dyDescent="0.35">
      <c r="B36" s="335"/>
      <c r="C36" s="335"/>
      <c r="D36" s="335"/>
      <c r="E36" s="335"/>
      <c r="F36" s="335"/>
      <c r="G36" s="335"/>
      <c r="H36" s="335"/>
      <c r="I36" s="335"/>
      <c r="J36" s="335"/>
      <c r="X36" s="335"/>
      <c r="AI36" s="615" t="s">
        <v>8445</v>
      </c>
    </row>
    <row r="37" spans="2:35" ht="30" customHeight="1" x14ac:dyDescent="0.35">
      <c r="B37" s="954" t="s">
        <v>8312</v>
      </c>
      <c r="C37" s="954"/>
      <c r="D37" s="335"/>
      <c r="E37" s="129" t="s">
        <v>4306</v>
      </c>
      <c r="F37" s="335"/>
      <c r="I37" s="335"/>
      <c r="J37" s="335"/>
      <c r="X37" s="335"/>
      <c r="AI37" s="615" t="s">
        <v>4052</v>
      </c>
    </row>
    <row r="38" spans="2:35" ht="14.5" x14ac:dyDescent="0.35">
      <c r="B38" s="335"/>
      <c r="C38" s="335"/>
      <c r="D38" s="335"/>
      <c r="E38" s="335"/>
      <c r="F38" s="335"/>
      <c r="G38" s="335"/>
      <c r="H38" s="335"/>
      <c r="I38" s="335"/>
      <c r="J38" s="335"/>
      <c r="S38" s="239"/>
      <c r="X38" s="335"/>
      <c r="AI38" s="615" t="s">
        <v>4085</v>
      </c>
    </row>
    <row r="39" spans="2:35" ht="56" x14ac:dyDescent="0.35">
      <c r="B39" s="441" t="s">
        <v>4182</v>
      </c>
      <c r="C39" s="255"/>
      <c r="D39" s="335"/>
      <c r="E39" s="335"/>
      <c r="F39" s="335"/>
      <c r="G39" s="335"/>
      <c r="H39" s="335"/>
      <c r="I39" s="335"/>
      <c r="J39" s="335"/>
      <c r="S39" s="335"/>
      <c r="T39" s="335"/>
      <c r="U39" s="335"/>
      <c r="V39" s="335"/>
      <c r="W39" s="335"/>
      <c r="X39" s="335"/>
      <c r="AI39" s="615" t="s">
        <v>4053</v>
      </c>
    </row>
    <row r="40" spans="2:35" ht="70" x14ac:dyDescent="0.35">
      <c r="B40" s="441" t="s">
        <v>4183</v>
      </c>
      <c r="C40" s="255"/>
      <c r="D40" s="335"/>
      <c r="E40" s="335"/>
      <c r="F40" s="335"/>
      <c r="G40" s="335"/>
      <c r="H40" s="335"/>
      <c r="I40" s="335"/>
      <c r="J40" s="335"/>
      <c r="S40" s="335"/>
      <c r="T40" s="335"/>
      <c r="U40" s="335"/>
      <c r="V40" s="335"/>
      <c r="W40" s="335"/>
      <c r="X40" s="335"/>
      <c r="AI40" s="615" t="s">
        <v>4054</v>
      </c>
    </row>
    <row r="41" spans="2:35" ht="56" x14ac:dyDescent="0.35">
      <c r="B41" s="441" t="s">
        <v>4031</v>
      </c>
      <c r="C41" s="255"/>
      <c r="D41" s="335"/>
      <c r="E41" s="335"/>
      <c r="F41" s="335"/>
      <c r="G41" s="335"/>
      <c r="H41" s="335"/>
      <c r="I41" s="335"/>
      <c r="J41" s="335"/>
      <c r="S41" s="335"/>
      <c r="T41" s="335"/>
      <c r="U41" s="335"/>
      <c r="V41" s="335"/>
      <c r="W41" s="335"/>
      <c r="X41" s="335"/>
      <c r="AI41" s="615" t="s">
        <v>4055</v>
      </c>
    </row>
    <row r="42" spans="2:35" ht="14.5" x14ac:dyDescent="0.35">
      <c r="B42" s="616"/>
      <c r="C42" s="335"/>
      <c r="D42" s="335"/>
      <c r="E42" s="335"/>
      <c r="F42" s="335"/>
      <c r="G42" s="335"/>
      <c r="H42" s="335"/>
      <c r="I42" s="335"/>
      <c r="J42" s="335"/>
      <c r="U42" s="335"/>
      <c r="V42" s="335"/>
      <c r="W42" s="335"/>
      <c r="X42" s="335"/>
      <c r="AI42" s="615" t="s">
        <v>4056</v>
      </c>
    </row>
    <row r="43" spans="2:35" ht="14.5" x14ac:dyDescent="0.35">
      <c r="B43" s="335"/>
      <c r="C43" s="335"/>
      <c r="D43" s="335"/>
      <c r="E43" s="335"/>
      <c r="F43" s="335"/>
      <c r="G43" s="335"/>
      <c r="H43" s="335"/>
      <c r="I43" s="335"/>
      <c r="J43" s="335"/>
      <c r="AI43" s="615" t="s">
        <v>4057</v>
      </c>
    </row>
    <row r="44" spans="2:35" ht="14.5" x14ac:dyDescent="0.35">
      <c r="B44" s="61" t="s">
        <v>8313</v>
      </c>
      <c r="C44" s="335"/>
      <c r="E44" s="335"/>
      <c r="F44" s="335"/>
      <c r="G44" s="335"/>
      <c r="H44" s="129" t="s">
        <v>4306</v>
      </c>
      <c r="I44" s="335"/>
      <c r="J44" s="335"/>
      <c r="AI44" s="615" t="s">
        <v>4059</v>
      </c>
    </row>
    <row r="45" spans="2:35" ht="14.5" x14ac:dyDescent="0.35">
      <c r="B45" s="617" t="s">
        <v>8375</v>
      </c>
      <c r="C45" s="618"/>
      <c r="D45" s="619" t="str">
        <f ca="1">IF(ISERROR(S53),"",IF(S53&gt;0,$S$56,""))</f>
        <v/>
      </c>
      <c r="E45" s="335"/>
      <c r="F45" s="335"/>
      <c r="G45" s="335"/>
      <c r="H45" s="335"/>
      <c r="I45" s="335"/>
      <c r="J45" s="335"/>
      <c r="AI45" s="615" t="s">
        <v>4060</v>
      </c>
    </row>
    <row r="46" spans="2:35" s="327" customFormat="1" ht="93" customHeight="1" x14ac:dyDescent="0.35">
      <c r="B46" s="441" t="s">
        <v>9126</v>
      </c>
      <c r="C46" s="423" t="s">
        <v>8314</v>
      </c>
      <c r="D46" s="441" t="s">
        <v>8316</v>
      </c>
      <c r="E46" s="441" t="s">
        <v>8315</v>
      </c>
      <c r="F46" s="438" t="s">
        <v>4088</v>
      </c>
      <c r="G46" s="438" t="s">
        <v>4089</v>
      </c>
      <c r="H46" s="438" t="s">
        <v>9028</v>
      </c>
      <c r="I46" s="337"/>
      <c r="J46" s="337"/>
      <c r="S46" s="328"/>
      <c r="T46" s="328"/>
      <c r="U46" s="328"/>
      <c r="V46" s="328"/>
      <c r="W46" s="328"/>
      <c r="X46" s="328"/>
      <c r="Y46" s="328"/>
      <c r="Z46" s="328"/>
      <c r="AA46" s="328"/>
      <c r="AB46" s="328"/>
      <c r="AC46" s="328"/>
      <c r="AD46" s="328"/>
      <c r="AE46" s="328"/>
      <c r="AI46" s="615" t="s">
        <v>4061</v>
      </c>
    </row>
    <row r="47" spans="2:35" ht="14.5" x14ac:dyDescent="0.35">
      <c r="B47" s="311"/>
      <c r="C47" s="311"/>
      <c r="D47" s="235"/>
      <c r="E47" s="311"/>
      <c r="F47" s="188"/>
      <c r="G47" s="235"/>
      <c r="H47" s="236"/>
      <c r="I47" s="335"/>
      <c r="J47" s="335"/>
      <c r="AI47" s="395" t="s">
        <v>4062</v>
      </c>
    </row>
    <row r="48" spans="2:35" ht="14.5" x14ac:dyDescent="0.35">
      <c r="B48" s="311"/>
      <c r="C48" s="311"/>
      <c r="D48" s="235"/>
      <c r="E48" s="311"/>
      <c r="F48" s="188"/>
      <c r="G48" s="235"/>
      <c r="H48" s="236"/>
      <c r="I48" s="335"/>
      <c r="J48" s="335"/>
      <c r="AI48" s="615" t="s">
        <v>4063</v>
      </c>
    </row>
    <row r="49" spans="2:35" ht="14.5" x14ac:dyDescent="0.35">
      <c r="B49" s="311"/>
      <c r="C49" s="311"/>
      <c r="D49" s="235"/>
      <c r="E49" s="311"/>
      <c r="F49" s="188"/>
      <c r="G49" s="235"/>
      <c r="H49" s="236"/>
      <c r="I49" s="335"/>
      <c r="J49" s="335"/>
      <c r="AI49" s="615" t="s">
        <v>4064</v>
      </c>
    </row>
    <row r="50" spans="2:35" ht="14.5" x14ac:dyDescent="0.35">
      <c r="B50" s="311"/>
      <c r="C50" s="311"/>
      <c r="D50" s="235"/>
      <c r="E50" s="311"/>
      <c r="F50" s="188"/>
      <c r="G50" s="235"/>
      <c r="H50" s="236"/>
      <c r="I50" s="335"/>
      <c r="J50" s="335"/>
      <c r="AI50" s="615" t="s">
        <v>4065</v>
      </c>
    </row>
    <row r="51" spans="2:35" ht="14.5" x14ac:dyDescent="0.35">
      <c r="B51" s="311"/>
      <c r="C51" s="311"/>
      <c r="D51" s="235"/>
      <c r="E51" s="311"/>
      <c r="F51" s="188"/>
      <c r="G51" s="235"/>
      <c r="H51" s="236"/>
      <c r="I51" s="335"/>
      <c r="J51" s="335"/>
      <c r="S51" s="239" t="s">
        <v>4319</v>
      </c>
      <c r="AI51" s="615" t="s">
        <v>4066</v>
      </c>
    </row>
    <row r="52" spans="2:35" ht="14.5" x14ac:dyDescent="0.35">
      <c r="B52" s="311"/>
      <c r="C52" s="311"/>
      <c r="D52" s="235"/>
      <c r="E52" s="311"/>
      <c r="F52" s="188"/>
      <c r="G52" s="235"/>
      <c r="H52" s="236"/>
      <c r="I52" s="335"/>
      <c r="J52" s="335"/>
      <c r="S52" s="376" t="e">
        <f>MATCH("*",B47:B126,-1)</f>
        <v>#N/A</v>
      </c>
      <c r="T52" s="55" t="s">
        <v>3599</v>
      </c>
      <c r="AI52" s="615" t="s">
        <v>4067</v>
      </c>
    </row>
    <row r="53" spans="2:35" ht="14.5" x14ac:dyDescent="0.35">
      <c r="B53" s="311"/>
      <c r="C53" s="311"/>
      <c r="D53" s="235"/>
      <c r="E53" s="311"/>
      <c r="F53" s="188"/>
      <c r="G53" s="235"/>
      <c r="H53" s="236"/>
      <c r="I53" s="335"/>
      <c r="J53" s="335"/>
      <c r="S53" s="376" t="e">
        <f t="array" aca="1" ref="S53" ca="1">MIN(IF(LEN(OFFSET(B47,0,0,S52-1,1))=0,ROW(OFFSET(B47,0,0,S52-1,1))))</f>
        <v>#N/A</v>
      </c>
      <c r="T53" s="55" t="s">
        <v>3729</v>
      </c>
      <c r="AI53" s="615" t="s">
        <v>4068</v>
      </c>
    </row>
    <row r="54" spans="2:35" ht="14.5" x14ac:dyDescent="0.35">
      <c r="B54" s="311"/>
      <c r="C54" s="311"/>
      <c r="D54" s="235"/>
      <c r="E54" s="311"/>
      <c r="F54" s="188"/>
      <c r="G54" s="235"/>
      <c r="H54" s="236"/>
      <c r="I54" s="335"/>
      <c r="J54" s="335"/>
      <c r="AI54" s="615" t="s">
        <v>4069</v>
      </c>
    </row>
    <row r="55" spans="2:35" ht="14.5" x14ac:dyDescent="0.35">
      <c r="B55" s="311"/>
      <c r="C55" s="311"/>
      <c r="D55" s="235"/>
      <c r="E55" s="311"/>
      <c r="F55" s="188"/>
      <c r="G55" s="235"/>
      <c r="H55" s="236"/>
      <c r="I55" s="335"/>
      <c r="J55" s="335"/>
      <c r="S55" s="239" t="s">
        <v>3600</v>
      </c>
      <c r="AI55" s="615" t="s">
        <v>4070</v>
      </c>
    </row>
    <row r="56" spans="2:35" ht="14.5" x14ac:dyDescent="0.35">
      <c r="B56" s="311"/>
      <c r="C56" s="311"/>
      <c r="D56" s="235"/>
      <c r="E56" s="311"/>
      <c r="F56" s="188"/>
      <c r="G56" s="235"/>
      <c r="H56" s="236"/>
      <c r="I56" s="335"/>
      <c r="J56" s="335"/>
      <c r="S56" s="55" t="s">
        <v>3604</v>
      </c>
      <c r="AI56" s="615" t="s">
        <v>4086</v>
      </c>
    </row>
    <row r="57" spans="2:35" ht="14.5" x14ac:dyDescent="0.35">
      <c r="B57" s="311"/>
      <c r="C57" s="311"/>
      <c r="D57" s="235"/>
      <c r="E57" s="311"/>
      <c r="F57" s="188"/>
      <c r="G57" s="235"/>
      <c r="H57" s="236"/>
      <c r="I57" s="335"/>
      <c r="J57" s="335"/>
      <c r="AI57" s="615" t="s">
        <v>4087</v>
      </c>
    </row>
    <row r="58" spans="2:35" ht="14.5" x14ac:dyDescent="0.35">
      <c r="B58" s="311"/>
      <c r="C58" s="311"/>
      <c r="D58" s="235"/>
      <c r="E58" s="311"/>
      <c r="F58" s="188"/>
      <c r="G58" s="235"/>
      <c r="H58" s="236"/>
      <c r="I58" s="335"/>
      <c r="J58" s="335"/>
      <c r="S58" s="239" t="s">
        <v>4587</v>
      </c>
      <c r="AI58" s="615" t="s">
        <v>4071</v>
      </c>
    </row>
    <row r="59" spans="2:35" ht="14.5" x14ac:dyDescent="0.35">
      <c r="B59" s="311"/>
      <c r="C59" s="311"/>
      <c r="D59" s="235"/>
      <c r="E59" s="311"/>
      <c r="F59" s="188"/>
      <c r="G59" s="235"/>
      <c r="H59" s="236"/>
      <c r="I59" s="335"/>
      <c r="J59" s="335"/>
      <c r="S59" s="376" t="e">
        <f>MATCH("*",B132:B141,-1)</f>
        <v>#N/A</v>
      </c>
      <c r="AI59" s="615" t="s">
        <v>4072</v>
      </c>
    </row>
    <row r="60" spans="2:35" ht="14.5" x14ac:dyDescent="0.35">
      <c r="B60" s="311"/>
      <c r="C60" s="311"/>
      <c r="D60" s="235"/>
      <c r="E60" s="311"/>
      <c r="F60" s="188"/>
      <c r="G60" s="235"/>
      <c r="H60" s="236"/>
      <c r="I60" s="335"/>
      <c r="J60" s="335"/>
      <c r="S60" s="376" t="e">
        <f t="array" aca="1" ref="S60" ca="1">MIN(IF(LEN(OFFSET(B132,0,0,S59-1,1))=0,ROW(OFFSET(B132,0,0,S59-1,1))))</f>
        <v>#N/A</v>
      </c>
      <c r="AI60" s="615" t="s">
        <v>4073</v>
      </c>
    </row>
    <row r="61" spans="2:35" ht="14.5" x14ac:dyDescent="0.35">
      <c r="B61" s="311"/>
      <c r="C61" s="311"/>
      <c r="D61" s="235"/>
      <c r="E61" s="311"/>
      <c r="F61" s="188"/>
      <c r="G61" s="235"/>
      <c r="H61" s="236"/>
      <c r="I61" s="335"/>
      <c r="J61" s="335"/>
      <c r="AI61" s="615" t="s">
        <v>4074</v>
      </c>
    </row>
    <row r="62" spans="2:35" ht="14.5" x14ac:dyDescent="0.35">
      <c r="B62" s="311"/>
      <c r="C62" s="311"/>
      <c r="D62" s="235"/>
      <c r="E62" s="311"/>
      <c r="F62" s="188"/>
      <c r="G62" s="235"/>
      <c r="H62" s="236"/>
      <c r="I62" s="335"/>
      <c r="J62" s="335"/>
      <c r="AI62" s="615" t="s">
        <v>4075</v>
      </c>
    </row>
    <row r="63" spans="2:35" ht="14.5" x14ac:dyDescent="0.35">
      <c r="B63" s="311"/>
      <c r="C63" s="311"/>
      <c r="D63" s="235"/>
      <c r="E63" s="311"/>
      <c r="F63" s="188"/>
      <c r="G63" s="235"/>
      <c r="H63" s="236"/>
      <c r="I63" s="335"/>
      <c r="J63" s="335"/>
      <c r="AI63" s="615" t="s">
        <v>4076</v>
      </c>
    </row>
    <row r="64" spans="2:35" ht="14.5" x14ac:dyDescent="0.35">
      <c r="B64" s="311"/>
      <c r="C64" s="311"/>
      <c r="D64" s="235"/>
      <c r="E64" s="311"/>
      <c r="F64" s="188"/>
      <c r="G64" s="235"/>
      <c r="H64" s="236"/>
      <c r="I64" s="335"/>
      <c r="J64" s="335"/>
      <c r="AI64" s="615" t="s">
        <v>4077</v>
      </c>
    </row>
    <row r="65" spans="2:35" ht="14.5" x14ac:dyDescent="0.35">
      <c r="B65" s="311"/>
      <c r="C65" s="311"/>
      <c r="D65" s="235"/>
      <c r="E65" s="311"/>
      <c r="F65" s="188"/>
      <c r="G65" s="235"/>
      <c r="H65" s="236"/>
      <c r="I65" s="335"/>
      <c r="J65" s="335"/>
      <c r="AI65" s="615" t="s">
        <v>4078</v>
      </c>
    </row>
    <row r="66" spans="2:35" ht="14.5" x14ac:dyDescent="0.35">
      <c r="B66" s="311"/>
      <c r="C66" s="311"/>
      <c r="D66" s="235"/>
      <c r="E66" s="311"/>
      <c r="F66" s="188"/>
      <c r="G66" s="235"/>
      <c r="H66" s="236"/>
      <c r="I66" s="335"/>
      <c r="J66" s="335"/>
    </row>
    <row r="67" spans="2:35" ht="14.5" x14ac:dyDescent="0.35">
      <c r="B67" s="311"/>
      <c r="C67" s="311"/>
      <c r="D67" s="235"/>
      <c r="E67" s="311"/>
      <c r="F67" s="188"/>
      <c r="G67" s="235"/>
      <c r="H67" s="236"/>
      <c r="I67" s="335"/>
      <c r="J67" s="335"/>
      <c r="S67" s="56"/>
      <c r="T67" s="56"/>
      <c r="U67" s="56"/>
      <c r="V67" s="56"/>
      <c r="W67" s="56"/>
      <c r="X67" s="56"/>
      <c r="Y67" s="56"/>
      <c r="Z67" s="56"/>
      <c r="AA67" s="56"/>
      <c r="AB67" s="56"/>
      <c r="AC67" s="56"/>
      <c r="AD67" s="56"/>
      <c r="AE67" s="56"/>
      <c r="AI67" s="335"/>
    </row>
    <row r="68" spans="2:35" ht="14.5" x14ac:dyDescent="0.35">
      <c r="B68" s="311"/>
      <c r="C68" s="311"/>
      <c r="D68" s="235"/>
      <c r="E68" s="311"/>
      <c r="F68" s="188"/>
      <c r="G68" s="235"/>
      <c r="H68" s="236"/>
      <c r="I68" s="335"/>
      <c r="J68" s="335"/>
    </row>
    <row r="69" spans="2:35" ht="14.5" x14ac:dyDescent="0.35">
      <c r="B69" s="311"/>
      <c r="C69" s="311"/>
      <c r="D69" s="235"/>
      <c r="E69" s="311"/>
      <c r="F69" s="188"/>
      <c r="G69" s="235"/>
      <c r="H69" s="236"/>
      <c r="I69" s="335"/>
      <c r="J69" s="335"/>
      <c r="AI69" s="335"/>
    </row>
    <row r="70" spans="2:35" ht="14.5" x14ac:dyDescent="0.35">
      <c r="B70" s="311"/>
      <c r="C70" s="311"/>
      <c r="D70" s="235"/>
      <c r="E70" s="311"/>
      <c r="F70" s="188"/>
      <c r="G70" s="235"/>
      <c r="H70" s="236"/>
      <c r="I70" s="335"/>
      <c r="J70" s="335"/>
      <c r="AI70" s="335"/>
    </row>
    <row r="71" spans="2:35" ht="14.5" x14ac:dyDescent="0.35">
      <c r="B71" s="311"/>
      <c r="C71" s="311"/>
      <c r="D71" s="235"/>
      <c r="E71" s="311"/>
      <c r="F71" s="188"/>
      <c r="G71" s="235"/>
      <c r="H71" s="236"/>
      <c r="I71" s="335"/>
      <c r="J71" s="335"/>
    </row>
    <row r="72" spans="2:35" ht="14.5" x14ac:dyDescent="0.35">
      <c r="B72" s="311"/>
      <c r="C72" s="311"/>
      <c r="D72" s="235"/>
      <c r="E72" s="311"/>
      <c r="F72" s="188"/>
      <c r="G72" s="235"/>
      <c r="H72" s="236"/>
      <c r="I72" s="335"/>
      <c r="J72" s="335"/>
    </row>
    <row r="73" spans="2:35" ht="14.5" x14ac:dyDescent="0.35">
      <c r="B73" s="311"/>
      <c r="C73" s="311"/>
      <c r="D73" s="235"/>
      <c r="E73" s="311"/>
      <c r="F73" s="188"/>
      <c r="G73" s="235"/>
      <c r="H73" s="236"/>
      <c r="I73" s="335"/>
      <c r="J73" s="335"/>
    </row>
    <row r="74" spans="2:35" ht="14.5" x14ac:dyDescent="0.35">
      <c r="B74" s="311"/>
      <c r="C74" s="311"/>
      <c r="D74" s="235"/>
      <c r="E74" s="311"/>
      <c r="F74" s="188"/>
      <c r="G74" s="235"/>
      <c r="H74" s="236"/>
      <c r="I74" s="335"/>
      <c r="J74" s="335"/>
    </row>
    <row r="75" spans="2:35" ht="14.5" x14ac:dyDescent="0.35">
      <c r="B75" s="311"/>
      <c r="C75" s="311"/>
      <c r="D75" s="235"/>
      <c r="E75" s="311"/>
      <c r="F75" s="188"/>
      <c r="G75" s="235"/>
      <c r="H75" s="236"/>
      <c r="I75" s="335"/>
      <c r="J75" s="335"/>
    </row>
    <row r="76" spans="2:35" ht="14.5" x14ac:dyDescent="0.35">
      <c r="B76" s="311"/>
      <c r="C76" s="311"/>
      <c r="D76" s="235"/>
      <c r="E76" s="311"/>
      <c r="F76" s="188"/>
      <c r="G76" s="235"/>
      <c r="H76" s="236"/>
      <c r="I76" s="335"/>
      <c r="J76" s="335"/>
    </row>
    <row r="77" spans="2:35" ht="14.5" x14ac:dyDescent="0.35">
      <c r="B77" s="311"/>
      <c r="C77" s="311"/>
      <c r="D77" s="235"/>
      <c r="E77" s="311"/>
      <c r="F77" s="188"/>
      <c r="G77" s="235"/>
      <c r="H77" s="236"/>
      <c r="I77" s="335"/>
      <c r="J77" s="335"/>
    </row>
    <row r="78" spans="2:35" ht="14.5" x14ac:dyDescent="0.35">
      <c r="B78" s="311"/>
      <c r="C78" s="311"/>
      <c r="D78" s="235"/>
      <c r="E78" s="311"/>
      <c r="F78" s="188"/>
      <c r="G78" s="235"/>
      <c r="H78" s="236"/>
      <c r="I78" s="335"/>
      <c r="J78" s="335"/>
    </row>
    <row r="79" spans="2:35" ht="14.5" x14ac:dyDescent="0.35">
      <c r="B79" s="311"/>
      <c r="C79" s="311"/>
      <c r="D79" s="235"/>
      <c r="E79" s="311"/>
      <c r="F79" s="188"/>
      <c r="G79" s="235"/>
      <c r="H79" s="236"/>
      <c r="I79" s="335"/>
      <c r="J79" s="335"/>
    </row>
    <row r="80" spans="2:35" ht="14.5" x14ac:dyDescent="0.35">
      <c r="B80" s="311"/>
      <c r="C80" s="311"/>
      <c r="D80" s="235"/>
      <c r="E80" s="311"/>
      <c r="F80" s="188"/>
      <c r="G80" s="235"/>
      <c r="H80" s="236"/>
      <c r="I80" s="335"/>
      <c r="J80" s="335"/>
    </row>
    <row r="81" spans="2:31" ht="14.5" x14ac:dyDescent="0.35">
      <c r="B81" s="311"/>
      <c r="C81" s="311"/>
      <c r="D81" s="235"/>
      <c r="E81" s="311"/>
      <c r="F81" s="188"/>
      <c r="G81" s="235"/>
      <c r="H81" s="236"/>
      <c r="I81" s="335"/>
      <c r="J81" s="335"/>
    </row>
    <row r="82" spans="2:31" ht="14.5" x14ac:dyDescent="0.35">
      <c r="B82" s="311"/>
      <c r="C82" s="311"/>
      <c r="D82" s="235"/>
      <c r="E82" s="311"/>
      <c r="F82" s="188"/>
      <c r="G82" s="235"/>
      <c r="H82" s="236"/>
      <c r="I82" s="335"/>
      <c r="J82" s="335"/>
    </row>
    <row r="83" spans="2:31" ht="14.5" x14ac:dyDescent="0.35">
      <c r="B83" s="311"/>
      <c r="C83" s="311"/>
      <c r="D83" s="235"/>
      <c r="E83" s="311"/>
      <c r="F83" s="188"/>
      <c r="G83" s="235"/>
      <c r="H83" s="236"/>
      <c r="I83" s="335"/>
      <c r="J83" s="335"/>
    </row>
    <row r="84" spans="2:31" ht="14.5" x14ac:dyDescent="0.35">
      <c r="B84" s="311"/>
      <c r="C84" s="311"/>
      <c r="D84" s="235"/>
      <c r="E84" s="311"/>
      <c r="F84" s="188"/>
      <c r="G84" s="235"/>
      <c r="H84" s="236"/>
      <c r="I84" s="335"/>
      <c r="J84" s="335"/>
    </row>
    <row r="85" spans="2:31" ht="14.5" x14ac:dyDescent="0.35">
      <c r="B85" s="311"/>
      <c r="C85" s="311"/>
      <c r="D85" s="235"/>
      <c r="E85" s="311"/>
      <c r="F85" s="188"/>
      <c r="G85" s="235"/>
      <c r="H85" s="236"/>
      <c r="I85" s="335"/>
      <c r="J85" s="335"/>
    </row>
    <row r="86" spans="2:31" ht="14.5" x14ac:dyDescent="0.35">
      <c r="B86" s="311"/>
      <c r="C86" s="311"/>
      <c r="D86" s="235"/>
      <c r="E86" s="311"/>
      <c r="F86" s="188"/>
      <c r="G86" s="235"/>
      <c r="H86" s="236"/>
      <c r="I86" s="335"/>
      <c r="J86" s="335"/>
    </row>
    <row r="87" spans="2:31" ht="14.5" x14ac:dyDescent="0.35">
      <c r="B87" s="311"/>
      <c r="C87" s="311"/>
      <c r="D87" s="235"/>
      <c r="E87" s="311"/>
      <c r="F87" s="188"/>
      <c r="G87" s="235"/>
      <c r="H87" s="236"/>
      <c r="I87" s="335"/>
      <c r="J87" s="335"/>
    </row>
    <row r="88" spans="2:31" ht="14.5" x14ac:dyDescent="0.35">
      <c r="B88" s="311"/>
      <c r="C88" s="311"/>
      <c r="D88" s="235"/>
      <c r="E88" s="311"/>
      <c r="F88" s="188"/>
      <c r="G88" s="235"/>
      <c r="H88" s="236"/>
      <c r="I88" s="335"/>
      <c r="J88" s="335"/>
      <c r="AE88" s="56"/>
    </row>
    <row r="89" spans="2:31" ht="14.5" x14ac:dyDescent="0.35">
      <c r="B89" s="311"/>
      <c r="C89" s="311"/>
      <c r="D89" s="235"/>
      <c r="E89" s="311"/>
      <c r="F89" s="188"/>
      <c r="G89" s="235"/>
      <c r="H89" s="236"/>
      <c r="I89" s="335"/>
      <c r="J89" s="335"/>
      <c r="AE89" s="56"/>
    </row>
    <row r="90" spans="2:31" ht="14.5" x14ac:dyDescent="0.35">
      <c r="B90" s="311"/>
      <c r="C90" s="311"/>
      <c r="D90" s="235"/>
      <c r="E90" s="311"/>
      <c r="F90" s="188"/>
      <c r="G90" s="235"/>
      <c r="H90" s="236"/>
      <c r="I90" s="335"/>
      <c r="J90" s="335"/>
      <c r="AE90" s="56"/>
    </row>
    <row r="91" spans="2:31" ht="14.5" x14ac:dyDescent="0.35">
      <c r="B91" s="311"/>
      <c r="C91" s="311"/>
      <c r="D91" s="235"/>
      <c r="E91" s="311"/>
      <c r="F91" s="188"/>
      <c r="G91" s="235"/>
      <c r="H91" s="236"/>
      <c r="I91" s="335"/>
      <c r="J91" s="335"/>
      <c r="AE91" s="56"/>
    </row>
    <row r="92" spans="2:31" ht="14.5" x14ac:dyDescent="0.35">
      <c r="B92" s="311"/>
      <c r="C92" s="311"/>
      <c r="D92" s="235"/>
      <c r="E92" s="311"/>
      <c r="F92" s="188"/>
      <c r="G92" s="235"/>
      <c r="H92" s="236"/>
      <c r="I92" s="335"/>
      <c r="J92" s="335"/>
      <c r="AE92" s="56"/>
    </row>
    <row r="93" spans="2:31" ht="14.5" x14ac:dyDescent="0.35">
      <c r="B93" s="311"/>
      <c r="C93" s="311"/>
      <c r="D93" s="235"/>
      <c r="E93" s="311"/>
      <c r="F93" s="188"/>
      <c r="G93" s="235"/>
      <c r="H93" s="236"/>
      <c r="I93" s="335"/>
      <c r="J93" s="335"/>
      <c r="AE93" s="56"/>
    </row>
    <row r="94" spans="2:31" ht="14.5" x14ac:dyDescent="0.35">
      <c r="B94" s="311"/>
      <c r="C94" s="311"/>
      <c r="D94" s="235"/>
      <c r="E94" s="311"/>
      <c r="F94" s="188"/>
      <c r="G94" s="235"/>
      <c r="H94" s="236"/>
      <c r="I94" s="335"/>
      <c r="J94" s="335"/>
      <c r="AE94" s="56"/>
    </row>
    <row r="95" spans="2:31" ht="14.5" x14ac:dyDescent="0.35">
      <c r="B95" s="311"/>
      <c r="C95" s="311"/>
      <c r="D95" s="235"/>
      <c r="E95" s="311"/>
      <c r="F95" s="188"/>
      <c r="G95" s="235"/>
      <c r="H95" s="236"/>
      <c r="I95" s="335"/>
      <c r="J95" s="335"/>
      <c r="AE95" s="56"/>
    </row>
    <row r="96" spans="2:31" ht="14.5" x14ac:dyDescent="0.35">
      <c r="B96" s="311"/>
      <c r="C96" s="311"/>
      <c r="D96" s="235"/>
      <c r="E96" s="311"/>
      <c r="F96" s="188"/>
      <c r="G96" s="235"/>
      <c r="H96" s="236"/>
      <c r="I96" s="335"/>
      <c r="J96" s="335"/>
      <c r="AE96" s="56"/>
    </row>
    <row r="97" spans="2:10" ht="14.5" x14ac:dyDescent="0.35">
      <c r="B97" s="311"/>
      <c r="C97" s="311"/>
      <c r="D97" s="235"/>
      <c r="E97" s="311"/>
      <c r="F97" s="188"/>
      <c r="G97" s="235"/>
      <c r="H97" s="236"/>
      <c r="I97" s="335"/>
      <c r="J97" s="335"/>
    </row>
    <row r="98" spans="2:10" ht="14.5" x14ac:dyDescent="0.35">
      <c r="B98" s="311"/>
      <c r="C98" s="311"/>
      <c r="D98" s="235"/>
      <c r="E98" s="311"/>
      <c r="F98" s="188"/>
      <c r="G98" s="235"/>
      <c r="H98" s="236"/>
      <c r="I98" s="335"/>
      <c r="J98" s="335"/>
    </row>
    <row r="99" spans="2:10" ht="14.5" x14ac:dyDescent="0.35">
      <c r="B99" s="311"/>
      <c r="C99" s="311"/>
      <c r="D99" s="235"/>
      <c r="E99" s="311"/>
      <c r="F99" s="188"/>
      <c r="G99" s="235"/>
      <c r="H99" s="236"/>
      <c r="I99" s="335"/>
      <c r="J99" s="335"/>
    </row>
    <row r="100" spans="2:10" ht="14.5" x14ac:dyDescent="0.35">
      <c r="B100" s="311"/>
      <c r="C100" s="311"/>
      <c r="D100" s="235"/>
      <c r="E100" s="311"/>
      <c r="F100" s="188"/>
      <c r="G100" s="235"/>
      <c r="H100" s="236"/>
      <c r="I100" s="335"/>
      <c r="J100" s="335"/>
    </row>
    <row r="101" spans="2:10" ht="14.5" x14ac:dyDescent="0.35">
      <c r="B101" s="311"/>
      <c r="C101" s="311"/>
      <c r="D101" s="235"/>
      <c r="E101" s="311"/>
      <c r="F101" s="188"/>
      <c r="G101" s="235"/>
      <c r="H101" s="236"/>
      <c r="I101" s="335"/>
      <c r="J101" s="335"/>
    </row>
    <row r="102" spans="2:10" ht="14.5" x14ac:dyDescent="0.35">
      <c r="B102" s="311"/>
      <c r="C102" s="311"/>
      <c r="D102" s="235"/>
      <c r="E102" s="311"/>
      <c r="F102" s="188"/>
      <c r="G102" s="235"/>
      <c r="H102" s="236"/>
      <c r="I102" s="335"/>
      <c r="J102" s="335"/>
    </row>
    <row r="103" spans="2:10" ht="14.5" x14ac:dyDescent="0.35">
      <c r="B103" s="311"/>
      <c r="C103" s="311"/>
      <c r="D103" s="235"/>
      <c r="E103" s="311"/>
      <c r="F103" s="188"/>
      <c r="G103" s="235"/>
      <c r="H103" s="236"/>
      <c r="I103" s="335"/>
      <c r="J103" s="335"/>
    </row>
    <row r="104" spans="2:10" ht="14.5" x14ac:dyDescent="0.35">
      <c r="B104" s="311"/>
      <c r="C104" s="311"/>
      <c r="D104" s="235"/>
      <c r="E104" s="311"/>
      <c r="F104" s="188"/>
      <c r="G104" s="235"/>
      <c r="H104" s="236"/>
      <c r="I104" s="335"/>
      <c r="J104" s="335"/>
    </row>
    <row r="105" spans="2:10" ht="14.5" x14ac:dyDescent="0.35">
      <c r="B105" s="311"/>
      <c r="C105" s="311"/>
      <c r="D105" s="235"/>
      <c r="E105" s="311"/>
      <c r="F105" s="188"/>
      <c r="G105" s="235"/>
      <c r="H105" s="236"/>
      <c r="I105" s="335"/>
      <c r="J105" s="335"/>
    </row>
    <row r="106" spans="2:10" ht="14.5" x14ac:dyDescent="0.35">
      <c r="B106" s="311"/>
      <c r="C106" s="311"/>
      <c r="D106" s="235"/>
      <c r="E106" s="311"/>
      <c r="F106" s="188"/>
      <c r="G106" s="235"/>
      <c r="H106" s="236"/>
      <c r="I106" s="335"/>
      <c r="J106" s="335"/>
    </row>
    <row r="107" spans="2:10" ht="14.5" x14ac:dyDescent="0.35">
      <c r="B107" s="311"/>
      <c r="C107" s="311"/>
      <c r="D107" s="235"/>
      <c r="E107" s="311"/>
      <c r="F107" s="188"/>
      <c r="G107" s="235"/>
      <c r="H107" s="236"/>
      <c r="I107" s="335"/>
      <c r="J107" s="335"/>
    </row>
    <row r="108" spans="2:10" ht="14.5" x14ac:dyDescent="0.35">
      <c r="B108" s="311"/>
      <c r="C108" s="311"/>
      <c r="D108" s="235"/>
      <c r="E108" s="311"/>
      <c r="F108" s="188"/>
      <c r="G108" s="235"/>
      <c r="H108" s="236"/>
      <c r="I108" s="335"/>
      <c r="J108" s="335"/>
    </row>
    <row r="109" spans="2:10" ht="14.5" x14ac:dyDescent="0.35">
      <c r="B109" s="311"/>
      <c r="C109" s="311"/>
      <c r="D109" s="235"/>
      <c r="E109" s="311"/>
      <c r="F109" s="188"/>
      <c r="G109" s="235"/>
      <c r="H109" s="236"/>
      <c r="I109" s="335"/>
      <c r="J109" s="335"/>
    </row>
    <row r="110" spans="2:10" ht="14.5" x14ac:dyDescent="0.35">
      <c r="B110" s="311"/>
      <c r="C110" s="311"/>
      <c r="D110" s="235"/>
      <c r="E110" s="311"/>
      <c r="F110" s="188"/>
      <c r="G110" s="235"/>
      <c r="H110" s="236"/>
      <c r="I110" s="335"/>
      <c r="J110" s="335"/>
    </row>
    <row r="111" spans="2:10" ht="14.5" x14ac:dyDescent="0.35">
      <c r="B111" s="311"/>
      <c r="C111" s="311"/>
      <c r="D111" s="235"/>
      <c r="E111" s="311"/>
      <c r="F111" s="188"/>
      <c r="G111" s="235"/>
      <c r="H111" s="236"/>
      <c r="I111" s="335"/>
      <c r="J111" s="335"/>
    </row>
    <row r="112" spans="2:10" ht="14.5" x14ac:dyDescent="0.35">
      <c r="B112" s="311"/>
      <c r="C112" s="311"/>
      <c r="D112" s="235"/>
      <c r="E112" s="311"/>
      <c r="F112" s="188"/>
      <c r="G112" s="235"/>
      <c r="H112" s="236"/>
      <c r="I112" s="335"/>
      <c r="J112" s="335"/>
    </row>
    <row r="113" spans="2:10" ht="14.5" x14ac:dyDescent="0.35">
      <c r="B113" s="311"/>
      <c r="C113" s="311"/>
      <c r="D113" s="235"/>
      <c r="E113" s="311"/>
      <c r="F113" s="188"/>
      <c r="G113" s="235"/>
      <c r="H113" s="236"/>
      <c r="I113" s="335"/>
      <c r="J113" s="335"/>
    </row>
    <row r="114" spans="2:10" ht="14.5" x14ac:dyDescent="0.35">
      <c r="B114" s="311"/>
      <c r="C114" s="311"/>
      <c r="D114" s="235"/>
      <c r="E114" s="311"/>
      <c r="F114" s="188"/>
      <c r="G114" s="235"/>
      <c r="H114" s="236"/>
      <c r="I114" s="335"/>
      <c r="J114" s="335"/>
    </row>
    <row r="115" spans="2:10" ht="14.5" x14ac:dyDescent="0.35">
      <c r="B115" s="311"/>
      <c r="C115" s="311"/>
      <c r="D115" s="235"/>
      <c r="E115" s="311"/>
      <c r="F115" s="188"/>
      <c r="G115" s="235"/>
      <c r="H115" s="236"/>
      <c r="I115" s="335"/>
      <c r="J115" s="335"/>
    </row>
    <row r="116" spans="2:10" ht="14.5" x14ac:dyDescent="0.35">
      <c r="B116" s="311"/>
      <c r="C116" s="311"/>
      <c r="D116" s="235"/>
      <c r="E116" s="311"/>
      <c r="F116" s="188"/>
      <c r="G116" s="235"/>
      <c r="H116" s="236"/>
      <c r="I116" s="335"/>
      <c r="J116" s="335"/>
    </row>
    <row r="117" spans="2:10" ht="14.5" x14ac:dyDescent="0.35">
      <c r="B117" s="311"/>
      <c r="C117" s="311"/>
      <c r="D117" s="235"/>
      <c r="E117" s="311"/>
      <c r="F117" s="188"/>
      <c r="G117" s="235"/>
      <c r="H117" s="236"/>
      <c r="I117" s="335"/>
      <c r="J117" s="335"/>
    </row>
    <row r="118" spans="2:10" ht="14.5" x14ac:dyDescent="0.35">
      <c r="B118" s="311"/>
      <c r="C118" s="311"/>
      <c r="D118" s="235"/>
      <c r="E118" s="311"/>
      <c r="F118" s="188"/>
      <c r="G118" s="235"/>
      <c r="H118" s="236"/>
      <c r="I118" s="335"/>
      <c r="J118" s="335"/>
    </row>
    <row r="119" spans="2:10" ht="14.5" x14ac:dyDescent="0.35">
      <c r="B119" s="311"/>
      <c r="C119" s="311"/>
      <c r="D119" s="235"/>
      <c r="E119" s="311"/>
      <c r="F119" s="188"/>
      <c r="G119" s="235"/>
      <c r="H119" s="236"/>
      <c r="I119" s="335"/>
      <c r="J119" s="335"/>
    </row>
    <row r="120" spans="2:10" ht="14.5" x14ac:dyDescent="0.35">
      <c r="B120" s="311"/>
      <c r="C120" s="311"/>
      <c r="D120" s="235"/>
      <c r="E120" s="311"/>
      <c r="F120" s="188"/>
      <c r="G120" s="235"/>
      <c r="H120" s="236"/>
      <c r="I120" s="335"/>
      <c r="J120" s="335"/>
    </row>
    <row r="121" spans="2:10" ht="14.5" x14ac:dyDescent="0.35">
      <c r="B121" s="311"/>
      <c r="C121" s="311"/>
      <c r="D121" s="235"/>
      <c r="E121" s="311"/>
      <c r="F121" s="188"/>
      <c r="G121" s="235"/>
      <c r="H121" s="236"/>
      <c r="I121" s="335"/>
      <c r="J121" s="335"/>
    </row>
    <row r="122" spans="2:10" ht="14.5" x14ac:dyDescent="0.35">
      <c r="B122" s="311"/>
      <c r="C122" s="311"/>
      <c r="D122" s="235"/>
      <c r="E122" s="311"/>
      <c r="F122" s="188"/>
      <c r="G122" s="235"/>
      <c r="H122" s="236"/>
      <c r="I122" s="335"/>
      <c r="J122" s="335"/>
    </row>
    <row r="123" spans="2:10" ht="14.5" x14ac:dyDescent="0.35">
      <c r="B123" s="311"/>
      <c r="C123" s="311"/>
      <c r="D123" s="235"/>
      <c r="E123" s="311"/>
      <c r="F123" s="188"/>
      <c r="G123" s="235"/>
      <c r="H123" s="236"/>
      <c r="I123" s="335"/>
      <c r="J123" s="335"/>
    </row>
    <row r="124" spans="2:10" ht="14.5" x14ac:dyDescent="0.35">
      <c r="B124" s="311"/>
      <c r="C124" s="311"/>
      <c r="D124" s="235"/>
      <c r="E124" s="311"/>
      <c r="F124" s="188"/>
      <c r="G124" s="235"/>
      <c r="H124" s="236"/>
      <c r="I124" s="335"/>
      <c r="J124" s="335"/>
    </row>
    <row r="125" spans="2:10" ht="16.5" customHeight="1" x14ac:dyDescent="0.35">
      <c r="B125" s="311"/>
      <c r="C125" s="311"/>
      <c r="D125" s="235"/>
      <c r="E125" s="311"/>
      <c r="F125" s="188"/>
      <c r="G125" s="235"/>
      <c r="H125" s="236"/>
      <c r="I125" s="335"/>
      <c r="J125" s="335"/>
    </row>
    <row r="126" spans="2:10" ht="14.5" x14ac:dyDescent="0.35">
      <c r="B126" s="311"/>
      <c r="C126" s="311"/>
      <c r="D126" s="235"/>
      <c r="E126" s="311"/>
      <c r="F126" s="188"/>
      <c r="G126" s="235"/>
      <c r="H126" s="236"/>
      <c r="I126" s="335"/>
      <c r="J126" s="335"/>
    </row>
    <row r="127" spans="2:10" ht="14.5" x14ac:dyDescent="0.35">
      <c r="B127" s="335"/>
      <c r="C127" s="335"/>
      <c r="D127" s="335"/>
      <c r="E127" s="335"/>
      <c r="F127" s="335"/>
      <c r="G127" s="335"/>
      <c r="H127" s="335"/>
      <c r="I127" s="335"/>
      <c r="J127" s="335"/>
    </row>
    <row r="128" spans="2:10" ht="14.5" x14ac:dyDescent="0.35">
      <c r="B128" s="335"/>
      <c r="C128" s="335"/>
      <c r="D128" s="335"/>
      <c r="E128" s="335"/>
      <c r="F128" s="335"/>
      <c r="G128" s="335"/>
      <c r="H128" s="335"/>
      <c r="I128" s="335"/>
    </row>
    <row r="129" spans="2:10" x14ac:dyDescent="0.35">
      <c r="B129" s="29" t="s">
        <v>4227</v>
      </c>
      <c r="J129" s="129" t="s">
        <v>4306</v>
      </c>
    </row>
    <row r="130" spans="2:10" x14ac:dyDescent="0.35">
      <c r="B130" s="619" t="str">
        <f ca="1">IF(ISERROR(S60),"",IF(S60&gt;0,$S$56,""))</f>
        <v/>
      </c>
    </row>
    <row r="131" spans="2:10" ht="98.5" customHeight="1" x14ac:dyDescent="0.35">
      <c r="B131" s="441" t="s">
        <v>9030</v>
      </c>
      <c r="C131" s="441" t="s">
        <v>9029</v>
      </c>
      <c r="D131" s="441" t="s">
        <v>4380</v>
      </c>
      <c r="E131" s="441" t="s">
        <v>3920</v>
      </c>
      <c r="F131" s="441" t="s">
        <v>9045</v>
      </c>
      <c r="G131" s="441" t="s">
        <v>8972</v>
      </c>
      <c r="H131" s="826" t="s">
        <v>9046</v>
      </c>
      <c r="I131" s="827"/>
      <c r="J131" s="828"/>
    </row>
    <row r="132" spans="2:10" x14ac:dyDescent="0.35">
      <c r="B132" s="311"/>
      <c r="C132" s="311"/>
      <c r="D132" s="311"/>
      <c r="E132" s="311"/>
      <c r="F132" s="194"/>
      <c r="G132" s="194"/>
      <c r="H132" s="847"/>
      <c r="I132" s="845"/>
      <c r="J132" s="846"/>
    </row>
    <row r="133" spans="2:10" x14ac:dyDescent="0.35">
      <c r="B133" s="311"/>
      <c r="C133" s="311"/>
      <c r="D133" s="311"/>
      <c r="E133" s="311"/>
      <c r="F133" s="194"/>
      <c r="G133" s="194"/>
      <c r="H133" s="847"/>
      <c r="I133" s="845"/>
      <c r="J133" s="846"/>
    </row>
    <row r="134" spans="2:10" x14ac:dyDescent="0.35">
      <c r="B134" s="311"/>
      <c r="C134" s="311"/>
      <c r="D134" s="311"/>
      <c r="E134" s="311"/>
      <c r="F134" s="194"/>
      <c r="G134" s="194"/>
      <c r="H134" s="847"/>
      <c r="I134" s="845"/>
      <c r="J134" s="846"/>
    </row>
    <row r="135" spans="2:10" x14ac:dyDescent="0.35">
      <c r="B135" s="311"/>
      <c r="C135" s="311"/>
      <c r="D135" s="311"/>
      <c r="E135" s="311"/>
      <c r="F135" s="194"/>
      <c r="G135" s="194"/>
      <c r="H135" s="847"/>
      <c r="I135" s="845"/>
      <c r="J135" s="846"/>
    </row>
    <row r="136" spans="2:10" x14ac:dyDescent="0.35">
      <c r="B136" s="311"/>
      <c r="C136" s="311"/>
      <c r="D136" s="311"/>
      <c r="E136" s="311"/>
      <c r="F136" s="194"/>
      <c r="G136" s="194"/>
      <c r="H136" s="847"/>
      <c r="I136" s="845"/>
      <c r="J136" s="846"/>
    </row>
    <row r="137" spans="2:10" x14ac:dyDescent="0.35">
      <c r="B137" s="311"/>
      <c r="C137" s="311"/>
      <c r="D137" s="311"/>
      <c r="E137" s="311"/>
      <c r="F137" s="194"/>
      <c r="G137" s="194"/>
      <c r="H137" s="847"/>
      <c r="I137" s="845"/>
      <c r="J137" s="846"/>
    </row>
    <row r="138" spans="2:10" x14ac:dyDescent="0.35">
      <c r="B138" s="311"/>
      <c r="C138" s="311"/>
      <c r="D138" s="311"/>
      <c r="E138" s="311"/>
      <c r="F138" s="194"/>
      <c r="G138" s="194"/>
      <c r="H138" s="847"/>
      <c r="I138" s="845"/>
      <c r="J138" s="846"/>
    </row>
    <row r="139" spans="2:10" x14ac:dyDescent="0.35">
      <c r="B139" s="311"/>
      <c r="C139" s="311"/>
      <c r="D139" s="311"/>
      <c r="E139" s="311"/>
      <c r="F139" s="194"/>
      <c r="G139" s="194"/>
      <c r="H139" s="847"/>
      <c r="I139" s="845"/>
      <c r="J139" s="846"/>
    </row>
    <row r="140" spans="2:10" x14ac:dyDescent="0.35">
      <c r="B140" s="311"/>
      <c r="C140" s="311"/>
      <c r="D140" s="311"/>
      <c r="E140" s="311"/>
      <c r="F140" s="194"/>
      <c r="G140" s="194"/>
      <c r="H140" s="847"/>
      <c r="I140" s="845"/>
      <c r="J140" s="846"/>
    </row>
    <row r="141" spans="2:10" x14ac:dyDescent="0.35">
      <c r="B141" s="311"/>
      <c r="C141" s="311"/>
      <c r="D141" s="311"/>
      <c r="E141" s="311"/>
      <c r="F141" s="194"/>
      <c r="G141" s="194"/>
      <c r="H141" s="847"/>
      <c r="I141" s="845"/>
      <c r="J141" s="846"/>
    </row>
  </sheetData>
  <sheetProtection algorithmName="SHA-512" hashValue="w6EkpIl5yaYG9HAXoot4asC6Ajjmg76jvbGIB9VPoi5Q76E22+0AVBix2uxzDqzYh0/M+myChKGfgXdpV/S+LQ==" saltValue="5z+UtGQNWcAnvhX7wTNT2g==" spinCount="100000" sheet="1" objects="1" scenarios="1"/>
  <mergeCells count="23">
    <mergeCell ref="H141:J141"/>
    <mergeCell ref="H132:J132"/>
    <mergeCell ref="H133:J133"/>
    <mergeCell ref="H134:J134"/>
    <mergeCell ref="H135:J135"/>
    <mergeCell ref="H138:J138"/>
    <mergeCell ref="H139:J139"/>
    <mergeCell ref="H136:J136"/>
    <mergeCell ref="AH2:AI2"/>
    <mergeCell ref="H140:J140"/>
    <mergeCell ref="C14:E14"/>
    <mergeCell ref="B8:F8"/>
    <mergeCell ref="C19:D19"/>
    <mergeCell ref="H137:J137"/>
    <mergeCell ref="C21:E21"/>
    <mergeCell ref="C23:D23"/>
    <mergeCell ref="B2:F2"/>
    <mergeCell ref="C18:E18"/>
    <mergeCell ref="H131:J131"/>
    <mergeCell ref="B6:F6"/>
    <mergeCell ref="B7:F7"/>
    <mergeCell ref="B30:C30"/>
    <mergeCell ref="B37:C37"/>
  </mergeCells>
  <conditionalFormatting sqref="E23 C32:C34 C39:C41 B47:H126">
    <cfRule type="expression" dxfId="11" priority="18" stopIfTrue="1">
      <formula>$S$13="no"</formula>
    </cfRule>
  </conditionalFormatting>
  <conditionalFormatting sqref="C34">
    <cfRule type="expression" dxfId="10" priority="15" stopIfTrue="1">
      <formula>OR($C$32="Yes",$C$33="Yes")</formula>
    </cfRule>
  </conditionalFormatting>
  <conditionalFormatting sqref="B132:E141 H132:J141">
    <cfRule type="expression" dxfId="9" priority="12" stopIfTrue="1">
      <formula>$E$23="Yes"</formula>
    </cfRule>
  </conditionalFormatting>
  <conditionalFormatting sqref="F132:F141">
    <cfRule type="expression" dxfId="8" priority="514" stopIfTrue="1">
      <formula>$E132="Quarterly"</formula>
    </cfRule>
  </conditionalFormatting>
  <conditionalFormatting sqref="H133:H141">
    <cfRule type="expression" dxfId="7" priority="9" stopIfTrue="1">
      <formula>$E$23="Yes"</formula>
    </cfRule>
  </conditionalFormatting>
  <conditionalFormatting sqref="C132:C141">
    <cfRule type="expression" dxfId="6" priority="8" stopIfTrue="1">
      <formula>$S$13="no"</formula>
    </cfRule>
  </conditionalFormatting>
  <conditionalFormatting sqref="D132:D141">
    <cfRule type="expression" dxfId="5" priority="7" stopIfTrue="1">
      <formula>$S$13="no"</formula>
    </cfRule>
  </conditionalFormatting>
  <conditionalFormatting sqref="E47:E126">
    <cfRule type="expression" dxfId="4" priority="6" stopIfTrue="1">
      <formula>$S$13="no"</formula>
    </cfRule>
  </conditionalFormatting>
  <conditionalFormatting sqref="B47:H126">
    <cfRule type="expression" dxfId="3" priority="4" stopIfTrue="1">
      <formula>AND($T$4&lt;&gt;2,OR($C$39="Yes",$C$40="Yes",$C$41="Yes"))</formula>
    </cfRule>
  </conditionalFormatting>
  <conditionalFormatting sqref="C32:C34 C39:C41 B47:H126">
    <cfRule type="expression" dxfId="2" priority="935" stopIfTrue="1">
      <formula>$E$19="No"</formula>
    </cfRule>
  </conditionalFormatting>
  <conditionalFormatting sqref="E23">
    <cfRule type="expression" dxfId="1" priority="938" stopIfTrue="1">
      <formula>$E$19="No"</formula>
    </cfRule>
  </conditionalFormatting>
  <dataValidations count="21">
    <dataValidation type="list" allowBlank="1" showInputMessage="1" showErrorMessage="1" promptTitle="Missing Data" prompt="Report whether missing data procedures were used for any parameters to calculate GHG emissions (Yes or No)" sqref="E23" xr:uid="{00000000-0002-0000-1700-000000000000}">
      <formula1>"Yes, No"</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4 B14:B17 B9 B22 B2 B24 F18 C10:C11" xr:uid="{00000000-0002-0000-1700-000001000000}"/>
    <dataValidation type="list" allowBlank="1" showInputMessage="1" showErrorMessage="1" promptTitle="Small External Combustion" prompt="Indicate whether the combustion units included external fuel combustion units with a rate heat capacity less than or equal to 5 million Btu per hour [Yes/No]" sqref="C32" xr:uid="{00000000-0002-0000-1700-000002000000}">
      <formula1>"Yes, No"</formula1>
    </dataValidation>
    <dataValidation type="list" allowBlank="1" showInputMessage="1" showErrorMessage="1" promptTitle="Small Internal Combustion" prompt="Indicate whether the combustion units included internal fuel combustion units that are not compressor-drivers, with a rated heat capacity less than or equal to 1 mmBtu/hr (or equivalent of 130 horsepower) [Yes/No]" sqref="C33" xr:uid="{00000000-0002-0000-1700-000003000000}">
      <formula1>"Yes, No"</formula1>
    </dataValidation>
    <dataValidation type="whole" operator="greaterThanOrEqual" allowBlank="1" showInputMessage="1" showErrorMessage="1" promptTitle="Total Number Small Units" prompt="Enter the total number of the above combustion units" sqref="C34" xr:uid="{00000000-0002-0000-1700-000004000000}">
      <formula1>0</formula1>
    </dataValidation>
    <dataValidation type="list" allowBlank="1" showInputMessage="1" showErrorMessage="1" promptTitle="Large External Combustion" prompt="Indicate whether the combustion units included external fuel combustion units with a rate heat capacity greater than 5 million Btu per hour [Yes/No]" sqref="C39" xr:uid="{00000000-0002-0000-1700-000005000000}">
      <formula1>"Yes, No"</formula1>
    </dataValidation>
    <dataValidation type="list" allowBlank="1" showInputMessage="1" showErrorMessage="1" promptTitle="Large Internal Combustion" prompt="Indicate whether the combustion units included internal fuel combustion units that are not compressor-drivers, with a rated heat capacity greater than 1 mmBtu/hr (or equivalent of 130 horsepower) [Yes/No]" sqref="C40" xr:uid="{00000000-0002-0000-1700-000006000000}">
      <formula1>"Yes, No"</formula1>
    </dataValidation>
    <dataValidation type="list" allowBlank="1" showInputMessage="1" showErrorMessage="1" promptTitle="Compressor-drivers" prompt="Indicate whether there are Internal fuel combustion units of any heat capacity that are compressor-drivers [Yes/No]" sqref="C41" xr:uid="{00000000-0002-0000-1700-000007000000}">
      <formula1>"Yes, No"</formula1>
    </dataValidation>
    <dataValidation type="decimal" operator="greaterThanOrEqual" allowBlank="1" showInputMessage="1" showErrorMessage="1" promptTitle="Quantity of fuel combusted" prompt="Enter the quantity of fuel combusted in the calendar year, in thousand standard cubic feet, gallons or tons" sqref="D47:D126" xr:uid="{00000000-0002-0000-1700-000008000000}">
      <formula1>0</formula1>
    </dataValidation>
    <dataValidation type="list" allowBlank="1" showInputMessage="1" showErrorMessage="1" promptTitle="Measurement Frequency" prompt="Select the measurement frequency stated in your monitoring plan for the data element_x000a__x000a_If “Other”, specify frequency under “Procedures Used”" sqref="E132:E141" xr:uid="{00000000-0002-0000-1700-000009000000}">
      <formula1>Measurement_Frequency</formula1>
    </dataValidation>
    <dataValidation type="whole" allowBlank="1" showInputMessage="1" showErrorMessage="1" promptTitle="Number of Quarters" prompt="Enter the number of quarters missing data procedures were used" sqref="F132:F141" xr:uid="{00000000-0002-0000-1700-00000A000000}">
      <formula1>1</formula1>
      <formula2>4</formula2>
    </dataValidation>
    <dataValidation type="decimal" allowBlank="1" showInputMessage="1" showErrorMessage="1" promptTitle="Hours of missing data procedure" prompt="Enter the total number of hours the missing data procedure was used" sqref="G132:G141" xr:uid="{00000000-0002-0000-1700-00000B000000}">
      <formula1>0</formula1>
      <formula2>8784</formula2>
    </dataValidation>
    <dataValidation allowBlank="1" showInputMessage="1" showErrorMessage="1" promptTitle="Procedures used" prompt="Enter the procedures used to determine the missing data" sqref="H132:J141" xr:uid="{00000000-0002-0000-1700-00000C000000}"/>
    <dataValidation type="decimal" operator="greaterThanOrEqual" allowBlank="1" showInputMessage="1" showErrorMessage="1" promptTitle="CO2 Emissions" prompt="Enter CO2 emissions from this unit type and fuel type combination, in metric tons CO2, calculated according to 98.233(z)(1) and (2)" sqref="F47:F126" xr:uid="{00000000-0002-0000-1700-00000D000000}">
      <formula1>0</formula1>
    </dataValidation>
    <dataValidation type="decimal" operator="greaterThanOrEqual" allowBlank="1" showInputMessage="1" showErrorMessage="1" promptTitle="CH4 Emissions" prompt="Enter CH4 emissions from this unit type and fuel type combination, in metric tons CH4, calculated according to 98.233(z)(1) and (2)" sqref="G47:G126" xr:uid="{00000000-0002-0000-1700-00000E000000}">
      <formula1>0</formula1>
    </dataValidation>
    <dataValidation type="decimal" operator="greaterThanOrEqual" allowBlank="1" showInputMessage="1" showErrorMessage="1" promptTitle="N2O Emissions" prompt="Enter N2O emissions from this unit type and fuel type combination, in metric tons N2O, calculated according to 98.233(z)(1) and (2)" sqref="H47:H126" xr:uid="{00000000-0002-0000-1700-00000F000000}">
      <formula1>0</formula1>
    </dataValidation>
    <dataValidation type="list" operator="greaterThanOrEqual" allowBlank="1" showInputMessage="1" showErrorMessage="1" promptTitle="Parameters" prompt="Select the parameters for which missing data procedures were used to calculate emissions" sqref="D132:D141" xr:uid="{00000000-0002-0000-1700-000010000000}">
      <formula1>PMTRS_Z</formula1>
    </dataValidation>
    <dataValidation type="list" allowBlank="1" showInputMessage="1" showErrorMessage="1" promptTitle="Unit of measure" prompt="Specify the unit of measure used to calculate the quantity of fuel combusted in the calendar year" sqref="E47:E126" xr:uid="{00000000-0002-0000-1700-000011000000}">
      <formula1>$AF$7:$AF$9</formula1>
    </dataValidation>
    <dataValidation type="list" allowBlank="1" showInputMessage="1" showErrorMessage="1" promptTitle="Type of combustion unit" prompt="Select the type of combustion unit" sqref="B47:B126 B132:B141" xr:uid="{00000000-0002-0000-1700-000012000000}">
      <formula1>$Y$21:$Y$23</formula1>
    </dataValidation>
    <dataValidation type="list" allowBlank="1" showInputMessage="1" showErrorMessage="1" sqref="E19" xr:uid="{42E9BC57-1C50-43AE-BD46-E4EA9F601982}">
      <formula1>"Yes,No"</formula1>
    </dataValidation>
    <dataValidation type="list" allowBlank="1" showInputMessage="1" showErrorMessage="1" promptTitle="Fuel type combusted" prompt="Select the type of fuel combusted" sqref="C47:C126 C132:C141" xr:uid="{00000000-0002-0000-1700-000013000000}">
      <formula1>$AI$4:$AI$65</formula1>
    </dataValidation>
  </dataValidations>
  <hyperlinks>
    <hyperlink ref="D3" location="Introduction!A1" display="Back to Summary Tab" xr:uid="{00000000-0004-0000-1700-000000000000}"/>
    <hyperlink ref="C11" r:id="rId1" display="http://www.ccdsupport.com/confluence/display/help/RY2011+Optional+Calculation+Spreadsheets+for+Target+Testing" xr:uid="{00000000-0004-0000-1700-000001000000}"/>
    <hyperlink ref="C12" r:id="rId2" display="http://www.ccdsupport.com/confluence/display/help/Subpart+W+-+Petroleum+and+Natural+Gas+Systems" xr:uid="{00000000-0004-0000-1700-000002000000}"/>
    <hyperlink ref="C11:F11" r:id="rId3" display="https://www.ccdsupport.com/confluence/display/help/Optional+Calculation+Spreadsheet+Instructions" xr:uid="{00000000-0004-0000-1700-000003000000}"/>
    <hyperlink ref="G25" location="'(z) Combustion Equipment'!B32" display="CLICK HERE" xr:uid="{00000000-0004-0000-1700-000004000000}"/>
    <hyperlink ref="E37" location="'(z) Combustion Equipment'!A1" display="RETURN TO TOP" xr:uid="{00000000-0004-0000-1700-000005000000}"/>
    <hyperlink ref="H44" location="'(z) Combustion Equipment'!A1" display="RETURN TO TOP" xr:uid="{00000000-0004-0000-1700-000006000000}"/>
    <hyperlink ref="J129" location="'(z) Combustion Equipment'!A1" display="RETURN TO TOP" xr:uid="{00000000-0004-0000-1700-000007000000}"/>
    <hyperlink ref="G26:G28" location="'(z) Combustion Equipment'!B31" display="CLICK HERE" xr:uid="{00000000-0004-0000-1700-000008000000}"/>
    <hyperlink ref="G26" location="'(z) Combustion Equipment'!B39" display="CLICK HERE" xr:uid="{00000000-0004-0000-1700-000009000000}"/>
    <hyperlink ref="G27" location="'(z) Combustion Equipment'!B46" display="CLICK HERE" xr:uid="{00000000-0004-0000-1700-00000A000000}"/>
    <hyperlink ref="G28" location="'(z) Combustion Equipment'!B131" display="CLICK HERE" xr:uid="{00000000-0004-0000-1700-00000B000000}"/>
    <hyperlink ref="C10" r:id="rId4" xr:uid="{00000000-0004-0000-1700-00000C000000}"/>
    <hyperlink ref="C12:F12" r:id="rId5" display="https://www.ccdsupport.com/confluence/display/help/Subpart+W+-+Petroleum+and+Natural+Gas+Systems" xr:uid="{00000000-0004-0000-1700-00000D000000}"/>
  </hyperlinks>
  <pageMargins left="0.7" right="0.7" top="0.75" bottom="0.75" header="0.3" footer="0.3"/>
  <pageSetup orientation="portrait" r:id="rId6"/>
  <extLst>
    <ext xmlns:x14="http://schemas.microsoft.com/office/spreadsheetml/2009/9/main" uri="{78C0D931-6437-407d-A8EE-F0AAD7539E65}">
      <x14:conditionalFormattings>
        <x14:conditionalFormatting xmlns:xm="http://schemas.microsoft.com/office/excel/2006/main">
          <x14:cfRule type="expression" priority="518" stopIfTrue="1" id="{00000000-000E-0000-1700-000006020000}">
            <xm:f>NOT(ISNA(MATCH($E132,'missing data parameters'!$A$2:$A$8,0)))</xm:f>
            <x14:dxf>
              <font>
                <color theme="1"/>
              </font>
              <fill>
                <patternFill>
                  <bgColor rgb="FF99CCFF"/>
                </patternFill>
              </fill>
            </x14:dxf>
          </x14:cfRule>
          <xm:sqref>G132:G141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IX1545"/>
  <sheetViews>
    <sheetView showGridLines="0" zoomScale="85" zoomScaleNormal="85" workbookViewId="0"/>
  </sheetViews>
  <sheetFormatPr defaultColWidth="8.90625" defaultRowHeight="14" x14ac:dyDescent="0.3"/>
  <cols>
    <col min="1" max="1" width="5.81640625" style="117" bestFit="1" customWidth="1"/>
    <col min="2" max="2" width="42.81640625" style="117" customWidth="1"/>
    <col min="3" max="3" width="51.90625" style="117" customWidth="1"/>
    <col min="4" max="4" width="68.36328125" style="117" customWidth="1"/>
    <col min="5" max="6" width="34.08984375" style="117" customWidth="1"/>
    <col min="7" max="7" width="29.453125" style="117" customWidth="1"/>
    <col min="8" max="8" width="25.453125" style="117" customWidth="1"/>
    <col min="9" max="9" width="23.54296875" style="117" customWidth="1"/>
    <col min="10" max="10" width="34.81640625" style="117" customWidth="1"/>
    <col min="11" max="11" width="48.453125" style="117" customWidth="1"/>
    <col min="12" max="12" width="44.1796875" style="117" customWidth="1"/>
    <col min="13" max="13" width="25.08984375" style="117" customWidth="1"/>
    <col min="14" max="14" width="24.6328125" style="117" customWidth="1"/>
    <col min="15" max="15" width="23.54296875" style="117" customWidth="1"/>
    <col min="16" max="16" width="23.90625" style="117" customWidth="1"/>
    <col min="17" max="17" width="24.90625" style="117" customWidth="1"/>
    <col min="18" max="19" width="24.08984375" style="117" customWidth="1"/>
    <col min="20" max="21" width="24.6328125" style="117" customWidth="1"/>
    <col min="22" max="22" width="30.81640625" style="117" customWidth="1"/>
    <col min="23" max="24" width="24.6328125" style="117" customWidth="1"/>
    <col min="25" max="25" width="34.90625" style="117" customWidth="1"/>
    <col min="26" max="26" width="45.6328125" style="117" customWidth="1"/>
    <col min="27" max="28" width="24.6328125" style="117" customWidth="1"/>
    <col min="29" max="29" width="40.1796875" style="117" customWidth="1"/>
    <col min="30" max="30" width="33.54296875" style="117" customWidth="1"/>
    <col min="31" max="31" width="45.1796875" style="117" customWidth="1"/>
    <col min="32" max="32" width="45.6328125" style="117" customWidth="1"/>
    <col min="33" max="33" width="33.453125" style="117" customWidth="1"/>
    <col min="34" max="34" width="27.453125" style="117" customWidth="1"/>
    <col min="35" max="35" width="53.08984375" style="117" customWidth="1"/>
    <col min="36" max="36" width="64.08984375" style="117" customWidth="1"/>
    <col min="37" max="39" width="24.6328125" style="117" customWidth="1"/>
    <col min="40" max="40" width="29.81640625" style="117" customWidth="1"/>
    <col min="41" max="41" width="24.6328125" style="117" customWidth="1"/>
    <col min="42" max="43" width="20.6328125" style="117" customWidth="1"/>
    <col min="44" max="44" width="20.90625" style="117" customWidth="1"/>
    <col min="45" max="45" width="20.6328125" style="126" hidden="1" customWidth="1"/>
    <col min="46" max="46" width="25.453125" style="126" hidden="1" customWidth="1"/>
    <col min="47" max="47" width="20.6328125" style="126" hidden="1" customWidth="1"/>
    <col min="48" max="50" width="14" style="126" hidden="1" customWidth="1"/>
    <col min="51" max="53" width="19.453125" style="126" hidden="1" customWidth="1"/>
    <col min="54" max="59" width="14" style="126" hidden="1" customWidth="1"/>
    <col min="60" max="60" width="14.54296875" style="126" hidden="1" customWidth="1"/>
    <col min="61" max="99" width="14" style="126" hidden="1" customWidth="1"/>
    <col min="100" max="135" width="8.90625" style="126" hidden="1" customWidth="1"/>
    <col min="136" max="136" width="21.453125" style="75" hidden="1" customWidth="1"/>
    <col min="137" max="167" width="8.90625" style="126" hidden="1" customWidth="1"/>
    <col min="168" max="193" width="8.90625" style="117" customWidth="1"/>
    <col min="194" max="199" width="8.90625" style="117" hidden="1" customWidth="1"/>
    <col min="200" max="214" width="8.90625" style="117" customWidth="1"/>
    <col min="215" max="16384" width="8.90625" style="117"/>
  </cols>
  <sheetData>
    <row r="1" spans="2:194" ht="20" x14ac:dyDescent="0.4">
      <c r="B1" s="79"/>
    </row>
    <row r="2" spans="2:194" ht="19" x14ac:dyDescent="0.4">
      <c r="B2" s="1" t="s">
        <v>8795</v>
      </c>
      <c r="C2" s="118"/>
      <c r="D2" s="118"/>
      <c r="E2" s="299" t="e">
        <f>IF(Introduction!E29="Yes","","This tab is not required to be reported for the industry segment selected")</f>
        <v>#N/A</v>
      </c>
      <c r="F2" s="14"/>
    </row>
    <row r="3" spans="2:194" ht="18" x14ac:dyDescent="0.4">
      <c r="B3" s="81" t="s">
        <v>43</v>
      </c>
      <c r="C3" s="82" t="str">
        <f>Introduction!D4</f>
        <v>R.10</v>
      </c>
      <c r="D3" s="301" t="s">
        <v>63</v>
      </c>
      <c r="E3" s="7"/>
      <c r="F3" s="118"/>
      <c r="G3" s="118"/>
      <c r="H3" s="244">
        <f>Introduction!H4</f>
        <v>45618</v>
      </c>
    </row>
    <row r="4" spans="2:194" x14ac:dyDescent="0.3">
      <c r="B4" s="199" t="s">
        <v>19</v>
      </c>
      <c r="C4" s="200"/>
      <c r="D4" s="200"/>
      <c r="E4" s="200"/>
      <c r="F4" s="201"/>
      <c r="AS4" s="126" t="s">
        <v>4878</v>
      </c>
    </row>
    <row r="5" spans="2:194" ht="42.65" customHeight="1" x14ac:dyDescent="0.3">
      <c r="B5" s="754" t="s">
        <v>4855</v>
      </c>
      <c r="C5" s="755"/>
      <c r="D5" s="755"/>
      <c r="E5" s="755"/>
      <c r="F5" s="756"/>
      <c r="J5" s="118"/>
      <c r="K5" s="118"/>
      <c r="M5" s="118"/>
      <c r="AS5" s="50" t="s">
        <v>4877</v>
      </c>
      <c r="AT5" s="50" t="s">
        <v>4876</v>
      </c>
      <c r="AU5" s="50" t="s">
        <v>4875</v>
      </c>
      <c r="AV5" s="50" t="s">
        <v>4874</v>
      </c>
      <c r="AW5" s="50" t="s">
        <v>4873</v>
      </c>
    </row>
    <row r="6" spans="2:194" x14ac:dyDescent="0.3">
      <c r="B6" s="184"/>
      <c r="C6" s="182"/>
      <c r="D6" s="182"/>
      <c r="E6" s="182"/>
      <c r="F6" s="183"/>
      <c r="AS6" s="50">
        <f>'(f) Liquids Unloading'!$AA$23</f>
        <v>0</v>
      </c>
      <c r="AT6" s="50">
        <f>'(g) Wells with Fracturing'!$AN$17</f>
        <v>0</v>
      </c>
      <c r="AU6" s="50">
        <f>'(h) Wells without Fracturing'!$AN$17</f>
        <v>0</v>
      </c>
      <c r="AV6" s="50">
        <f>'(l) Well Testing'!$AO$15</f>
        <v>0</v>
      </c>
      <c r="AW6" s="50">
        <f>'(m) Associated NG'!$W$15</f>
        <v>0</v>
      </c>
      <c r="GL6" s="126" t="s">
        <v>4915</v>
      </c>
    </row>
    <row r="7" spans="2:194" ht="14.5" x14ac:dyDescent="0.35">
      <c r="B7" s="181"/>
      <c r="C7" s="182"/>
      <c r="D7" s="182"/>
      <c r="E7" s="182"/>
      <c r="F7" s="183"/>
      <c r="I7" s="118"/>
      <c r="J7" s="118"/>
      <c r="K7" s="118"/>
      <c r="GL7" s="116" t="s">
        <v>4868</v>
      </c>
    </row>
    <row r="8" spans="2:194" ht="18" customHeight="1" x14ac:dyDescent="0.35">
      <c r="B8" s="757" t="s">
        <v>8448</v>
      </c>
      <c r="C8" s="758"/>
      <c r="D8" s="758"/>
      <c r="E8" s="758"/>
      <c r="F8" s="759"/>
      <c r="I8" s="118"/>
      <c r="J8" s="118"/>
      <c r="K8" s="118"/>
      <c r="GL8" s="116" t="s">
        <v>4905</v>
      </c>
    </row>
    <row r="9" spans="2:194" ht="25.25" customHeight="1" x14ac:dyDescent="0.35">
      <c r="B9" s="757"/>
      <c r="C9" s="758"/>
      <c r="D9" s="758"/>
      <c r="E9" s="758"/>
      <c r="F9" s="759"/>
      <c r="I9" s="118"/>
      <c r="J9" s="118"/>
      <c r="K9" s="118"/>
      <c r="GL9" s="150" t="s">
        <v>4307</v>
      </c>
    </row>
    <row r="10" spans="2:194" ht="21.75" customHeight="1" x14ac:dyDescent="0.35">
      <c r="B10" s="757"/>
      <c r="C10" s="758"/>
      <c r="D10" s="758"/>
      <c r="E10" s="758"/>
      <c r="F10" s="759"/>
      <c r="I10" s="118"/>
      <c r="J10" s="118"/>
      <c r="K10" s="118"/>
      <c r="GL10" s="150" t="s">
        <v>4308</v>
      </c>
    </row>
    <row r="11" spans="2:194" ht="21.75" customHeight="1" x14ac:dyDescent="0.35">
      <c r="B11" s="757"/>
      <c r="C11" s="758"/>
      <c r="D11" s="758"/>
      <c r="E11" s="758"/>
      <c r="F11" s="759"/>
      <c r="I11" s="118"/>
      <c r="J11" s="118"/>
      <c r="K11" s="118"/>
      <c r="GL11" s="150" t="s">
        <v>4825</v>
      </c>
    </row>
    <row r="12" spans="2:194" ht="21.75" customHeight="1" x14ac:dyDescent="0.35">
      <c r="B12" s="757"/>
      <c r="C12" s="758"/>
      <c r="D12" s="758"/>
      <c r="E12" s="758"/>
      <c r="F12" s="759"/>
      <c r="I12" s="118"/>
      <c r="J12" s="118"/>
      <c r="K12" s="118"/>
      <c r="AS12" s="77" t="s">
        <v>4801</v>
      </c>
      <c r="AZ12" s="77" t="s">
        <v>4802</v>
      </c>
      <c r="BA12"/>
    </row>
    <row r="13" spans="2:194" ht="21.75" customHeight="1" x14ac:dyDescent="0.35">
      <c r="B13" s="757"/>
      <c r="C13" s="758"/>
      <c r="D13" s="758"/>
      <c r="E13" s="758"/>
      <c r="F13" s="759"/>
      <c r="I13" s="118"/>
      <c r="J13" s="118"/>
      <c r="K13" s="118"/>
      <c r="AS13" s="50" t="e">
        <f>MATCH("*",B38:B267,-1)</f>
        <v>#N/A</v>
      </c>
      <c r="AT13" s="126" t="s">
        <v>3599</v>
      </c>
      <c r="AY13" s="50" t="e">
        <f>MATCH("*",D274:D1423,-1)</f>
        <v>#N/A</v>
      </c>
      <c r="AZ13" s="126" t="s">
        <v>3599</v>
      </c>
      <c r="BA13"/>
    </row>
    <row r="14" spans="2:194" ht="21.75" customHeight="1" x14ac:dyDescent="0.35">
      <c r="B14" s="757"/>
      <c r="C14" s="758"/>
      <c r="D14" s="758"/>
      <c r="E14" s="758"/>
      <c r="F14" s="759"/>
      <c r="I14" s="118"/>
      <c r="J14" s="118"/>
      <c r="K14" s="118"/>
      <c r="AS14" s="50" t="e">
        <f t="array" aca="1" ref="AS14" ca="1">MIN(IF(LEN(OFFSET(B38,0,0,AS13-1,1))=0,ROW(OFFSET(B38,0,0,AS13-1,1))))</f>
        <v>#N/A</v>
      </c>
      <c r="AT14" s="126" t="s">
        <v>3601</v>
      </c>
      <c r="AY14" s="50" t="e">
        <f t="array" aca="1" ref="AY14" ca="1">MIN(IF(LEN(OFFSET(D274,0,0,AY13-1,1))=0,ROW(OFFSET(D274,0,0,AY13-1,1))))</f>
        <v>#N/A</v>
      </c>
      <c r="AZ14" s="126" t="s">
        <v>3601</v>
      </c>
      <c r="BA14"/>
    </row>
    <row r="15" spans="2:194" ht="33.65" customHeight="1" x14ac:dyDescent="0.3">
      <c r="B15" s="757"/>
      <c r="C15" s="758"/>
      <c r="D15" s="758"/>
      <c r="E15" s="758"/>
      <c r="F15" s="759"/>
      <c r="I15" s="118"/>
      <c r="J15" s="118"/>
      <c r="K15" s="118"/>
      <c r="AS15" s="77" t="s">
        <v>3600</v>
      </c>
    </row>
    <row r="16" spans="2:194" ht="75" customHeight="1" x14ac:dyDescent="0.35">
      <c r="B16" s="760"/>
      <c r="C16" s="761"/>
      <c r="D16" s="761"/>
      <c r="E16" s="761"/>
      <c r="F16" s="762"/>
      <c r="I16" s="118"/>
      <c r="J16" s="118"/>
      <c r="K16" s="118"/>
      <c r="AS16" s="126" t="s">
        <v>9189</v>
      </c>
      <c r="AZ16"/>
    </row>
    <row r="17" spans="2:243" ht="14.5" x14ac:dyDescent="0.35">
      <c r="B17" s="83" t="s">
        <v>20</v>
      </c>
      <c r="C17" s="84"/>
      <c r="D17" s="84"/>
      <c r="E17" s="84"/>
      <c r="F17" s="85"/>
      <c r="I17" s="118"/>
      <c r="J17" s="118"/>
      <c r="K17" s="118"/>
      <c r="AZ17"/>
    </row>
    <row r="18" spans="2:243" x14ac:dyDescent="0.3">
      <c r="B18" s="15" t="s">
        <v>61</v>
      </c>
      <c r="C18" s="267" t="s">
        <v>4779</v>
      </c>
      <c r="D18" s="268"/>
      <c r="E18" s="268"/>
      <c r="F18" s="103"/>
    </row>
    <row r="19" spans="2:243" s="121" customFormat="1" x14ac:dyDescent="0.3">
      <c r="B19" s="99" t="s">
        <v>62</v>
      </c>
      <c r="C19" s="267" t="s">
        <v>8623</v>
      </c>
      <c r="D19" s="269"/>
      <c r="E19" s="269"/>
      <c r="F19" s="87"/>
      <c r="G19" s="117"/>
      <c r="H19" s="117"/>
      <c r="O19" s="117"/>
      <c r="P19" s="117"/>
      <c r="Q19" s="117"/>
      <c r="R19" s="117"/>
      <c r="S19" s="117"/>
      <c r="T19" s="117"/>
      <c r="U19" s="117"/>
      <c r="V19" s="117"/>
      <c r="W19" s="117"/>
      <c r="X19" s="117"/>
      <c r="Y19" s="117"/>
      <c r="Z19" s="117"/>
      <c r="AA19" s="117"/>
      <c r="AB19" s="117"/>
      <c r="AC19" s="117"/>
      <c r="AD19" s="117"/>
      <c r="AE19" s="117"/>
      <c r="AF19" s="117"/>
      <c r="AG19" s="117"/>
      <c r="AH19" s="117"/>
      <c r="AI19" s="117"/>
      <c r="AJ19" s="117"/>
      <c r="AK19" s="117"/>
      <c r="AL19" s="117"/>
      <c r="AM19" s="117"/>
      <c r="AN19" s="117"/>
      <c r="AO19" s="117"/>
      <c r="AP19" s="117"/>
      <c r="AQ19" s="117"/>
      <c r="AS19" s="55"/>
      <c r="AT19" s="55"/>
      <c r="AU19" s="55"/>
      <c r="AV19" s="55"/>
      <c r="AW19" s="55"/>
      <c r="AX19" s="55"/>
      <c r="AY19" s="55"/>
      <c r="AZ19" s="55"/>
      <c r="BA19" s="55"/>
      <c r="BB19" s="55"/>
      <c r="BC19" s="55"/>
      <c r="BD19" s="55"/>
      <c r="BE19" s="55"/>
      <c r="BF19" s="55"/>
      <c r="BG19" s="55"/>
      <c r="BH19" s="55"/>
      <c r="BI19" s="55"/>
      <c r="BJ19" s="55"/>
      <c r="BK19" s="55"/>
      <c r="BL19" s="55"/>
      <c r="BM19" s="55"/>
      <c r="BN19" s="55"/>
      <c r="BO19" s="55"/>
      <c r="BP19" s="55"/>
      <c r="BQ19" s="55"/>
      <c r="BR19" s="55"/>
      <c r="BS19" s="55"/>
      <c r="BT19" s="55"/>
      <c r="BU19" s="55"/>
      <c r="BV19" s="55"/>
      <c r="BW19" s="55"/>
      <c r="BX19" s="55"/>
      <c r="BY19" s="55"/>
      <c r="BZ19" s="55"/>
      <c r="CA19" s="55"/>
      <c r="CB19" s="55"/>
      <c r="CC19" s="55"/>
      <c r="CD19" s="55"/>
      <c r="CE19" s="55"/>
      <c r="CF19" s="55"/>
      <c r="CG19" s="55"/>
      <c r="CH19" s="55"/>
      <c r="CI19" s="55"/>
      <c r="CJ19" s="55"/>
      <c r="CK19" s="55"/>
      <c r="CL19" s="55"/>
      <c r="CM19" s="55"/>
      <c r="CN19" s="55"/>
      <c r="CO19" s="55"/>
      <c r="CP19" s="55"/>
      <c r="CQ19" s="55"/>
      <c r="CR19" s="55"/>
      <c r="CS19" s="55"/>
      <c r="CT19" s="55"/>
      <c r="CU19" s="55"/>
      <c r="CV19" s="55"/>
      <c r="CW19" s="55"/>
      <c r="CX19" s="55"/>
      <c r="CY19" s="55"/>
      <c r="CZ19" s="55"/>
      <c r="DA19" s="55"/>
      <c r="DB19" s="55"/>
      <c r="DC19" s="55"/>
      <c r="DD19" s="55"/>
      <c r="DE19" s="55"/>
      <c r="DF19" s="55"/>
      <c r="DG19" s="55"/>
      <c r="DH19" s="55"/>
      <c r="DI19" s="55"/>
      <c r="DJ19" s="55"/>
      <c r="DK19" s="55"/>
      <c r="DL19" s="55"/>
      <c r="DM19" s="55"/>
      <c r="DN19" s="55"/>
      <c r="DO19" s="55"/>
      <c r="DP19" s="55"/>
      <c r="DQ19" s="55"/>
      <c r="DR19" s="55"/>
      <c r="DS19" s="55"/>
      <c r="DT19" s="55"/>
      <c r="DU19" s="55"/>
      <c r="DV19" s="55"/>
      <c r="DW19" s="55"/>
      <c r="DX19" s="55"/>
      <c r="DY19" s="55"/>
      <c r="DZ19" s="55"/>
      <c r="EA19" s="55"/>
      <c r="EB19" s="55"/>
      <c r="EC19" s="55"/>
      <c r="ED19" s="55"/>
      <c r="EE19" s="55"/>
      <c r="EF19" s="473"/>
      <c r="EG19" s="55"/>
      <c r="EH19" s="55"/>
      <c r="EI19" s="55"/>
      <c r="EJ19" s="55"/>
      <c r="EK19" s="55"/>
      <c r="EL19" s="55"/>
      <c r="EM19" s="55"/>
      <c r="EN19" s="55"/>
      <c r="EO19" s="55"/>
      <c r="EP19" s="55"/>
      <c r="EQ19" s="55"/>
      <c r="ER19" s="55"/>
      <c r="ES19" s="55"/>
      <c r="ET19" s="55"/>
      <c r="EU19" s="55"/>
      <c r="EV19" s="55"/>
      <c r="EW19" s="55"/>
      <c r="EX19" s="55"/>
      <c r="EY19" s="55"/>
      <c r="EZ19" s="55"/>
      <c r="FA19" s="55"/>
      <c r="FB19" s="55"/>
      <c r="FC19" s="55"/>
      <c r="FD19" s="55"/>
      <c r="FE19" s="55"/>
      <c r="FF19" s="55"/>
      <c r="FG19" s="55"/>
      <c r="FH19" s="55"/>
      <c r="FI19" s="55"/>
      <c r="FJ19" s="55"/>
      <c r="FK19" s="55"/>
    </row>
    <row r="20" spans="2:243" ht="15.75" customHeight="1" thickBot="1" x14ac:dyDescent="0.35">
      <c r="B20" s="16" t="s">
        <v>3653</v>
      </c>
      <c r="C20" s="270" t="s">
        <v>8625</v>
      </c>
      <c r="D20" s="271"/>
      <c r="E20" s="271"/>
      <c r="F20" s="191"/>
      <c r="AS20" s="47" t="s">
        <v>56</v>
      </c>
      <c r="AT20" s="48" t="s">
        <v>73</v>
      </c>
      <c r="AU20" s="220" t="s">
        <v>80</v>
      </c>
      <c r="AV20" s="49" t="s">
        <v>186</v>
      </c>
      <c r="AW20" s="50" t="s">
        <v>187</v>
      </c>
      <c r="AX20" s="50" t="s">
        <v>315</v>
      </c>
      <c r="AY20" s="50" t="s">
        <v>316</v>
      </c>
      <c r="AZ20" s="50" t="s">
        <v>317</v>
      </c>
      <c r="BA20" s="50" t="s">
        <v>3651</v>
      </c>
      <c r="BB20" s="51" t="s">
        <v>205</v>
      </c>
      <c r="BC20" s="51" t="s">
        <v>206</v>
      </c>
      <c r="BD20" s="51" t="s">
        <v>207</v>
      </c>
      <c r="BE20" s="51" t="s">
        <v>208</v>
      </c>
      <c r="BF20" s="51" t="s">
        <v>209</v>
      </c>
      <c r="BG20" s="51" t="s">
        <v>210</v>
      </c>
      <c r="BH20" s="51" t="s">
        <v>211</v>
      </c>
      <c r="BI20" s="51" t="s">
        <v>3650</v>
      </c>
      <c r="BJ20" s="51" t="s">
        <v>212</v>
      </c>
      <c r="BK20" s="51" t="s">
        <v>213</v>
      </c>
      <c r="BL20" s="51" t="s">
        <v>3587</v>
      </c>
      <c r="BM20" s="51" t="s">
        <v>214</v>
      </c>
      <c r="BN20" s="51" t="s">
        <v>215</v>
      </c>
      <c r="BO20" s="51" t="s">
        <v>216</v>
      </c>
      <c r="BP20" s="51" t="s">
        <v>217</v>
      </c>
      <c r="BQ20" s="51" t="s">
        <v>218</v>
      </c>
      <c r="BR20" s="51" t="s">
        <v>219</v>
      </c>
      <c r="BS20" s="51" t="s">
        <v>220</v>
      </c>
      <c r="BT20" s="51" t="s">
        <v>221</v>
      </c>
      <c r="BU20" s="51" t="s">
        <v>222</v>
      </c>
      <c r="BV20" s="51" t="s">
        <v>223</v>
      </c>
      <c r="BW20" s="51" t="s">
        <v>224</v>
      </c>
      <c r="BX20" s="51" t="s">
        <v>225</v>
      </c>
      <c r="BY20" s="51" t="s">
        <v>226</v>
      </c>
      <c r="BZ20" s="51" t="s">
        <v>227</v>
      </c>
      <c r="CA20" s="51" t="s">
        <v>228</v>
      </c>
      <c r="CB20" s="51" t="s">
        <v>229</v>
      </c>
      <c r="CC20" s="51" t="s">
        <v>230</v>
      </c>
      <c r="CD20" s="51" t="s">
        <v>231</v>
      </c>
      <c r="CE20" s="51" t="s">
        <v>232</v>
      </c>
      <c r="CF20" s="51" t="s">
        <v>233</v>
      </c>
      <c r="CG20" s="51" t="s">
        <v>234</v>
      </c>
      <c r="CH20" s="51" t="s">
        <v>235</v>
      </c>
      <c r="CI20" s="51" t="s">
        <v>236</v>
      </c>
      <c r="CJ20" s="51" t="s">
        <v>237</v>
      </c>
      <c r="CK20" s="51" t="s">
        <v>238</v>
      </c>
      <c r="CL20" s="51" t="s">
        <v>239</v>
      </c>
      <c r="CM20" s="51" t="s">
        <v>240</v>
      </c>
      <c r="CN20" s="51" t="s">
        <v>241</v>
      </c>
      <c r="CO20" s="51" t="s">
        <v>242</v>
      </c>
      <c r="CP20" s="51" t="s">
        <v>243</v>
      </c>
      <c r="CQ20" s="51" t="s">
        <v>244</v>
      </c>
      <c r="CR20" s="51" t="s">
        <v>245</v>
      </c>
      <c r="CS20" s="51" t="s">
        <v>246</v>
      </c>
      <c r="CT20" s="51" t="s">
        <v>247</v>
      </c>
      <c r="CU20" s="51" t="s">
        <v>248</v>
      </c>
      <c r="CV20" s="51" t="s">
        <v>249</v>
      </c>
      <c r="CW20" s="51" t="s">
        <v>250</v>
      </c>
      <c r="CX20" s="51" t="s">
        <v>251</v>
      </c>
      <c r="CY20" s="51" t="s">
        <v>252</v>
      </c>
      <c r="CZ20" s="51" t="s">
        <v>253</v>
      </c>
      <c r="DA20" s="51" t="s">
        <v>254</v>
      </c>
      <c r="DB20" s="51" t="s">
        <v>255</v>
      </c>
      <c r="DC20" s="51" t="s">
        <v>256</v>
      </c>
      <c r="DD20" s="51" t="s">
        <v>257</v>
      </c>
      <c r="DE20" s="51" t="s">
        <v>258</v>
      </c>
      <c r="DF20" s="51" t="s">
        <v>259</v>
      </c>
      <c r="DG20" s="51" t="s">
        <v>260</v>
      </c>
      <c r="DH20" s="51" t="s">
        <v>261</v>
      </c>
      <c r="DI20" s="51" t="s">
        <v>262</v>
      </c>
      <c r="DJ20" s="51" t="s">
        <v>263</v>
      </c>
      <c r="DK20" s="51" t="s">
        <v>264</v>
      </c>
      <c r="DL20" s="51" t="s">
        <v>265</v>
      </c>
      <c r="DM20" s="51" t="s">
        <v>266</v>
      </c>
      <c r="DN20" s="51" t="s">
        <v>267</v>
      </c>
      <c r="DO20" s="51" t="s">
        <v>268</v>
      </c>
      <c r="DP20" s="51" t="s">
        <v>269</v>
      </c>
      <c r="DQ20" s="51" t="s">
        <v>270</v>
      </c>
      <c r="DR20" s="51" t="s">
        <v>271</v>
      </c>
      <c r="DS20" s="51" t="s">
        <v>272</v>
      </c>
      <c r="DT20" s="51" t="s">
        <v>273</v>
      </c>
      <c r="DU20" s="51" t="s">
        <v>274</v>
      </c>
      <c r="DV20" s="51" t="s">
        <v>275</v>
      </c>
      <c r="DW20" s="51" t="s">
        <v>276</v>
      </c>
      <c r="DX20" s="51" t="s">
        <v>277</v>
      </c>
      <c r="DY20" s="51" t="s">
        <v>278</v>
      </c>
      <c r="DZ20" s="51" t="s">
        <v>279</v>
      </c>
      <c r="EA20" s="51" t="s">
        <v>280</v>
      </c>
      <c r="EB20" s="51" t="s">
        <v>281</v>
      </c>
      <c r="EC20" s="51" t="s">
        <v>282</v>
      </c>
      <c r="ED20" s="51" t="s">
        <v>283</v>
      </c>
      <c r="EE20" s="51" t="s">
        <v>284</v>
      </c>
      <c r="EF20" s="683" t="s">
        <v>285</v>
      </c>
      <c r="EG20" s="51" t="s">
        <v>286</v>
      </c>
      <c r="EH20" s="51" t="s">
        <v>287</v>
      </c>
      <c r="EI20" s="51" t="s">
        <v>288</v>
      </c>
      <c r="EJ20" s="51" t="s">
        <v>289</v>
      </c>
      <c r="EK20" s="51" t="s">
        <v>290</v>
      </c>
      <c r="EL20" s="51" t="s">
        <v>291</v>
      </c>
      <c r="EM20" s="51" t="s">
        <v>292</v>
      </c>
      <c r="EN20" s="51" t="s">
        <v>293</v>
      </c>
      <c r="EO20" s="51" t="s">
        <v>294</v>
      </c>
      <c r="EP20" s="51" t="s">
        <v>295</v>
      </c>
      <c r="EQ20" s="51" t="s">
        <v>296</v>
      </c>
      <c r="ER20" s="51" t="s">
        <v>297</v>
      </c>
      <c r="ES20" s="51" t="s">
        <v>298</v>
      </c>
      <c r="ET20" s="51" t="s">
        <v>299</v>
      </c>
      <c r="EU20" s="51" t="s">
        <v>300</v>
      </c>
      <c r="EV20" s="51" t="s">
        <v>301</v>
      </c>
      <c r="EW20" s="51" t="s">
        <v>302</v>
      </c>
      <c r="EX20" s="51" t="s">
        <v>303</v>
      </c>
      <c r="EY20" s="51" t="s">
        <v>304</v>
      </c>
      <c r="EZ20" s="51" t="s">
        <v>305</v>
      </c>
      <c r="FA20" s="51" t="s">
        <v>306</v>
      </c>
      <c r="FB20" s="51" t="s">
        <v>307</v>
      </c>
      <c r="FC20" s="51" t="s">
        <v>308</v>
      </c>
      <c r="FD20" s="51" t="s">
        <v>309</v>
      </c>
      <c r="FE20" s="51" t="s">
        <v>310</v>
      </c>
      <c r="FF20" s="51" t="s">
        <v>311</v>
      </c>
      <c r="FG20" s="51" t="s">
        <v>312</v>
      </c>
      <c r="FH20" s="51" t="s">
        <v>313</v>
      </c>
      <c r="FI20" s="51" t="s">
        <v>314</v>
      </c>
      <c r="FK20" s="117"/>
    </row>
    <row r="21" spans="2:243" ht="15.75" customHeight="1" thickBot="1" x14ac:dyDescent="0.35">
      <c r="B21" s="162"/>
      <c r="C21" s="22"/>
      <c r="F21" s="26"/>
      <c r="G21" s="26"/>
      <c r="H21" s="26"/>
      <c r="AS21" s="52" t="e">
        <f>Introduction!E29</f>
        <v>#N/A</v>
      </c>
      <c r="AT21" s="54" t="s">
        <v>74</v>
      </c>
      <c r="AU21" s="50" t="s">
        <v>81</v>
      </c>
      <c r="AV21" s="53" t="str">
        <f>IF(B28="","",IF(LEFT(B28,4)="160A","_"&amp;LEFT(B28,4),"_"&amp;LEFT(B28,3)))</f>
        <v/>
      </c>
      <c r="AW21" s="50">
        <f t="shared" ref="AW21:AW84" si="0">IF(ISERROR(LEFT(D38,3)*1),N(0),D38)</f>
        <v>0</v>
      </c>
      <c r="AX21" s="54">
        <f>ABS(COUNTIF(AW21:AW250,0)-230)</f>
        <v>0</v>
      </c>
      <c r="AY21" s="50" t="str">
        <f t="shared" ref="AY21:AY84" si="1">IF(AW21=0,"",COUNTIF(AW:AW,AW21)&gt;1)</f>
        <v/>
      </c>
      <c r="AZ21" s="50">
        <f>COUNTIF(AY21:AY250,TRUE)</f>
        <v>0</v>
      </c>
      <c r="BA21" s="50" t="str">
        <f>IF(LEFT(AV21,5)="_160A","160A",MID(AV21,2,3))</f>
        <v/>
      </c>
      <c r="BB21" s="126" t="s">
        <v>318</v>
      </c>
      <c r="BC21" s="126" t="s">
        <v>319</v>
      </c>
      <c r="BD21" s="126" t="s">
        <v>320</v>
      </c>
      <c r="BE21" s="126" t="s">
        <v>321</v>
      </c>
      <c r="BF21" s="126" t="s">
        <v>322</v>
      </c>
      <c r="BG21" s="126" t="s">
        <v>323</v>
      </c>
      <c r="BH21" s="126" t="s">
        <v>324</v>
      </c>
      <c r="BI21" s="126" t="s">
        <v>436</v>
      </c>
      <c r="BJ21" s="126" t="s">
        <v>325</v>
      </c>
      <c r="BK21" s="126" t="s">
        <v>326</v>
      </c>
      <c r="BL21" s="126" t="s">
        <v>327</v>
      </c>
      <c r="BM21" s="126" t="s">
        <v>329</v>
      </c>
      <c r="BN21" s="126" t="s">
        <v>330</v>
      </c>
      <c r="BO21" s="126" t="s">
        <v>331</v>
      </c>
      <c r="BP21" s="126" t="s">
        <v>332</v>
      </c>
      <c r="BQ21" s="126" t="s">
        <v>333</v>
      </c>
      <c r="BR21" s="126" t="s">
        <v>334</v>
      </c>
      <c r="BS21" s="126" t="s">
        <v>335</v>
      </c>
      <c r="BT21" s="126" t="s">
        <v>336</v>
      </c>
      <c r="BU21" s="126" t="s">
        <v>337</v>
      </c>
      <c r="BV21" s="126" t="s">
        <v>338</v>
      </c>
      <c r="BW21" s="126" t="s">
        <v>339</v>
      </c>
      <c r="BX21" s="126" t="s">
        <v>340</v>
      </c>
      <c r="BY21" s="126" t="s">
        <v>341</v>
      </c>
      <c r="BZ21" s="126" t="s">
        <v>342</v>
      </c>
      <c r="CA21" s="126" t="s">
        <v>343</v>
      </c>
      <c r="CB21" s="126" t="s">
        <v>344</v>
      </c>
      <c r="CC21" s="126" t="s">
        <v>345</v>
      </c>
      <c r="CD21" s="126" t="s">
        <v>346</v>
      </c>
      <c r="CE21" s="126" t="s">
        <v>347</v>
      </c>
      <c r="CF21" s="126" t="s">
        <v>348</v>
      </c>
      <c r="CG21" s="126" t="s">
        <v>349</v>
      </c>
      <c r="CH21" s="126" t="s">
        <v>350</v>
      </c>
      <c r="CI21" s="126" t="s">
        <v>351</v>
      </c>
      <c r="CJ21" s="126" t="s">
        <v>352</v>
      </c>
      <c r="CK21" s="126" t="s">
        <v>353</v>
      </c>
      <c r="CL21" s="126" t="s">
        <v>354</v>
      </c>
      <c r="CM21" s="126" t="s">
        <v>355</v>
      </c>
      <c r="CN21" s="126" t="s">
        <v>356</v>
      </c>
      <c r="CO21" s="126" t="s">
        <v>357</v>
      </c>
      <c r="CP21" s="126" t="s">
        <v>358</v>
      </c>
      <c r="CQ21" s="126" t="s">
        <v>359</v>
      </c>
      <c r="CR21" s="126" t="s">
        <v>360</v>
      </c>
      <c r="CS21" s="126" t="s">
        <v>361</v>
      </c>
      <c r="CT21" s="126" t="s">
        <v>362</v>
      </c>
      <c r="CU21" s="126" t="s">
        <v>363</v>
      </c>
      <c r="CV21" s="126" t="s">
        <v>364</v>
      </c>
      <c r="CW21" s="126" t="s">
        <v>365</v>
      </c>
      <c r="CX21" s="126" t="s">
        <v>366</v>
      </c>
      <c r="CY21" s="126" t="s">
        <v>367</v>
      </c>
      <c r="CZ21" s="126" t="s">
        <v>368</v>
      </c>
      <c r="DA21" s="126" t="s">
        <v>369</v>
      </c>
      <c r="DB21" s="126" t="s">
        <v>370</v>
      </c>
      <c r="DC21" s="126" t="s">
        <v>371</v>
      </c>
      <c r="DD21" s="126" t="s">
        <v>372</v>
      </c>
      <c r="DE21" s="126" t="s">
        <v>373</v>
      </c>
      <c r="DF21" s="126" t="s">
        <v>374</v>
      </c>
      <c r="DG21" s="126" t="s">
        <v>375</v>
      </c>
      <c r="DH21" s="126" t="s">
        <v>376</v>
      </c>
      <c r="DI21" s="126" t="s">
        <v>377</v>
      </c>
      <c r="DJ21" s="126" t="s">
        <v>378</v>
      </c>
      <c r="DK21" s="126" t="s">
        <v>379</v>
      </c>
      <c r="DL21" s="126" t="s">
        <v>380</v>
      </c>
      <c r="DM21" s="126" t="s">
        <v>381</v>
      </c>
      <c r="DN21" s="126" t="s">
        <v>382</v>
      </c>
      <c r="DO21" s="126" t="s">
        <v>383</v>
      </c>
      <c r="DP21" s="126" t="s">
        <v>384</v>
      </c>
      <c r="DQ21" s="126" t="s">
        <v>385</v>
      </c>
      <c r="DR21" s="126" t="s">
        <v>386</v>
      </c>
      <c r="DS21" s="126" t="s">
        <v>387</v>
      </c>
      <c r="DT21" s="126" t="s">
        <v>388</v>
      </c>
      <c r="DU21" s="126" t="s">
        <v>389</v>
      </c>
      <c r="DV21" s="126" t="s">
        <v>390</v>
      </c>
      <c r="DW21" s="126" t="s">
        <v>391</v>
      </c>
      <c r="DX21" s="126" t="s">
        <v>392</v>
      </c>
      <c r="DY21" s="126" t="s">
        <v>393</v>
      </c>
      <c r="DZ21" s="126" t="s">
        <v>394</v>
      </c>
      <c r="EA21" s="126" t="s">
        <v>395</v>
      </c>
      <c r="EB21" s="126" t="s">
        <v>396</v>
      </c>
      <c r="EC21" s="126" t="s">
        <v>397</v>
      </c>
      <c r="ED21" s="126" t="s">
        <v>398</v>
      </c>
      <c r="EE21" s="126" t="s">
        <v>399</v>
      </c>
      <c r="EF21" s="75" t="s">
        <v>400</v>
      </c>
      <c r="EG21" s="126" t="s">
        <v>401</v>
      </c>
      <c r="EH21" s="126" t="s">
        <v>402</v>
      </c>
      <c r="EI21" s="126" t="s">
        <v>403</v>
      </c>
      <c r="EJ21" s="126" t="s">
        <v>404</v>
      </c>
      <c r="EK21" s="126" t="s">
        <v>405</v>
      </c>
      <c r="EL21" s="126" t="s">
        <v>406</v>
      </c>
      <c r="EM21" s="126" t="s">
        <v>407</v>
      </c>
      <c r="EN21" s="126" t="s">
        <v>408</v>
      </c>
      <c r="EO21" s="126" t="s">
        <v>409</v>
      </c>
      <c r="EP21" s="126" t="s">
        <v>410</v>
      </c>
      <c r="EQ21" s="126" t="s">
        <v>411</v>
      </c>
      <c r="ER21" s="126" t="s">
        <v>412</v>
      </c>
      <c r="ES21" s="126" t="s">
        <v>413</v>
      </c>
      <c r="ET21" s="126" t="s">
        <v>414</v>
      </c>
      <c r="EU21" s="126" t="s">
        <v>415</v>
      </c>
      <c r="EV21" s="126" t="s">
        <v>416</v>
      </c>
      <c r="EW21" s="126" t="s">
        <v>417</v>
      </c>
      <c r="EX21" s="126" t="s">
        <v>418</v>
      </c>
      <c r="EY21" s="126" t="s">
        <v>419</v>
      </c>
      <c r="EZ21" s="126" t="s">
        <v>420</v>
      </c>
      <c r="FA21" s="126" t="s">
        <v>421</v>
      </c>
      <c r="FB21" s="126" t="s">
        <v>422</v>
      </c>
      <c r="FC21" s="126" t="s">
        <v>423</v>
      </c>
      <c r="FD21" s="126" t="s">
        <v>424</v>
      </c>
      <c r="FE21" s="126" t="s">
        <v>425</v>
      </c>
      <c r="FF21" s="126" t="s">
        <v>426</v>
      </c>
      <c r="FG21" s="126" t="s">
        <v>427</v>
      </c>
      <c r="FH21" s="126" t="s">
        <v>428</v>
      </c>
      <c r="FI21" s="126" t="s">
        <v>429</v>
      </c>
      <c r="FK21" s="117"/>
    </row>
    <row r="22" spans="2:243" ht="15.75" customHeight="1" x14ac:dyDescent="0.35">
      <c r="B22" s="162"/>
      <c r="C22" s="161"/>
      <c r="D22" s="135" t="s">
        <v>4358</v>
      </c>
      <c r="E22" s="224" t="s">
        <v>79</v>
      </c>
      <c r="F22" s="161"/>
      <c r="G22" s="26"/>
      <c r="H22" s="26"/>
      <c r="AT22" s="54" t="s">
        <v>75</v>
      </c>
      <c r="AU22" s="50" t="s">
        <v>82</v>
      </c>
      <c r="AV22"/>
      <c r="AW22" s="50">
        <f t="shared" si="0"/>
        <v>0</v>
      </c>
      <c r="AY22" s="50" t="str">
        <f t="shared" si="1"/>
        <v/>
      </c>
      <c r="AZ22" s="64"/>
      <c r="BA22" s="64"/>
      <c r="BB22" s="126" t="s">
        <v>430</v>
      </c>
      <c r="BC22" s="126" t="s">
        <v>431</v>
      </c>
      <c r="BD22" s="126" t="s">
        <v>432</v>
      </c>
      <c r="BE22" s="126" t="s">
        <v>433</v>
      </c>
      <c r="BF22" s="126" t="s">
        <v>434</v>
      </c>
      <c r="BG22" s="126" t="s">
        <v>435</v>
      </c>
      <c r="BH22" s="126" t="s">
        <v>961</v>
      </c>
      <c r="BI22" s="126" t="s">
        <v>539</v>
      </c>
      <c r="BJ22" s="126" t="s">
        <v>437</v>
      </c>
      <c r="BK22" s="126" t="s">
        <v>438</v>
      </c>
      <c r="BL22" s="126" t="s">
        <v>439</v>
      </c>
      <c r="BM22" s="126" t="s">
        <v>441</v>
      </c>
      <c r="BN22" s="126" t="s">
        <v>442</v>
      </c>
      <c r="BO22" s="126" t="s">
        <v>443</v>
      </c>
      <c r="BP22" s="126" t="s">
        <v>444</v>
      </c>
      <c r="BQ22" s="126" t="s">
        <v>445</v>
      </c>
      <c r="BR22" s="126" t="s">
        <v>446</v>
      </c>
      <c r="BS22" s="126" t="s">
        <v>447</v>
      </c>
      <c r="BT22" s="126" t="s">
        <v>448</v>
      </c>
      <c r="BU22" s="126" t="s">
        <v>449</v>
      </c>
      <c r="BV22" s="126" t="s">
        <v>450</v>
      </c>
      <c r="BW22" s="126" t="s">
        <v>451</v>
      </c>
      <c r="BX22" s="126" t="s">
        <v>452</v>
      </c>
      <c r="BY22" s="126" t="s">
        <v>453</v>
      </c>
      <c r="BZ22" s="126" t="s">
        <v>454</v>
      </c>
      <c r="CA22" s="126" t="s">
        <v>455</v>
      </c>
      <c r="CB22" s="126" t="s">
        <v>456</v>
      </c>
      <c r="CC22" s="126" t="s">
        <v>457</v>
      </c>
      <c r="CD22" s="126" t="s">
        <v>458</v>
      </c>
      <c r="CE22" s="126" t="s">
        <v>459</v>
      </c>
      <c r="CF22" s="126" t="s">
        <v>460</v>
      </c>
      <c r="CG22" s="126" t="s">
        <v>461</v>
      </c>
      <c r="CH22" s="126" t="s">
        <v>462</v>
      </c>
      <c r="CI22" s="126" t="s">
        <v>463</v>
      </c>
      <c r="CJ22" s="126" t="s">
        <v>464</v>
      </c>
      <c r="CK22" s="126" t="s">
        <v>465</v>
      </c>
      <c r="CL22" s="126" t="s">
        <v>466</v>
      </c>
      <c r="CM22" s="126" t="s">
        <v>467</v>
      </c>
      <c r="CN22" s="126" t="s">
        <v>468</v>
      </c>
      <c r="CO22" s="126" t="s">
        <v>469</v>
      </c>
      <c r="CP22" s="126" t="s">
        <v>470</v>
      </c>
      <c r="CQ22" s="126" t="s">
        <v>471</v>
      </c>
      <c r="CR22" s="126" t="s">
        <v>472</v>
      </c>
      <c r="CS22" s="126" t="s">
        <v>473</v>
      </c>
      <c r="CT22" s="126" t="s">
        <v>474</v>
      </c>
      <c r="CU22" s="126" t="s">
        <v>475</v>
      </c>
      <c r="CV22" s="126" t="s">
        <v>476</v>
      </c>
      <c r="CW22" s="126" t="s">
        <v>477</v>
      </c>
      <c r="CX22" s="126" t="s">
        <v>478</v>
      </c>
      <c r="CY22" s="126" t="s">
        <v>479</v>
      </c>
      <c r="CZ22" s="126" t="s">
        <v>480</v>
      </c>
      <c r="DA22" s="126" t="s">
        <v>481</v>
      </c>
      <c r="DB22" s="126" t="s">
        <v>482</v>
      </c>
      <c r="DC22" s="126" t="s">
        <v>483</v>
      </c>
      <c r="DD22" s="126" t="s">
        <v>484</v>
      </c>
      <c r="DE22" s="126" t="s">
        <v>485</v>
      </c>
      <c r="DF22" s="126" t="s">
        <v>486</v>
      </c>
      <c r="DG22" s="126" t="s">
        <v>487</v>
      </c>
      <c r="DI22" s="126" t="s">
        <v>488</v>
      </c>
      <c r="DJ22" s="126" t="s">
        <v>489</v>
      </c>
      <c r="DK22" s="126" t="s">
        <v>490</v>
      </c>
      <c r="DL22" s="126" t="s">
        <v>491</v>
      </c>
      <c r="DN22" s="126" t="s">
        <v>492</v>
      </c>
      <c r="DO22" s="126" t="s">
        <v>493</v>
      </c>
      <c r="DP22" s="126" t="s">
        <v>494</v>
      </c>
      <c r="DQ22" s="126" t="s">
        <v>495</v>
      </c>
      <c r="DR22" s="126" t="s">
        <v>496</v>
      </c>
      <c r="DS22" s="126" t="s">
        <v>497</v>
      </c>
      <c r="DT22" s="126" t="s">
        <v>498</v>
      </c>
      <c r="DU22" s="126" t="s">
        <v>499</v>
      </c>
      <c r="DV22" s="126" t="s">
        <v>500</v>
      </c>
      <c r="DW22" s="126" t="s">
        <v>501</v>
      </c>
      <c r="DX22" s="126" t="s">
        <v>502</v>
      </c>
      <c r="DY22" s="126" t="s">
        <v>503</v>
      </c>
      <c r="DZ22" s="126" t="s">
        <v>504</v>
      </c>
      <c r="EA22" s="126" t="s">
        <v>505</v>
      </c>
      <c r="EB22" s="126" t="s">
        <v>506</v>
      </c>
      <c r="EC22" s="126" t="s">
        <v>507</v>
      </c>
      <c r="EE22" s="126" t="s">
        <v>508</v>
      </c>
      <c r="EF22" s="75" t="s">
        <v>509</v>
      </c>
      <c r="EH22" s="126" t="s">
        <v>510</v>
      </c>
      <c r="EI22" s="126" t="s">
        <v>511</v>
      </c>
      <c r="EJ22" s="126" t="s">
        <v>512</v>
      </c>
      <c r="EL22" s="126" t="s">
        <v>513</v>
      </c>
      <c r="EM22" s="126" t="s">
        <v>514</v>
      </c>
      <c r="EN22" s="126" t="s">
        <v>515</v>
      </c>
      <c r="EO22" s="126" t="s">
        <v>516</v>
      </c>
      <c r="EP22" s="126" t="s">
        <v>517</v>
      </c>
      <c r="ES22" s="126" t="s">
        <v>518</v>
      </c>
      <c r="EU22" s="126" t="s">
        <v>519</v>
      </c>
      <c r="EV22" s="126" t="s">
        <v>520</v>
      </c>
      <c r="EW22" s="126" t="s">
        <v>521</v>
      </c>
      <c r="EX22" s="126" t="s">
        <v>522</v>
      </c>
      <c r="EY22" s="126" t="s">
        <v>523</v>
      </c>
      <c r="EZ22" s="126" t="s">
        <v>524</v>
      </c>
      <c r="FA22" s="126" t="s">
        <v>525</v>
      </c>
      <c r="FB22" s="126" t="s">
        <v>526</v>
      </c>
      <c r="FC22" s="126" t="s">
        <v>527</v>
      </c>
      <c r="FD22" s="126" t="s">
        <v>528</v>
      </c>
      <c r="FE22" s="126" t="s">
        <v>529</v>
      </c>
      <c r="FF22" s="126" t="s">
        <v>530</v>
      </c>
      <c r="FG22" s="126" t="s">
        <v>531</v>
      </c>
      <c r="FH22" s="126" t="s">
        <v>532</v>
      </c>
      <c r="FK22" s="117"/>
    </row>
    <row r="23" spans="2:243" s="161" customFormat="1" ht="15.75" customHeight="1" x14ac:dyDescent="0.3">
      <c r="B23" s="162"/>
      <c r="D23" s="135" t="s">
        <v>4359</v>
      </c>
      <c r="E23" s="224" t="s">
        <v>79</v>
      </c>
      <c r="G23" s="26"/>
      <c r="H23" s="26"/>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c r="AN23" s="117"/>
      <c r="AO23" s="117"/>
      <c r="AP23" s="117"/>
      <c r="AQ23" s="117"/>
      <c r="AS23" s="94"/>
      <c r="AT23" s="69" t="s">
        <v>76</v>
      </c>
      <c r="AU23" s="68" t="s">
        <v>83</v>
      </c>
      <c r="AV23" s="94"/>
      <c r="AW23" s="68">
        <f t="shared" si="0"/>
        <v>0</v>
      </c>
      <c r="AX23" s="94"/>
      <c r="AY23" s="68" t="str">
        <f t="shared" si="1"/>
        <v/>
      </c>
      <c r="AZ23" s="76"/>
      <c r="BA23" s="76"/>
      <c r="BB23" s="94" t="s">
        <v>533</v>
      </c>
      <c r="BC23" s="94" t="s">
        <v>534</v>
      </c>
      <c r="BD23" s="94" t="s">
        <v>535</v>
      </c>
      <c r="BE23" s="94" t="s">
        <v>536</v>
      </c>
      <c r="BF23" s="94" t="s">
        <v>537</v>
      </c>
      <c r="BG23" s="94" t="s">
        <v>538</v>
      </c>
      <c r="BH23" s="94" t="s">
        <v>1026</v>
      </c>
      <c r="BI23" s="94" t="s">
        <v>632</v>
      </c>
      <c r="BJ23" s="94" t="s">
        <v>540</v>
      </c>
      <c r="BK23" s="94" t="s">
        <v>541</v>
      </c>
      <c r="BL23" s="94" t="s">
        <v>328</v>
      </c>
      <c r="BM23" s="94" t="s">
        <v>544</v>
      </c>
      <c r="BN23" s="94" t="s">
        <v>545</v>
      </c>
      <c r="BO23" s="94" t="s">
        <v>546</v>
      </c>
      <c r="BP23" s="94" t="s">
        <v>547</v>
      </c>
      <c r="BQ23" s="94" t="s">
        <v>548</v>
      </c>
      <c r="BR23" s="94" t="s">
        <v>549</v>
      </c>
      <c r="BS23" s="94" t="s">
        <v>550</v>
      </c>
      <c r="BT23" s="94" t="s">
        <v>551</v>
      </c>
      <c r="BU23" s="94" t="s">
        <v>552</v>
      </c>
      <c r="BV23" s="94" t="s">
        <v>553</v>
      </c>
      <c r="BW23" s="94" t="s">
        <v>554</v>
      </c>
      <c r="BX23" s="94" t="s">
        <v>555</v>
      </c>
      <c r="BY23" s="94" t="s">
        <v>556</v>
      </c>
      <c r="BZ23" s="94" t="s">
        <v>557</v>
      </c>
      <c r="CA23" s="94" t="s">
        <v>558</v>
      </c>
      <c r="CB23" s="94" t="s">
        <v>559</v>
      </c>
      <c r="CC23" s="94" t="s">
        <v>560</v>
      </c>
      <c r="CD23" s="94" t="s">
        <v>561</v>
      </c>
      <c r="CE23" s="94" t="s">
        <v>562</v>
      </c>
      <c r="CF23" s="94" t="s">
        <v>563</v>
      </c>
      <c r="CG23" s="94" t="s">
        <v>564</v>
      </c>
      <c r="CH23" s="94" t="s">
        <v>565</v>
      </c>
      <c r="CI23" s="94" t="s">
        <v>566</v>
      </c>
      <c r="CJ23" s="94" t="s">
        <v>567</v>
      </c>
      <c r="CK23" s="94" t="s">
        <v>568</v>
      </c>
      <c r="CL23" s="94" t="s">
        <v>569</v>
      </c>
      <c r="CM23" s="94" t="s">
        <v>570</v>
      </c>
      <c r="CN23" s="94" t="s">
        <v>571</v>
      </c>
      <c r="CO23" s="94" t="s">
        <v>572</v>
      </c>
      <c r="CP23" s="94" t="s">
        <v>573</v>
      </c>
      <c r="CQ23" s="94" t="s">
        <v>574</v>
      </c>
      <c r="CR23" s="94" t="s">
        <v>575</v>
      </c>
      <c r="CS23" s="94"/>
      <c r="CT23" s="94" t="s">
        <v>576</v>
      </c>
      <c r="CU23" s="94" t="s">
        <v>577</v>
      </c>
      <c r="CV23" s="94" t="s">
        <v>578</v>
      </c>
      <c r="CW23" s="94" t="s">
        <v>579</v>
      </c>
      <c r="CX23" s="94"/>
      <c r="CY23" s="94" t="s">
        <v>580</v>
      </c>
      <c r="CZ23" s="94" t="s">
        <v>581</v>
      </c>
      <c r="DA23" s="94"/>
      <c r="DB23" s="94" t="s">
        <v>582</v>
      </c>
      <c r="DC23" s="94" t="s">
        <v>583</v>
      </c>
      <c r="DD23" s="94" t="s">
        <v>584</v>
      </c>
      <c r="DE23" s="94" t="s">
        <v>585</v>
      </c>
      <c r="DF23" s="94" t="s">
        <v>586</v>
      </c>
      <c r="DG23" s="94" t="s">
        <v>587</v>
      </c>
      <c r="DH23" s="94"/>
      <c r="DI23" s="94"/>
      <c r="DJ23" s="94" t="s">
        <v>588</v>
      </c>
      <c r="DK23" s="94" t="s">
        <v>589</v>
      </c>
      <c r="DL23" s="94"/>
      <c r="DM23" s="94"/>
      <c r="DN23" s="94" t="s">
        <v>590</v>
      </c>
      <c r="DO23" s="94" t="s">
        <v>591</v>
      </c>
      <c r="DP23" s="94" t="s">
        <v>592</v>
      </c>
      <c r="DQ23" s="94" t="s">
        <v>593</v>
      </c>
      <c r="DR23" s="94" t="s">
        <v>594</v>
      </c>
      <c r="DS23" s="94" t="s">
        <v>595</v>
      </c>
      <c r="DT23" s="94"/>
      <c r="DU23" s="94" t="s">
        <v>596</v>
      </c>
      <c r="DV23" s="94" t="s">
        <v>597</v>
      </c>
      <c r="DW23" s="94" t="s">
        <v>598</v>
      </c>
      <c r="DX23" s="94" t="s">
        <v>599</v>
      </c>
      <c r="DY23" s="94" t="s">
        <v>600</v>
      </c>
      <c r="DZ23" s="94" t="s">
        <v>601</v>
      </c>
      <c r="EA23" s="94" t="s">
        <v>602</v>
      </c>
      <c r="EB23" s="94" t="s">
        <v>603</v>
      </c>
      <c r="EC23" s="94" t="s">
        <v>604</v>
      </c>
      <c r="ED23" s="94"/>
      <c r="EE23" s="94"/>
      <c r="EF23" s="684" t="s">
        <v>605</v>
      </c>
      <c r="EG23" s="94"/>
      <c r="EH23" s="94" t="s">
        <v>606</v>
      </c>
      <c r="EI23" s="94" t="s">
        <v>607</v>
      </c>
      <c r="EJ23" s="94" t="s">
        <v>608</v>
      </c>
      <c r="EK23" s="94"/>
      <c r="EL23" s="94" t="s">
        <v>609</v>
      </c>
      <c r="EM23" s="94" t="s">
        <v>610</v>
      </c>
      <c r="EN23" s="94" t="s">
        <v>611</v>
      </c>
      <c r="EO23" s="94"/>
      <c r="EP23" s="126" t="s">
        <v>8376</v>
      </c>
      <c r="EQ23" s="94"/>
      <c r="ER23" s="94"/>
      <c r="ES23" s="94"/>
      <c r="ET23" s="94"/>
      <c r="EU23" s="94" t="s">
        <v>613</v>
      </c>
      <c r="EV23" s="94" t="s">
        <v>614</v>
      </c>
      <c r="EW23" s="94" t="s">
        <v>615</v>
      </c>
      <c r="EX23" s="94" t="s">
        <v>616</v>
      </c>
      <c r="EY23" s="94" t="s">
        <v>617</v>
      </c>
      <c r="EZ23" s="94" t="s">
        <v>618</v>
      </c>
      <c r="FA23" s="94" t="s">
        <v>619</v>
      </c>
      <c r="FB23" s="94" t="s">
        <v>620</v>
      </c>
      <c r="FC23" s="94" t="s">
        <v>621</v>
      </c>
      <c r="FD23" s="94" t="s">
        <v>622</v>
      </c>
      <c r="FE23" s="94" t="s">
        <v>623</v>
      </c>
      <c r="FF23" s="94" t="s">
        <v>624</v>
      </c>
      <c r="FG23" s="94"/>
      <c r="FH23" s="94" t="s">
        <v>625</v>
      </c>
      <c r="FI23" s="94"/>
      <c r="FJ23" s="94"/>
    </row>
    <row r="24" spans="2:243" s="161" customFormat="1" ht="15.75" customHeight="1" x14ac:dyDescent="0.3">
      <c r="D24" s="135" t="s">
        <v>4804</v>
      </c>
      <c r="E24" s="224" t="s">
        <v>79</v>
      </c>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7"/>
      <c r="AL24" s="117"/>
      <c r="AM24" s="117"/>
      <c r="AN24" s="117"/>
      <c r="AO24" s="117"/>
      <c r="AP24" s="117"/>
      <c r="AQ24" s="117"/>
      <c r="AS24" s="94"/>
      <c r="AT24" s="69" t="s">
        <v>77</v>
      </c>
      <c r="AU24" s="68" t="s">
        <v>84</v>
      </c>
      <c r="AV24" s="94"/>
      <c r="AW24" s="68">
        <f t="shared" si="0"/>
        <v>0</v>
      </c>
      <c r="AX24" s="94"/>
      <c r="AY24" s="68" t="str">
        <f t="shared" si="1"/>
        <v/>
      </c>
      <c r="AZ24" s="76"/>
      <c r="BA24" s="76"/>
      <c r="BB24" s="94" t="s">
        <v>626</v>
      </c>
      <c r="BC24" s="94" t="s">
        <v>627</v>
      </c>
      <c r="BD24" s="94" t="s">
        <v>628</v>
      </c>
      <c r="BE24" s="94" t="s">
        <v>629</v>
      </c>
      <c r="BF24" s="94" t="s">
        <v>630</v>
      </c>
      <c r="BG24" s="94" t="s">
        <v>631</v>
      </c>
      <c r="BH24" s="94" t="s">
        <v>1086</v>
      </c>
      <c r="BI24" s="94" t="s">
        <v>722</v>
      </c>
      <c r="BJ24" s="94" t="s">
        <v>633</v>
      </c>
      <c r="BK24" s="94" t="s">
        <v>634</v>
      </c>
      <c r="BL24" s="94" t="s">
        <v>542</v>
      </c>
      <c r="BM24" s="94" t="s">
        <v>637</v>
      </c>
      <c r="BN24" s="94" t="s">
        <v>638</v>
      </c>
      <c r="BO24" s="94" t="s">
        <v>639</v>
      </c>
      <c r="BP24" s="94" t="s">
        <v>640</v>
      </c>
      <c r="BQ24" s="94" t="s">
        <v>641</v>
      </c>
      <c r="BR24" s="94" t="s">
        <v>642</v>
      </c>
      <c r="BS24" s="94" t="s">
        <v>643</v>
      </c>
      <c r="BT24" s="94" t="s">
        <v>644</v>
      </c>
      <c r="BU24" s="94" t="s">
        <v>645</v>
      </c>
      <c r="BV24" s="94" t="s">
        <v>646</v>
      </c>
      <c r="BW24" s="94" t="s">
        <v>647</v>
      </c>
      <c r="BX24" s="94" t="s">
        <v>648</v>
      </c>
      <c r="BY24" s="94" t="s">
        <v>649</v>
      </c>
      <c r="BZ24" s="94" t="s">
        <v>650</v>
      </c>
      <c r="CA24" s="94" t="s">
        <v>651</v>
      </c>
      <c r="CB24" s="94" t="s">
        <v>652</v>
      </c>
      <c r="CC24" s="94" t="s">
        <v>653</v>
      </c>
      <c r="CD24" s="94" t="s">
        <v>654</v>
      </c>
      <c r="CE24" s="94" t="s">
        <v>655</v>
      </c>
      <c r="CF24" s="94" t="s">
        <v>656</v>
      </c>
      <c r="CG24" s="94" t="s">
        <v>657</v>
      </c>
      <c r="CH24" s="94" t="s">
        <v>658</v>
      </c>
      <c r="CI24" s="94" t="s">
        <v>659</v>
      </c>
      <c r="CJ24" s="94" t="s">
        <v>660</v>
      </c>
      <c r="CK24" s="94" t="s">
        <v>661</v>
      </c>
      <c r="CL24" s="94" t="s">
        <v>662</v>
      </c>
      <c r="CM24" s="94" t="s">
        <v>663</v>
      </c>
      <c r="CN24" s="94" t="s">
        <v>664</v>
      </c>
      <c r="CO24" s="94" t="s">
        <v>665</v>
      </c>
      <c r="CP24" s="94" t="s">
        <v>666</v>
      </c>
      <c r="CQ24" s="94" t="s">
        <v>667</v>
      </c>
      <c r="CR24" s="94" t="s">
        <v>668</v>
      </c>
      <c r="CS24" s="94"/>
      <c r="CT24" s="94" t="s">
        <v>669</v>
      </c>
      <c r="CU24" s="94" t="s">
        <v>670</v>
      </c>
      <c r="CV24" s="94"/>
      <c r="CW24" s="94" t="s">
        <v>671</v>
      </c>
      <c r="CX24" s="94"/>
      <c r="CY24" s="94" t="s">
        <v>672</v>
      </c>
      <c r="CZ24" s="94" t="s">
        <v>673</v>
      </c>
      <c r="DA24" s="94"/>
      <c r="DB24" s="94" t="s">
        <v>674</v>
      </c>
      <c r="DC24" s="94" t="s">
        <v>675</v>
      </c>
      <c r="DD24" s="94" t="s">
        <v>676</v>
      </c>
      <c r="DE24" s="94" t="s">
        <v>677</v>
      </c>
      <c r="DF24" s="94" t="s">
        <v>678</v>
      </c>
      <c r="DG24" s="94" t="s">
        <v>679</v>
      </c>
      <c r="DH24" s="94"/>
      <c r="DI24" s="94"/>
      <c r="DJ24" s="94" t="s">
        <v>680</v>
      </c>
      <c r="DK24" s="94" t="s">
        <v>681</v>
      </c>
      <c r="DL24" s="94"/>
      <c r="DM24" s="94"/>
      <c r="DN24" s="94" t="s">
        <v>771</v>
      </c>
      <c r="DO24" s="94" t="s">
        <v>683</v>
      </c>
      <c r="DP24" s="94" t="s">
        <v>684</v>
      </c>
      <c r="DQ24" s="94" t="s">
        <v>685</v>
      </c>
      <c r="DR24" s="94" t="s">
        <v>686</v>
      </c>
      <c r="DS24" s="94" t="s">
        <v>687</v>
      </c>
      <c r="DT24" s="94"/>
      <c r="DU24" s="94" t="s">
        <v>688</v>
      </c>
      <c r="DV24" s="94" t="s">
        <v>689</v>
      </c>
      <c r="DW24" s="94" t="s">
        <v>690</v>
      </c>
      <c r="DX24" s="94" t="s">
        <v>691</v>
      </c>
      <c r="DY24" s="94" t="s">
        <v>692</v>
      </c>
      <c r="DZ24" s="94" t="s">
        <v>693</v>
      </c>
      <c r="EA24" s="94" t="s">
        <v>694</v>
      </c>
      <c r="EB24" s="94" t="s">
        <v>695</v>
      </c>
      <c r="EC24" s="94"/>
      <c r="ED24" s="94"/>
      <c r="EE24" s="94"/>
      <c r="EF24" s="684" t="s">
        <v>696</v>
      </c>
      <c r="EG24" s="94"/>
      <c r="EH24" s="94" t="s">
        <v>697</v>
      </c>
      <c r="EI24" s="94" t="s">
        <v>698</v>
      </c>
      <c r="EJ24" s="94" t="s">
        <v>699</v>
      </c>
      <c r="EK24" s="94"/>
      <c r="EL24" s="94" t="s">
        <v>700</v>
      </c>
      <c r="EM24" s="94" t="s">
        <v>701</v>
      </c>
      <c r="EN24" s="94" t="s">
        <v>702</v>
      </c>
      <c r="EO24" s="94"/>
      <c r="EP24" s="94" t="s">
        <v>612</v>
      </c>
      <c r="EQ24" s="94"/>
      <c r="ER24" s="94"/>
      <c r="ES24" s="94"/>
      <c r="ET24" s="94"/>
      <c r="EU24" s="94" t="s">
        <v>704</v>
      </c>
      <c r="EV24" s="94" t="s">
        <v>705</v>
      </c>
      <c r="EW24" s="94" t="s">
        <v>706</v>
      </c>
      <c r="EX24" s="94" t="s">
        <v>707</v>
      </c>
      <c r="EY24" s="94" t="s">
        <v>708</v>
      </c>
      <c r="EZ24" s="94" t="s">
        <v>709</v>
      </c>
      <c r="FA24" s="94" t="s">
        <v>710</v>
      </c>
      <c r="FB24" s="94" t="s">
        <v>711</v>
      </c>
      <c r="FC24" s="94"/>
      <c r="FD24" s="94" t="s">
        <v>712</v>
      </c>
      <c r="FE24" s="94" t="s">
        <v>713</v>
      </c>
      <c r="FF24" s="94" t="s">
        <v>714</v>
      </c>
      <c r="FG24" s="94"/>
      <c r="FH24" s="94" t="s">
        <v>715</v>
      </c>
      <c r="FI24" s="94"/>
      <c r="FJ24" s="94"/>
    </row>
    <row r="25" spans="2:243" s="161" customFormat="1" ht="15.75" customHeight="1" x14ac:dyDescent="0.3">
      <c r="B25" s="162"/>
      <c r="D25" s="207" t="s">
        <v>4887</v>
      </c>
      <c r="E25" s="224" t="s">
        <v>79</v>
      </c>
      <c r="G25" s="26"/>
      <c r="H25" s="26"/>
      <c r="O25" s="117"/>
      <c r="P25" s="117"/>
      <c r="Q25" s="117"/>
      <c r="R25" s="117"/>
      <c r="S25" s="117"/>
      <c r="T25" s="117"/>
      <c r="U25" s="117"/>
      <c r="V25" s="117"/>
      <c r="W25" s="117"/>
      <c r="X25" s="117"/>
      <c r="Y25" s="117"/>
      <c r="Z25" s="117"/>
      <c r="AA25" s="117"/>
      <c r="AB25" s="117"/>
      <c r="AC25" s="117"/>
      <c r="AD25" s="117"/>
      <c r="AE25" s="117"/>
      <c r="AF25" s="117"/>
      <c r="AG25" s="117"/>
      <c r="AH25" s="117"/>
      <c r="AI25" s="117"/>
      <c r="AJ25" s="117"/>
      <c r="AK25" s="117"/>
      <c r="AL25" s="117"/>
      <c r="AM25" s="117"/>
      <c r="AN25" s="117"/>
      <c r="AO25" s="117"/>
      <c r="AP25" s="117"/>
      <c r="AQ25" s="117"/>
      <c r="AS25" s="94"/>
      <c r="AT25" s="69" t="s">
        <v>78</v>
      </c>
      <c r="AU25" s="68" t="s">
        <v>85</v>
      </c>
      <c r="AV25" s="94"/>
      <c r="AW25" s="68">
        <f t="shared" si="0"/>
        <v>0</v>
      </c>
      <c r="AX25" s="94"/>
      <c r="AY25" s="68" t="str">
        <f t="shared" si="1"/>
        <v/>
      </c>
      <c r="AZ25" s="76"/>
      <c r="BA25" s="76"/>
      <c r="BB25" s="94" t="s">
        <v>716</v>
      </c>
      <c r="BC25" s="94" t="s">
        <v>717</v>
      </c>
      <c r="BD25" s="94" t="s">
        <v>718</v>
      </c>
      <c r="BE25" s="94" t="s">
        <v>719</v>
      </c>
      <c r="BF25" s="94" t="s">
        <v>720</v>
      </c>
      <c r="BG25" s="94" t="s">
        <v>721</v>
      </c>
      <c r="BH25" s="94" t="s">
        <v>1672</v>
      </c>
      <c r="BI25" s="94" t="s">
        <v>809</v>
      </c>
      <c r="BJ25" s="94" t="s">
        <v>723</v>
      </c>
      <c r="BK25" s="94" t="s">
        <v>724</v>
      </c>
      <c r="BL25" s="94" t="s">
        <v>635</v>
      </c>
      <c r="BM25" s="94" t="s">
        <v>727</v>
      </c>
      <c r="BN25" s="94" t="s">
        <v>728</v>
      </c>
      <c r="BO25" s="94" t="s">
        <v>729</v>
      </c>
      <c r="BP25" s="94" t="s">
        <v>730</v>
      </c>
      <c r="BQ25" s="94" t="s">
        <v>731</v>
      </c>
      <c r="BR25" s="94" t="s">
        <v>732</v>
      </c>
      <c r="BS25" s="94" t="s">
        <v>733</v>
      </c>
      <c r="BT25" s="94" t="s">
        <v>734</v>
      </c>
      <c r="BU25" s="94" t="s">
        <v>735</v>
      </c>
      <c r="BV25" s="94" t="s">
        <v>736</v>
      </c>
      <c r="BW25" s="94" t="s">
        <v>737</v>
      </c>
      <c r="BX25" s="94" t="s">
        <v>738</v>
      </c>
      <c r="BY25" s="94" t="s">
        <v>739</v>
      </c>
      <c r="BZ25" s="94" t="s">
        <v>740</v>
      </c>
      <c r="CA25" s="94" t="s">
        <v>741</v>
      </c>
      <c r="CB25" s="94" t="s">
        <v>742</v>
      </c>
      <c r="CC25" s="94" t="s">
        <v>743</v>
      </c>
      <c r="CD25" s="94" t="s">
        <v>744</v>
      </c>
      <c r="CE25" s="94" t="s">
        <v>745</v>
      </c>
      <c r="CF25" s="94" t="s">
        <v>746</v>
      </c>
      <c r="CG25" s="94" t="s">
        <v>747</v>
      </c>
      <c r="CH25" s="94" t="s">
        <v>748</v>
      </c>
      <c r="CI25" s="94" t="s">
        <v>749</v>
      </c>
      <c r="CJ25" s="94" t="s">
        <v>750</v>
      </c>
      <c r="CK25" s="94" t="s">
        <v>751</v>
      </c>
      <c r="CL25" s="94"/>
      <c r="CM25" s="94" t="s">
        <v>752</v>
      </c>
      <c r="CN25" s="94" t="s">
        <v>753</v>
      </c>
      <c r="CO25" s="94" t="s">
        <v>754</v>
      </c>
      <c r="CP25" s="94" t="s">
        <v>755</v>
      </c>
      <c r="CQ25" s="94" t="s">
        <v>756</v>
      </c>
      <c r="CR25" s="94" t="s">
        <v>757</v>
      </c>
      <c r="CS25" s="94"/>
      <c r="CT25" s="94" t="s">
        <v>758</v>
      </c>
      <c r="CU25" s="94" t="s">
        <v>759</v>
      </c>
      <c r="CV25" s="94"/>
      <c r="CW25" s="94" t="s">
        <v>760</v>
      </c>
      <c r="CX25" s="94"/>
      <c r="CY25" s="94" t="s">
        <v>761</v>
      </c>
      <c r="CZ25" s="94" t="s">
        <v>762</v>
      </c>
      <c r="DA25" s="94"/>
      <c r="DB25" s="94" t="s">
        <v>763</v>
      </c>
      <c r="DC25" s="94" t="s">
        <v>764</v>
      </c>
      <c r="DD25" s="94" t="s">
        <v>765</v>
      </c>
      <c r="DE25" s="94" t="s">
        <v>766</v>
      </c>
      <c r="DF25" s="94" t="s">
        <v>767</v>
      </c>
      <c r="DG25" s="94" t="s">
        <v>768</v>
      </c>
      <c r="DH25" s="94"/>
      <c r="DI25" s="94"/>
      <c r="DJ25" s="94" t="s">
        <v>769</v>
      </c>
      <c r="DK25" s="94" t="s">
        <v>3748</v>
      </c>
      <c r="DL25" s="94"/>
      <c r="DM25" s="94"/>
      <c r="DN25" s="94" t="s">
        <v>856</v>
      </c>
      <c r="DO25" s="94" t="s">
        <v>772</v>
      </c>
      <c r="DP25" s="94"/>
      <c r="DQ25" s="94" t="s">
        <v>773</v>
      </c>
      <c r="DR25" s="94" t="s">
        <v>774</v>
      </c>
      <c r="DS25" s="94" t="s">
        <v>775</v>
      </c>
      <c r="DT25" s="94"/>
      <c r="DU25" s="94" t="s">
        <v>776</v>
      </c>
      <c r="DV25" s="94" t="s">
        <v>777</v>
      </c>
      <c r="DW25" s="94" t="s">
        <v>778</v>
      </c>
      <c r="DX25" s="94" t="s">
        <v>779</v>
      </c>
      <c r="DY25" s="94" t="s">
        <v>780</v>
      </c>
      <c r="DZ25" s="94" t="s">
        <v>781</v>
      </c>
      <c r="EA25" s="94" t="s">
        <v>782</v>
      </c>
      <c r="EB25" s="94" t="s">
        <v>783</v>
      </c>
      <c r="EC25" s="94"/>
      <c r="ED25" s="94"/>
      <c r="EE25" s="94"/>
      <c r="EF25" s="684" t="s">
        <v>784</v>
      </c>
      <c r="EG25" s="94"/>
      <c r="EH25" s="94" t="s">
        <v>785</v>
      </c>
      <c r="EI25" s="94" t="s">
        <v>786</v>
      </c>
      <c r="EJ25" s="94" t="s">
        <v>787</v>
      </c>
      <c r="EK25" s="94"/>
      <c r="EL25" s="94" t="s">
        <v>788</v>
      </c>
      <c r="EM25" s="94" t="s">
        <v>789</v>
      </c>
      <c r="EN25" s="94"/>
      <c r="EO25" s="94"/>
      <c r="EP25" s="94" t="s">
        <v>703</v>
      </c>
      <c r="EQ25" s="94"/>
      <c r="ER25" s="94"/>
      <c r="ES25" s="94"/>
      <c r="ET25" s="94"/>
      <c r="EU25" s="94" t="s">
        <v>791</v>
      </c>
      <c r="EV25" s="94" t="s">
        <v>792</v>
      </c>
      <c r="EW25" s="94" t="s">
        <v>793</v>
      </c>
      <c r="EX25" s="94" t="s">
        <v>794</v>
      </c>
      <c r="EY25" s="94" t="s">
        <v>795</v>
      </c>
      <c r="EZ25" s="94" t="s">
        <v>796</v>
      </c>
      <c r="FA25" s="94" t="s">
        <v>797</v>
      </c>
      <c r="FB25" s="94" t="s">
        <v>798</v>
      </c>
      <c r="FC25" s="94"/>
      <c r="FD25" s="94" t="s">
        <v>799</v>
      </c>
      <c r="FE25" s="94" t="s">
        <v>800</v>
      </c>
      <c r="FF25" s="94" t="s">
        <v>801</v>
      </c>
      <c r="FG25" s="94"/>
      <c r="FH25" s="94" t="s">
        <v>802</v>
      </c>
      <c r="FI25" s="94"/>
      <c r="FJ25" s="94"/>
    </row>
    <row r="26" spans="2:243" s="161" customFormat="1" ht="30" customHeight="1" x14ac:dyDescent="0.3">
      <c r="B26" s="248" t="s">
        <v>4349</v>
      </c>
      <c r="C26" s="22"/>
      <c r="D26" s="26"/>
      <c r="E26" s="771" t="s">
        <v>4759</v>
      </c>
      <c r="F26" s="771"/>
      <c r="G26" s="771"/>
      <c r="H26" s="26"/>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S26" s="94"/>
      <c r="AT26" s="94"/>
      <c r="AU26" s="68" t="s">
        <v>86</v>
      </c>
      <c r="AV26" s="94"/>
      <c r="AW26" s="68">
        <f t="shared" si="0"/>
        <v>0</v>
      </c>
      <c r="AX26" s="94"/>
      <c r="AY26" s="68" t="str">
        <f t="shared" si="1"/>
        <v/>
      </c>
      <c r="AZ26" s="76"/>
      <c r="BA26" s="76"/>
      <c r="BB26" s="94" t="s">
        <v>803</v>
      </c>
      <c r="BC26" s="94" t="s">
        <v>804</v>
      </c>
      <c r="BD26" s="94" t="s">
        <v>1191</v>
      </c>
      <c r="BE26" s="94" t="s">
        <v>806</v>
      </c>
      <c r="BF26" s="94" t="s">
        <v>807</v>
      </c>
      <c r="BG26" s="94" t="s">
        <v>808</v>
      </c>
      <c r="BH26" s="94" t="s">
        <v>1769</v>
      </c>
      <c r="BI26" s="94" t="s">
        <v>890</v>
      </c>
      <c r="BJ26" s="94" t="s">
        <v>810</v>
      </c>
      <c r="BK26" s="94" t="s">
        <v>811</v>
      </c>
      <c r="BL26" s="94" t="s">
        <v>440</v>
      </c>
      <c r="BM26" s="94" t="s">
        <v>814</v>
      </c>
      <c r="BN26" s="94" t="s">
        <v>815</v>
      </c>
      <c r="BO26" s="94" t="s">
        <v>816</v>
      </c>
      <c r="BP26" s="94" t="s">
        <v>817</v>
      </c>
      <c r="BQ26" s="94" t="s">
        <v>818</v>
      </c>
      <c r="BR26" s="94" t="s">
        <v>819</v>
      </c>
      <c r="BS26" s="94" t="s">
        <v>820</v>
      </c>
      <c r="BT26" s="94" t="s">
        <v>821</v>
      </c>
      <c r="BU26" s="94" t="s">
        <v>822</v>
      </c>
      <c r="BV26" s="94" t="s">
        <v>823</v>
      </c>
      <c r="BW26" s="94" t="s">
        <v>824</v>
      </c>
      <c r="BX26" s="94" t="s">
        <v>825</v>
      </c>
      <c r="BY26" s="94" t="s">
        <v>826</v>
      </c>
      <c r="BZ26" s="94" t="s">
        <v>827</v>
      </c>
      <c r="CA26" s="94" t="s">
        <v>828</v>
      </c>
      <c r="CB26" s="94" t="s">
        <v>829</v>
      </c>
      <c r="CC26" s="94" t="s">
        <v>830</v>
      </c>
      <c r="CD26" s="94" t="s">
        <v>831</v>
      </c>
      <c r="CE26" s="94" t="s">
        <v>832</v>
      </c>
      <c r="CF26" s="94" t="s">
        <v>833</v>
      </c>
      <c r="CG26" s="94" t="s">
        <v>834</v>
      </c>
      <c r="CH26" s="94" t="s">
        <v>835</v>
      </c>
      <c r="CI26" s="94" t="s">
        <v>836</v>
      </c>
      <c r="CJ26" s="94" t="s">
        <v>837</v>
      </c>
      <c r="CK26" s="94" t="s">
        <v>838</v>
      </c>
      <c r="CL26" s="94"/>
      <c r="CM26" s="94" t="s">
        <v>839</v>
      </c>
      <c r="CN26" s="94" t="s">
        <v>840</v>
      </c>
      <c r="CO26" s="94" t="s">
        <v>841</v>
      </c>
      <c r="CP26" s="94" t="s">
        <v>842</v>
      </c>
      <c r="CQ26" s="94" t="s">
        <v>843</v>
      </c>
      <c r="CR26" s="94" t="s">
        <v>844</v>
      </c>
      <c r="CS26" s="94"/>
      <c r="CT26" s="94" t="s">
        <v>845</v>
      </c>
      <c r="CU26" s="94"/>
      <c r="CV26" s="94"/>
      <c r="CW26" s="94" t="s">
        <v>846</v>
      </c>
      <c r="CX26" s="94"/>
      <c r="CY26" s="94" t="s">
        <v>847</v>
      </c>
      <c r="CZ26" s="94" t="s">
        <v>848</v>
      </c>
      <c r="DA26" s="94"/>
      <c r="DB26" s="94" t="s">
        <v>849</v>
      </c>
      <c r="DC26" s="94" t="s">
        <v>850</v>
      </c>
      <c r="DD26" s="94" t="s">
        <v>851</v>
      </c>
      <c r="DE26" s="94" t="s">
        <v>852</v>
      </c>
      <c r="DF26" s="94" t="s">
        <v>853</v>
      </c>
      <c r="DG26" s="94"/>
      <c r="DH26" s="94"/>
      <c r="DI26" s="94"/>
      <c r="DJ26" s="94" t="s">
        <v>854</v>
      </c>
      <c r="DK26" s="94" t="s">
        <v>770</v>
      </c>
      <c r="DL26" s="94"/>
      <c r="DM26" s="94"/>
      <c r="DN26" s="94"/>
      <c r="DO26" s="94" t="s">
        <v>857</v>
      </c>
      <c r="DP26" s="94"/>
      <c r="DQ26" s="94"/>
      <c r="DR26" s="94" t="s">
        <v>858</v>
      </c>
      <c r="DS26" s="94" t="s">
        <v>859</v>
      </c>
      <c r="DT26" s="94"/>
      <c r="DU26" s="94" t="s">
        <v>860</v>
      </c>
      <c r="DV26" s="94" t="s">
        <v>861</v>
      </c>
      <c r="DW26" s="94" t="s">
        <v>862</v>
      </c>
      <c r="DX26" s="94" t="s">
        <v>863</v>
      </c>
      <c r="DY26" s="94" t="s">
        <v>864</v>
      </c>
      <c r="DZ26" s="94" t="s">
        <v>865</v>
      </c>
      <c r="EA26" s="94" t="s">
        <v>866</v>
      </c>
      <c r="EB26" s="94" t="s">
        <v>867</v>
      </c>
      <c r="EC26" s="94"/>
      <c r="ED26" s="94"/>
      <c r="EE26" s="94"/>
      <c r="EF26" s="684" t="s">
        <v>868</v>
      </c>
      <c r="EG26" s="94"/>
      <c r="EH26" s="94" t="s">
        <v>869</v>
      </c>
      <c r="EI26" s="94" t="s">
        <v>870</v>
      </c>
      <c r="EJ26" s="94" t="s">
        <v>871</v>
      </c>
      <c r="EK26" s="94"/>
      <c r="EL26" s="94" t="s">
        <v>872</v>
      </c>
      <c r="EM26" s="94" t="s">
        <v>873</v>
      </c>
      <c r="EN26" s="94"/>
      <c r="EO26" s="94"/>
      <c r="EP26" s="94" t="s">
        <v>790</v>
      </c>
      <c r="EQ26" s="94"/>
      <c r="ER26" s="94"/>
      <c r="ES26" s="94"/>
      <c r="ET26" s="94"/>
      <c r="EU26" s="94" t="s">
        <v>875</v>
      </c>
      <c r="EV26" s="94"/>
      <c r="EW26" s="94"/>
      <c r="EX26" s="94" t="s">
        <v>876</v>
      </c>
      <c r="EY26" s="94" t="s">
        <v>877</v>
      </c>
      <c r="EZ26" s="94" t="s">
        <v>878</v>
      </c>
      <c r="FA26" s="94" t="s">
        <v>879</v>
      </c>
      <c r="FB26" s="94"/>
      <c r="FC26" s="94"/>
      <c r="FD26" s="94" t="s">
        <v>880</v>
      </c>
      <c r="FE26" s="94" t="s">
        <v>881</v>
      </c>
      <c r="FF26" s="94" t="s">
        <v>882</v>
      </c>
      <c r="FG26" s="94"/>
      <c r="FH26" s="94" t="s">
        <v>883</v>
      </c>
      <c r="FI26" s="94"/>
      <c r="FJ26" s="94"/>
    </row>
    <row r="27" spans="2:243" s="164" customFormat="1" ht="84" x14ac:dyDescent="0.35">
      <c r="B27" s="158" t="s">
        <v>4180</v>
      </c>
      <c r="C27" s="22"/>
      <c r="D27" s="26"/>
      <c r="E27" s="431" t="s">
        <v>4744</v>
      </c>
      <c r="F27" s="431" t="s">
        <v>4745</v>
      </c>
      <c r="G27" s="431" t="s">
        <v>4811</v>
      </c>
      <c r="H27" s="26"/>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1"/>
      <c r="AL27" s="121"/>
      <c r="AM27" s="121"/>
      <c r="AN27" s="121"/>
      <c r="AO27" s="121"/>
      <c r="AP27" s="121"/>
      <c r="AQ27" s="121"/>
      <c r="AS27" s="163"/>
      <c r="AT27" s="163"/>
      <c r="AU27" s="67" t="s">
        <v>3757</v>
      </c>
      <c r="AV27" s="163"/>
      <c r="AW27" s="67">
        <f t="shared" si="0"/>
        <v>0</v>
      </c>
      <c r="AX27" s="163"/>
      <c r="AY27" s="67" t="str">
        <f t="shared" si="1"/>
        <v/>
      </c>
      <c r="AZ27" s="450"/>
      <c r="BA27" s="450"/>
      <c r="BB27" s="163" t="s">
        <v>884</v>
      </c>
      <c r="BC27" s="163" t="s">
        <v>885</v>
      </c>
      <c r="BD27" s="163" t="s">
        <v>805</v>
      </c>
      <c r="BE27" s="163" t="s">
        <v>887</v>
      </c>
      <c r="BF27" s="163" t="s">
        <v>888</v>
      </c>
      <c r="BG27" s="163" t="s">
        <v>889</v>
      </c>
      <c r="BH27" s="163" t="s">
        <v>1832</v>
      </c>
      <c r="BI27" s="163" t="s">
        <v>1139</v>
      </c>
      <c r="BJ27" s="163" t="s">
        <v>891</v>
      </c>
      <c r="BK27" s="163" t="s">
        <v>892</v>
      </c>
      <c r="BL27" s="163" t="s">
        <v>543</v>
      </c>
      <c r="BM27" s="163" t="s">
        <v>895</v>
      </c>
      <c r="BN27" s="163" t="s">
        <v>896</v>
      </c>
      <c r="BO27" s="163" t="s">
        <v>897</v>
      </c>
      <c r="BP27" s="163" t="s">
        <v>898</v>
      </c>
      <c r="BQ27" s="163" t="s">
        <v>899</v>
      </c>
      <c r="BR27" s="163" t="s">
        <v>900</v>
      </c>
      <c r="BS27" s="163" t="s">
        <v>901</v>
      </c>
      <c r="BT27" s="163" t="s">
        <v>902</v>
      </c>
      <c r="BU27" s="163" t="s">
        <v>903</v>
      </c>
      <c r="BV27" s="163" t="s">
        <v>904</v>
      </c>
      <c r="BW27" s="163" t="s">
        <v>905</v>
      </c>
      <c r="BX27" s="163" t="s">
        <v>906</v>
      </c>
      <c r="BY27" s="163" t="s">
        <v>907</v>
      </c>
      <c r="BZ27" s="163" t="s">
        <v>908</v>
      </c>
      <c r="CA27" s="163" t="s">
        <v>909</v>
      </c>
      <c r="CB27" s="163" t="s">
        <v>910</v>
      </c>
      <c r="CC27" s="163" t="s">
        <v>911</v>
      </c>
      <c r="CD27" s="163" t="s">
        <v>912</v>
      </c>
      <c r="CE27" s="163" t="s">
        <v>913</v>
      </c>
      <c r="CF27" s="163" t="s">
        <v>914</v>
      </c>
      <c r="CG27" s="163" t="s">
        <v>915</v>
      </c>
      <c r="CH27" s="163" t="s">
        <v>916</v>
      </c>
      <c r="CI27" s="163" t="s">
        <v>917</v>
      </c>
      <c r="CJ27" s="163" t="s">
        <v>918</v>
      </c>
      <c r="CK27" s="163" t="s">
        <v>919</v>
      </c>
      <c r="CL27" s="163"/>
      <c r="CM27" s="163" t="s">
        <v>920</v>
      </c>
      <c r="CN27" s="163" t="s">
        <v>921</v>
      </c>
      <c r="CO27" s="163"/>
      <c r="CP27" s="163" t="s">
        <v>922</v>
      </c>
      <c r="CQ27" s="163" t="s">
        <v>923</v>
      </c>
      <c r="CR27" s="163" t="s">
        <v>924</v>
      </c>
      <c r="CS27" s="163"/>
      <c r="CT27" s="163" t="s">
        <v>925</v>
      </c>
      <c r="CU27" s="163"/>
      <c r="CV27" s="163"/>
      <c r="CW27" s="163"/>
      <c r="CX27" s="163"/>
      <c r="CY27" s="163" t="s">
        <v>926</v>
      </c>
      <c r="CZ27" s="163" t="s">
        <v>927</v>
      </c>
      <c r="DA27" s="163"/>
      <c r="DB27" s="163" t="s">
        <v>928</v>
      </c>
      <c r="DC27" s="163" t="s">
        <v>929</v>
      </c>
      <c r="DD27" s="163" t="s">
        <v>930</v>
      </c>
      <c r="DE27" s="163" t="s">
        <v>931</v>
      </c>
      <c r="DF27" s="163" t="s">
        <v>932</v>
      </c>
      <c r="DG27" s="163"/>
      <c r="DH27" s="163"/>
      <c r="DI27" s="163"/>
      <c r="DJ27" s="163"/>
      <c r="DK27" s="163" t="s">
        <v>855</v>
      </c>
      <c r="DL27" s="163"/>
      <c r="DM27" s="163"/>
      <c r="DN27" s="163"/>
      <c r="DO27" s="163"/>
      <c r="DP27" s="163"/>
      <c r="DQ27" s="163"/>
      <c r="DR27" s="163" t="s">
        <v>934</v>
      </c>
      <c r="DS27" s="163" t="s">
        <v>935</v>
      </c>
      <c r="DT27" s="163"/>
      <c r="DU27" s="163"/>
      <c r="DV27" s="163" t="s">
        <v>936</v>
      </c>
      <c r="DW27" s="163" t="s">
        <v>937</v>
      </c>
      <c r="DX27" s="163" t="s">
        <v>938</v>
      </c>
      <c r="DY27" s="163" t="s">
        <v>939</v>
      </c>
      <c r="DZ27" s="163" t="s">
        <v>940</v>
      </c>
      <c r="EA27" s="163" t="s">
        <v>941</v>
      </c>
      <c r="EB27" s="163" t="s">
        <v>942</v>
      </c>
      <c r="EC27" s="163"/>
      <c r="ED27" s="163"/>
      <c r="EE27" s="163"/>
      <c r="EF27" s="685" t="s">
        <v>943</v>
      </c>
      <c r="EG27" s="163"/>
      <c r="EH27" s="163"/>
      <c r="EI27" s="163" t="s">
        <v>944</v>
      </c>
      <c r="EJ27" s="163"/>
      <c r="EK27" s="163"/>
      <c r="EL27" s="163"/>
      <c r="EM27" s="163" t="s">
        <v>945</v>
      </c>
      <c r="EN27" s="163"/>
      <c r="EO27" s="163"/>
      <c r="EP27" s="163" t="s">
        <v>874</v>
      </c>
      <c r="EQ27" s="163"/>
      <c r="ER27" s="163"/>
      <c r="ES27" s="163"/>
      <c r="ET27" s="163"/>
      <c r="EU27" s="163" t="s">
        <v>947</v>
      </c>
      <c r="EV27" s="163"/>
      <c r="EW27" s="163"/>
      <c r="EX27" s="163" t="s">
        <v>948</v>
      </c>
      <c r="EY27" s="163"/>
      <c r="EZ27" s="163" t="s">
        <v>949</v>
      </c>
      <c r="FA27" s="163" t="s">
        <v>950</v>
      </c>
      <c r="FB27" s="163"/>
      <c r="FC27" s="163"/>
      <c r="FD27" s="163" t="s">
        <v>951</v>
      </c>
      <c r="FE27" s="163" t="s">
        <v>952</v>
      </c>
      <c r="FF27" s="163" t="s">
        <v>953</v>
      </c>
      <c r="FG27" s="163"/>
      <c r="FH27" s="163" t="s">
        <v>954</v>
      </c>
      <c r="FI27" s="163"/>
      <c r="FJ27" s="163"/>
    </row>
    <row r="28" spans="2:243" s="161" customFormat="1" x14ac:dyDescent="0.3">
      <c r="B28" s="145"/>
      <c r="C28" s="22"/>
      <c r="D28" s="117"/>
      <c r="E28" s="747" t="s">
        <v>8367</v>
      </c>
      <c r="F28" s="749"/>
      <c r="G28" s="255"/>
      <c r="H28" s="26"/>
      <c r="I28" s="117"/>
      <c r="J28" s="117"/>
      <c r="K28" s="117"/>
      <c r="L28" s="117"/>
      <c r="M28" s="117"/>
      <c r="N28" s="117"/>
      <c r="O28" s="117"/>
      <c r="P28" s="117"/>
      <c r="Q28" s="117"/>
      <c r="R28" s="117"/>
      <c r="S28" s="117"/>
      <c r="T28" s="117"/>
      <c r="U28" s="117"/>
      <c r="V28" s="117"/>
      <c r="W28" s="117"/>
      <c r="X28" s="117"/>
      <c r="Y28" s="117"/>
      <c r="Z28" s="117"/>
      <c r="AA28" s="117"/>
      <c r="AB28" s="117"/>
      <c r="AC28" s="117"/>
      <c r="AD28" s="117"/>
      <c r="AE28" s="117"/>
      <c r="AF28" s="117"/>
      <c r="AG28" s="117"/>
      <c r="AH28" s="117"/>
      <c r="AI28" s="117"/>
      <c r="AJ28" s="117"/>
      <c r="AK28" s="117"/>
      <c r="AL28" s="117"/>
      <c r="AM28" s="117"/>
      <c r="AN28" s="117"/>
      <c r="AO28" s="117"/>
      <c r="AP28" s="117"/>
      <c r="AQ28" s="117"/>
      <c r="AS28" s="94"/>
      <c r="AT28" s="94"/>
      <c r="AU28" s="68" t="s">
        <v>3758</v>
      </c>
      <c r="AV28" s="94"/>
      <c r="AW28" s="68">
        <f t="shared" si="0"/>
        <v>0</v>
      </c>
      <c r="AX28" s="94"/>
      <c r="AY28" s="68" t="str">
        <f t="shared" si="1"/>
        <v/>
      </c>
      <c r="AZ28" s="76"/>
      <c r="BA28" s="76"/>
      <c r="BB28" s="94" t="s">
        <v>955</v>
      </c>
      <c r="BC28" s="94" t="s">
        <v>956</v>
      </c>
      <c r="BD28" s="94" t="s">
        <v>1381</v>
      </c>
      <c r="BE28" s="94" t="s">
        <v>958</v>
      </c>
      <c r="BF28" s="94" t="s">
        <v>959</v>
      </c>
      <c r="BG28" s="94" t="s">
        <v>960</v>
      </c>
      <c r="BH28" s="94" t="s">
        <v>1943</v>
      </c>
      <c r="BI28" s="94" t="s">
        <v>1192</v>
      </c>
      <c r="BJ28" s="94" t="s">
        <v>962</v>
      </c>
      <c r="BK28" s="94" t="s">
        <v>963</v>
      </c>
      <c r="BL28" s="94" t="s">
        <v>725</v>
      </c>
      <c r="BM28" s="94" t="s">
        <v>966</v>
      </c>
      <c r="BN28" s="94" t="s">
        <v>967</v>
      </c>
      <c r="BO28" s="94" t="s">
        <v>968</v>
      </c>
      <c r="BP28" s="94" t="s">
        <v>969</v>
      </c>
      <c r="BQ28" s="94" t="s">
        <v>970</v>
      </c>
      <c r="BR28" s="94" t="s">
        <v>971</v>
      </c>
      <c r="BS28" s="94" t="s">
        <v>972</v>
      </c>
      <c r="BT28" s="94" t="s">
        <v>973</v>
      </c>
      <c r="BU28" s="94" t="s">
        <v>974</v>
      </c>
      <c r="BV28" s="94" t="s">
        <v>975</v>
      </c>
      <c r="BW28" s="94" t="s">
        <v>976</v>
      </c>
      <c r="BX28" s="94" t="s">
        <v>977</v>
      </c>
      <c r="BY28" s="94" t="s">
        <v>978</v>
      </c>
      <c r="BZ28" s="94" t="s">
        <v>979</v>
      </c>
      <c r="CA28" s="94" t="s">
        <v>980</v>
      </c>
      <c r="CB28" s="94" t="s">
        <v>981</v>
      </c>
      <c r="CC28" s="94" t="s">
        <v>982</v>
      </c>
      <c r="CD28" s="94" t="s">
        <v>983</v>
      </c>
      <c r="CE28" s="94" t="s">
        <v>984</v>
      </c>
      <c r="CF28" s="94" t="s">
        <v>985</v>
      </c>
      <c r="CG28" s="94" t="s">
        <v>986</v>
      </c>
      <c r="CH28" s="94" t="s">
        <v>987</v>
      </c>
      <c r="CI28" s="94" t="s">
        <v>988</v>
      </c>
      <c r="CJ28" s="94" t="s">
        <v>989</v>
      </c>
      <c r="CK28" s="94" t="s">
        <v>990</v>
      </c>
      <c r="CL28" s="94"/>
      <c r="CM28" s="94"/>
      <c r="CN28" s="94" t="s">
        <v>991</v>
      </c>
      <c r="CO28" s="94"/>
      <c r="CP28" s="94" t="s">
        <v>992</v>
      </c>
      <c r="CQ28" s="94" t="s">
        <v>993</v>
      </c>
      <c r="CR28" s="94" t="s">
        <v>994</v>
      </c>
      <c r="CS28" s="94"/>
      <c r="CT28" s="94" t="s">
        <v>995</v>
      </c>
      <c r="CU28" s="94"/>
      <c r="CV28" s="94"/>
      <c r="CW28" s="94"/>
      <c r="CX28" s="94"/>
      <c r="CY28" s="94" t="s">
        <v>996</v>
      </c>
      <c r="CZ28" s="94" t="s">
        <v>997</v>
      </c>
      <c r="DA28" s="94"/>
      <c r="DB28" s="94" t="s">
        <v>998</v>
      </c>
      <c r="DC28" s="94" t="s">
        <v>999</v>
      </c>
      <c r="DD28" s="94" t="s">
        <v>1000</v>
      </c>
      <c r="DE28" s="94" t="s">
        <v>1001</v>
      </c>
      <c r="DF28" s="94" t="s">
        <v>1002</v>
      </c>
      <c r="DG28" s="94"/>
      <c r="DH28" s="94"/>
      <c r="DI28" s="94"/>
      <c r="DJ28" s="94"/>
      <c r="DK28" s="94" t="s">
        <v>933</v>
      </c>
      <c r="DL28" s="94"/>
      <c r="DM28" s="94"/>
      <c r="DN28" s="94"/>
      <c r="DO28" s="94"/>
      <c r="DP28" s="94"/>
      <c r="DQ28" s="94"/>
      <c r="DR28" s="94" t="s">
        <v>1004</v>
      </c>
      <c r="DS28" s="94" t="s">
        <v>1005</v>
      </c>
      <c r="DT28" s="94"/>
      <c r="DU28" s="94"/>
      <c r="DV28" s="94"/>
      <c r="DW28" s="94" t="s">
        <v>1006</v>
      </c>
      <c r="DX28" s="94" t="s">
        <v>1007</v>
      </c>
      <c r="DY28" s="94" t="s">
        <v>1008</v>
      </c>
      <c r="DZ28" s="94"/>
      <c r="EA28" s="94" t="s">
        <v>1009</v>
      </c>
      <c r="EB28" s="94"/>
      <c r="EC28" s="94"/>
      <c r="ED28" s="94"/>
      <c r="EE28" s="94"/>
      <c r="EF28" s="684" t="s">
        <v>1010</v>
      </c>
      <c r="EG28" s="94"/>
      <c r="EH28" s="94"/>
      <c r="EI28" s="94" t="s">
        <v>1011</v>
      </c>
      <c r="EJ28" s="94"/>
      <c r="EK28" s="94"/>
      <c r="EL28" s="94"/>
      <c r="EM28" s="94" t="s">
        <v>1012</v>
      </c>
      <c r="EN28" s="94"/>
      <c r="EO28" s="94"/>
      <c r="EP28" s="94" t="s">
        <v>946</v>
      </c>
      <c r="EQ28" s="94"/>
      <c r="ER28" s="94"/>
      <c r="ES28" s="94"/>
      <c r="ET28" s="94"/>
      <c r="EU28" s="94" t="s">
        <v>1014</v>
      </c>
      <c r="EV28" s="94"/>
      <c r="EW28" s="94"/>
      <c r="EX28" s="94" t="s">
        <v>1015</v>
      </c>
      <c r="EY28" s="94"/>
      <c r="EZ28" s="94" t="s">
        <v>1016</v>
      </c>
      <c r="FA28" s="94" t="s">
        <v>1017</v>
      </c>
      <c r="FB28" s="94"/>
      <c r="FC28" s="94"/>
      <c r="FD28" s="94" t="s">
        <v>1018</v>
      </c>
      <c r="FE28" s="94" t="s">
        <v>1019</v>
      </c>
      <c r="FF28" s="94"/>
      <c r="FG28" s="94"/>
      <c r="FH28" s="94" t="s">
        <v>1020</v>
      </c>
      <c r="FI28" s="94"/>
      <c r="FJ28" s="94"/>
    </row>
    <row r="29" spans="2:243" s="161" customFormat="1" ht="15.75" customHeight="1" x14ac:dyDescent="0.3">
      <c r="B29" s="144"/>
      <c r="C29" s="26"/>
      <c r="D29" s="26"/>
      <c r="E29" s="26"/>
      <c r="F29" s="26"/>
      <c r="G29" s="26"/>
      <c r="H29" s="26"/>
      <c r="I29" s="117"/>
      <c r="J29" s="117"/>
      <c r="K29" s="117"/>
      <c r="L29" s="117"/>
      <c r="M29" s="117"/>
      <c r="N29" s="117"/>
      <c r="O29" s="117"/>
      <c r="P29" s="117"/>
      <c r="Q29" s="117"/>
      <c r="R29" s="117"/>
      <c r="S29" s="117"/>
      <c r="T29" s="117"/>
      <c r="U29" s="117"/>
      <c r="V29" s="117"/>
      <c r="W29" s="117"/>
      <c r="X29" s="117"/>
      <c r="Y29" s="117"/>
      <c r="Z29" s="117"/>
      <c r="AA29" s="117"/>
      <c r="AB29" s="117"/>
      <c r="AC29" s="117"/>
      <c r="AD29" s="117"/>
      <c r="AE29" s="117"/>
      <c r="AF29" s="117"/>
      <c r="AG29" s="117"/>
      <c r="AH29" s="117"/>
      <c r="AI29" s="117"/>
      <c r="AJ29" s="117"/>
      <c r="AK29" s="117"/>
      <c r="AL29" s="117"/>
      <c r="AM29" s="117"/>
      <c r="AN29" s="117"/>
      <c r="AO29" s="117"/>
      <c r="AP29" s="117"/>
      <c r="AQ29" s="117"/>
      <c r="AS29" s="163"/>
      <c r="AT29" s="163"/>
      <c r="AU29" s="68" t="s">
        <v>87</v>
      </c>
      <c r="AV29" s="163"/>
      <c r="AW29" s="68">
        <f t="shared" si="0"/>
        <v>0</v>
      </c>
      <c r="AX29" s="94"/>
      <c r="AY29" s="68" t="str">
        <f t="shared" si="1"/>
        <v/>
      </c>
      <c r="AZ29" s="76"/>
      <c r="BA29" s="76"/>
      <c r="BB29" s="94" t="s">
        <v>1335</v>
      </c>
      <c r="BC29" s="94"/>
      <c r="BD29" s="94" t="s">
        <v>886</v>
      </c>
      <c r="BE29" s="94" t="s">
        <v>1023</v>
      </c>
      <c r="BF29" s="94" t="s">
        <v>1024</v>
      </c>
      <c r="BG29" s="94" t="s">
        <v>1025</v>
      </c>
      <c r="BH29" s="94" t="s">
        <v>1969</v>
      </c>
      <c r="BI29" s="94" t="s">
        <v>1242</v>
      </c>
      <c r="BJ29" s="94" t="s">
        <v>1027</v>
      </c>
      <c r="BK29" s="94" t="s">
        <v>1028</v>
      </c>
      <c r="BL29" s="94" t="s">
        <v>636</v>
      </c>
      <c r="BM29" s="94" t="s">
        <v>1031</v>
      </c>
      <c r="BN29" s="94" t="s">
        <v>1032</v>
      </c>
      <c r="BO29" s="94" t="s">
        <v>1033</v>
      </c>
      <c r="BP29" s="94" t="s">
        <v>1034</v>
      </c>
      <c r="BQ29" s="94" t="s">
        <v>1035</v>
      </c>
      <c r="BR29" s="94" t="s">
        <v>1036</v>
      </c>
      <c r="BS29" s="94" t="s">
        <v>1037</v>
      </c>
      <c r="BT29" s="94" t="s">
        <v>1038</v>
      </c>
      <c r="BU29" s="94" t="s">
        <v>1039</v>
      </c>
      <c r="BV29" s="94" t="s">
        <v>1040</v>
      </c>
      <c r="BW29" s="94" t="s">
        <v>1041</v>
      </c>
      <c r="BX29" s="94" t="s">
        <v>1042</v>
      </c>
      <c r="BY29" s="94" t="s">
        <v>1043</v>
      </c>
      <c r="BZ29" s="94" t="s">
        <v>1044</v>
      </c>
      <c r="CA29" s="94" t="s">
        <v>1045</v>
      </c>
      <c r="CB29" s="94" t="s">
        <v>1046</v>
      </c>
      <c r="CC29" s="94" t="s">
        <v>1047</v>
      </c>
      <c r="CD29" s="94" t="s">
        <v>1048</v>
      </c>
      <c r="CE29" s="94" t="s">
        <v>1049</v>
      </c>
      <c r="CF29" s="94" t="s">
        <v>1050</v>
      </c>
      <c r="CG29" s="94" t="s">
        <v>1051</v>
      </c>
      <c r="CH29" s="94" t="s">
        <v>1052</v>
      </c>
      <c r="CI29" s="94" t="s">
        <v>1053</v>
      </c>
      <c r="CJ29" s="94" t="s">
        <v>1054</v>
      </c>
      <c r="CK29" s="94" t="s">
        <v>1055</v>
      </c>
      <c r="CL29" s="94"/>
      <c r="CM29" s="94"/>
      <c r="CN29" s="94"/>
      <c r="CO29" s="94"/>
      <c r="CP29" s="94" t="s">
        <v>1056</v>
      </c>
      <c r="CQ29" s="94" t="s">
        <v>1057</v>
      </c>
      <c r="CR29" s="94" t="s">
        <v>1058</v>
      </c>
      <c r="CS29" s="94"/>
      <c r="CT29" s="94" t="s">
        <v>1059</v>
      </c>
      <c r="CU29" s="94"/>
      <c r="CV29" s="94"/>
      <c r="CW29" s="94"/>
      <c r="CX29" s="94"/>
      <c r="CY29" s="94" t="s">
        <v>1060</v>
      </c>
      <c r="CZ29" s="94" t="s">
        <v>1061</v>
      </c>
      <c r="DA29" s="94"/>
      <c r="DB29" s="94" t="s">
        <v>1062</v>
      </c>
      <c r="DC29" s="94" t="s">
        <v>1063</v>
      </c>
      <c r="DD29" s="94"/>
      <c r="DE29" s="94" t="s">
        <v>1064</v>
      </c>
      <c r="DF29" s="94" t="s">
        <v>1065</v>
      </c>
      <c r="DG29" s="94"/>
      <c r="DH29" s="94"/>
      <c r="DI29" s="94"/>
      <c r="DJ29" s="94"/>
      <c r="DK29" s="94" t="s">
        <v>1003</v>
      </c>
      <c r="DL29" s="94"/>
      <c r="DM29" s="94"/>
      <c r="DN29" s="94"/>
      <c r="DO29" s="94"/>
      <c r="DP29" s="94"/>
      <c r="DQ29" s="94"/>
      <c r="DR29" s="94" t="s">
        <v>1067</v>
      </c>
      <c r="DS29" s="94" t="s">
        <v>1068</v>
      </c>
      <c r="DT29" s="94"/>
      <c r="DU29" s="94"/>
      <c r="DV29" s="94"/>
      <c r="DW29" s="94" t="s">
        <v>1069</v>
      </c>
      <c r="DX29" s="94" t="s">
        <v>1070</v>
      </c>
      <c r="DY29" s="94" t="s">
        <v>1071</v>
      </c>
      <c r="DZ29" s="94"/>
      <c r="EA29" s="94" t="s">
        <v>1072</v>
      </c>
      <c r="EB29" s="94"/>
      <c r="EC29" s="94"/>
      <c r="ED29" s="94"/>
      <c r="EE29" s="94"/>
      <c r="EF29" s="684" t="s">
        <v>1073</v>
      </c>
      <c r="EG29" s="94"/>
      <c r="EH29" s="94"/>
      <c r="EI29" s="94" t="s">
        <v>1074</v>
      </c>
      <c r="EJ29" s="94"/>
      <c r="EK29" s="94"/>
      <c r="EL29" s="94"/>
      <c r="EM29" s="94" t="s">
        <v>1075</v>
      </c>
      <c r="EN29" s="94"/>
      <c r="EO29" s="94"/>
      <c r="EP29" s="94" t="s">
        <v>1013</v>
      </c>
      <c r="EQ29" s="94"/>
      <c r="ER29" s="94"/>
      <c r="ES29" s="94"/>
      <c r="ET29" s="94"/>
      <c r="EU29" s="94" t="s">
        <v>1076</v>
      </c>
      <c r="EV29" s="94"/>
      <c r="EW29" s="94"/>
      <c r="EX29" s="94" t="s">
        <v>1077</v>
      </c>
      <c r="EY29" s="94"/>
      <c r="EZ29" s="94"/>
      <c r="FA29" s="94" t="s">
        <v>1078</v>
      </c>
      <c r="FB29" s="94"/>
      <c r="FC29" s="94"/>
      <c r="FD29" s="94" t="s">
        <v>1079</v>
      </c>
      <c r="FE29" s="94"/>
      <c r="FF29" s="94"/>
      <c r="FG29" s="94"/>
      <c r="FH29" s="94" t="s">
        <v>1080</v>
      </c>
      <c r="FI29" s="94"/>
      <c r="FJ29" s="163"/>
      <c r="FK29" s="164"/>
      <c r="FL29" s="164"/>
      <c r="FM29" s="164"/>
      <c r="FN29" s="164"/>
      <c r="FO29" s="164"/>
      <c r="FP29" s="164"/>
      <c r="FQ29" s="164"/>
      <c r="FR29" s="164"/>
      <c r="FS29" s="164"/>
      <c r="FT29" s="164"/>
      <c r="FU29" s="164"/>
      <c r="FV29" s="164"/>
      <c r="FW29" s="164"/>
      <c r="FX29" s="164"/>
      <c r="FY29" s="164"/>
      <c r="FZ29" s="164"/>
      <c r="GA29" s="164"/>
      <c r="GB29" s="164"/>
      <c r="GC29" s="164"/>
      <c r="GD29" s="164"/>
      <c r="GE29" s="164"/>
      <c r="GF29" s="164"/>
      <c r="GG29" s="164"/>
      <c r="GH29" s="164"/>
      <c r="GI29" s="164"/>
      <c r="GJ29" s="164"/>
      <c r="GK29" s="164"/>
      <c r="GL29" s="164"/>
      <c r="GM29" s="164"/>
      <c r="GN29" s="164"/>
      <c r="GO29" s="164"/>
      <c r="GP29" s="164"/>
      <c r="GQ29" s="164"/>
      <c r="GR29" s="164"/>
      <c r="GS29" s="164"/>
      <c r="GT29" s="164"/>
      <c r="GU29" s="164"/>
      <c r="GV29" s="164"/>
      <c r="GW29" s="164"/>
      <c r="GX29" s="164"/>
      <c r="GY29" s="164"/>
      <c r="GZ29" s="164"/>
      <c r="HA29" s="164"/>
      <c r="HB29" s="164"/>
      <c r="HC29" s="164"/>
      <c r="HD29" s="164"/>
      <c r="HE29" s="164"/>
      <c r="HF29" s="164"/>
      <c r="HG29" s="164"/>
      <c r="HH29" s="164"/>
      <c r="HI29" s="164"/>
      <c r="HJ29" s="164"/>
      <c r="HK29" s="164"/>
      <c r="HL29" s="164"/>
      <c r="HM29" s="164"/>
      <c r="HN29" s="164"/>
      <c r="HO29" s="164"/>
      <c r="HP29" s="164"/>
      <c r="HQ29" s="164"/>
      <c r="HR29" s="164"/>
      <c r="HS29" s="164"/>
      <c r="HT29" s="164"/>
      <c r="HU29" s="164"/>
      <c r="HV29" s="164"/>
      <c r="HW29" s="164"/>
      <c r="HX29" s="164"/>
      <c r="HY29" s="164"/>
      <c r="HZ29" s="164"/>
      <c r="IA29" s="164"/>
      <c r="IB29" s="164"/>
      <c r="IC29" s="164"/>
      <c r="ID29" s="164"/>
      <c r="IE29" s="164"/>
      <c r="IF29" s="164"/>
      <c r="IG29" s="164"/>
      <c r="IH29" s="164"/>
      <c r="II29" s="164"/>
    </row>
    <row r="30" spans="2:243" s="161" customFormat="1" ht="70" x14ac:dyDescent="0.3">
      <c r="B30" s="158" t="s">
        <v>4125</v>
      </c>
      <c r="C30" s="193"/>
      <c r="H30" s="26"/>
      <c r="O30" s="117"/>
      <c r="P30" s="117"/>
      <c r="Q30" s="117"/>
      <c r="R30" s="117"/>
      <c r="S30" s="117"/>
      <c r="T30" s="117"/>
      <c r="U30" s="117"/>
      <c r="V30" s="117"/>
      <c r="W30" s="117"/>
      <c r="X30" s="117"/>
      <c r="Y30" s="117"/>
      <c r="Z30" s="117"/>
      <c r="AA30" s="117"/>
      <c r="AB30" s="117"/>
      <c r="AC30" s="117"/>
      <c r="AD30" s="117"/>
      <c r="AE30" s="117"/>
      <c r="AF30" s="117"/>
      <c r="AG30" s="117"/>
      <c r="AH30" s="117"/>
      <c r="AI30" s="117"/>
      <c r="AJ30" s="117"/>
      <c r="AK30" s="117"/>
      <c r="AL30" s="117"/>
      <c r="AM30" s="117"/>
      <c r="AN30" s="117"/>
      <c r="AO30" s="117"/>
      <c r="AP30" s="117"/>
      <c r="AQ30" s="117"/>
      <c r="AS30" s="117" t="s">
        <v>3887</v>
      </c>
      <c r="AT30" s="94"/>
      <c r="AU30" s="68" t="s">
        <v>88</v>
      </c>
      <c r="AV30" s="94"/>
      <c r="AW30" s="68">
        <f t="shared" si="0"/>
        <v>0</v>
      </c>
      <c r="AX30" s="94"/>
      <c r="AY30" s="68" t="str">
        <f t="shared" si="1"/>
        <v/>
      </c>
      <c r="AZ30" s="76"/>
      <c r="BA30" s="76"/>
      <c r="BB30" s="94" t="s">
        <v>1021</v>
      </c>
      <c r="BC30" s="94"/>
      <c r="BD30" s="94" t="s">
        <v>957</v>
      </c>
      <c r="BE30" s="94" t="s">
        <v>1083</v>
      </c>
      <c r="BF30" s="94" t="s">
        <v>1084</v>
      </c>
      <c r="BG30" s="94" t="s">
        <v>1085</v>
      </c>
      <c r="BH30" s="94" t="s">
        <v>2021</v>
      </c>
      <c r="BI30" s="94" t="s">
        <v>1292</v>
      </c>
      <c r="BJ30" s="94" t="s">
        <v>1087</v>
      </c>
      <c r="BK30" s="94" t="s">
        <v>1088</v>
      </c>
      <c r="BL30" s="94" t="s">
        <v>812</v>
      </c>
      <c r="BM30" s="94" t="s">
        <v>1091</v>
      </c>
      <c r="BN30" s="94"/>
      <c r="BO30" s="94" t="s">
        <v>1092</v>
      </c>
      <c r="BP30" s="94" t="s">
        <v>1093</v>
      </c>
      <c r="BQ30" s="94" t="s">
        <v>1094</v>
      </c>
      <c r="BR30" s="94" t="s">
        <v>1095</v>
      </c>
      <c r="BS30" s="94" t="s">
        <v>1096</v>
      </c>
      <c r="BT30" s="94" t="s">
        <v>1097</v>
      </c>
      <c r="BU30" s="94" t="s">
        <v>1098</v>
      </c>
      <c r="BV30" s="94" t="s">
        <v>1099</v>
      </c>
      <c r="BW30" s="94" t="s">
        <v>1100</v>
      </c>
      <c r="BX30" s="94" t="s">
        <v>1101</v>
      </c>
      <c r="BY30" s="94" t="s">
        <v>1102</v>
      </c>
      <c r="BZ30" s="94" t="s">
        <v>1103</v>
      </c>
      <c r="CA30" s="94" t="s">
        <v>1104</v>
      </c>
      <c r="CB30" s="94" t="s">
        <v>1105</v>
      </c>
      <c r="CC30" s="94" t="s">
        <v>1106</v>
      </c>
      <c r="CD30" s="94" t="s">
        <v>1107</v>
      </c>
      <c r="CE30" s="94" t="s">
        <v>1108</v>
      </c>
      <c r="CF30" s="94"/>
      <c r="CG30" s="94" t="s">
        <v>1109</v>
      </c>
      <c r="CH30" s="94" t="s">
        <v>1110</v>
      </c>
      <c r="CI30" s="94" t="s">
        <v>1111</v>
      </c>
      <c r="CJ30" s="94" t="s">
        <v>1112</v>
      </c>
      <c r="CK30" s="94" t="s">
        <v>1113</v>
      </c>
      <c r="CL30" s="94"/>
      <c r="CM30" s="94"/>
      <c r="CN30" s="94"/>
      <c r="CO30" s="94"/>
      <c r="CP30" s="94" t="s">
        <v>1114</v>
      </c>
      <c r="CQ30" s="94" t="s">
        <v>1115</v>
      </c>
      <c r="CR30" s="94" t="s">
        <v>1116</v>
      </c>
      <c r="CS30" s="94"/>
      <c r="CT30" s="94"/>
      <c r="CU30" s="94"/>
      <c r="CV30" s="94"/>
      <c r="CW30" s="94"/>
      <c r="CX30" s="94"/>
      <c r="CY30" s="94" t="s">
        <v>1117</v>
      </c>
      <c r="CZ30" s="94"/>
      <c r="DA30" s="94"/>
      <c r="DB30" s="94" t="s">
        <v>1118</v>
      </c>
      <c r="DC30" s="94" t="s">
        <v>1119</v>
      </c>
      <c r="DD30" s="94"/>
      <c r="DE30" s="94" t="s">
        <v>1120</v>
      </c>
      <c r="DF30" s="94" t="s">
        <v>1121</v>
      </c>
      <c r="DG30" s="94"/>
      <c r="DH30" s="94"/>
      <c r="DI30" s="94"/>
      <c r="DJ30" s="94"/>
      <c r="DK30" s="94" t="s">
        <v>1066</v>
      </c>
      <c r="DL30" s="94"/>
      <c r="DM30" s="94"/>
      <c r="DN30" s="94"/>
      <c r="DO30" s="94"/>
      <c r="DP30" s="94"/>
      <c r="DQ30" s="94"/>
      <c r="DR30" s="94"/>
      <c r="DS30" s="94"/>
      <c r="DT30" s="94"/>
      <c r="DU30" s="94"/>
      <c r="DV30" s="94"/>
      <c r="DW30" s="94" t="s">
        <v>1123</v>
      </c>
      <c r="DX30" s="94" t="s">
        <v>1124</v>
      </c>
      <c r="DY30" s="94" t="s">
        <v>1125</v>
      </c>
      <c r="DZ30" s="94"/>
      <c r="EA30" s="94" t="s">
        <v>1126</v>
      </c>
      <c r="EB30" s="94"/>
      <c r="EC30" s="94"/>
      <c r="ED30" s="94"/>
      <c r="EE30" s="94"/>
      <c r="EF30" s="684" t="s">
        <v>1127</v>
      </c>
      <c r="EG30" s="94"/>
      <c r="EH30" s="94"/>
      <c r="EI30" s="94" t="s">
        <v>1128</v>
      </c>
      <c r="EJ30" s="94"/>
      <c r="EK30" s="94"/>
      <c r="EL30" s="94"/>
      <c r="EM30" s="94" t="s">
        <v>1129</v>
      </c>
      <c r="EN30" s="94"/>
      <c r="EO30" s="94"/>
      <c r="EP30" s="94"/>
      <c r="EQ30" s="94"/>
      <c r="ER30" s="94"/>
      <c r="ES30" s="94"/>
      <c r="ET30" s="94"/>
      <c r="EU30" s="94" t="s">
        <v>1130</v>
      </c>
      <c r="EV30" s="94"/>
      <c r="EW30" s="94"/>
      <c r="EX30" s="94" t="s">
        <v>1131</v>
      </c>
      <c r="EY30" s="94"/>
      <c r="EZ30" s="94"/>
      <c r="FA30" s="94" t="s">
        <v>1132</v>
      </c>
      <c r="FB30" s="94"/>
      <c r="FC30" s="94"/>
      <c r="FD30" s="94" t="s">
        <v>1133</v>
      </c>
      <c r="FE30" s="94"/>
      <c r="FF30" s="94"/>
      <c r="FG30" s="94"/>
      <c r="FH30" s="94" t="s">
        <v>1134</v>
      </c>
      <c r="FI30" s="94"/>
      <c r="FJ30" s="94"/>
    </row>
    <row r="31" spans="2:243" s="161" customFormat="1" ht="70" x14ac:dyDescent="0.3">
      <c r="B31" s="158" t="s">
        <v>4126</v>
      </c>
      <c r="C31" s="193"/>
      <c r="H31" s="26"/>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17"/>
      <c r="AG31" s="117"/>
      <c r="AH31" s="117"/>
      <c r="AI31" s="117"/>
      <c r="AJ31" s="117"/>
      <c r="AK31" s="117"/>
      <c r="AL31" s="117"/>
      <c r="AM31" s="117"/>
      <c r="AN31" s="117"/>
      <c r="AO31" s="117"/>
      <c r="AP31" s="117"/>
      <c r="AQ31" s="117"/>
      <c r="AS31" s="117">
        <f>Introduction!$V$8</f>
        <v>0</v>
      </c>
      <c r="AT31" s="94"/>
      <c r="AU31" s="68" t="s">
        <v>3586</v>
      </c>
      <c r="AV31" s="94"/>
      <c r="AW31" s="68">
        <f t="shared" si="0"/>
        <v>0</v>
      </c>
      <c r="AX31" s="94"/>
      <c r="AY31" s="68" t="str">
        <f t="shared" si="1"/>
        <v/>
      </c>
      <c r="AZ31" s="76"/>
      <c r="BA31" s="76"/>
      <c r="BB31" s="94" t="s">
        <v>1081</v>
      </c>
      <c r="BC31" s="94"/>
      <c r="BD31" s="94" t="s">
        <v>1022</v>
      </c>
      <c r="BE31" s="94" t="s">
        <v>1137</v>
      </c>
      <c r="BF31" s="94" t="s">
        <v>3739</v>
      </c>
      <c r="BG31" s="94" t="s">
        <v>1138</v>
      </c>
      <c r="BH31" s="94" t="s">
        <v>2070</v>
      </c>
      <c r="BI31" s="94" t="s">
        <v>1339</v>
      </c>
      <c r="BJ31" s="94" t="s">
        <v>1140</v>
      </c>
      <c r="BK31" s="94" t="s">
        <v>1141</v>
      </c>
      <c r="BL31" s="94" t="s">
        <v>726</v>
      </c>
      <c r="BM31" s="94" t="s">
        <v>1144</v>
      </c>
      <c r="BN31" s="94"/>
      <c r="BO31" s="94" t="s">
        <v>1145</v>
      </c>
      <c r="BP31" s="94" t="s">
        <v>1146</v>
      </c>
      <c r="BQ31" s="94" t="s">
        <v>1147</v>
      </c>
      <c r="BR31" s="94" t="s">
        <v>1148</v>
      </c>
      <c r="BS31" s="94" t="s">
        <v>1149</v>
      </c>
      <c r="BT31" s="94" t="s">
        <v>1150</v>
      </c>
      <c r="BU31" s="94" t="s">
        <v>1151</v>
      </c>
      <c r="BV31" s="94" t="s">
        <v>1152</v>
      </c>
      <c r="BW31" s="94" t="s">
        <v>1153</v>
      </c>
      <c r="BX31" s="94" t="s">
        <v>1154</v>
      </c>
      <c r="BY31" s="94" t="s">
        <v>1155</v>
      </c>
      <c r="BZ31" s="94" t="s">
        <v>1156</v>
      </c>
      <c r="CA31" s="94" t="s">
        <v>1157</v>
      </c>
      <c r="CB31" s="94" t="s">
        <v>1158</v>
      </c>
      <c r="CC31" s="94" t="s">
        <v>1159</v>
      </c>
      <c r="CD31" s="94" t="s">
        <v>1160</v>
      </c>
      <c r="CE31" s="94" t="s">
        <v>1161</v>
      </c>
      <c r="CF31" s="94"/>
      <c r="CG31" s="94" t="s">
        <v>1162</v>
      </c>
      <c r="CH31" s="94" t="s">
        <v>1163</v>
      </c>
      <c r="CI31" s="94" t="s">
        <v>1164</v>
      </c>
      <c r="CJ31" s="94" t="s">
        <v>1165</v>
      </c>
      <c r="CK31" s="94" t="s">
        <v>1166</v>
      </c>
      <c r="CL31" s="94"/>
      <c r="CM31" s="94"/>
      <c r="CN31" s="94"/>
      <c r="CO31" s="94"/>
      <c r="CP31" s="94" t="s">
        <v>1167</v>
      </c>
      <c r="CQ31" s="94" t="s">
        <v>1168</v>
      </c>
      <c r="CR31" s="94" t="s">
        <v>1169</v>
      </c>
      <c r="CS31" s="94"/>
      <c r="CT31" s="94"/>
      <c r="CU31" s="94"/>
      <c r="CV31" s="94"/>
      <c r="CW31" s="94"/>
      <c r="CX31" s="94"/>
      <c r="CY31" s="94" t="s">
        <v>1170</v>
      </c>
      <c r="CZ31" s="94"/>
      <c r="DA31" s="94"/>
      <c r="DB31" s="94" t="s">
        <v>1171</v>
      </c>
      <c r="DC31" s="94" t="s">
        <v>1172</v>
      </c>
      <c r="DD31" s="94"/>
      <c r="DE31" s="94" t="s">
        <v>1173</v>
      </c>
      <c r="DF31" s="94" t="s">
        <v>1174</v>
      </c>
      <c r="DG31" s="94"/>
      <c r="DH31" s="94"/>
      <c r="DI31" s="94"/>
      <c r="DJ31" s="94"/>
      <c r="DK31" s="94" t="s">
        <v>1122</v>
      </c>
      <c r="DL31" s="94"/>
      <c r="DM31" s="94"/>
      <c r="DN31" s="94"/>
      <c r="DO31" s="94"/>
      <c r="DP31" s="94"/>
      <c r="DQ31" s="94"/>
      <c r="DR31" s="94"/>
      <c r="DS31" s="94"/>
      <c r="DT31" s="94"/>
      <c r="DU31" s="94"/>
      <c r="DV31" s="94"/>
      <c r="DW31" s="94" t="s">
        <v>1176</v>
      </c>
      <c r="DX31" s="94" t="s">
        <v>1177</v>
      </c>
      <c r="DY31" s="94" t="s">
        <v>1178</v>
      </c>
      <c r="DZ31" s="94"/>
      <c r="EA31" s="94" t="s">
        <v>1179</v>
      </c>
      <c r="EB31" s="94"/>
      <c r="EC31" s="94"/>
      <c r="ED31" s="94"/>
      <c r="EE31" s="94"/>
      <c r="EF31" s="684" t="s">
        <v>1180</v>
      </c>
      <c r="EG31" s="94"/>
      <c r="EH31" s="94"/>
      <c r="EI31" s="94" t="s">
        <v>1181</v>
      </c>
      <c r="EJ31" s="94"/>
      <c r="EK31" s="94"/>
      <c r="EL31" s="94"/>
      <c r="EM31" s="94"/>
      <c r="EN31" s="94"/>
      <c r="EO31" s="94"/>
      <c r="EP31" s="94"/>
      <c r="EQ31" s="94"/>
      <c r="ER31" s="94"/>
      <c r="ES31" s="94"/>
      <c r="ET31" s="94"/>
      <c r="EU31" s="94" t="s">
        <v>1182</v>
      </c>
      <c r="EV31" s="94"/>
      <c r="EW31" s="94"/>
      <c r="EX31" s="94" t="s">
        <v>1183</v>
      </c>
      <c r="EY31" s="94"/>
      <c r="EZ31" s="94"/>
      <c r="FA31" s="94" t="s">
        <v>1184</v>
      </c>
      <c r="FB31" s="94"/>
      <c r="FC31" s="94"/>
      <c r="FD31" s="94" t="s">
        <v>1185</v>
      </c>
      <c r="FE31" s="94"/>
      <c r="FF31" s="94"/>
      <c r="FG31" s="94"/>
      <c r="FH31" s="94" t="s">
        <v>1186</v>
      </c>
      <c r="FI31" s="94"/>
      <c r="FJ31" s="94"/>
    </row>
    <row r="32" spans="2:243" s="161" customFormat="1" ht="70" x14ac:dyDescent="0.3">
      <c r="B32" s="158" t="s">
        <v>4123</v>
      </c>
      <c r="C32" s="193"/>
      <c r="D32" s="26"/>
      <c r="E32" s="26"/>
      <c r="F32" s="26"/>
      <c r="G32" s="26"/>
      <c r="H32" s="26"/>
      <c r="I32" s="117"/>
      <c r="J32" s="117"/>
      <c r="K32" s="117"/>
      <c r="L32" s="117"/>
      <c r="M32" s="117"/>
      <c r="N32" s="117"/>
      <c r="O32" s="117"/>
      <c r="P32" s="117"/>
      <c r="Q32" s="117"/>
      <c r="R32" s="117"/>
      <c r="S32" s="117"/>
      <c r="T32" s="117"/>
      <c r="U32" s="117"/>
      <c r="V32" s="117"/>
      <c r="W32" s="117"/>
      <c r="X32" s="117"/>
      <c r="Y32" s="117"/>
      <c r="Z32" s="117"/>
      <c r="AA32" s="117"/>
      <c r="AB32" s="117"/>
      <c r="AC32" s="117"/>
      <c r="AD32" s="117"/>
      <c r="AE32" s="117"/>
      <c r="AF32" s="117"/>
      <c r="AG32" s="117"/>
      <c r="AH32" s="117"/>
      <c r="AI32" s="117"/>
      <c r="AJ32" s="117"/>
      <c r="AK32" s="117"/>
      <c r="AL32" s="117"/>
      <c r="AM32" s="117"/>
      <c r="AN32" s="117"/>
      <c r="AO32" s="117"/>
      <c r="AP32" s="117"/>
      <c r="AQ32" s="117"/>
      <c r="AS32" s="117"/>
      <c r="AT32" s="94"/>
      <c r="AU32" s="68" t="s">
        <v>89</v>
      </c>
      <c r="AV32" s="94"/>
      <c r="AW32" s="68">
        <f t="shared" si="0"/>
        <v>0</v>
      </c>
      <c r="AX32" s="94"/>
      <c r="AY32" s="68" t="str">
        <f t="shared" si="1"/>
        <v/>
      </c>
      <c r="AZ32" s="76"/>
      <c r="BA32" s="76"/>
      <c r="BB32" s="94" t="s">
        <v>1135</v>
      </c>
      <c r="BC32" s="94"/>
      <c r="BD32" s="94" t="s">
        <v>1082</v>
      </c>
      <c r="BE32" s="94" t="s">
        <v>1189</v>
      </c>
      <c r="BF32" s="94" t="s">
        <v>1190</v>
      </c>
      <c r="BG32" s="94" t="s">
        <v>1241</v>
      </c>
      <c r="BH32" s="94" t="s">
        <v>2113</v>
      </c>
      <c r="BI32" s="94" t="s">
        <v>1382</v>
      </c>
      <c r="BJ32" s="94" t="s">
        <v>1193</v>
      </c>
      <c r="BK32" s="94" t="s">
        <v>1194</v>
      </c>
      <c r="BL32" s="94" t="s">
        <v>813</v>
      </c>
      <c r="BM32" s="94" t="s">
        <v>1197</v>
      </c>
      <c r="BN32" s="94"/>
      <c r="BO32" s="94" t="s">
        <v>1198</v>
      </c>
      <c r="BP32" s="94" t="s">
        <v>1199</v>
      </c>
      <c r="BQ32" s="94" t="s">
        <v>1200</v>
      </c>
      <c r="BR32" s="94" t="s">
        <v>1201</v>
      </c>
      <c r="BS32" s="94" t="s">
        <v>1202</v>
      </c>
      <c r="BT32" s="94" t="s">
        <v>1203</v>
      </c>
      <c r="BU32" s="94" t="s">
        <v>1204</v>
      </c>
      <c r="BV32" s="94" t="s">
        <v>1205</v>
      </c>
      <c r="BW32" s="94" t="s">
        <v>1206</v>
      </c>
      <c r="BX32" s="94" t="s">
        <v>1207</v>
      </c>
      <c r="BY32" s="94" t="s">
        <v>1208</v>
      </c>
      <c r="BZ32" s="94" t="s">
        <v>1209</v>
      </c>
      <c r="CA32" s="94" t="s">
        <v>1210</v>
      </c>
      <c r="CB32" s="94" t="s">
        <v>1211</v>
      </c>
      <c r="CC32" s="94" t="s">
        <v>1212</v>
      </c>
      <c r="CD32" s="94" t="s">
        <v>1213</v>
      </c>
      <c r="CE32" s="94" t="s">
        <v>1214</v>
      </c>
      <c r="CF32" s="94"/>
      <c r="CG32" s="94" t="s">
        <v>1215</v>
      </c>
      <c r="CH32" s="94" t="s">
        <v>1216</v>
      </c>
      <c r="CI32" s="94" t="s">
        <v>1217</v>
      </c>
      <c r="CJ32" s="94" t="s">
        <v>1218</v>
      </c>
      <c r="CK32" s="94" t="s">
        <v>1219</v>
      </c>
      <c r="CL32" s="94"/>
      <c r="CM32" s="94"/>
      <c r="CN32" s="94"/>
      <c r="CO32" s="94"/>
      <c r="CP32" s="94" t="s">
        <v>1220</v>
      </c>
      <c r="CQ32" s="94" t="s">
        <v>1221</v>
      </c>
      <c r="CR32" s="94" t="s">
        <v>1222</v>
      </c>
      <c r="CS32" s="94"/>
      <c r="CT32" s="94"/>
      <c r="CU32" s="94"/>
      <c r="CV32" s="94"/>
      <c r="CW32" s="94"/>
      <c r="CX32" s="94"/>
      <c r="CY32" s="94" t="s">
        <v>1223</v>
      </c>
      <c r="CZ32" s="94"/>
      <c r="DA32" s="94"/>
      <c r="DB32" s="94" t="s">
        <v>1224</v>
      </c>
      <c r="DC32" s="94" t="s">
        <v>1225</v>
      </c>
      <c r="DD32" s="94"/>
      <c r="DE32" s="94"/>
      <c r="DF32" s="94" t="s">
        <v>1226</v>
      </c>
      <c r="DG32" s="94"/>
      <c r="DH32" s="94"/>
      <c r="DI32" s="94"/>
      <c r="DJ32" s="94"/>
      <c r="DK32" s="94" t="s">
        <v>1175</v>
      </c>
      <c r="DL32" s="94"/>
      <c r="DM32" s="94"/>
      <c r="DN32" s="94"/>
      <c r="DO32" s="94"/>
      <c r="DP32" s="94"/>
      <c r="DQ32" s="94"/>
      <c r="DR32" s="94"/>
      <c r="DS32" s="94"/>
      <c r="DT32" s="94"/>
      <c r="DU32" s="94"/>
      <c r="DV32" s="94"/>
      <c r="DW32" s="94" t="s">
        <v>1228</v>
      </c>
      <c r="DX32" s="94"/>
      <c r="DY32" s="94" t="s">
        <v>1229</v>
      </c>
      <c r="DZ32" s="94"/>
      <c r="EA32" s="94" t="s">
        <v>1230</v>
      </c>
      <c r="EB32" s="94"/>
      <c r="EC32" s="94"/>
      <c r="ED32" s="94"/>
      <c r="EE32" s="94"/>
      <c r="EF32" s="684"/>
      <c r="EG32" s="94"/>
      <c r="EH32" s="94"/>
      <c r="EI32" s="94" t="s">
        <v>1231</v>
      </c>
      <c r="EJ32" s="94"/>
      <c r="EK32" s="94"/>
      <c r="EL32" s="94"/>
      <c r="EM32" s="94"/>
      <c r="EN32" s="94"/>
      <c r="EO32" s="94"/>
      <c r="EP32" s="94"/>
      <c r="EQ32" s="94"/>
      <c r="ER32" s="94"/>
      <c r="ES32" s="94"/>
      <c r="ET32" s="94"/>
      <c r="EU32" s="94" t="s">
        <v>1232</v>
      </c>
      <c r="EV32" s="94"/>
      <c r="EW32" s="94"/>
      <c r="EX32" s="94" t="s">
        <v>1233</v>
      </c>
      <c r="EY32" s="94"/>
      <c r="EZ32" s="94"/>
      <c r="FA32" s="94" t="s">
        <v>1234</v>
      </c>
      <c r="FB32" s="94"/>
      <c r="FC32" s="94"/>
      <c r="FD32" s="94" t="s">
        <v>1235</v>
      </c>
      <c r="FE32" s="94"/>
      <c r="FF32" s="94"/>
      <c r="FG32" s="94"/>
      <c r="FH32" s="94" t="s">
        <v>1236</v>
      </c>
      <c r="FI32" s="94"/>
      <c r="FJ32" s="94"/>
    </row>
    <row r="33" spans="2:258" s="161" customFormat="1" ht="15.75" customHeight="1" x14ac:dyDescent="0.3">
      <c r="B33" s="144"/>
      <c r="C33" s="26"/>
      <c r="D33" s="26"/>
      <c r="E33" s="26"/>
      <c r="F33" s="26"/>
      <c r="G33" s="26"/>
      <c r="H33" s="26"/>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S33" s="94"/>
      <c r="AT33" s="94"/>
      <c r="AU33" s="68" t="s">
        <v>90</v>
      </c>
      <c r="AV33" s="94"/>
      <c r="AW33" s="68">
        <f t="shared" si="0"/>
        <v>0</v>
      </c>
      <c r="AX33" s="94"/>
      <c r="AY33" s="68" t="str">
        <f t="shared" si="1"/>
        <v/>
      </c>
      <c r="AZ33" s="76"/>
      <c r="BA33" s="76"/>
      <c r="BB33" s="94" t="s">
        <v>1187</v>
      </c>
      <c r="BC33" s="94"/>
      <c r="BD33" s="94" t="s">
        <v>1136</v>
      </c>
      <c r="BE33" s="94" t="s">
        <v>1239</v>
      </c>
      <c r="BF33" s="94" t="s">
        <v>1240</v>
      </c>
      <c r="BG33" s="94" t="s">
        <v>1291</v>
      </c>
      <c r="BH33" s="94" t="s">
        <v>2281</v>
      </c>
      <c r="BI33" s="94" t="s">
        <v>1422</v>
      </c>
      <c r="BJ33" s="94" t="s">
        <v>1243</v>
      </c>
      <c r="BK33" s="94" t="s">
        <v>1244</v>
      </c>
      <c r="BL33" s="94" t="s">
        <v>894</v>
      </c>
      <c r="BM33" s="94" t="s">
        <v>1247</v>
      </c>
      <c r="BN33" s="94"/>
      <c r="BO33" s="94" t="s">
        <v>1248</v>
      </c>
      <c r="BP33" s="94" t="s">
        <v>1249</v>
      </c>
      <c r="BQ33" s="94" t="s">
        <v>1250</v>
      </c>
      <c r="BR33" s="94" t="s">
        <v>1251</v>
      </c>
      <c r="BS33" s="94" t="s">
        <v>1252</v>
      </c>
      <c r="BT33" s="94" t="s">
        <v>1253</v>
      </c>
      <c r="BU33" s="94" t="s">
        <v>1254</v>
      </c>
      <c r="BV33" s="94" t="s">
        <v>1255</v>
      </c>
      <c r="BW33" s="94" t="s">
        <v>1256</v>
      </c>
      <c r="BX33" s="94" t="s">
        <v>1257</v>
      </c>
      <c r="BY33" s="94" t="s">
        <v>1258</v>
      </c>
      <c r="BZ33" s="94" t="s">
        <v>1259</v>
      </c>
      <c r="CA33" s="94" t="s">
        <v>1260</v>
      </c>
      <c r="CB33" s="94" t="s">
        <v>1261</v>
      </c>
      <c r="CC33" s="94" t="s">
        <v>1262</v>
      </c>
      <c r="CD33" s="94" t="s">
        <v>1263</v>
      </c>
      <c r="CE33" s="94" t="s">
        <v>1264</v>
      </c>
      <c r="CF33" s="94"/>
      <c r="CG33" s="94" t="s">
        <v>1265</v>
      </c>
      <c r="CH33" s="94" t="s">
        <v>1266</v>
      </c>
      <c r="CI33" s="94" t="s">
        <v>1267</v>
      </c>
      <c r="CJ33" s="94" t="s">
        <v>1268</v>
      </c>
      <c r="CK33" s="94" t="s">
        <v>1269</v>
      </c>
      <c r="CL33" s="94"/>
      <c r="CM33" s="94"/>
      <c r="CN33" s="94"/>
      <c r="CO33" s="94"/>
      <c r="CP33" s="94" t="s">
        <v>1270</v>
      </c>
      <c r="CQ33" s="94" t="s">
        <v>1271</v>
      </c>
      <c r="CR33" s="94" t="s">
        <v>1272</v>
      </c>
      <c r="CS33" s="94"/>
      <c r="CT33" s="94"/>
      <c r="CU33" s="94"/>
      <c r="CV33" s="94"/>
      <c r="CW33" s="94"/>
      <c r="CX33" s="94"/>
      <c r="CY33" s="94" t="s">
        <v>1273</v>
      </c>
      <c r="CZ33" s="94"/>
      <c r="DA33" s="94"/>
      <c r="DB33" s="94" t="s">
        <v>1274</v>
      </c>
      <c r="DC33" s="94" t="s">
        <v>1275</v>
      </c>
      <c r="DD33" s="94"/>
      <c r="DE33" s="94"/>
      <c r="DF33" s="94" t="s">
        <v>1276</v>
      </c>
      <c r="DG33" s="94"/>
      <c r="DH33" s="94"/>
      <c r="DI33" s="94"/>
      <c r="DJ33" s="94"/>
      <c r="DK33" s="94" t="s">
        <v>1227</v>
      </c>
      <c r="DL33" s="94"/>
      <c r="DM33" s="94"/>
      <c r="DN33" s="94"/>
      <c r="DO33" s="94"/>
      <c r="DP33" s="94"/>
      <c r="DQ33" s="94"/>
      <c r="DR33" s="94"/>
      <c r="DS33" s="94"/>
      <c r="DT33" s="94"/>
      <c r="DU33" s="94"/>
      <c r="DV33" s="94"/>
      <c r="DW33" s="94" t="s">
        <v>1278</v>
      </c>
      <c r="DX33" s="94"/>
      <c r="DY33" s="94" t="s">
        <v>1279</v>
      </c>
      <c r="DZ33" s="94"/>
      <c r="EA33" s="94" t="s">
        <v>1280</v>
      </c>
      <c r="EB33" s="94"/>
      <c r="EC33" s="94"/>
      <c r="ED33" s="94"/>
      <c r="EE33" s="94"/>
      <c r="EF33" s="684"/>
      <c r="EG33" s="94"/>
      <c r="EH33" s="94"/>
      <c r="EI33" s="94" t="s">
        <v>1281</v>
      </c>
      <c r="EJ33" s="94"/>
      <c r="EK33" s="94"/>
      <c r="EL33" s="94"/>
      <c r="EM33" s="94"/>
      <c r="EN33" s="94"/>
      <c r="EO33" s="94"/>
      <c r="EP33" s="94"/>
      <c r="EQ33" s="94"/>
      <c r="ER33" s="94"/>
      <c r="ES33" s="94"/>
      <c r="ET33" s="94"/>
      <c r="EU33" s="94" t="s">
        <v>1282</v>
      </c>
      <c r="EV33" s="94"/>
      <c r="EW33" s="94"/>
      <c r="EX33" s="94" t="s">
        <v>1283</v>
      </c>
      <c r="EY33" s="94"/>
      <c r="EZ33" s="94"/>
      <c r="FA33" s="94" t="s">
        <v>1284</v>
      </c>
      <c r="FB33" s="94"/>
      <c r="FC33" s="94"/>
      <c r="FD33" s="94" t="s">
        <v>1285</v>
      </c>
      <c r="FE33" s="94"/>
      <c r="FF33" s="94"/>
      <c r="FG33" s="94"/>
      <c r="FH33" s="94" t="s">
        <v>1286</v>
      </c>
      <c r="FI33" s="94"/>
      <c r="FJ33" s="94"/>
    </row>
    <row r="34" spans="2:258" s="161" customFormat="1" ht="15.75" customHeight="1" x14ac:dyDescent="0.3">
      <c r="B34" s="144"/>
      <c r="C34" s="26"/>
      <c r="D34" s="26"/>
      <c r="E34" s="26"/>
      <c r="F34" s="26"/>
      <c r="G34" s="26"/>
      <c r="H34" s="26"/>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c r="AK34" s="117"/>
      <c r="AL34" s="117"/>
      <c r="AM34" s="117"/>
      <c r="AN34" s="117"/>
      <c r="AO34" s="117"/>
      <c r="AP34" s="117"/>
      <c r="AQ34" s="117"/>
      <c r="AS34" s="94"/>
      <c r="AT34" s="94"/>
      <c r="AU34" s="68" t="s">
        <v>3654</v>
      </c>
      <c r="AV34" s="94"/>
      <c r="AW34" s="68">
        <f t="shared" si="0"/>
        <v>0</v>
      </c>
      <c r="AX34" s="94"/>
      <c r="AY34" s="68" t="str">
        <f t="shared" si="1"/>
        <v/>
      </c>
      <c r="AZ34" s="76"/>
      <c r="BA34" s="76"/>
      <c r="BB34" s="94" t="s">
        <v>1237</v>
      </c>
      <c r="BC34" s="94"/>
      <c r="BD34" s="94" t="s">
        <v>1188</v>
      </c>
      <c r="BE34" s="94" t="s">
        <v>1289</v>
      </c>
      <c r="BF34" s="94" t="s">
        <v>1290</v>
      </c>
      <c r="BG34" s="94" t="s">
        <v>1338</v>
      </c>
      <c r="BH34" s="94" t="s">
        <v>2344</v>
      </c>
      <c r="BI34" s="94" t="s">
        <v>1459</v>
      </c>
      <c r="BJ34" s="94" t="s">
        <v>1293</v>
      </c>
      <c r="BK34" s="94" t="s">
        <v>1294</v>
      </c>
      <c r="BL34" s="94" t="s">
        <v>965</v>
      </c>
      <c r="BM34" s="94" t="s">
        <v>1297</v>
      </c>
      <c r="BN34" s="94"/>
      <c r="BO34" s="94" t="s">
        <v>1298</v>
      </c>
      <c r="BP34" s="94" t="s">
        <v>1299</v>
      </c>
      <c r="BQ34" s="94" t="s">
        <v>1300</v>
      </c>
      <c r="BR34" s="94" t="s">
        <v>1301</v>
      </c>
      <c r="BS34" s="94" t="s">
        <v>1302</v>
      </c>
      <c r="BT34" s="94" t="s">
        <v>1303</v>
      </c>
      <c r="BU34" s="94" t="s">
        <v>1304</v>
      </c>
      <c r="BV34" s="94" t="s">
        <v>1305</v>
      </c>
      <c r="BW34" s="94" t="s">
        <v>1306</v>
      </c>
      <c r="BX34" s="94" t="s">
        <v>1307</v>
      </c>
      <c r="BY34" s="94" t="s">
        <v>1308</v>
      </c>
      <c r="BZ34" s="94" t="s">
        <v>1309</v>
      </c>
      <c r="CA34" s="94" t="s">
        <v>1310</v>
      </c>
      <c r="CB34" s="94" t="s">
        <v>1311</v>
      </c>
      <c r="CC34" s="94" t="s">
        <v>1312</v>
      </c>
      <c r="CD34" s="94" t="s">
        <v>1313</v>
      </c>
      <c r="CE34" s="94" t="s">
        <v>1314</v>
      </c>
      <c r="CF34" s="94"/>
      <c r="CG34" s="94" t="s">
        <v>1315</v>
      </c>
      <c r="CH34" s="94" t="s">
        <v>1316</v>
      </c>
      <c r="CI34" s="94" t="s">
        <v>1317</v>
      </c>
      <c r="CJ34" s="94" t="s">
        <v>1318</v>
      </c>
      <c r="CK34" s="94" t="s">
        <v>1319</v>
      </c>
      <c r="CL34" s="94"/>
      <c r="CM34" s="94"/>
      <c r="CN34" s="94"/>
      <c r="CO34" s="94"/>
      <c r="CP34" s="94" t="s">
        <v>1320</v>
      </c>
      <c r="CQ34" s="94" t="s">
        <v>1321</v>
      </c>
      <c r="CR34" s="94" t="s">
        <v>1322</v>
      </c>
      <c r="CS34" s="94"/>
      <c r="CT34" s="94"/>
      <c r="CU34" s="94"/>
      <c r="CV34" s="94"/>
      <c r="CW34" s="94"/>
      <c r="CX34" s="94"/>
      <c r="CY34" s="94"/>
      <c r="CZ34" s="94"/>
      <c r="DA34" s="94"/>
      <c r="DB34" s="94" t="s">
        <v>1323</v>
      </c>
      <c r="DC34" s="94"/>
      <c r="DD34" s="94"/>
      <c r="DE34" s="94"/>
      <c r="DF34" s="94"/>
      <c r="DG34" s="94"/>
      <c r="DH34" s="94"/>
      <c r="DI34" s="94"/>
      <c r="DJ34" s="94"/>
      <c r="DK34" s="94" t="s">
        <v>1277</v>
      </c>
      <c r="DL34" s="94"/>
      <c r="DM34" s="94"/>
      <c r="DN34" s="94"/>
      <c r="DO34" s="94"/>
      <c r="DP34" s="94"/>
      <c r="DQ34" s="94"/>
      <c r="DR34" s="94"/>
      <c r="DS34" s="94"/>
      <c r="DT34" s="94"/>
      <c r="DU34" s="94"/>
      <c r="DV34" s="94"/>
      <c r="DW34" s="94" t="s">
        <v>1325</v>
      </c>
      <c r="DX34" s="94"/>
      <c r="DY34" s="94" t="s">
        <v>1326</v>
      </c>
      <c r="DZ34" s="94"/>
      <c r="EA34" s="94" t="s">
        <v>1327</v>
      </c>
      <c r="EB34" s="94"/>
      <c r="EC34" s="94"/>
      <c r="ED34" s="94"/>
      <c r="EE34" s="94"/>
      <c r="EF34" s="684"/>
      <c r="EG34" s="94"/>
      <c r="EH34" s="94"/>
      <c r="EI34" s="94" t="s">
        <v>1328</v>
      </c>
      <c r="EJ34" s="94"/>
      <c r="EK34" s="94"/>
      <c r="EL34" s="94"/>
      <c r="EM34" s="94"/>
      <c r="EN34" s="94"/>
      <c r="EO34" s="94"/>
      <c r="EP34" s="94"/>
      <c r="EQ34" s="94"/>
      <c r="ER34" s="94"/>
      <c r="ES34" s="94"/>
      <c r="ET34" s="94"/>
      <c r="EU34" s="94" t="s">
        <v>1329</v>
      </c>
      <c r="EV34" s="94"/>
      <c r="EW34" s="94"/>
      <c r="EX34" s="94" t="s">
        <v>1330</v>
      </c>
      <c r="EY34" s="94"/>
      <c r="EZ34" s="94"/>
      <c r="FA34" s="94" t="s">
        <v>1331</v>
      </c>
      <c r="FB34" s="94"/>
      <c r="FC34" s="94"/>
      <c r="FD34" s="94" t="s">
        <v>1332</v>
      </c>
      <c r="FE34" s="94"/>
      <c r="FF34" s="94"/>
      <c r="FG34" s="94"/>
      <c r="FH34" s="94" t="s">
        <v>1333</v>
      </c>
      <c r="FI34" s="94"/>
      <c r="FJ34" s="94"/>
    </row>
    <row r="35" spans="2:258" s="161" customFormat="1" ht="30" customHeight="1" x14ac:dyDescent="0.3">
      <c r="B35" s="449" t="s">
        <v>4350</v>
      </c>
      <c r="C35" s="26"/>
      <c r="D35" s="26"/>
      <c r="E35" s="117"/>
      <c r="F35" s="224" t="s">
        <v>4306</v>
      </c>
      <c r="G35" s="26"/>
      <c r="H35" s="26"/>
      <c r="I35" s="117"/>
      <c r="J35" s="117"/>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S35" s="94" t="s">
        <v>4800</v>
      </c>
      <c r="AT35" s="94"/>
      <c r="AU35" s="68" t="s">
        <v>91</v>
      </c>
      <c r="AV35" s="94"/>
      <c r="AW35" s="68">
        <f t="shared" si="0"/>
        <v>0</v>
      </c>
      <c r="AX35" s="94"/>
      <c r="AY35" s="68" t="str">
        <f t="shared" si="1"/>
        <v/>
      </c>
      <c r="AZ35" s="76"/>
      <c r="BA35" s="76"/>
      <c r="BB35" s="94" t="s">
        <v>1287</v>
      </c>
      <c r="BC35" s="94"/>
      <c r="BD35" s="94" t="s">
        <v>1238</v>
      </c>
      <c r="BE35" s="94" t="s">
        <v>1336</v>
      </c>
      <c r="BF35" s="94" t="s">
        <v>1337</v>
      </c>
      <c r="BG35" s="94" t="s">
        <v>1421</v>
      </c>
      <c r="BH35" s="94" t="s">
        <v>2443</v>
      </c>
      <c r="BI35" s="94" t="s">
        <v>1495</v>
      </c>
      <c r="BJ35" s="94" t="s">
        <v>1340</v>
      </c>
      <c r="BK35" s="94" t="s">
        <v>1341</v>
      </c>
      <c r="BL35" s="94" t="s">
        <v>1030</v>
      </c>
      <c r="BM35" s="94" t="s">
        <v>1344</v>
      </c>
      <c r="BN35" s="94"/>
      <c r="BO35" s="94" t="s">
        <v>1345</v>
      </c>
      <c r="BP35" s="94" t="s">
        <v>1346</v>
      </c>
      <c r="BQ35" s="94" t="s">
        <v>1347</v>
      </c>
      <c r="BR35" s="94" t="s">
        <v>1348</v>
      </c>
      <c r="BS35" s="94" t="s">
        <v>1349</v>
      </c>
      <c r="BT35" s="94" t="s">
        <v>1350</v>
      </c>
      <c r="BU35" s="94" t="s">
        <v>1351</v>
      </c>
      <c r="BV35" s="94" t="s">
        <v>1352</v>
      </c>
      <c r="BW35" s="94" t="s">
        <v>1353</v>
      </c>
      <c r="BX35" s="94" t="s">
        <v>1354</v>
      </c>
      <c r="BY35" s="94" t="s">
        <v>1355</v>
      </c>
      <c r="BZ35" s="94" t="s">
        <v>1356</v>
      </c>
      <c r="CA35" s="94"/>
      <c r="CB35" s="94" t="s">
        <v>1357</v>
      </c>
      <c r="CC35" s="94" t="s">
        <v>1358</v>
      </c>
      <c r="CD35" s="94" t="s">
        <v>1359</v>
      </c>
      <c r="CE35" s="94" t="s">
        <v>1360</v>
      </c>
      <c r="CF35" s="94"/>
      <c r="CG35" s="94" t="s">
        <v>1361</v>
      </c>
      <c r="CH35" s="94" t="s">
        <v>1362</v>
      </c>
      <c r="CI35" s="94" t="s">
        <v>1363</v>
      </c>
      <c r="CJ35" s="94" t="s">
        <v>1364</v>
      </c>
      <c r="CK35" s="94" t="s">
        <v>1365</v>
      </c>
      <c r="CL35" s="94"/>
      <c r="CM35" s="94"/>
      <c r="CN35" s="94"/>
      <c r="CO35" s="94"/>
      <c r="CP35" s="94"/>
      <c r="CQ35" s="94" t="s">
        <v>1366</v>
      </c>
      <c r="CR35" s="94" t="s">
        <v>1367</v>
      </c>
      <c r="CS35" s="94"/>
      <c r="CT35" s="94"/>
      <c r="CU35" s="94"/>
      <c r="CV35" s="94"/>
      <c r="CW35" s="94"/>
      <c r="CX35" s="94"/>
      <c r="CY35" s="94"/>
      <c r="CZ35" s="94"/>
      <c r="DA35" s="94"/>
      <c r="DB35" s="94" t="s">
        <v>1368</v>
      </c>
      <c r="DC35" s="94"/>
      <c r="DD35" s="94"/>
      <c r="DE35" s="94"/>
      <c r="DF35" s="94"/>
      <c r="DG35" s="94"/>
      <c r="DH35" s="94"/>
      <c r="DI35" s="94"/>
      <c r="DJ35" s="94"/>
      <c r="DK35" s="94" t="s">
        <v>682</v>
      </c>
      <c r="DL35" s="94"/>
      <c r="DM35" s="94"/>
      <c r="DN35" s="94"/>
      <c r="DO35" s="94"/>
      <c r="DP35" s="94"/>
      <c r="DQ35" s="94"/>
      <c r="DR35" s="94"/>
      <c r="DS35" s="94"/>
      <c r="DT35" s="94"/>
      <c r="DU35" s="94"/>
      <c r="DV35" s="94"/>
      <c r="DW35" s="94" t="s">
        <v>1370</v>
      </c>
      <c r="DX35" s="94"/>
      <c r="DY35" s="94" t="s">
        <v>1371</v>
      </c>
      <c r="DZ35" s="94"/>
      <c r="EA35" s="94" t="s">
        <v>1372</v>
      </c>
      <c r="EB35" s="94"/>
      <c r="EC35" s="94"/>
      <c r="ED35" s="94"/>
      <c r="EE35" s="94"/>
      <c r="EF35" s="684"/>
      <c r="EG35" s="94"/>
      <c r="EH35" s="94"/>
      <c r="EI35" s="94" t="s">
        <v>1373</v>
      </c>
      <c r="EJ35" s="94"/>
      <c r="EK35" s="94"/>
      <c r="EL35" s="94"/>
      <c r="EM35" s="94"/>
      <c r="EN35" s="94"/>
      <c r="EO35" s="94"/>
      <c r="EP35" s="94"/>
      <c r="EQ35" s="94"/>
      <c r="ER35" s="94"/>
      <c r="ES35" s="94"/>
      <c r="ET35" s="94"/>
      <c r="EU35" s="94"/>
      <c r="EV35" s="94"/>
      <c r="EW35" s="94"/>
      <c r="EX35" s="94" t="s">
        <v>1374</v>
      </c>
      <c r="EY35" s="94"/>
      <c r="EZ35" s="94"/>
      <c r="FA35" s="94" t="s">
        <v>1375</v>
      </c>
      <c r="FB35" s="94"/>
      <c r="FC35" s="94"/>
      <c r="FD35" s="94" t="s">
        <v>1376</v>
      </c>
      <c r="FE35" s="94"/>
      <c r="FF35" s="94"/>
      <c r="FG35" s="94"/>
      <c r="FH35" s="94"/>
      <c r="FI35" s="94"/>
      <c r="FJ35" s="94"/>
    </row>
    <row r="36" spans="2:258" ht="58.25" customHeight="1" x14ac:dyDescent="0.3">
      <c r="B36" s="681" t="str">
        <f ca="1">IF(ISERROR(AS14),"",IF(AS14&gt;0,AS16,""))</f>
        <v/>
      </c>
      <c r="C36" s="682"/>
      <c r="D36" s="289" t="str">
        <f>IF(AZ21&gt;0,"WARNING:  You have created duplicate Sub-Basin ID's","")</f>
        <v/>
      </c>
      <c r="E36" s="121"/>
      <c r="F36" s="121"/>
      <c r="G36" s="121"/>
      <c r="H36" s="120"/>
      <c r="I36" s="121"/>
      <c r="J36" s="121"/>
      <c r="K36" s="121"/>
      <c r="L36" s="763" t="s">
        <v>4810</v>
      </c>
      <c r="M36" s="764"/>
      <c r="N36" s="765"/>
      <c r="AS36" s="126">
        <f>SUMPRODUCT((well_ids&lt;&gt;"")+0)</f>
        <v>0</v>
      </c>
      <c r="AU36" s="50" t="s">
        <v>92</v>
      </c>
      <c r="AW36" s="50">
        <f t="shared" si="0"/>
        <v>0</v>
      </c>
      <c r="AY36" s="50" t="str">
        <f t="shared" si="1"/>
        <v/>
      </c>
      <c r="AZ36" s="64"/>
      <c r="BA36" s="64"/>
      <c r="BB36" s="126" t="s">
        <v>1334</v>
      </c>
      <c r="BD36" s="126" t="s">
        <v>1288</v>
      </c>
      <c r="BE36" s="126" t="s">
        <v>1379</v>
      </c>
      <c r="BF36" s="126" t="s">
        <v>1380</v>
      </c>
      <c r="BG36" s="126" t="s">
        <v>1458</v>
      </c>
      <c r="BH36" s="126" t="s">
        <v>2535</v>
      </c>
      <c r="BI36" s="126" t="s">
        <v>1531</v>
      </c>
      <c r="BJ36" s="126" t="s">
        <v>1383</v>
      </c>
      <c r="BK36" s="126" t="s">
        <v>1384</v>
      </c>
      <c r="BL36" s="126" t="s">
        <v>893</v>
      </c>
      <c r="BM36" s="126" t="s">
        <v>1387</v>
      </c>
      <c r="BO36" s="126" t="s">
        <v>1388</v>
      </c>
      <c r="BP36" s="126" t="s">
        <v>1389</v>
      </c>
      <c r="BQ36" s="126" t="s">
        <v>1390</v>
      </c>
      <c r="BR36" s="126" t="s">
        <v>1391</v>
      </c>
      <c r="BS36" s="126" t="s">
        <v>1392</v>
      </c>
      <c r="BT36" s="126" t="s">
        <v>1393</v>
      </c>
      <c r="BU36" s="126" t="s">
        <v>1394</v>
      </c>
      <c r="BV36" s="126" t="s">
        <v>1395</v>
      </c>
      <c r="BX36" s="126" t="s">
        <v>1396</v>
      </c>
      <c r="BY36" s="126" t="s">
        <v>1397</v>
      </c>
      <c r="BZ36" s="126" t="s">
        <v>1398</v>
      </c>
      <c r="CB36" s="126" t="s">
        <v>1399</v>
      </c>
      <c r="CC36" s="126" t="s">
        <v>1400</v>
      </c>
      <c r="CD36" s="126" t="s">
        <v>1401</v>
      </c>
      <c r="CE36" s="126" t="s">
        <v>1402</v>
      </c>
      <c r="CG36" s="126" t="s">
        <v>1403</v>
      </c>
      <c r="CH36" s="126" t="s">
        <v>1404</v>
      </c>
      <c r="CI36" s="126" t="s">
        <v>1405</v>
      </c>
      <c r="CJ36" s="126" t="s">
        <v>1406</v>
      </c>
      <c r="CK36" s="126" t="s">
        <v>1407</v>
      </c>
      <c r="CQ36" s="126" t="s">
        <v>1408</v>
      </c>
      <c r="CR36" s="126" t="s">
        <v>1409</v>
      </c>
      <c r="DB36" s="126" t="s">
        <v>1410</v>
      </c>
      <c r="DK36" s="126" t="s">
        <v>1324</v>
      </c>
      <c r="DW36" s="126" t="s">
        <v>1412</v>
      </c>
      <c r="DY36" s="126" t="s">
        <v>1413</v>
      </c>
      <c r="EA36" s="126" t="s">
        <v>1414</v>
      </c>
      <c r="EI36" s="126" t="s">
        <v>1415</v>
      </c>
      <c r="FA36" s="126" t="s">
        <v>1416</v>
      </c>
      <c r="FK36" s="117"/>
    </row>
    <row r="37" spans="2:258" s="121" customFormat="1" ht="113" customHeight="1" x14ac:dyDescent="0.35">
      <c r="B37" s="158" t="s">
        <v>4181</v>
      </c>
      <c r="C37" s="158" t="s">
        <v>4124</v>
      </c>
      <c r="D37" s="158" t="s">
        <v>8790</v>
      </c>
      <c r="E37" s="158" t="s">
        <v>8835</v>
      </c>
      <c r="F37" s="158" t="s">
        <v>8836</v>
      </c>
      <c r="G37" s="158" t="s">
        <v>8837</v>
      </c>
      <c r="H37" s="158" t="s">
        <v>8838</v>
      </c>
      <c r="I37" s="158" t="s">
        <v>8839</v>
      </c>
      <c r="J37" s="158" t="s">
        <v>8840</v>
      </c>
      <c r="K37" s="158" t="s">
        <v>8841</v>
      </c>
      <c r="L37" s="158" t="s">
        <v>8842</v>
      </c>
      <c r="M37" s="158" t="s">
        <v>8843</v>
      </c>
      <c r="N37" s="158" t="s">
        <v>8844</v>
      </c>
      <c r="AS37" s="55"/>
      <c r="AT37" s="55"/>
      <c r="AU37" s="66" t="s">
        <v>93</v>
      </c>
      <c r="AV37" s="55"/>
      <c r="AW37" s="66">
        <f t="shared" si="0"/>
        <v>0</v>
      </c>
      <c r="AX37" s="55"/>
      <c r="AY37" s="66" t="str">
        <f t="shared" si="1"/>
        <v/>
      </c>
      <c r="AZ37" s="72"/>
      <c r="BA37" s="72"/>
      <c r="BB37" s="55" t="s">
        <v>1377</v>
      </c>
      <c r="BC37" s="55"/>
      <c r="BD37" s="55" t="s">
        <v>1378</v>
      </c>
      <c r="BE37" s="55" t="s">
        <v>1419</v>
      </c>
      <c r="BF37" s="55" t="s">
        <v>1420</v>
      </c>
      <c r="BG37" s="55" t="s">
        <v>1494</v>
      </c>
      <c r="BH37" s="55" t="s">
        <v>2552</v>
      </c>
      <c r="BI37" s="55" t="s">
        <v>1567</v>
      </c>
      <c r="BJ37" s="55" t="s">
        <v>1423</v>
      </c>
      <c r="BK37" s="55" t="s">
        <v>1424</v>
      </c>
      <c r="BL37" s="55" t="s">
        <v>1090</v>
      </c>
      <c r="BM37" s="55" t="s">
        <v>1427</v>
      </c>
      <c r="BN37" s="55"/>
      <c r="BO37" s="55" t="s">
        <v>1428</v>
      </c>
      <c r="BP37" s="55" t="s">
        <v>1429</v>
      </c>
      <c r="BQ37" s="55" t="s">
        <v>1430</v>
      </c>
      <c r="BR37" s="55" t="s">
        <v>1431</v>
      </c>
      <c r="BS37" s="55" t="s">
        <v>1432</v>
      </c>
      <c r="BT37" s="55" t="s">
        <v>1433</v>
      </c>
      <c r="BU37" s="55" t="s">
        <v>1434</v>
      </c>
      <c r="BV37" s="55" t="s">
        <v>1435</v>
      </c>
      <c r="BW37" s="55"/>
      <c r="BX37" s="55" t="s">
        <v>1436</v>
      </c>
      <c r="BY37" s="55" t="s">
        <v>1437</v>
      </c>
      <c r="BZ37" s="55" t="s">
        <v>1438</v>
      </c>
      <c r="CA37" s="55"/>
      <c r="CB37" s="55" t="s">
        <v>1439</v>
      </c>
      <c r="CC37" s="55" t="s">
        <v>1440</v>
      </c>
      <c r="CD37" s="55"/>
      <c r="CE37" s="55"/>
      <c r="CF37" s="55"/>
      <c r="CG37" s="55" t="s">
        <v>1441</v>
      </c>
      <c r="CH37" s="55"/>
      <c r="CI37" s="55" t="s">
        <v>1442</v>
      </c>
      <c r="CJ37" s="55" t="s">
        <v>1443</v>
      </c>
      <c r="CK37" s="55" t="s">
        <v>1444</v>
      </c>
      <c r="CL37" s="55"/>
      <c r="CM37" s="55"/>
      <c r="CN37" s="55"/>
      <c r="CO37" s="55"/>
      <c r="CP37" s="55"/>
      <c r="CQ37" s="55" t="s">
        <v>1445</v>
      </c>
      <c r="CR37" s="55" t="s">
        <v>1446</v>
      </c>
      <c r="CS37" s="55"/>
      <c r="CT37" s="55"/>
      <c r="CU37" s="55"/>
      <c r="CV37" s="55"/>
      <c r="CW37" s="55"/>
      <c r="CX37" s="55"/>
      <c r="CY37" s="55"/>
      <c r="CZ37" s="55"/>
      <c r="DA37" s="55"/>
      <c r="DB37" s="55" t="s">
        <v>1447</v>
      </c>
      <c r="DC37" s="55"/>
      <c r="DD37" s="55"/>
      <c r="DE37" s="55"/>
      <c r="DF37" s="55"/>
      <c r="DG37" s="55"/>
      <c r="DH37" s="55"/>
      <c r="DI37" s="55"/>
      <c r="DJ37" s="55"/>
      <c r="DK37" s="55" t="s">
        <v>1369</v>
      </c>
      <c r="DL37" s="55"/>
      <c r="DM37" s="55"/>
      <c r="DN37" s="55"/>
      <c r="DO37" s="55"/>
      <c r="DP37" s="55"/>
      <c r="DQ37" s="55"/>
      <c r="DR37" s="55"/>
      <c r="DS37" s="55"/>
      <c r="DT37" s="55"/>
      <c r="DU37" s="55"/>
      <c r="DV37" s="55"/>
      <c r="DW37" s="55" t="s">
        <v>1449</v>
      </c>
      <c r="DX37" s="55"/>
      <c r="DY37" s="55" t="s">
        <v>1450</v>
      </c>
      <c r="DZ37" s="55"/>
      <c r="EA37" s="55" t="s">
        <v>1451</v>
      </c>
      <c r="EB37" s="55"/>
      <c r="EC37" s="55"/>
      <c r="ED37" s="55"/>
      <c r="EE37" s="55"/>
      <c r="EF37" s="473"/>
      <c r="EG37" s="55"/>
      <c r="EH37" s="55"/>
      <c r="EI37" s="55" t="s">
        <v>1452</v>
      </c>
      <c r="EJ37" s="55"/>
      <c r="EK37" s="55"/>
      <c r="EL37" s="55"/>
      <c r="EM37" s="55"/>
      <c r="EN37" s="55"/>
      <c r="EO37" s="55"/>
      <c r="EP37" s="55"/>
      <c r="EQ37" s="55"/>
      <c r="ER37" s="55"/>
      <c r="ES37" s="55"/>
      <c r="ET37" s="55"/>
      <c r="EU37" s="55"/>
      <c r="EV37" s="55"/>
      <c r="EW37" s="55"/>
      <c r="EX37" s="55"/>
      <c r="EY37" s="55"/>
      <c r="EZ37" s="55"/>
      <c r="FA37" s="55" t="s">
        <v>1453</v>
      </c>
      <c r="FB37" s="55"/>
      <c r="FC37" s="55"/>
      <c r="FD37" s="55"/>
      <c r="FE37" s="55"/>
      <c r="FF37" s="55"/>
      <c r="FG37" s="55"/>
      <c r="FH37" s="55"/>
      <c r="FI37" s="55"/>
      <c r="FJ37" s="55"/>
    </row>
    <row r="38" spans="2:258" x14ac:dyDescent="0.3">
      <c r="B38" s="45"/>
      <c r="C38" s="45"/>
      <c r="D38" s="196" t="str">
        <f t="shared" ref="D38:D101" si="2">IF(AND($B$28&lt;&gt;"",$B38&lt;&gt;"",$C38&lt;&gt;""),CONCATENATE($BA$21," - ",$B38," - ",$C38),"")</f>
        <v/>
      </c>
      <c r="E38" s="46"/>
      <c r="F38" s="46"/>
      <c r="G38" s="46"/>
      <c r="H38" s="46"/>
      <c r="I38" s="46"/>
      <c r="J38" s="46"/>
      <c r="K38" s="46"/>
      <c r="L38" s="46"/>
      <c r="M38" s="46"/>
      <c r="N38" s="46"/>
      <c r="AU38" s="50" t="s">
        <v>94</v>
      </c>
      <c r="AW38" s="50">
        <f t="shared" si="0"/>
        <v>0</v>
      </c>
      <c r="AY38" s="50" t="str">
        <f t="shared" si="1"/>
        <v/>
      </c>
      <c r="AZ38" s="64"/>
      <c r="BA38" s="64"/>
      <c r="BB38" s="126" t="s">
        <v>1417</v>
      </c>
      <c r="BD38" s="126" t="s">
        <v>1418</v>
      </c>
      <c r="BE38" s="126" t="s">
        <v>1456</v>
      </c>
      <c r="BF38" s="126" t="s">
        <v>1457</v>
      </c>
      <c r="BG38" s="126" t="s">
        <v>1530</v>
      </c>
      <c r="BH38" s="126" t="s">
        <v>2665</v>
      </c>
      <c r="BI38" s="126" t="s">
        <v>1603</v>
      </c>
      <c r="BJ38" s="126" t="s">
        <v>1460</v>
      </c>
      <c r="BK38" s="126" t="s">
        <v>1461</v>
      </c>
      <c r="BL38" s="126" t="s">
        <v>1143</v>
      </c>
      <c r="BM38" s="126" t="s">
        <v>1464</v>
      </c>
      <c r="BO38" s="126" t="s">
        <v>1465</v>
      </c>
      <c r="BP38" s="126" t="s">
        <v>1466</v>
      </c>
      <c r="BQ38" s="126" t="s">
        <v>1467</v>
      </c>
      <c r="BR38" s="126" t="s">
        <v>1468</v>
      </c>
      <c r="BS38" s="126" t="s">
        <v>1469</v>
      </c>
      <c r="BT38" s="126" t="s">
        <v>1470</v>
      </c>
      <c r="BU38" s="126" t="s">
        <v>1471</v>
      </c>
      <c r="BV38" s="126" t="s">
        <v>1472</v>
      </c>
      <c r="BX38" s="126" t="s">
        <v>1473</v>
      </c>
      <c r="BY38" s="126" t="s">
        <v>1474</v>
      </c>
      <c r="BZ38" s="126" t="s">
        <v>1475</v>
      </c>
      <c r="CB38" s="126" t="s">
        <v>1476</v>
      </c>
      <c r="CC38" s="126" t="s">
        <v>1477</v>
      </c>
      <c r="CG38" s="126" t="s">
        <v>1478</v>
      </c>
      <c r="CI38" s="126" t="s">
        <v>1479</v>
      </c>
      <c r="CJ38" s="126" t="s">
        <v>1480</v>
      </c>
      <c r="CK38" s="126" t="s">
        <v>1481</v>
      </c>
      <c r="CQ38" s="126" t="s">
        <v>1482</v>
      </c>
      <c r="CR38" s="126" t="s">
        <v>1483</v>
      </c>
      <c r="DK38" s="126" t="s">
        <v>1411</v>
      </c>
      <c r="DW38" s="126" t="s">
        <v>1485</v>
      </c>
      <c r="DY38" s="126" t="s">
        <v>1486</v>
      </c>
      <c r="EA38" s="126" t="s">
        <v>1487</v>
      </c>
      <c r="EI38" s="126" t="s">
        <v>1488</v>
      </c>
      <c r="FA38" s="126" t="s">
        <v>1489</v>
      </c>
      <c r="FK38" s="117"/>
    </row>
    <row r="39" spans="2:258" x14ac:dyDescent="0.3">
      <c r="B39" s="45"/>
      <c r="C39" s="45"/>
      <c r="D39" s="196" t="str">
        <f t="shared" si="2"/>
        <v/>
      </c>
      <c r="E39" s="46"/>
      <c r="F39" s="46"/>
      <c r="G39" s="46"/>
      <c r="H39" s="46"/>
      <c r="I39" s="46"/>
      <c r="J39" s="46"/>
      <c r="K39" s="46"/>
      <c r="L39" s="46"/>
      <c r="M39" s="46"/>
      <c r="N39" s="46"/>
      <c r="AU39" s="50" t="s">
        <v>95</v>
      </c>
      <c r="AW39" s="50">
        <f t="shared" si="0"/>
        <v>0</v>
      </c>
      <c r="AY39" s="50" t="str">
        <f t="shared" si="1"/>
        <v/>
      </c>
      <c r="AZ39" s="64"/>
      <c r="BA39" s="64"/>
      <c r="BB39" s="126" t="s">
        <v>1454</v>
      </c>
      <c r="BD39" s="126" t="s">
        <v>1455</v>
      </c>
      <c r="BE39" s="126" t="s">
        <v>1492</v>
      </c>
      <c r="BF39" s="126" t="s">
        <v>1493</v>
      </c>
      <c r="BG39" s="126" t="s">
        <v>3745</v>
      </c>
      <c r="BH39" s="126" t="s">
        <v>2679</v>
      </c>
      <c r="BI39" s="126" t="s">
        <v>1638</v>
      </c>
      <c r="BJ39" s="126" t="s">
        <v>1496</v>
      </c>
      <c r="BK39" s="126" t="s">
        <v>1497</v>
      </c>
      <c r="BL39" s="126" t="s">
        <v>964</v>
      </c>
      <c r="BM39" s="126" t="s">
        <v>1500</v>
      </c>
      <c r="BO39" s="126" t="s">
        <v>1501</v>
      </c>
      <c r="BP39" s="126" t="s">
        <v>1502</v>
      </c>
      <c r="BQ39" s="126" t="s">
        <v>1503</v>
      </c>
      <c r="BR39" s="126" t="s">
        <v>1504</v>
      </c>
      <c r="BS39" s="126" t="s">
        <v>1505</v>
      </c>
      <c r="BT39" s="126" t="s">
        <v>1506</v>
      </c>
      <c r="BU39" s="126" t="s">
        <v>1507</v>
      </c>
      <c r="BV39" s="126" t="s">
        <v>1508</v>
      </c>
      <c r="BX39" s="126" t="s">
        <v>1509</v>
      </c>
      <c r="BY39" s="126" t="s">
        <v>1510</v>
      </c>
      <c r="BZ39" s="126" t="s">
        <v>1511</v>
      </c>
      <c r="CB39" s="126" t="s">
        <v>1512</v>
      </c>
      <c r="CC39" s="126" t="s">
        <v>1513</v>
      </c>
      <c r="CG39" s="126" t="s">
        <v>1514</v>
      </c>
      <c r="CI39" s="126" t="s">
        <v>1515</v>
      </c>
      <c r="CJ39" s="126" t="s">
        <v>1516</v>
      </c>
      <c r="CK39" s="126" t="s">
        <v>1517</v>
      </c>
      <c r="CQ39" s="126" t="s">
        <v>1518</v>
      </c>
      <c r="CR39" s="126" t="s">
        <v>1519</v>
      </c>
      <c r="DK39" s="126" t="s">
        <v>1448</v>
      </c>
      <c r="DW39" s="126" t="s">
        <v>1521</v>
      </c>
      <c r="DY39" s="126" t="s">
        <v>1522</v>
      </c>
      <c r="EA39" s="126" t="s">
        <v>1523</v>
      </c>
      <c r="EI39" s="126" t="s">
        <v>1524</v>
      </c>
      <c r="FA39" s="126" t="s">
        <v>1525</v>
      </c>
      <c r="FK39" s="117"/>
    </row>
    <row r="40" spans="2:258" s="161" customFormat="1" x14ac:dyDescent="0.3">
      <c r="B40" s="45"/>
      <c r="C40" s="45"/>
      <c r="D40" s="196" t="str">
        <f t="shared" si="2"/>
        <v/>
      </c>
      <c r="E40" s="46"/>
      <c r="F40" s="46"/>
      <c r="G40" s="46"/>
      <c r="H40" s="46"/>
      <c r="I40" s="46"/>
      <c r="J40" s="46"/>
      <c r="K40" s="46"/>
      <c r="L40" s="46"/>
      <c r="M40" s="46"/>
      <c r="N40" s="46"/>
      <c r="O40" s="117"/>
      <c r="P40" s="117"/>
      <c r="Q40" s="117"/>
      <c r="R40" s="117"/>
      <c r="S40" s="117"/>
      <c r="T40" s="117"/>
      <c r="U40" s="117"/>
      <c r="V40" s="117"/>
      <c r="W40" s="117"/>
      <c r="X40" s="117"/>
      <c r="Y40" s="117"/>
      <c r="Z40" s="117"/>
      <c r="AA40" s="117"/>
      <c r="AB40" s="117"/>
      <c r="AC40" s="117"/>
      <c r="AD40" s="117"/>
      <c r="AE40" s="117"/>
      <c r="AF40" s="117"/>
      <c r="AG40" s="117"/>
      <c r="AH40" s="117"/>
      <c r="AI40" s="117"/>
      <c r="AJ40" s="117"/>
      <c r="AK40" s="117"/>
      <c r="AL40" s="117"/>
      <c r="AM40" s="117"/>
      <c r="AN40" s="117"/>
      <c r="AO40" s="117"/>
      <c r="AP40" s="117"/>
      <c r="AQ40" s="117"/>
      <c r="AS40" s="94"/>
      <c r="AT40" s="94"/>
      <c r="AU40" s="68" t="s">
        <v>96</v>
      </c>
      <c r="AV40" s="94"/>
      <c r="AW40" s="68">
        <f t="shared" si="0"/>
        <v>0</v>
      </c>
      <c r="AX40" s="94"/>
      <c r="AY40" s="68" t="str">
        <f t="shared" si="1"/>
        <v/>
      </c>
      <c r="AZ40" s="76"/>
      <c r="BA40" s="76"/>
      <c r="BB40" s="94" t="s">
        <v>1490</v>
      </c>
      <c r="BC40" s="94"/>
      <c r="BD40" s="94" t="s">
        <v>1491</v>
      </c>
      <c r="BE40" s="94" t="s">
        <v>1528</v>
      </c>
      <c r="BF40" s="94" t="s">
        <v>1529</v>
      </c>
      <c r="BG40" s="94" t="s">
        <v>1566</v>
      </c>
      <c r="BH40" s="94" t="s">
        <v>2692</v>
      </c>
      <c r="BI40" s="94" t="s">
        <v>1705</v>
      </c>
      <c r="BJ40" s="94" t="s">
        <v>1532</v>
      </c>
      <c r="BK40" s="94" t="s">
        <v>1533</v>
      </c>
      <c r="BL40" s="94" t="s">
        <v>1196</v>
      </c>
      <c r="BM40" s="94" t="s">
        <v>1536</v>
      </c>
      <c r="BN40" s="94"/>
      <c r="BO40" s="94" t="s">
        <v>1537</v>
      </c>
      <c r="BP40" s="94" t="s">
        <v>1538</v>
      </c>
      <c r="BQ40" s="94" t="s">
        <v>1539</v>
      </c>
      <c r="BR40" s="94" t="s">
        <v>1540</v>
      </c>
      <c r="BS40" s="94" t="s">
        <v>1541</v>
      </c>
      <c r="BT40" s="94" t="s">
        <v>1542</v>
      </c>
      <c r="BU40" s="94" t="s">
        <v>1543</v>
      </c>
      <c r="BV40" s="94" t="s">
        <v>1544</v>
      </c>
      <c r="BW40" s="94"/>
      <c r="BX40" s="94" t="s">
        <v>1545</v>
      </c>
      <c r="BY40" s="94" t="s">
        <v>1546</v>
      </c>
      <c r="BZ40" s="94" t="s">
        <v>1547</v>
      </c>
      <c r="CA40" s="94"/>
      <c r="CB40" s="94" t="s">
        <v>1548</v>
      </c>
      <c r="CC40" s="94" t="s">
        <v>1549</v>
      </c>
      <c r="CD40" s="94"/>
      <c r="CE40" s="94"/>
      <c r="CF40" s="94"/>
      <c r="CG40" s="94" t="s">
        <v>1550</v>
      </c>
      <c r="CH40" s="94"/>
      <c r="CI40" s="94" t="s">
        <v>1551</v>
      </c>
      <c r="CJ40" s="94" t="s">
        <v>1552</v>
      </c>
      <c r="CK40" s="94" t="s">
        <v>1553</v>
      </c>
      <c r="CL40" s="94"/>
      <c r="CM40" s="94"/>
      <c r="CN40" s="94"/>
      <c r="CO40" s="94"/>
      <c r="CP40" s="94"/>
      <c r="CQ40" s="94" t="s">
        <v>1554</v>
      </c>
      <c r="CR40" s="94" t="s">
        <v>1555</v>
      </c>
      <c r="CS40" s="94"/>
      <c r="CT40" s="94"/>
      <c r="CU40" s="94"/>
      <c r="CV40" s="94"/>
      <c r="CW40" s="94"/>
      <c r="CX40" s="94"/>
      <c r="CY40" s="94"/>
      <c r="CZ40" s="94"/>
      <c r="DA40" s="94"/>
      <c r="DB40" s="94"/>
      <c r="DC40" s="94"/>
      <c r="DD40" s="94"/>
      <c r="DE40" s="94"/>
      <c r="DF40" s="94"/>
      <c r="DG40" s="94"/>
      <c r="DH40" s="94"/>
      <c r="DI40" s="94"/>
      <c r="DJ40" s="94"/>
      <c r="DK40" s="94" t="s">
        <v>1484</v>
      </c>
      <c r="DL40" s="94"/>
      <c r="DM40" s="94"/>
      <c r="DN40" s="94"/>
      <c r="DO40" s="94"/>
      <c r="DP40" s="94"/>
      <c r="DQ40" s="94"/>
      <c r="DR40" s="94"/>
      <c r="DS40" s="94"/>
      <c r="DT40" s="94"/>
      <c r="DU40" s="94"/>
      <c r="DV40" s="94"/>
      <c r="DW40" s="94" t="s">
        <v>1557</v>
      </c>
      <c r="DX40" s="94"/>
      <c r="DY40" s="94" t="s">
        <v>1558</v>
      </c>
      <c r="DZ40" s="94"/>
      <c r="EA40" s="94" t="s">
        <v>1559</v>
      </c>
      <c r="EB40" s="94"/>
      <c r="EC40" s="94"/>
      <c r="ED40" s="94"/>
      <c r="EE40" s="94"/>
      <c r="EF40" s="684"/>
      <c r="EG40" s="94"/>
      <c r="EH40" s="94"/>
      <c r="EI40" s="94" t="s">
        <v>1560</v>
      </c>
      <c r="EJ40" s="94"/>
      <c r="EK40" s="94"/>
      <c r="EL40" s="94"/>
      <c r="EM40" s="94"/>
      <c r="EN40" s="94"/>
      <c r="EO40" s="94"/>
      <c r="EP40" s="94"/>
      <c r="EQ40" s="94"/>
      <c r="ER40" s="94"/>
      <c r="ES40" s="94"/>
      <c r="ET40" s="94"/>
      <c r="EU40" s="94"/>
      <c r="EV40" s="94"/>
      <c r="EW40" s="94"/>
      <c r="EX40" s="94"/>
      <c r="EY40" s="94"/>
      <c r="EZ40" s="94"/>
      <c r="FA40" s="94" t="s">
        <v>1561</v>
      </c>
      <c r="FB40" s="94"/>
      <c r="FC40" s="94"/>
      <c r="FD40" s="94"/>
      <c r="FE40" s="94"/>
      <c r="FF40" s="94"/>
      <c r="FG40" s="94"/>
      <c r="FH40" s="94"/>
      <c r="FI40" s="94"/>
      <c r="FJ40" s="94"/>
      <c r="IJ40" s="164"/>
      <c r="IK40" s="164"/>
      <c r="IL40" s="164"/>
      <c r="IM40" s="164"/>
      <c r="IN40" s="164"/>
      <c r="IO40" s="164"/>
      <c r="IP40" s="164"/>
      <c r="IQ40" s="164"/>
      <c r="IR40" s="164"/>
      <c r="IS40" s="164"/>
      <c r="IT40" s="164"/>
      <c r="IU40" s="164"/>
      <c r="IV40" s="164"/>
      <c r="IW40" s="164"/>
      <c r="IX40" s="164"/>
    </row>
    <row r="41" spans="2:258" x14ac:dyDescent="0.3">
      <c r="B41" s="45"/>
      <c r="C41" s="45"/>
      <c r="D41" s="196" t="str">
        <f t="shared" si="2"/>
        <v/>
      </c>
      <c r="E41" s="46"/>
      <c r="F41" s="46"/>
      <c r="G41" s="46"/>
      <c r="H41" s="46"/>
      <c r="I41" s="46"/>
      <c r="J41" s="46"/>
      <c r="K41" s="46"/>
      <c r="L41" s="46"/>
      <c r="M41" s="46"/>
      <c r="N41" s="46"/>
      <c r="AU41" s="50" t="s">
        <v>97</v>
      </c>
      <c r="AW41" s="50">
        <f t="shared" si="0"/>
        <v>0</v>
      </c>
      <c r="AY41" s="50" t="str">
        <f t="shared" si="1"/>
        <v/>
      </c>
      <c r="AZ41" s="64"/>
      <c r="BA41" s="64"/>
      <c r="BB41" s="126" t="s">
        <v>1526</v>
      </c>
      <c r="BD41" s="126" t="s">
        <v>1527</v>
      </c>
      <c r="BE41" s="126" t="s">
        <v>1564</v>
      </c>
      <c r="BF41" s="126" t="s">
        <v>1565</v>
      </c>
      <c r="BG41" s="126" t="s">
        <v>1602</v>
      </c>
      <c r="BH41" s="126" t="s">
        <v>2716</v>
      </c>
      <c r="BI41" s="126" t="s">
        <v>1738</v>
      </c>
      <c r="BJ41" s="126" t="s">
        <v>1568</v>
      </c>
      <c r="BK41" s="126" t="s">
        <v>1569</v>
      </c>
      <c r="BL41" s="126" t="s">
        <v>1246</v>
      </c>
      <c r="BM41" s="126" t="s">
        <v>1572</v>
      </c>
      <c r="BO41" s="126" t="s">
        <v>1573</v>
      </c>
      <c r="BP41" s="126" t="s">
        <v>1574</v>
      </c>
      <c r="BQ41" s="126" t="s">
        <v>1575</v>
      </c>
      <c r="BR41" s="126" t="s">
        <v>1576</v>
      </c>
      <c r="BS41" s="126" t="s">
        <v>1577</v>
      </c>
      <c r="BT41" s="126" t="s">
        <v>1578</v>
      </c>
      <c r="BU41" s="126" t="s">
        <v>1579</v>
      </c>
      <c r="BV41" s="126" t="s">
        <v>1580</v>
      </c>
      <c r="BX41" s="126" t="s">
        <v>1581</v>
      </c>
      <c r="BY41" s="126" t="s">
        <v>1582</v>
      </c>
      <c r="BZ41" s="126" t="s">
        <v>1583</v>
      </c>
      <c r="CB41" s="126" t="s">
        <v>1584</v>
      </c>
      <c r="CC41" s="126" t="s">
        <v>1585</v>
      </c>
      <c r="CG41" s="126" t="s">
        <v>1586</v>
      </c>
      <c r="CI41" s="126" t="s">
        <v>1587</v>
      </c>
      <c r="CJ41" s="126" t="s">
        <v>1588</v>
      </c>
      <c r="CK41" s="126" t="s">
        <v>1589</v>
      </c>
      <c r="CQ41" s="126" t="s">
        <v>1590</v>
      </c>
      <c r="CR41" s="126" t="s">
        <v>1591</v>
      </c>
      <c r="DK41" s="126" t="s">
        <v>1520</v>
      </c>
      <c r="DW41" s="126" t="s">
        <v>1593</v>
      </c>
      <c r="DY41" s="126" t="s">
        <v>1594</v>
      </c>
      <c r="EA41" s="126" t="s">
        <v>1595</v>
      </c>
      <c r="EI41" s="126" t="s">
        <v>1596</v>
      </c>
      <c r="FA41" s="126" t="s">
        <v>1597</v>
      </c>
      <c r="FK41" s="117"/>
    </row>
    <row r="42" spans="2:258" x14ac:dyDescent="0.3">
      <c r="B42" s="45"/>
      <c r="C42" s="45"/>
      <c r="D42" s="196" t="str">
        <f t="shared" si="2"/>
        <v/>
      </c>
      <c r="E42" s="46"/>
      <c r="F42" s="46"/>
      <c r="G42" s="46"/>
      <c r="H42" s="46"/>
      <c r="I42" s="46"/>
      <c r="J42" s="46"/>
      <c r="K42" s="46"/>
      <c r="L42" s="46"/>
      <c r="M42" s="46"/>
      <c r="N42" s="46"/>
      <c r="AU42" s="50" t="s">
        <v>98</v>
      </c>
      <c r="AW42" s="50">
        <f t="shared" si="0"/>
        <v>0</v>
      </c>
      <c r="AY42" s="50" t="str">
        <f t="shared" si="1"/>
        <v/>
      </c>
      <c r="AZ42" s="64"/>
      <c r="BA42" s="64"/>
      <c r="BB42" s="126" t="s">
        <v>1562</v>
      </c>
      <c r="BD42" s="126" t="s">
        <v>1563</v>
      </c>
      <c r="BE42" s="126" t="s">
        <v>1600</v>
      </c>
      <c r="BF42" s="126" t="s">
        <v>1601</v>
      </c>
      <c r="BG42" s="126" t="s">
        <v>1637</v>
      </c>
      <c r="BH42" s="126" t="s">
        <v>2728</v>
      </c>
      <c r="BI42" s="126" t="s">
        <v>1801</v>
      </c>
      <c r="BJ42" s="126" t="s">
        <v>1604</v>
      </c>
      <c r="BK42" s="126" t="s">
        <v>1605</v>
      </c>
      <c r="BL42" s="126" t="s">
        <v>1296</v>
      </c>
      <c r="BM42" s="126" t="s">
        <v>1608</v>
      </c>
      <c r="BO42" s="126" t="s">
        <v>1609</v>
      </c>
      <c r="BP42" s="126" t="s">
        <v>1610</v>
      </c>
      <c r="BQ42" s="126" t="s">
        <v>1611</v>
      </c>
      <c r="BR42" s="126" t="s">
        <v>1612</v>
      </c>
      <c r="BS42" s="126" t="s">
        <v>1613</v>
      </c>
      <c r="BT42" s="126" t="s">
        <v>1614</v>
      </c>
      <c r="BU42" s="126" t="s">
        <v>1615</v>
      </c>
      <c r="BV42" s="126" t="s">
        <v>1616</v>
      </c>
      <c r="BX42" s="126" t="s">
        <v>1617</v>
      </c>
      <c r="BY42" s="126" t="s">
        <v>1618</v>
      </c>
      <c r="BZ42" s="126" t="s">
        <v>1619</v>
      </c>
      <c r="CB42" s="126" t="s">
        <v>1620</v>
      </c>
      <c r="CC42" s="126" t="s">
        <v>1621</v>
      </c>
      <c r="CG42" s="126" t="s">
        <v>1622</v>
      </c>
      <c r="CI42" s="126" t="s">
        <v>1623</v>
      </c>
      <c r="CJ42" s="126" t="s">
        <v>1624</v>
      </c>
      <c r="CK42" s="126" t="s">
        <v>1625</v>
      </c>
      <c r="CQ42" s="126" t="s">
        <v>1626</v>
      </c>
      <c r="CR42" s="126" t="s">
        <v>1627</v>
      </c>
      <c r="DK42" s="126" t="s">
        <v>1556</v>
      </c>
      <c r="DW42" s="126" t="s">
        <v>1629</v>
      </c>
      <c r="DY42" s="126" t="s">
        <v>1630</v>
      </c>
      <c r="EI42" s="126" t="s">
        <v>1631</v>
      </c>
      <c r="FA42" s="126" t="s">
        <v>1632</v>
      </c>
      <c r="FK42" s="117"/>
    </row>
    <row r="43" spans="2:258" x14ac:dyDescent="0.3">
      <c r="B43" s="45"/>
      <c r="C43" s="45"/>
      <c r="D43" s="196" t="str">
        <f t="shared" si="2"/>
        <v/>
      </c>
      <c r="E43" s="46"/>
      <c r="F43" s="46"/>
      <c r="G43" s="46"/>
      <c r="H43" s="46"/>
      <c r="I43" s="46"/>
      <c r="J43" s="46"/>
      <c r="K43" s="46"/>
      <c r="L43" s="46"/>
      <c r="M43" s="46"/>
      <c r="N43" s="46"/>
      <c r="AU43" s="50" t="s">
        <v>99</v>
      </c>
      <c r="AW43" s="50">
        <f t="shared" si="0"/>
        <v>0</v>
      </c>
      <c r="AY43" s="50" t="str">
        <f t="shared" si="1"/>
        <v/>
      </c>
      <c r="AZ43" s="64"/>
      <c r="BA43" s="64"/>
      <c r="BB43" s="126" t="s">
        <v>1598</v>
      </c>
      <c r="BD43" s="126" t="s">
        <v>1599</v>
      </c>
      <c r="BE43" s="126" t="s">
        <v>1635</v>
      </c>
      <c r="BF43" s="126" t="s">
        <v>1636</v>
      </c>
      <c r="BG43" s="126" t="s">
        <v>1671</v>
      </c>
      <c r="BH43" s="126" t="s">
        <v>2752</v>
      </c>
      <c r="BI43" s="126" t="s">
        <v>1861</v>
      </c>
      <c r="BJ43" s="126" t="s">
        <v>1639</v>
      </c>
      <c r="BK43" s="126" t="s">
        <v>1640</v>
      </c>
      <c r="BL43" s="126" t="s">
        <v>1343</v>
      </c>
      <c r="BM43" s="126" t="s">
        <v>1643</v>
      </c>
      <c r="BO43" s="126" t="s">
        <v>1644</v>
      </c>
      <c r="BP43" s="126" t="s">
        <v>1645</v>
      </c>
      <c r="BQ43" s="126" t="s">
        <v>1646</v>
      </c>
      <c r="BR43" s="126" t="s">
        <v>1647</v>
      </c>
      <c r="BS43" s="126" t="s">
        <v>1648</v>
      </c>
      <c r="BT43" s="126" t="s">
        <v>1649</v>
      </c>
      <c r="BU43" s="126" t="s">
        <v>1650</v>
      </c>
      <c r="BV43" s="126" t="s">
        <v>1651</v>
      </c>
      <c r="BX43" s="126" t="s">
        <v>1652</v>
      </c>
      <c r="BY43" s="126" t="s">
        <v>1653</v>
      </c>
      <c r="BZ43" s="126" t="s">
        <v>1654</v>
      </c>
      <c r="CB43" s="126" t="s">
        <v>1655</v>
      </c>
      <c r="CC43" s="126" t="s">
        <v>1656</v>
      </c>
      <c r="CG43" s="126" t="s">
        <v>1657</v>
      </c>
      <c r="CI43" s="126" t="s">
        <v>1658</v>
      </c>
      <c r="CJ43" s="126" t="s">
        <v>1659</v>
      </c>
      <c r="CK43" s="126" t="s">
        <v>1660</v>
      </c>
      <c r="CQ43" s="126" t="s">
        <v>1661</v>
      </c>
      <c r="CR43" s="126" t="s">
        <v>1662</v>
      </c>
      <c r="DK43" s="126" t="s">
        <v>1592</v>
      </c>
      <c r="DW43" s="126" t="s">
        <v>1664</v>
      </c>
      <c r="EI43" s="126" t="s">
        <v>1665</v>
      </c>
      <c r="FA43" s="126" t="s">
        <v>1666</v>
      </c>
      <c r="FK43" s="117"/>
    </row>
    <row r="44" spans="2:258" x14ac:dyDescent="0.3">
      <c r="B44" s="45"/>
      <c r="C44" s="45"/>
      <c r="D44" s="196" t="str">
        <f t="shared" si="2"/>
        <v/>
      </c>
      <c r="E44" s="46"/>
      <c r="F44" s="46"/>
      <c r="G44" s="46"/>
      <c r="H44" s="46"/>
      <c r="I44" s="46"/>
      <c r="J44" s="46"/>
      <c r="K44" s="46"/>
      <c r="L44" s="46"/>
      <c r="M44" s="46"/>
      <c r="N44" s="46"/>
      <c r="AU44" s="50" t="s">
        <v>100</v>
      </c>
      <c r="AW44" s="50">
        <f t="shared" si="0"/>
        <v>0</v>
      </c>
      <c r="AY44" s="50" t="str">
        <f t="shared" si="1"/>
        <v/>
      </c>
      <c r="AZ44" s="64"/>
      <c r="BA44" s="64"/>
      <c r="BB44" s="126" t="s">
        <v>1633</v>
      </c>
      <c r="BD44" s="126" t="s">
        <v>1634</v>
      </c>
      <c r="BE44" s="126" t="s">
        <v>1669</v>
      </c>
      <c r="BF44" s="126" t="s">
        <v>1670</v>
      </c>
      <c r="BG44" s="126" t="s">
        <v>1704</v>
      </c>
      <c r="BH44" s="126" t="s">
        <v>2764</v>
      </c>
      <c r="BI44" s="126" t="s">
        <v>1889</v>
      </c>
      <c r="BJ44" s="126" t="s">
        <v>1673</v>
      </c>
      <c r="BK44" s="126" t="s">
        <v>1674</v>
      </c>
      <c r="BL44" s="126" t="s">
        <v>1386</v>
      </c>
      <c r="BM44" s="126" t="s">
        <v>1677</v>
      </c>
      <c r="BO44" s="126" t="s">
        <v>1678</v>
      </c>
      <c r="BP44" s="126" t="s">
        <v>1679</v>
      </c>
      <c r="BQ44" s="126" t="s">
        <v>1680</v>
      </c>
      <c r="BR44" s="126" t="s">
        <v>1681</v>
      </c>
      <c r="BS44" s="126" t="s">
        <v>1682</v>
      </c>
      <c r="BT44" s="126" t="s">
        <v>1683</v>
      </c>
      <c r="BU44" s="126" t="s">
        <v>1684</v>
      </c>
      <c r="BV44" s="126" t="s">
        <v>1685</v>
      </c>
      <c r="BX44" s="126" t="s">
        <v>1686</v>
      </c>
      <c r="BY44" s="126" t="s">
        <v>1687</v>
      </c>
      <c r="BZ44" s="126" t="s">
        <v>1688</v>
      </c>
      <c r="CB44" s="126" t="s">
        <v>1689</v>
      </c>
      <c r="CC44" s="126" t="s">
        <v>1690</v>
      </c>
      <c r="CG44" s="126" t="s">
        <v>1691</v>
      </c>
      <c r="CJ44" s="126" t="s">
        <v>1692</v>
      </c>
      <c r="CK44" s="126" t="s">
        <v>1693</v>
      </c>
      <c r="CQ44" s="126" t="s">
        <v>1694</v>
      </c>
      <c r="CR44" s="126" t="s">
        <v>1695</v>
      </c>
      <c r="DK44" s="126" t="s">
        <v>1628</v>
      </c>
      <c r="DW44" s="126" t="s">
        <v>1697</v>
      </c>
      <c r="EI44" s="126" t="s">
        <v>1698</v>
      </c>
      <c r="FA44" s="126" t="s">
        <v>1699</v>
      </c>
      <c r="FK44" s="117"/>
    </row>
    <row r="45" spans="2:258" x14ac:dyDescent="0.3">
      <c r="B45" s="45"/>
      <c r="C45" s="45"/>
      <c r="D45" s="196" t="str">
        <f t="shared" si="2"/>
        <v/>
      </c>
      <c r="E45" s="46"/>
      <c r="F45" s="46"/>
      <c r="G45" s="46"/>
      <c r="H45" s="46"/>
      <c r="I45" s="46"/>
      <c r="J45" s="46"/>
      <c r="K45" s="46"/>
      <c r="L45" s="46"/>
      <c r="M45" s="46"/>
      <c r="N45" s="46"/>
      <c r="AU45" s="50" t="s">
        <v>101</v>
      </c>
      <c r="AW45" s="50">
        <f t="shared" si="0"/>
        <v>0</v>
      </c>
      <c r="AY45" s="50" t="str">
        <f t="shared" si="1"/>
        <v/>
      </c>
      <c r="AZ45" s="64"/>
      <c r="BA45" s="64"/>
      <c r="BB45" s="126" t="s">
        <v>1667</v>
      </c>
      <c r="BD45" s="126" t="s">
        <v>1668</v>
      </c>
      <c r="BE45" s="126" t="s">
        <v>1702</v>
      </c>
      <c r="BF45" s="126" t="s">
        <v>1703</v>
      </c>
      <c r="BG45" s="126" t="s">
        <v>1737</v>
      </c>
      <c r="BH45" s="126" t="s">
        <v>2809</v>
      </c>
      <c r="BI45" s="126" t="s">
        <v>1916</v>
      </c>
      <c r="BJ45" s="126" t="s">
        <v>1706</v>
      </c>
      <c r="BK45" s="126" t="s">
        <v>1707</v>
      </c>
      <c r="BL45" s="126" t="s">
        <v>1426</v>
      </c>
      <c r="BM45" s="126" t="s">
        <v>1710</v>
      </c>
      <c r="BO45" s="126" t="s">
        <v>1711</v>
      </c>
      <c r="BP45" s="126" t="s">
        <v>1712</v>
      </c>
      <c r="BQ45" s="126" t="s">
        <v>1713</v>
      </c>
      <c r="BR45" s="126" t="s">
        <v>1714</v>
      </c>
      <c r="BS45" s="126" t="s">
        <v>1715</v>
      </c>
      <c r="BT45" s="126" t="s">
        <v>1716</v>
      </c>
      <c r="BU45" s="126" t="s">
        <v>1717</v>
      </c>
      <c r="BV45" s="126" t="s">
        <v>1718</v>
      </c>
      <c r="BX45" s="126" t="s">
        <v>1719</v>
      </c>
      <c r="BY45" s="126" t="s">
        <v>1720</v>
      </c>
      <c r="BZ45" s="126" t="s">
        <v>1721</v>
      </c>
      <c r="CB45" s="126" t="s">
        <v>1722</v>
      </c>
      <c r="CC45" s="126" t="s">
        <v>1723</v>
      </c>
      <c r="CG45" s="126" t="s">
        <v>1724</v>
      </c>
      <c r="CJ45" s="126" t="s">
        <v>1725</v>
      </c>
      <c r="CK45" s="126" t="s">
        <v>1726</v>
      </c>
      <c r="CQ45" s="126" t="s">
        <v>1727</v>
      </c>
      <c r="CR45" s="126" t="s">
        <v>1728</v>
      </c>
      <c r="DK45" s="126" t="s">
        <v>1663</v>
      </c>
      <c r="DW45" s="126" t="s">
        <v>1730</v>
      </c>
      <c r="EI45" s="126" t="s">
        <v>1731</v>
      </c>
      <c r="FA45" s="126" t="s">
        <v>1732</v>
      </c>
      <c r="FK45" s="117"/>
    </row>
    <row r="46" spans="2:258" s="164" customFormat="1" x14ac:dyDescent="0.3">
      <c r="B46" s="45"/>
      <c r="C46" s="45"/>
      <c r="D46" s="196" t="str">
        <f t="shared" si="2"/>
        <v/>
      </c>
      <c r="E46" s="46"/>
      <c r="F46" s="46"/>
      <c r="G46" s="46"/>
      <c r="H46" s="46"/>
      <c r="I46" s="46"/>
      <c r="J46" s="46"/>
      <c r="K46" s="46"/>
      <c r="L46" s="46"/>
      <c r="M46" s="46"/>
      <c r="N46" s="46"/>
      <c r="T46" s="117"/>
      <c r="U46" s="117"/>
      <c r="V46" s="117"/>
      <c r="W46" s="117"/>
      <c r="X46" s="117"/>
      <c r="Y46" s="117"/>
      <c r="Z46" s="117"/>
      <c r="AA46" s="117"/>
      <c r="AB46" s="117"/>
      <c r="AC46" s="117"/>
      <c r="AD46" s="117"/>
      <c r="AE46" s="117"/>
      <c r="AF46" s="117"/>
      <c r="AG46" s="117"/>
      <c r="AH46" s="117"/>
      <c r="AI46" s="117"/>
      <c r="AJ46" s="117"/>
      <c r="AK46" s="117"/>
      <c r="AL46" s="117"/>
      <c r="AM46" s="117"/>
      <c r="AN46" s="117"/>
      <c r="AO46" s="117"/>
      <c r="AP46" s="117"/>
      <c r="AQ46" s="117"/>
      <c r="AT46" s="94"/>
      <c r="AU46" s="68" t="s">
        <v>102</v>
      </c>
      <c r="AV46" s="94"/>
      <c r="AW46" s="68">
        <f t="shared" si="0"/>
        <v>0</v>
      </c>
      <c r="AX46" s="94"/>
      <c r="AY46" s="68" t="str">
        <f t="shared" si="1"/>
        <v/>
      </c>
      <c r="AZ46" s="76"/>
      <c r="BA46" s="76"/>
      <c r="BB46" s="94" t="s">
        <v>1700</v>
      </c>
      <c r="BC46" s="94"/>
      <c r="BD46" s="94" t="s">
        <v>1701</v>
      </c>
      <c r="BE46" s="94" t="s">
        <v>1735</v>
      </c>
      <c r="BF46" s="94" t="s">
        <v>1736</v>
      </c>
      <c r="BG46" s="94" t="s">
        <v>1768</v>
      </c>
      <c r="BH46" s="94" t="s">
        <v>2820</v>
      </c>
      <c r="BI46" s="94" t="s">
        <v>3749</v>
      </c>
      <c r="BJ46" s="94" t="s">
        <v>1739</v>
      </c>
      <c r="BK46" s="94" t="s">
        <v>1740</v>
      </c>
      <c r="BL46" s="94" t="s">
        <v>1029</v>
      </c>
      <c r="BM46" s="94" t="s">
        <v>1743</v>
      </c>
      <c r="BN46" s="94"/>
      <c r="BO46" s="94" t="s">
        <v>1744</v>
      </c>
      <c r="BP46" s="94" t="s">
        <v>1745</v>
      </c>
      <c r="BQ46" s="94" t="s">
        <v>1746</v>
      </c>
      <c r="BR46" s="94" t="s">
        <v>1747</v>
      </c>
      <c r="BS46" s="94" t="s">
        <v>1748</v>
      </c>
      <c r="BT46" s="94" t="s">
        <v>3589</v>
      </c>
      <c r="BU46" s="94" t="s">
        <v>1749</v>
      </c>
      <c r="BV46" s="94" t="s">
        <v>1750</v>
      </c>
      <c r="BW46" s="94"/>
      <c r="BX46" s="94" t="s">
        <v>1751</v>
      </c>
      <c r="BY46" s="94" t="s">
        <v>1752</v>
      </c>
      <c r="BZ46" s="94" t="s">
        <v>1753</v>
      </c>
      <c r="CA46" s="94"/>
      <c r="CB46" s="94" t="s">
        <v>1754</v>
      </c>
      <c r="CC46" s="94" t="s">
        <v>1755</v>
      </c>
      <c r="CD46" s="94"/>
      <c r="CE46" s="94"/>
      <c r="CF46" s="94"/>
      <c r="CG46" s="94" t="s">
        <v>1756</v>
      </c>
      <c r="CH46" s="94"/>
      <c r="CI46" s="94"/>
      <c r="CJ46" s="94" t="s">
        <v>1757</v>
      </c>
      <c r="CK46" s="94" t="s">
        <v>1758</v>
      </c>
      <c r="CL46" s="94"/>
      <c r="CM46" s="94"/>
      <c r="CN46" s="94"/>
      <c r="CO46" s="94"/>
      <c r="CP46" s="94"/>
      <c r="CQ46" s="94" t="s">
        <v>1759</v>
      </c>
      <c r="CR46" s="94" t="s">
        <v>1760</v>
      </c>
      <c r="CS46" s="94"/>
      <c r="CT46" s="94"/>
      <c r="CU46" s="94"/>
      <c r="CV46" s="94"/>
      <c r="CW46" s="94"/>
      <c r="CX46" s="94"/>
      <c r="CY46" s="94"/>
      <c r="CZ46" s="94"/>
      <c r="DA46" s="94"/>
      <c r="DB46" s="94"/>
      <c r="DC46" s="94"/>
      <c r="DD46" s="94"/>
      <c r="DE46" s="94"/>
      <c r="DF46" s="94"/>
      <c r="DG46" s="94"/>
      <c r="DH46" s="94"/>
      <c r="DI46" s="94"/>
      <c r="DJ46" s="94"/>
      <c r="DK46" s="94" t="s">
        <v>1696</v>
      </c>
      <c r="DL46" s="94"/>
      <c r="DM46" s="94"/>
      <c r="DN46" s="94"/>
      <c r="DO46" s="94"/>
      <c r="DP46" s="94"/>
      <c r="DQ46" s="94"/>
      <c r="DR46" s="94"/>
      <c r="DS46" s="94"/>
      <c r="DT46" s="94"/>
      <c r="DU46" s="94"/>
      <c r="DV46" s="94"/>
      <c r="DW46" s="94" t="s">
        <v>1762</v>
      </c>
      <c r="DX46" s="94"/>
      <c r="DY46" s="94"/>
      <c r="DZ46" s="94"/>
      <c r="EA46" s="94"/>
      <c r="EB46" s="94"/>
      <c r="EC46" s="94"/>
      <c r="ED46" s="94"/>
      <c r="EE46" s="94"/>
      <c r="EF46" s="684"/>
      <c r="EG46" s="94"/>
      <c r="EH46" s="94"/>
      <c r="EI46" s="94"/>
      <c r="EJ46" s="94"/>
      <c r="EK46" s="94"/>
      <c r="EL46" s="94"/>
      <c r="EM46" s="94"/>
      <c r="EN46" s="94"/>
      <c r="EO46" s="94"/>
      <c r="EP46" s="94"/>
      <c r="EQ46" s="94"/>
      <c r="ER46" s="94"/>
      <c r="ES46" s="94"/>
      <c r="ET46" s="94"/>
      <c r="EU46" s="94"/>
      <c r="EV46" s="94"/>
      <c r="EW46" s="94"/>
      <c r="EX46" s="94"/>
      <c r="EY46" s="94"/>
      <c r="EZ46" s="94"/>
      <c r="FA46" s="94" t="s">
        <v>1763</v>
      </c>
      <c r="FB46" s="94"/>
      <c r="FC46" s="94"/>
      <c r="FD46" s="94"/>
      <c r="FE46" s="94"/>
      <c r="FF46" s="94"/>
      <c r="FG46" s="94"/>
      <c r="FH46" s="94"/>
      <c r="FI46" s="94"/>
      <c r="FJ46" s="94"/>
      <c r="FK46" s="161"/>
      <c r="FL46" s="161"/>
      <c r="FM46" s="161"/>
      <c r="FN46" s="161"/>
      <c r="FO46" s="161"/>
      <c r="FP46" s="161"/>
      <c r="FQ46" s="161"/>
      <c r="FR46" s="161"/>
      <c r="FS46" s="161"/>
      <c r="FT46" s="161"/>
      <c r="FU46" s="161"/>
      <c r="FV46" s="161"/>
      <c r="FW46" s="161"/>
      <c r="FX46" s="161"/>
      <c r="FY46" s="161"/>
      <c r="FZ46" s="161"/>
      <c r="GA46" s="161"/>
      <c r="GB46" s="161"/>
      <c r="GC46" s="161"/>
      <c r="GD46" s="161"/>
      <c r="GE46" s="161"/>
      <c r="GF46" s="161"/>
      <c r="GG46" s="161"/>
      <c r="GH46" s="161"/>
      <c r="GI46" s="161"/>
      <c r="GJ46" s="161"/>
      <c r="GK46" s="161"/>
      <c r="GL46" s="161"/>
      <c r="GM46" s="161"/>
      <c r="GN46" s="161"/>
      <c r="GO46" s="161"/>
      <c r="GP46" s="161"/>
      <c r="GQ46" s="161"/>
      <c r="GR46" s="161"/>
      <c r="GS46" s="161"/>
      <c r="GT46" s="161"/>
      <c r="GU46" s="161"/>
      <c r="GV46" s="161"/>
      <c r="GW46" s="161"/>
      <c r="GX46" s="161"/>
      <c r="GY46" s="161"/>
      <c r="GZ46" s="161"/>
      <c r="HA46" s="161"/>
      <c r="HB46" s="161"/>
      <c r="HC46" s="161"/>
      <c r="HD46" s="161"/>
      <c r="HE46" s="161"/>
      <c r="HF46" s="161"/>
      <c r="HG46" s="161"/>
      <c r="HH46" s="161"/>
      <c r="HI46" s="161"/>
      <c r="HJ46" s="161"/>
      <c r="HK46" s="161"/>
      <c r="HL46" s="161"/>
      <c r="HM46" s="161"/>
      <c r="HN46" s="161"/>
      <c r="HO46" s="161"/>
      <c r="HP46" s="161"/>
      <c r="HQ46" s="161"/>
      <c r="HR46" s="161"/>
      <c r="HS46" s="161"/>
      <c r="HT46" s="161"/>
      <c r="HU46" s="161"/>
      <c r="HV46" s="161"/>
      <c r="HW46" s="161"/>
      <c r="HX46" s="161"/>
      <c r="HY46" s="161"/>
      <c r="HZ46" s="161"/>
      <c r="IA46" s="161"/>
      <c r="IB46" s="161"/>
      <c r="IC46" s="161"/>
      <c r="ID46" s="161"/>
      <c r="IE46" s="161"/>
      <c r="IF46" s="161"/>
      <c r="IG46" s="161"/>
      <c r="IH46" s="161"/>
      <c r="II46" s="161"/>
      <c r="IJ46" s="161"/>
      <c r="IK46" s="161"/>
      <c r="IL46" s="161"/>
      <c r="IM46" s="161"/>
      <c r="IN46" s="161"/>
      <c r="IO46" s="161"/>
      <c r="IP46" s="161"/>
      <c r="IQ46" s="161"/>
      <c r="IR46" s="161"/>
      <c r="IS46" s="161"/>
      <c r="IT46" s="161"/>
      <c r="IU46" s="161"/>
      <c r="IV46" s="161"/>
      <c r="IW46" s="161"/>
      <c r="IX46" s="161"/>
    </row>
    <row r="47" spans="2:258" x14ac:dyDescent="0.3">
      <c r="B47" s="45"/>
      <c r="C47" s="45"/>
      <c r="D47" s="196" t="str">
        <f t="shared" si="2"/>
        <v/>
      </c>
      <c r="E47" s="46"/>
      <c r="F47" s="46"/>
      <c r="G47" s="46"/>
      <c r="H47" s="46"/>
      <c r="I47" s="46"/>
      <c r="J47" s="46"/>
      <c r="K47" s="46"/>
      <c r="L47" s="46"/>
      <c r="M47" s="46"/>
      <c r="N47" s="46"/>
      <c r="AS47" s="117"/>
      <c r="AU47" s="50" t="s">
        <v>103</v>
      </c>
      <c r="AW47" s="50">
        <f t="shared" si="0"/>
        <v>0</v>
      </c>
      <c r="AY47" s="50" t="str">
        <f t="shared" si="1"/>
        <v/>
      </c>
      <c r="AZ47" s="64"/>
      <c r="BA47" s="64"/>
      <c r="BB47" s="126" t="s">
        <v>1733</v>
      </c>
      <c r="BD47" s="126" t="s">
        <v>1734</v>
      </c>
      <c r="BE47" s="126" t="s">
        <v>1766</v>
      </c>
      <c r="BF47" s="126" t="s">
        <v>1767</v>
      </c>
      <c r="BG47" s="126" t="s">
        <v>1800</v>
      </c>
      <c r="BH47" s="126" t="s">
        <v>2862</v>
      </c>
      <c r="BI47" s="126" t="s">
        <v>1995</v>
      </c>
      <c r="BJ47" s="126" t="s">
        <v>1770</v>
      </c>
      <c r="BK47" s="126" t="s">
        <v>1771</v>
      </c>
      <c r="BL47" s="126" t="s">
        <v>1089</v>
      </c>
      <c r="BM47" s="126" t="s">
        <v>1774</v>
      </c>
      <c r="BO47" s="126" t="s">
        <v>1775</v>
      </c>
      <c r="BP47" s="126" t="s">
        <v>1776</v>
      </c>
      <c r="BQ47" s="126" t="s">
        <v>1777</v>
      </c>
      <c r="BR47" s="126" t="s">
        <v>1778</v>
      </c>
      <c r="BS47" s="126" t="s">
        <v>1779</v>
      </c>
      <c r="BT47" s="126" t="s">
        <v>1780</v>
      </c>
      <c r="BU47" s="126" t="s">
        <v>1781</v>
      </c>
      <c r="BV47" s="126" t="s">
        <v>1782</v>
      </c>
      <c r="BX47" s="126" t="s">
        <v>1783</v>
      </c>
      <c r="BY47" s="126" t="s">
        <v>1784</v>
      </c>
      <c r="BZ47" s="126" t="s">
        <v>1785</v>
      </c>
      <c r="CB47" s="126" t="s">
        <v>1786</v>
      </c>
      <c r="CC47" s="126" t="s">
        <v>1787</v>
      </c>
      <c r="CG47" s="126" t="s">
        <v>1788</v>
      </c>
      <c r="CJ47" s="126" t="s">
        <v>1789</v>
      </c>
      <c r="CK47" s="126" t="s">
        <v>1790</v>
      </c>
      <c r="CQ47" s="126" t="s">
        <v>1791</v>
      </c>
      <c r="CR47" s="126" t="s">
        <v>1792</v>
      </c>
      <c r="DK47" s="126" t="s">
        <v>1729</v>
      </c>
      <c r="DW47" s="126" t="s">
        <v>1794</v>
      </c>
      <c r="FA47" s="126" t="s">
        <v>1795</v>
      </c>
      <c r="FK47" s="117"/>
    </row>
    <row r="48" spans="2:258" x14ac:dyDescent="0.3">
      <c r="B48" s="45"/>
      <c r="C48" s="45"/>
      <c r="D48" s="196" t="str">
        <f t="shared" si="2"/>
        <v/>
      </c>
      <c r="E48" s="46"/>
      <c r="F48" s="46"/>
      <c r="G48" s="46"/>
      <c r="H48" s="46"/>
      <c r="I48" s="46"/>
      <c r="J48" s="46"/>
      <c r="K48" s="46"/>
      <c r="L48" s="46"/>
      <c r="M48" s="46"/>
      <c r="N48" s="46"/>
      <c r="AS48" s="117"/>
      <c r="AU48" s="50" t="s">
        <v>104</v>
      </c>
      <c r="AW48" s="50">
        <f t="shared" si="0"/>
        <v>0</v>
      </c>
      <c r="AY48" s="50" t="str">
        <f t="shared" si="1"/>
        <v/>
      </c>
      <c r="AZ48" s="64"/>
      <c r="BA48" s="64"/>
      <c r="BB48" s="126" t="s">
        <v>1764</v>
      </c>
      <c r="BD48" s="126" t="s">
        <v>1765</v>
      </c>
      <c r="BE48" s="126" t="s">
        <v>1798</v>
      </c>
      <c r="BF48" s="126" t="s">
        <v>1799</v>
      </c>
      <c r="BG48" s="126" t="s">
        <v>1831</v>
      </c>
      <c r="BH48" s="126" t="s">
        <v>2872</v>
      </c>
      <c r="BI48" s="126" t="s">
        <v>2046</v>
      </c>
      <c r="BJ48" s="126" t="s">
        <v>1802</v>
      </c>
      <c r="BK48" s="126" t="s">
        <v>1803</v>
      </c>
      <c r="BL48" s="126" t="s">
        <v>1142</v>
      </c>
      <c r="BM48" s="126" t="s">
        <v>1806</v>
      </c>
      <c r="BO48" s="126" t="s">
        <v>1807</v>
      </c>
      <c r="BP48" s="126" t="s">
        <v>1808</v>
      </c>
      <c r="BQ48" s="126" t="s">
        <v>1809</v>
      </c>
      <c r="BR48" s="126" t="s">
        <v>1810</v>
      </c>
      <c r="BS48" s="126" t="s">
        <v>1811</v>
      </c>
      <c r="BT48" s="126" t="s">
        <v>1812</v>
      </c>
      <c r="BU48" s="126" t="s">
        <v>1813</v>
      </c>
      <c r="BV48" s="126" t="s">
        <v>1814</v>
      </c>
      <c r="BX48" s="126" t="s">
        <v>1815</v>
      </c>
      <c r="BY48" s="126" t="s">
        <v>1816</v>
      </c>
      <c r="BZ48" s="126" t="s">
        <v>1817</v>
      </c>
      <c r="CB48" s="126" t="s">
        <v>1818</v>
      </c>
      <c r="CC48" s="126" t="s">
        <v>1819</v>
      </c>
      <c r="CG48" s="126" t="s">
        <v>1820</v>
      </c>
      <c r="CJ48" s="126" t="s">
        <v>1821</v>
      </c>
      <c r="CK48" s="126" t="s">
        <v>1822</v>
      </c>
      <c r="CQ48" s="126" t="s">
        <v>1823</v>
      </c>
      <c r="DK48" s="126" t="s">
        <v>1761</v>
      </c>
      <c r="DW48" s="126" t="s">
        <v>1825</v>
      </c>
      <c r="FA48" s="126" t="s">
        <v>1826</v>
      </c>
      <c r="FK48" s="117"/>
    </row>
    <row r="49" spans="2:167" x14ac:dyDescent="0.3">
      <c r="B49" s="45"/>
      <c r="C49" s="45"/>
      <c r="D49" s="196" t="str">
        <f t="shared" si="2"/>
        <v/>
      </c>
      <c r="E49" s="46"/>
      <c r="F49" s="46"/>
      <c r="G49" s="46"/>
      <c r="H49" s="46"/>
      <c r="I49" s="46"/>
      <c r="J49" s="46"/>
      <c r="K49" s="46"/>
      <c r="L49" s="46"/>
      <c r="M49" s="46"/>
      <c r="N49" s="46"/>
      <c r="AS49" s="117"/>
      <c r="AU49" s="50" t="s">
        <v>105</v>
      </c>
      <c r="AW49" s="50">
        <f t="shared" si="0"/>
        <v>0</v>
      </c>
      <c r="AY49" s="50" t="str">
        <f t="shared" si="1"/>
        <v/>
      </c>
      <c r="AZ49" s="64"/>
      <c r="BA49" s="64"/>
      <c r="BB49" s="126" t="s">
        <v>1796</v>
      </c>
      <c r="BD49" s="126" t="s">
        <v>1797</v>
      </c>
      <c r="BE49" s="126" t="s">
        <v>1829</v>
      </c>
      <c r="BF49" s="126" t="s">
        <v>1830</v>
      </c>
      <c r="BG49" s="126" t="s">
        <v>1860</v>
      </c>
      <c r="BH49" s="126" t="s">
        <v>2882</v>
      </c>
      <c r="BI49" s="126" t="s">
        <v>3753</v>
      </c>
      <c r="BJ49" s="126" t="s">
        <v>1833</v>
      </c>
      <c r="BK49" s="126" t="s">
        <v>1834</v>
      </c>
      <c r="BL49" s="126" t="s">
        <v>1463</v>
      </c>
      <c r="BM49" s="126" t="s">
        <v>1837</v>
      </c>
      <c r="BO49" s="126" t="s">
        <v>1838</v>
      </c>
      <c r="BP49" s="126" t="s">
        <v>1839</v>
      </c>
      <c r="BQ49" s="126" t="s">
        <v>1840</v>
      </c>
      <c r="BR49" s="126" t="s">
        <v>1841</v>
      </c>
      <c r="BS49" s="126" t="s">
        <v>1842</v>
      </c>
      <c r="BT49" s="126" t="s">
        <v>1843</v>
      </c>
      <c r="BU49" s="126" t="s">
        <v>1844</v>
      </c>
      <c r="BV49" s="126" t="s">
        <v>1845</v>
      </c>
      <c r="BX49" s="126" t="s">
        <v>1846</v>
      </c>
      <c r="BY49" s="126" t="s">
        <v>1847</v>
      </c>
      <c r="CC49" s="126" t="s">
        <v>1848</v>
      </c>
      <c r="CG49" s="126" t="s">
        <v>1849</v>
      </c>
      <c r="CJ49" s="126" t="s">
        <v>1850</v>
      </c>
      <c r="CK49" s="126" t="s">
        <v>1851</v>
      </c>
      <c r="CQ49" s="126" t="s">
        <v>1852</v>
      </c>
      <c r="DK49" s="126" t="s">
        <v>1793</v>
      </c>
      <c r="DW49" s="126" t="s">
        <v>1854</v>
      </c>
      <c r="FA49" s="126" t="s">
        <v>1855</v>
      </c>
      <c r="FK49" s="117"/>
    </row>
    <row r="50" spans="2:167" x14ac:dyDescent="0.3">
      <c r="B50" s="45"/>
      <c r="C50" s="45"/>
      <c r="D50" s="196" t="str">
        <f t="shared" si="2"/>
        <v/>
      </c>
      <c r="E50" s="46"/>
      <c r="F50" s="46"/>
      <c r="G50" s="46"/>
      <c r="H50" s="46"/>
      <c r="I50" s="46"/>
      <c r="J50" s="46"/>
      <c r="K50" s="46"/>
      <c r="L50" s="46"/>
      <c r="M50" s="46"/>
      <c r="N50" s="46"/>
      <c r="AS50" s="117"/>
      <c r="AU50" s="50" t="s">
        <v>3760</v>
      </c>
      <c r="AW50" s="50">
        <f t="shared" si="0"/>
        <v>0</v>
      </c>
      <c r="AY50" s="50" t="str">
        <f t="shared" si="1"/>
        <v/>
      </c>
      <c r="AZ50" s="64"/>
      <c r="BA50" s="64"/>
      <c r="BB50" s="126" t="s">
        <v>1827</v>
      </c>
      <c r="BD50" s="126" t="s">
        <v>1828</v>
      </c>
      <c r="BE50" s="126" t="s">
        <v>1858</v>
      </c>
      <c r="BF50" s="126" t="s">
        <v>1859</v>
      </c>
      <c r="BG50" s="126" t="s">
        <v>1888</v>
      </c>
      <c r="BH50" s="126" t="s">
        <v>2892</v>
      </c>
      <c r="BI50" s="126" t="s">
        <v>2092</v>
      </c>
      <c r="BJ50" s="126" t="s">
        <v>1862</v>
      </c>
      <c r="BK50" s="126" t="s">
        <v>1863</v>
      </c>
      <c r="BL50" s="126" t="s">
        <v>1499</v>
      </c>
      <c r="BM50" s="126" t="s">
        <v>1866</v>
      </c>
      <c r="BO50" s="126" t="s">
        <v>1867</v>
      </c>
      <c r="BP50" s="126" t="s">
        <v>1868</v>
      </c>
      <c r="BQ50" s="126" t="s">
        <v>1869</v>
      </c>
      <c r="BR50" s="126" t="s">
        <v>1870</v>
      </c>
      <c r="BS50" s="126" t="s">
        <v>1871</v>
      </c>
      <c r="BT50" s="126" t="s">
        <v>1872</v>
      </c>
      <c r="BU50" s="126" t="s">
        <v>1873</v>
      </c>
      <c r="BV50" s="126" t="s">
        <v>1874</v>
      </c>
      <c r="BX50" s="126" t="s">
        <v>1875</v>
      </c>
      <c r="BY50" s="126" t="s">
        <v>1876</v>
      </c>
      <c r="CC50" s="126" t="s">
        <v>1877</v>
      </c>
      <c r="CG50" s="126" t="s">
        <v>1878</v>
      </c>
      <c r="CJ50" s="126" t="s">
        <v>1879</v>
      </c>
      <c r="CK50" s="126" t="s">
        <v>1880</v>
      </c>
      <c r="CQ50" s="126" t="s">
        <v>1881</v>
      </c>
      <c r="DK50" s="126" t="s">
        <v>1824</v>
      </c>
      <c r="DW50" s="126" t="s">
        <v>1883</v>
      </c>
      <c r="FK50" s="117"/>
    </row>
    <row r="51" spans="2:167" x14ac:dyDescent="0.3">
      <c r="B51" s="45"/>
      <c r="C51" s="45"/>
      <c r="D51" s="196" t="str">
        <f t="shared" si="2"/>
        <v/>
      </c>
      <c r="E51" s="46"/>
      <c r="F51" s="46"/>
      <c r="G51" s="46"/>
      <c r="H51" s="46"/>
      <c r="I51" s="46"/>
      <c r="J51" s="46"/>
      <c r="K51" s="46"/>
      <c r="L51" s="46"/>
      <c r="M51" s="46"/>
      <c r="N51" s="46"/>
      <c r="AS51" s="117"/>
      <c r="AU51" s="50" t="s">
        <v>106</v>
      </c>
      <c r="AW51" s="50">
        <f t="shared" si="0"/>
        <v>0</v>
      </c>
      <c r="AY51" s="50" t="str">
        <f t="shared" si="1"/>
        <v/>
      </c>
      <c r="AZ51" s="64"/>
      <c r="BA51" s="64"/>
      <c r="BB51" s="126" t="s">
        <v>1856</v>
      </c>
      <c r="BD51" s="126" t="s">
        <v>1857</v>
      </c>
      <c r="BE51" s="126" t="s">
        <v>1886</v>
      </c>
      <c r="BF51" s="126" t="s">
        <v>1887</v>
      </c>
      <c r="BG51" s="126" t="s">
        <v>1915</v>
      </c>
      <c r="BH51" s="126" t="s">
        <v>2902</v>
      </c>
      <c r="BI51" s="126" t="s">
        <v>2134</v>
      </c>
      <c r="BJ51" s="126" t="s">
        <v>1890</v>
      </c>
      <c r="BK51" s="126" t="s">
        <v>1891</v>
      </c>
      <c r="BL51" s="126" t="s">
        <v>1535</v>
      </c>
      <c r="BM51" s="126" t="s">
        <v>1894</v>
      </c>
      <c r="BO51" s="126" t="s">
        <v>1895</v>
      </c>
      <c r="BP51" s="126" t="s">
        <v>1896</v>
      </c>
      <c r="BQ51" s="126" t="s">
        <v>1897</v>
      </c>
      <c r="BR51" s="126" t="s">
        <v>1898</v>
      </c>
      <c r="BS51" s="126" t="s">
        <v>1899</v>
      </c>
      <c r="BT51" s="126" t="s">
        <v>1900</v>
      </c>
      <c r="BU51" s="126" t="s">
        <v>1901</v>
      </c>
      <c r="BV51" s="126" t="s">
        <v>1902</v>
      </c>
      <c r="BX51" s="126" t="s">
        <v>1903</v>
      </c>
      <c r="BY51" s="126" t="s">
        <v>1904</v>
      </c>
      <c r="CC51" s="126" t="s">
        <v>1905</v>
      </c>
      <c r="CG51" s="126" t="s">
        <v>1906</v>
      </c>
      <c r="CJ51" s="126" t="s">
        <v>1907</v>
      </c>
      <c r="CK51" s="126" t="s">
        <v>1908</v>
      </c>
      <c r="CQ51" s="126" t="s">
        <v>1909</v>
      </c>
      <c r="DK51" s="126" t="s">
        <v>1853</v>
      </c>
      <c r="FK51" s="117"/>
    </row>
    <row r="52" spans="2:167" x14ac:dyDescent="0.3">
      <c r="B52" s="45"/>
      <c r="C52" s="45"/>
      <c r="D52" s="196" t="str">
        <f t="shared" si="2"/>
        <v/>
      </c>
      <c r="E52" s="46"/>
      <c r="F52" s="46"/>
      <c r="G52" s="46"/>
      <c r="H52" s="46"/>
      <c r="I52" s="46"/>
      <c r="J52" s="46"/>
      <c r="K52" s="46"/>
      <c r="L52" s="46"/>
      <c r="M52" s="46"/>
      <c r="N52" s="46"/>
      <c r="AS52" s="117"/>
      <c r="AU52" s="50" t="s">
        <v>107</v>
      </c>
      <c r="AW52" s="50">
        <f t="shared" si="0"/>
        <v>0</v>
      </c>
      <c r="AY52" s="50" t="str">
        <f t="shared" si="1"/>
        <v/>
      </c>
      <c r="AZ52" s="64"/>
      <c r="BA52" s="64"/>
      <c r="BB52" s="126" t="s">
        <v>1884</v>
      </c>
      <c r="BD52" s="126" t="s">
        <v>1885</v>
      </c>
      <c r="BE52" s="126" t="s">
        <v>1913</v>
      </c>
      <c r="BF52" s="126" t="s">
        <v>1914</v>
      </c>
      <c r="BG52" s="126" t="s">
        <v>1942</v>
      </c>
      <c r="BH52" s="126" t="s">
        <v>2922</v>
      </c>
      <c r="BI52" s="126" t="s">
        <v>2155</v>
      </c>
      <c r="BJ52" s="126" t="s">
        <v>1917</v>
      </c>
      <c r="BK52" s="126" t="s">
        <v>1918</v>
      </c>
      <c r="BL52" s="126" t="s">
        <v>1571</v>
      </c>
      <c r="BM52" s="126" t="s">
        <v>1921</v>
      </c>
      <c r="BO52" s="126" t="s">
        <v>1922</v>
      </c>
      <c r="BP52" s="126" t="s">
        <v>1923</v>
      </c>
      <c r="BQ52" s="126" t="s">
        <v>1924</v>
      </c>
      <c r="BR52" s="126" t="s">
        <v>1925</v>
      </c>
      <c r="BS52" s="126" t="s">
        <v>1926</v>
      </c>
      <c r="BT52" s="126" t="s">
        <v>1927</v>
      </c>
      <c r="BU52" s="126" t="s">
        <v>1928</v>
      </c>
      <c r="BV52" s="126" t="s">
        <v>1929</v>
      </c>
      <c r="BX52" s="126" t="s">
        <v>1930</v>
      </c>
      <c r="BY52" s="126" t="s">
        <v>1931</v>
      </c>
      <c r="CC52" s="126" t="s">
        <v>1932</v>
      </c>
      <c r="CG52" s="126" t="s">
        <v>1933</v>
      </c>
      <c r="CJ52" s="126" t="s">
        <v>1934</v>
      </c>
      <c r="CK52" s="126" t="s">
        <v>1935</v>
      </c>
      <c r="CQ52" s="126" t="s">
        <v>1936</v>
      </c>
      <c r="DK52" s="126" t="s">
        <v>1882</v>
      </c>
      <c r="FK52" s="117"/>
    </row>
    <row r="53" spans="2:167" x14ac:dyDescent="0.3">
      <c r="B53" s="45"/>
      <c r="C53" s="45"/>
      <c r="D53" s="196" t="str">
        <f t="shared" si="2"/>
        <v/>
      </c>
      <c r="E53" s="46"/>
      <c r="F53" s="46"/>
      <c r="G53" s="46"/>
      <c r="H53" s="46"/>
      <c r="I53" s="46"/>
      <c r="J53" s="46"/>
      <c r="K53" s="46"/>
      <c r="L53" s="46"/>
      <c r="M53" s="46"/>
      <c r="N53" s="46"/>
      <c r="AS53" s="117"/>
      <c r="AU53" s="50" t="s">
        <v>108</v>
      </c>
      <c r="AW53" s="50">
        <f t="shared" si="0"/>
        <v>0</v>
      </c>
      <c r="AY53" s="50" t="str">
        <f t="shared" si="1"/>
        <v/>
      </c>
      <c r="AZ53" s="64"/>
      <c r="BA53" s="64"/>
      <c r="BB53" s="126" t="s">
        <v>1911</v>
      </c>
      <c r="BD53" s="126" t="s">
        <v>1912</v>
      </c>
      <c r="BE53" s="126" t="s">
        <v>1940</v>
      </c>
      <c r="BF53" s="126" t="s">
        <v>1941</v>
      </c>
      <c r="BG53" s="126" t="s">
        <v>1968</v>
      </c>
      <c r="BH53" s="126" t="s">
        <v>2931</v>
      </c>
      <c r="BI53" s="126" t="s">
        <v>2176</v>
      </c>
      <c r="BJ53" s="126" t="s">
        <v>1944</v>
      </c>
      <c r="BK53" s="126" t="s">
        <v>1945</v>
      </c>
      <c r="BL53" s="126" t="s">
        <v>1607</v>
      </c>
      <c r="BM53" s="126" t="s">
        <v>1948</v>
      </c>
      <c r="BO53" s="126" t="s">
        <v>1949</v>
      </c>
      <c r="BP53" s="126" t="s">
        <v>1950</v>
      </c>
      <c r="BQ53" s="126" t="s">
        <v>1951</v>
      </c>
      <c r="BR53" s="126" t="s">
        <v>1952</v>
      </c>
      <c r="BS53" s="126" t="s">
        <v>1953</v>
      </c>
      <c r="BT53" s="126" t="s">
        <v>1954</v>
      </c>
      <c r="BU53" s="126" t="s">
        <v>1955</v>
      </c>
      <c r="BV53" s="126" t="s">
        <v>1956</v>
      </c>
      <c r="BX53" s="126" t="s">
        <v>1957</v>
      </c>
      <c r="BY53" s="126" t="s">
        <v>1958</v>
      </c>
      <c r="CC53" s="126" t="s">
        <v>1959</v>
      </c>
      <c r="CG53" s="126" t="s">
        <v>1960</v>
      </c>
      <c r="CJ53" s="126" t="s">
        <v>1961</v>
      </c>
      <c r="CK53" s="126" t="s">
        <v>1962</v>
      </c>
      <c r="CQ53" s="126" t="s">
        <v>1963</v>
      </c>
      <c r="DK53" s="126" t="s">
        <v>1910</v>
      </c>
      <c r="FK53" s="117"/>
    </row>
    <row r="54" spans="2:167" x14ac:dyDescent="0.3">
      <c r="B54" s="45"/>
      <c r="C54" s="45"/>
      <c r="D54" s="196" t="str">
        <f t="shared" si="2"/>
        <v/>
      </c>
      <c r="E54" s="46"/>
      <c r="F54" s="46"/>
      <c r="G54" s="46"/>
      <c r="H54" s="46"/>
      <c r="I54" s="46"/>
      <c r="J54" s="46"/>
      <c r="K54" s="46"/>
      <c r="L54" s="46"/>
      <c r="M54" s="46"/>
      <c r="N54" s="46"/>
      <c r="AS54" s="117"/>
      <c r="AU54" s="50" t="s">
        <v>109</v>
      </c>
      <c r="AW54" s="50">
        <f t="shared" si="0"/>
        <v>0</v>
      </c>
      <c r="AY54" s="50" t="str">
        <f t="shared" si="1"/>
        <v/>
      </c>
      <c r="AZ54" s="64"/>
      <c r="BA54" s="64"/>
      <c r="BB54" s="126" t="s">
        <v>1938</v>
      </c>
      <c r="BD54" s="126" t="s">
        <v>1939</v>
      </c>
      <c r="BE54" s="126" t="s">
        <v>1966</v>
      </c>
      <c r="BF54" s="126" t="s">
        <v>1967</v>
      </c>
      <c r="BG54" s="126" t="s">
        <v>1994</v>
      </c>
      <c r="BH54" s="126" t="s">
        <v>2949</v>
      </c>
      <c r="BI54" s="126" t="s">
        <v>2197</v>
      </c>
      <c r="BJ54" s="126" t="s">
        <v>1970</v>
      </c>
      <c r="BK54" s="126" t="s">
        <v>1971</v>
      </c>
      <c r="BL54" s="126" t="s">
        <v>1642</v>
      </c>
      <c r="BM54" s="126" t="s">
        <v>1974</v>
      </c>
      <c r="BO54" s="126" t="s">
        <v>1975</v>
      </c>
      <c r="BP54" s="126" t="s">
        <v>1976</v>
      </c>
      <c r="BQ54" s="126" t="s">
        <v>1977</v>
      </c>
      <c r="BR54" s="126" t="s">
        <v>1978</v>
      </c>
      <c r="BS54" s="126" t="s">
        <v>1979</v>
      </c>
      <c r="BT54" s="126" t="s">
        <v>1980</v>
      </c>
      <c r="BU54" s="126" t="s">
        <v>1981</v>
      </c>
      <c r="BV54" s="126" t="s">
        <v>1982</v>
      </c>
      <c r="BX54" s="126" t="s">
        <v>1983</v>
      </c>
      <c r="BY54" s="126" t="s">
        <v>1984</v>
      </c>
      <c r="CC54" s="126" t="s">
        <v>1985</v>
      </c>
      <c r="CG54" s="126" t="s">
        <v>1986</v>
      </c>
      <c r="CJ54" s="126" t="s">
        <v>1987</v>
      </c>
      <c r="CK54" s="126" t="s">
        <v>1988</v>
      </c>
      <c r="CQ54" s="126" t="s">
        <v>1989</v>
      </c>
      <c r="DK54" s="126" t="s">
        <v>1937</v>
      </c>
      <c r="FK54" s="117"/>
    </row>
    <row r="55" spans="2:167" x14ac:dyDescent="0.3">
      <c r="B55" s="45"/>
      <c r="C55" s="45"/>
      <c r="D55" s="196" t="str">
        <f t="shared" si="2"/>
        <v/>
      </c>
      <c r="E55" s="46"/>
      <c r="F55" s="46"/>
      <c r="G55" s="46"/>
      <c r="H55" s="46"/>
      <c r="I55" s="46"/>
      <c r="J55" s="46"/>
      <c r="K55" s="46"/>
      <c r="L55" s="46"/>
      <c r="M55" s="46"/>
      <c r="N55" s="46"/>
      <c r="AS55" s="117"/>
      <c r="AU55" s="50" t="s">
        <v>110</v>
      </c>
      <c r="AW55" s="50">
        <f t="shared" si="0"/>
        <v>0</v>
      </c>
      <c r="AY55" s="50" t="str">
        <f t="shared" si="1"/>
        <v/>
      </c>
      <c r="AZ55" s="64"/>
      <c r="BA55" s="64"/>
      <c r="BB55" s="126" t="s">
        <v>1964</v>
      </c>
      <c r="BD55" s="126" t="s">
        <v>1965</v>
      </c>
      <c r="BE55" s="126" t="s">
        <v>1992</v>
      </c>
      <c r="BF55" s="126" t="s">
        <v>1993</v>
      </c>
      <c r="BG55" s="126" t="s">
        <v>2020</v>
      </c>
      <c r="BH55" s="126" t="s">
        <v>2958</v>
      </c>
      <c r="BI55" s="126" t="s">
        <v>2218</v>
      </c>
      <c r="BJ55" s="126" t="s">
        <v>1996</v>
      </c>
      <c r="BK55" s="126" t="s">
        <v>1997</v>
      </c>
      <c r="BL55" s="126" t="s">
        <v>1676</v>
      </c>
      <c r="BM55" s="126" t="s">
        <v>2000</v>
      </c>
      <c r="BO55" s="126" t="s">
        <v>2001</v>
      </c>
      <c r="BP55" s="126" t="s">
        <v>2002</v>
      </c>
      <c r="BQ55" s="126" t="s">
        <v>2003</v>
      </c>
      <c r="BR55" s="126" t="s">
        <v>2004</v>
      </c>
      <c r="BS55" s="126" t="s">
        <v>2005</v>
      </c>
      <c r="BT55" s="126" t="s">
        <v>2006</v>
      </c>
      <c r="BU55" s="126" t="s">
        <v>2007</v>
      </c>
      <c r="BV55" s="126" t="s">
        <v>2008</v>
      </c>
      <c r="BX55" s="126" t="s">
        <v>2009</v>
      </c>
      <c r="BY55" s="126" t="s">
        <v>2010</v>
      </c>
      <c r="CC55" s="126" t="s">
        <v>2011</v>
      </c>
      <c r="CG55" s="126" t="s">
        <v>2012</v>
      </c>
      <c r="CJ55" s="126" t="s">
        <v>2013</v>
      </c>
      <c r="CK55" s="126" t="s">
        <v>2014</v>
      </c>
      <c r="CQ55" s="126" t="s">
        <v>2015</v>
      </c>
      <c r="FK55" s="117"/>
    </row>
    <row r="56" spans="2:167" x14ac:dyDescent="0.3">
      <c r="B56" s="45"/>
      <c r="C56" s="45"/>
      <c r="D56" s="196" t="str">
        <f t="shared" si="2"/>
        <v/>
      </c>
      <c r="E56" s="46"/>
      <c r="F56" s="46"/>
      <c r="G56" s="46"/>
      <c r="H56" s="46"/>
      <c r="I56" s="46"/>
      <c r="J56" s="46"/>
      <c r="K56" s="46"/>
      <c r="L56" s="46"/>
      <c r="M56" s="46"/>
      <c r="N56" s="46"/>
      <c r="AS56" s="117"/>
      <c r="AU56" s="50" t="s">
        <v>111</v>
      </c>
      <c r="AW56" s="50">
        <f t="shared" si="0"/>
        <v>0</v>
      </c>
      <c r="AY56" s="50" t="str">
        <f t="shared" si="1"/>
        <v/>
      </c>
      <c r="AZ56" s="64"/>
      <c r="BA56" s="64"/>
      <c r="BB56" s="126" t="s">
        <v>1990</v>
      </c>
      <c r="BD56" s="126" t="s">
        <v>1991</v>
      </c>
      <c r="BE56" s="126" t="s">
        <v>2018</v>
      </c>
      <c r="BF56" s="126" t="s">
        <v>2019</v>
      </c>
      <c r="BG56" s="126" t="s">
        <v>2045</v>
      </c>
      <c r="BH56" s="126" t="s">
        <v>2976</v>
      </c>
      <c r="BI56" s="126" t="s">
        <v>2239</v>
      </c>
      <c r="BJ56" s="126" t="s">
        <v>2022</v>
      </c>
      <c r="BK56" s="126" t="s">
        <v>2023</v>
      </c>
      <c r="BL56" s="126" t="s">
        <v>1709</v>
      </c>
      <c r="BM56" s="126" t="s">
        <v>2026</v>
      </c>
      <c r="BO56" s="126" t="s">
        <v>2027</v>
      </c>
      <c r="BP56" s="126" t="s">
        <v>2028</v>
      </c>
      <c r="BQ56" s="126" t="s">
        <v>2029</v>
      </c>
      <c r="BR56" s="126" t="s">
        <v>2030</v>
      </c>
      <c r="BS56" s="126" t="s">
        <v>2031</v>
      </c>
      <c r="BT56" s="126" t="s">
        <v>2032</v>
      </c>
      <c r="BU56" s="126" t="s">
        <v>2033</v>
      </c>
      <c r="BV56" s="126" t="s">
        <v>2034</v>
      </c>
      <c r="BX56" s="126" t="s">
        <v>2035</v>
      </c>
      <c r="BY56" s="126" t="s">
        <v>2036</v>
      </c>
      <c r="CC56" s="126" t="s">
        <v>2037</v>
      </c>
      <c r="CG56" s="126" t="s">
        <v>2038</v>
      </c>
      <c r="CJ56" s="126" t="s">
        <v>2039</v>
      </c>
      <c r="CQ56" s="126" t="s">
        <v>2040</v>
      </c>
      <c r="FK56" s="117"/>
    </row>
    <row r="57" spans="2:167" x14ac:dyDescent="0.3">
      <c r="B57" s="45"/>
      <c r="C57" s="45"/>
      <c r="D57" s="196" t="str">
        <f t="shared" si="2"/>
        <v/>
      </c>
      <c r="E57" s="46"/>
      <c r="F57" s="46"/>
      <c r="G57" s="46"/>
      <c r="H57" s="46"/>
      <c r="I57" s="46"/>
      <c r="J57" s="46"/>
      <c r="K57" s="46"/>
      <c r="L57" s="46"/>
      <c r="M57" s="46"/>
      <c r="N57" s="46"/>
      <c r="AS57" s="117"/>
      <c r="AU57" s="50" t="s">
        <v>112</v>
      </c>
      <c r="AW57" s="50">
        <f t="shared" si="0"/>
        <v>0</v>
      </c>
      <c r="AY57" s="50" t="str">
        <f t="shared" si="1"/>
        <v/>
      </c>
      <c r="AZ57" s="64"/>
      <c r="BA57" s="64"/>
      <c r="BB57" s="126" t="s">
        <v>2016</v>
      </c>
      <c r="BD57" s="126" t="s">
        <v>2017</v>
      </c>
      <c r="BE57" s="126" t="s">
        <v>2043</v>
      </c>
      <c r="BF57" s="126" t="s">
        <v>2044</v>
      </c>
      <c r="BG57" s="126" t="s">
        <v>2069</v>
      </c>
      <c r="BH57" s="126" t="s">
        <v>2994</v>
      </c>
      <c r="BI57" s="126" t="s">
        <v>2260</v>
      </c>
      <c r="BJ57" s="126" t="s">
        <v>2047</v>
      </c>
      <c r="BK57" s="126" t="s">
        <v>2048</v>
      </c>
      <c r="BL57" s="126" t="s">
        <v>1742</v>
      </c>
      <c r="BM57" s="126" t="s">
        <v>2051</v>
      </c>
      <c r="BO57" s="126" t="s">
        <v>2052</v>
      </c>
      <c r="BQ57" s="126" t="s">
        <v>2053</v>
      </c>
      <c r="BR57" s="126" t="s">
        <v>2054</v>
      </c>
      <c r="BS57" s="126" t="s">
        <v>2055</v>
      </c>
      <c r="BT57" s="126" t="s">
        <v>2056</v>
      </c>
      <c r="BU57" s="126" t="s">
        <v>2057</v>
      </c>
      <c r="BV57" s="126" t="s">
        <v>2058</v>
      </c>
      <c r="BX57" s="126" t="s">
        <v>2059</v>
      </c>
      <c r="BY57" s="126" t="s">
        <v>2060</v>
      </c>
      <c r="CC57" s="126" t="s">
        <v>2061</v>
      </c>
      <c r="CG57" s="126" t="s">
        <v>2062</v>
      </c>
      <c r="CJ57" s="126" t="s">
        <v>2063</v>
      </c>
      <c r="CQ57" s="126" t="s">
        <v>2064</v>
      </c>
      <c r="FK57" s="117"/>
    </row>
    <row r="58" spans="2:167" x14ac:dyDescent="0.3">
      <c r="B58" s="45"/>
      <c r="C58" s="45"/>
      <c r="D58" s="196" t="str">
        <f t="shared" si="2"/>
        <v/>
      </c>
      <c r="E58" s="46"/>
      <c r="F58" s="46"/>
      <c r="G58" s="46"/>
      <c r="H58" s="46"/>
      <c r="I58" s="46"/>
      <c r="J58" s="46"/>
      <c r="K58" s="46"/>
      <c r="L58" s="46"/>
      <c r="M58" s="46"/>
      <c r="N58" s="46"/>
      <c r="AS58" s="117"/>
      <c r="AU58" s="50" t="s">
        <v>113</v>
      </c>
      <c r="AW58" s="50">
        <f t="shared" si="0"/>
        <v>0</v>
      </c>
      <c r="AY58" s="50" t="str">
        <f t="shared" si="1"/>
        <v/>
      </c>
      <c r="AZ58" s="64"/>
      <c r="BA58" s="64"/>
      <c r="BB58" s="126" t="s">
        <v>2041</v>
      </c>
      <c r="BD58" s="126" t="s">
        <v>2042</v>
      </c>
      <c r="BE58" s="126" t="s">
        <v>2067</v>
      </c>
      <c r="BF58" s="126" t="s">
        <v>2068</v>
      </c>
      <c r="BG58" s="126" t="s">
        <v>2091</v>
      </c>
      <c r="BH58" s="126" t="s">
        <v>3012</v>
      </c>
      <c r="BI58" s="126" t="s">
        <v>2302</v>
      </c>
      <c r="BK58" s="126" t="s">
        <v>2071</v>
      </c>
      <c r="BL58" s="126" t="s">
        <v>1773</v>
      </c>
      <c r="BM58" s="126" t="s">
        <v>2073</v>
      </c>
      <c r="BO58" s="126" t="s">
        <v>2074</v>
      </c>
      <c r="BQ58" s="126" t="s">
        <v>2075</v>
      </c>
      <c r="BR58" s="126" t="s">
        <v>2076</v>
      </c>
      <c r="BS58" s="126" t="s">
        <v>2077</v>
      </c>
      <c r="BT58" s="126" t="s">
        <v>2078</v>
      </c>
      <c r="BU58" s="126" t="s">
        <v>2079</v>
      </c>
      <c r="BV58" s="126" t="s">
        <v>2080</v>
      </c>
      <c r="BX58" s="126" t="s">
        <v>2081</v>
      </c>
      <c r="BY58" s="126" t="s">
        <v>2082</v>
      </c>
      <c r="CC58" s="126" t="s">
        <v>2083</v>
      </c>
      <c r="CG58" s="126" t="s">
        <v>2084</v>
      </c>
      <c r="CJ58" s="126" t="s">
        <v>2085</v>
      </c>
      <c r="CQ58" s="126" t="s">
        <v>2086</v>
      </c>
      <c r="FK58" s="117"/>
    </row>
    <row r="59" spans="2:167" x14ac:dyDescent="0.3">
      <c r="B59" s="45"/>
      <c r="C59" s="45"/>
      <c r="D59" s="196" t="str">
        <f t="shared" si="2"/>
        <v/>
      </c>
      <c r="E59" s="46"/>
      <c r="F59" s="46"/>
      <c r="G59" s="46"/>
      <c r="H59" s="46"/>
      <c r="I59" s="46"/>
      <c r="J59" s="46"/>
      <c r="K59" s="46"/>
      <c r="L59" s="46"/>
      <c r="M59" s="46"/>
      <c r="N59" s="46"/>
      <c r="AS59" s="117"/>
      <c r="AU59" s="50" t="s">
        <v>114</v>
      </c>
      <c r="AW59" s="50">
        <f t="shared" si="0"/>
        <v>0</v>
      </c>
      <c r="AY59" s="50" t="str">
        <f t="shared" si="1"/>
        <v/>
      </c>
      <c r="AZ59" s="64"/>
      <c r="BA59" s="64"/>
      <c r="BB59" s="126" t="s">
        <v>2065</v>
      </c>
      <c r="BD59" s="126" t="s">
        <v>2066</v>
      </c>
      <c r="BE59" s="126" t="s">
        <v>2089</v>
      </c>
      <c r="BF59" s="126" t="s">
        <v>2090</v>
      </c>
      <c r="BG59" s="126" t="s">
        <v>2112</v>
      </c>
      <c r="BH59" s="126" t="s">
        <v>3035</v>
      </c>
      <c r="BI59" s="126" t="s">
        <v>2323</v>
      </c>
      <c r="BK59" s="126" t="s">
        <v>2093</v>
      </c>
      <c r="BL59" s="126" t="s">
        <v>1805</v>
      </c>
      <c r="BO59" s="126" t="s">
        <v>2095</v>
      </c>
      <c r="BQ59" s="126" t="s">
        <v>2096</v>
      </c>
      <c r="BR59" s="126" t="s">
        <v>2097</v>
      </c>
      <c r="BS59" s="126" t="s">
        <v>2098</v>
      </c>
      <c r="BT59" s="126" t="s">
        <v>2099</v>
      </c>
      <c r="BU59" s="126" t="s">
        <v>2100</v>
      </c>
      <c r="BV59" s="126" t="s">
        <v>2101</v>
      </c>
      <c r="BX59" s="126" t="s">
        <v>2102</v>
      </c>
      <c r="BY59" s="126" t="s">
        <v>2103</v>
      </c>
      <c r="CC59" s="126" t="s">
        <v>2104</v>
      </c>
      <c r="CG59" s="126" t="s">
        <v>2105</v>
      </c>
      <c r="CJ59" s="126" t="s">
        <v>2106</v>
      </c>
      <c r="CQ59" s="126" t="s">
        <v>2107</v>
      </c>
      <c r="FK59" s="117"/>
    </row>
    <row r="60" spans="2:167" x14ac:dyDescent="0.3">
      <c r="B60" s="45"/>
      <c r="C60" s="45"/>
      <c r="D60" s="196" t="str">
        <f t="shared" si="2"/>
        <v/>
      </c>
      <c r="E60" s="46"/>
      <c r="F60" s="46"/>
      <c r="G60" s="46"/>
      <c r="H60" s="46"/>
      <c r="I60" s="46"/>
      <c r="J60" s="46"/>
      <c r="K60" s="46"/>
      <c r="L60" s="46"/>
      <c r="M60" s="46"/>
      <c r="N60" s="46"/>
      <c r="AS60" s="117"/>
      <c r="AU60" s="50" t="s">
        <v>115</v>
      </c>
      <c r="AW60" s="50">
        <f t="shared" si="0"/>
        <v>0</v>
      </c>
      <c r="AY60" s="50" t="str">
        <f t="shared" si="1"/>
        <v/>
      </c>
      <c r="AZ60" s="64"/>
      <c r="BA60" s="64"/>
      <c r="BB60" s="126" t="s">
        <v>2087</v>
      </c>
      <c r="BD60" s="126" t="s">
        <v>2088</v>
      </c>
      <c r="BE60" s="126" t="s">
        <v>2110</v>
      </c>
      <c r="BF60" s="126" t="s">
        <v>2111</v>
      </c>
      <c r="BG60" s="126" t="s">
        <v>2133</v>
      </c>
      <c r="BH60" s="126" t="s">
        <v>3048</v>
      </c>
      <c r="BI60" s="126" t="s">
        <v>2364</v>
      </c>
      <c r="BK60" s="126" t="s">
        <v>2114</v>
      </c>
      <c r="BL60" s="126" t="s">
        <v>1195</v>
      </c>
      <c r="BO60" s="126" t="s">
        <v>2116</v>
      </c>
      <c r="BQ60" s="126" t="s">
        <v>2117</v>
      </c>
      <c r="BR60" s="126" t="s">
        <v>2118</v>
      </c>
      <c r="BS60" s="126" t="s">
        <v>2119</v>
      </c>
      <c r="BT60" s="126" t="s">
        <v>2120</v>
      </c>
      <c r="BU60" s="126" t="s">
        <v>2121</v>
      </c>
      <c r="BV60" s="126" t="s">
        <v>2122</v>
      </c>
      <c r="BX60" s="126" t="s">
        <v>2123</v>
      </c>
      <c r="BY60" s="126" t="s">
        <v>2124</v>
      </c>
      <c r="CC60" s="126" t="s">
        <v>2125</v>
      </c>
      <c r="CG60" s="126" t="s">
        <v>2126</v>
      </c>
      <c r="CJ60" s="126" t="s">
        <v>2127</v>
      </c>
      <c r="CQ60" s="126" t="s">
        <v>2128</v>
      </c>
      <c r="FK60" s="117"/>
    </row>
    <row r="61" spans="2:167" x14ac:dyDescent="0.3">
      <c r="B61" s="45"/>
      <c r="C61" s="45"/>
      <c r="D61" s="196" t="str">
        <f t="shared" si="2"/>
        <v/>
      </c>
      <c r="E61" s="46"/>
      <c r="F61" s="46"/>
      <c r="G61" s="46"/>
      <c r="H61" s="46"/>
      <c r="I61" s="46"/>
      <c r="J61" s="46"/>
      <c r="K61" s="46"/>
      <c r="L61" s="46"/>
      <c r="M61" s="46"/>
      <c r="N61" s="46"/>
      <c r="AS61" s="117"/>
      <c r="AU61" s="50" t="s">
        <v>116</v>
      </c>
      <c r="AW61" s="50">
        <f t="shared" si="0"/>
        <v>0</v>
      </c>
      <c r="AY61" s="50" t="str">
        <f t="shared" si="1"/>
        <v/>
      </c>
      <c r="AZ61" s="64"/>
      <c r="BA61" s="64"/>
      <c r="BB61" s="126" t="s">
        <v>2108</v>
      </c>
      <c r="BD61" s="126" t="s">
        <v>2109</v>
      </c>
      <c r="BE61" s="126" t="s">
        <v>2131</v>
      </c>
      <c r="BF61" s="126" t="s">
        <v>2132</v>
      </c>
      <c r="BG61" s="126" t="s">
        <v>2154</v>
      </c>
      <c r="BH61" s="126" t="s">
        <v>3054</v>
      </c>
      <c r="BI61" s="126" t="s">
        <v>2384</v>
      </c>
      <c r="BK61" s="126" t="s">
        <v>2135</v>
      </c>
      <c r="BL61" s="126" t="s">
        <v>1245</v>
      </c>
      <c r="BO61" s="126" t="s">
        <v>2137</v>
      </c>
      <c r="BQ61" s="126" t="s">
        <v>2138</v>
      </c>
      <c r="BR61" s="126" t="s">
        <v>2139</v>
      </c>
      <c r="BS61" s="126" t="s">
        <v>2140</v>
      </c>
      <c r="BT61" s="126" t="s">
        <v>2141</v>
      </c>
      <c r="BU61" s="126" t="s">
        <v>2142</v>
      </c>
      <c r="BV61" s="126" t="s">
        <v>2143</v>
      </c>
      <c r="BX61" s="126" t="s">
        <v>2144</v>
      </c>
      <c r="BY61" s="126" t="s">
        <v>2145</v>
      </c>
      <c r="CC61" s="126" t="s">
        <v>2146</v>
      </c>
      <c r="CG61" s="126" t="s">
        <v>2147</v>
      </c>
      <c r="CJ61" s="126" t="s">
        <v>2148</v>
      </c>
      <c r="CQ61" s="126" t="s">
        <v>2149</v>
      </c>
      <c r="FK61" s="117"/>
    </row>
    <row r="62" spans="2:167" x14ac:dyDescent="0.3">
      <c r="B62" s="45"/>
      <c r="C62" s="45"/>
      <c r="D62" s="196" t="str">
        <f t="shared" si="2"/>
        <v/>
      </c>
      <c r="E62" s="46"/>
      <c r="F62" s="46"/>
      <c r="G62" s="46"/>
      <c r="H62" s="46"/>
      <c r="I62" s="46"/>
      <c r="J62" s="46"/>
      <c r="K62" s="46"/>
      <c r="L62" s="46"/>
      <c r="M62" s="46"/>
      <c r="N62" s="46"/>
      <c r="AS62" s="117"/>
      <c r="AU62" s="50" t="s">
        <v>117</v>
      </c>
      <c r="AW62" s="50">
        <f t="shared" si="0"/>
        <v>0</v>
      </c>
      <c r="AY62" s="50" t="str">
        <f t="shared" si="1"/>
        <v/>
      </c>
      <c r="AZ62" s="64"/>
      <c r="BA62" s="64"/>
      <c r="BB62" s="126" t="s">
        <v>2129</v>
      </c>
      <c r="BD62" s="126" t="s">
        <v>2130</v>
      </c>
      <c r="BE62" s="126" t="s">
        <v>2152</v>
      </c>
      <c r="BF62" s="126" t="s">
        <v>2153</v>
      </c>
      <c r="BG62" s="126" t="s">
        <v>2175</v>
      </c>
      <c r="BH62" s="126" t="s">
        <v>3095</v>
      </c>
      <c r="BI62" s="126" t="s">
        <v>2404</v>
      </c>
      <c r="BK62" s="126" t="s">
        <v>2156</v>
      </c>
      <c r="BL62" s="126" t="s">
        <v>1836</v>
      </c>
      <c r="BO62" s="126" t="s">
        <v>2158</v>
      </c>
      <c r="BQ62" s="126" t="s">
        <v>2159</v>
      </c>
      <c r="BR62" s="126" t="s">
        <v>2160</v>
      </c>
      <c r="BS62" s="126" t="s">
        <v>2161</v>
      </c>
      <c r="BT62" s="126" t="s">
        <v>2162</v>
      </c>
      <c r="BU62" s="126" t="s">
        <v>2163</v>
      </c>
      <c r="BV62" s="126" t="s">
        <v>2164</v>
      </c>
      <c r="BX62" s="126" t="s">
        <v>2165</v>
      </c>
      <c r="BY62" s="126" t="s">
        <v>2166</v>
      </c>
      <c r="CC62" s="126" t="s">
        <v>2167</v>
      </c>
      <c r="CG62" s="126" t="s">
        <v>2168</v>
      </c>
      <c r="CJ62" s="126" t="s">
        <v>2169</v>
      </c>
      <c r="CQ62" s="126" t="s">
        <v>2170</v>
      </c>
      <c r="FK62" s="117"/>
    </row>
    <row r="63" spans="2:167" x14ac:dyDescent="0.3">
      <c r="B63" s="45"/>
      <c r="C63" s="45"/>
      <c r="D63" s="196" t="str">
        <f t="shared" si="2"/>
        <v/>
      </c>
      <c r="E63" s="46"/>
      <c r="F63" s="46"/>
      <c r="G63" s="46"/>
      <c r="H63" s="46"/>
      <c r="I63" s="46"/>
      <c r="J63" s="46"/>
      <c r="K63" s="46"/>
      <c r="L63" s="46"/>
      <c r="M63" s="46"/>
      <c r="N63" s="46"/>
      <c r="AS63" s="117"/>
      <c r="AU63" s="50" t="s">
        <v>118</v>
      </c>
      <c r="AW63" s="50">
        <f t="shared" si="0"/>
        <v>0</v>
      </c>
      <c r="AY63" s="50" t="str">
        <f t="shared" si="1"/>
        <v/>
      </c>
      <c r="AZ63" s="64"/>
      <c r="BA63" s="64"/>
      <c r="BB63" s="126" t="s">
        <v>2150</v>
      </c>
      <c r="BD63" s="126" t="s">
        <v>2151</v>
      </c>
      <c r="BE63" s="126" t="s">
        <v>2173</v>
      </c>
      <c r="BF63" s="126" t="s">
        <v>2174</v>
      </c>
      <c r="BG63" s="126" t="s">
        <v>2196</v>
      </c>
      <c r="BH63" s="126" t="s">
        <v>3113</v>
      </c>
      <c r="BI63" s="126" t="s">
        <v>2424</v>
      </c>
      <c r="BK63" s="126" t="s">
        <v>2177</v>
      </c>
      <c r="BL63" s="126" t="s">
        <v>1865</v>
      </c>
      <c r="BO63" s="126" t="s">
        <v>2179</v>
      </c>
      <c r="BQ63" s="126" t="s">
        <v>2180</v>
      </c>
      <c r="BR63" s="126" t="s">
        <v>2181</v>
      </c>
      <c r="BS63" s="126" t="s">
        <v>2182</v>
      </c>
      <c r="BT63" s="126" t="s">
        <v>2183</v>
      </c>
      <c r="BU63" s="126" t="s">
        <v>2184</v>
      </c>
      <c r="BV63" s="126" t="s">
        <v>2185</v>
      </c>
      <c r="BX63" s="126" t="s">
        <v>2186</v>
      </c>
      <c r="BY63" s="126" t="s">
        <v>2187</v>
      </c>
      <c r="CC63" s="126" t="s">
        <v>2188</v>
      </c>
      <c r="CG63" s="126" t="s">
        <v>2189</v>
      </c>
      <c r="CJ63" s="126" t="s">
        <v>2190</v>
      </c>
      <c r="CQ63" s="126" t="s">
        <v>2191</v>
      </c>
      <c r="FK63" s="117"/>
    </row>
    <row r="64" spans="2:167" x14ac:dyDescent="0.3">
      <c r="B64" s="45"/>
      <c r="C64" s="45"/>
      <c r="D64" s="196" t="str">
        <f t="shared" si="2"/>
        <v/>
      </c>
      <c r="E64" s="46"/>
      <c r="F64" s="46"/>
      <c r="G64" s="46"/>
      <c r="H64" s="46"/>
      <c r="I64" s="46"/>
      <c r="J64" s="46"/>
      <c r="K64" s="46"/>
      <c r="L64" s="46"/>
      <c r="M64" s="46"/>
      <c r="N64" s="46"/>
      <c r="AS64" s="117"/>
      <c r="AU64" s="50" t="s">
        <v>119</v>
      </c>
      <c r="AW64" s="50">
        <f t="shared" si="0"/>
        <v>0</v>
      </c>
      <c r="AY64" s="50" t="str">
        <f t="shared" si="1"/>
        <v/>
      </c>
      <c r="AZ64" s="64"/>
      <c r="BA64" s="64"/>
      <c r="BB64" s="126" t="s">
        <v>2171</v>
      </c>
      <c r="BD64" s="126" t="s">
        <v>2172</v>
      </c>
      <c r="BE64" s="126" t="s">
        <v>2194</v>
      </c>
      <c r="BF64" s="126" t="s">
        <v>2195</v>
      </c>
      <c r="BG64" s="126" t="s">
        <v>2217</v>
      </c>
      <c r="BH64" s="126" t="s">
        <v>3118</v>
      </c>
      <c r="BI64" s="126" t="s">
        <v>2462</v>
      </c>
      <c r="BK64" s="126" t="s">
        <v>2198</v>
      </c>
      <c r="BL64" s="126" t="s">
        <v>1295</v>
      </c>
      <c r="BO64" s="126" t="s">
        <v>2200</v>
      </c>
      <c r="BQ64" s="126" t="s">
        <v>2201</v>
      </c>
      <c r="BR64" s="126" t="s">
        <v>2202</v>
      </c>
      <c r="BS64" s="126" t="s">
        <v>2203</v>
      </c>
      <c r="BT64" s="126" t="s">
        <v>2204</v>
      </c>
      <c r="BU64" s="126" t="s">
        <v>2205</v>
      </c>
      <c r="BV64" s="126" t="s">
        <v>2206</v>
      </c>
      <c r="BX64" s="126" t="s">
        <v>2207</v>
      </c>
      <c r="BY64" s="126" t="s">
        <v>2208</v>
      </c>
      <c r="CC64" s="126" t="s">
        <v>2209</v>
      </c>
      <c r="CG64" s="126" t="s">
        <v>2210</v>
      </c>
      <c r="CJ64" s="126" t="s">
        <v>2211</v>
      </c>
      <c r="CQ64" s="126" t="s">
        <v>2212</v>
      </c>
      <c r="FK64" s="117"/>
    </row>
    <row r="65" spans="2:167" x14ac:dyDescent="0.3">
      <c r="B65" s="45"/>
      <c r="C65" s="45"/>
      <c r="D65" s="196" t="str">
        <f t="shared" si="2"/>
        <v/>
      </c>
      <c r="E65" s="46"/>
      <c r="F65" s="46"/>
      <c r="G65" s="46"/>
      <c r="H65" s="46"/>
      <c r="I65" s="46"/>
      <c r="J65" s="46"/>
      <c r="K65" s="46"/>
      <c r="L65" s="46"/>
      <c r="M65" s="46"/>
      <c r="N65" s="46"/>
      <c r="AS65" s="117"/>
      <c r="AU65" s="50" t="s">
        <v>120</v>
      </c>
      <c r="AW65" s="50">
        <f t="shared" si="0"/>
        <v>0</v>
      </c>
      <c r="AY65" s="50" t="str">
        <f t="shared" si="1"/>
        <v/>
      </c>
      <c r="AZ65" s="64"/>
      <c r="BA65" s="64"/>
      <c r="BB65" s="126" t="s">
        <v>2192</v>
      </c>
      <c r="BD65" s="126" t="s">
        <v>2193</v>
      </c>
      <c r="BE65" s="126" t="s">
        <v>2215</v>
      </c>
      <c r="BF65" s="126" t="s">
        <v>2216</v>
      </c>
      <c r="BG65" s="126" t="s">
        <v>2238</v>
      </c>
      <c r="BH65" s="126" t="s">
        <v>3123</v>
      </c>
      <c r="BI65" s="126" t="s">
        <v>2481</v>
      </c>
      <c r="BK65" s="126" t="s">
        <v>2219</v>
      </c>
      <c r="BL65" s="126" t="s">
        <v>1342</v>
      </c>
      <c r="BO65" s="126" t="s">
        <v>2221</v>
      </c>
      <c r="BQ65" s="126" t="s">
        <v>2222</v>
      </c>
      <c r="BR65" s="126" t="s">
        <v>2223</v>
      </c>
      <c r="BS65" s="126" t="s">
        <v>2224</v>
      </c>
      <c r="BT65" s="126" t="s">
        <v>2225</v>
      </c>
      <c r="BU65" s="126" t="s">
        <v>2226</v>
      </c>
      <c r="BV65" s="126" t="s">
        <v>2227</v>
      </c>
      <c r="BX65" s="126" t="s">
        <v>2228</v>
      </c>
      <c r="BY65" s="126" t="s">
        <v>2229</v>
      </c>
      <c r="CC65" s="126" t="s">
        <v>2230</v>
      </c>
      <c r="CG65" s="126" t="s">
        <v>2231</v>
      </c>
      <c r="CJ65" s="126" t="s">
        <v>2232</v>
      </c>
      <c r="CQ65" s="126" t="s">
        <v>2233</v>
      </c>
      <c r="FK65" s="117"/>
    </row>
    <row r="66" spans="2:167" x14ac:dyDescent="0.3">
      <c r="B66" s="45"/>
      <c r="C66" s="45"/>
      <c r="D66" s="196" t="str">
        <f t="shared" si="2"/>
        <v/>
      </c>
      <c r="E66" s="46"/>
      <c r="F66" s="46"/>
      <c r="G66" s="46"/>
      <c r="H66" s="46"/>
      <c r="I66" s="46"/>
      <c r="J66" s="46"/>
      <c r="K66" s="46"/>
      <c r="L66" s="46"/>
      <c r="M66" s="46"/>
      <c r="N66" s="46"/>
      <c r="AS66" s="117"/>
      <c r="AU66" s="50" t="s">
        <v>121</v>
      </c>
      <c r="AW66" s="50">
        <f t="shared" si="0"/>
        <v>0</v>
      </c>
      <c r="AY66" s="50" t="str">
        <f t="shared" si="1"/>
        <v/>
      </c>
      <c r="AZ66" s="64"/>
      <c r="BA66" s="64"/>
      <c r="BB66" s="126" t="s">
        <v>2213</v>
      </c>
      <c r="BD66" s="126" t="s">
        <v>2214</v>
      </c>
      <c r="BE66" s="126" t="s">
        <v>2236</v>
      </c>
      <c r="BF66" s="126" t="s">
        <v>2237</v>
      </c>
      <c r="BG66" s="126" t="s">
        <v>2259</v>
      </c>
      <c r="BH66" s="126" t="s">
        <v>3173</v>
      </c>
      <c r="BI66" s="126" t="s">
        <v>2500</v>
      </c>
      <c r="BK66" s="126" t="s">
        <v>2240</v>
      </c>
      <c r="BL66" s="126" t="s">
        <v>1893</v>
      </c>
      <c r="BO66" s="126" t="s">
        <v>2242</v>
      </c>
      <c r="BQ66" s="126" t="s">
        <v>2243</v>
      </c>
      <c r="BR66" s="126" t="s">
        <v>2244</v>
      </c>
      <c r="BS66" s="126" t="s">
        <v>2245</v>
      </c>
      <c r="BT66" s="126" t="s">
        <v>2246</v>
      </c>
      <c r="BU66" s="126" t="s">
        <v>2247</v>
      </c>
      <c r="BV66" s="126" t="s">
        <v>2248</v>
      </c>
      <c r="BX66" s="126" t="s">
        <v>2249</v>
      </c>
      <c r="BY66" s="126" t="s">
        <v>2250</v>
      </c>
      <c r="CC66" s="126" t="s">
        <v>2251</v>
      </c>
      <c r="CG66" s="126" t="s">
        <v>2252</v>
      </c>
      <c r="CJ66" s="126" t="s">
        <v>2253</v>
      </c>
      <c r="CQ66" s="126" t="s">
        <v>2254</v>
      </c>
      <c r="FK66" s="117"/>
    </row>
    <row r="67" spans="2:167" x14ac:dyDescent="0.3">
      <c r="B67" s="45"/>
      <c r="C67" s="45"/>
      <c r="D67" s="196" t="str">
        <f t="shared" si="2"/>
        <v/>
      </c>
      <c r="E67" s="46"/>
      <c r="F67" s="46"/>
      <c r="G67" s="46"/>
      <c r="H67" s="46"/>
      <c r="I67" s="46"/>
      <c r="J67" s="46"/>
      <c r="K67" s="46"/>
      <c r="L67" s="46"/>
      <c r="M67" s="46"/>
      <c r="N67" s="46"/>
      <c r="AS67" s="117"/>
      <c r="AU67" s="50" t="s">
        <v>122</v>
      </c>
      <c r="AW67" s="50">
        <f t="shared" si="0"/>
        <v>0</v>
      </c>
      <c r="AY67" s="50" t="str">
        <f t="shared" si="1"/>
        <v/>
      </c>
      <c r="AZ67" s="64"/>
      <c r="BA67" s="64"/>
      <c r="BB67" s="126" t="s">
        <v>2234</v>
      </c>
      <c r="BD67" s="126" t="s">
        <v>2235</v>
      </c>
      <c r="BE67" s="126" t="s">
        <v>2257</v>
      </c>
      <c r="BF67" s="126" t="s">
        <v>2258</v>
      </c>
      <c r="BG67" s="126" t="s">
        <v>2280</v>
      </c>
      <c r="BH67" s="126" t="s">
        <v>3188</v>
      </c>
      <c r="BI67" s="126" t="s">
        <v>2519</v>
      </c>
      <c r="BK67" s="126" t="s">
        <v>2261</v>
      </c>
      <c r="BL67" s="126" t="s">
        <v>1920</v>
      </c>
      <c r="BO67" s="126" t="s">
        <v>2263</v>
      </c>
      <c r="BQ67" s="126" t="s">
        <v>2264</v>
      </c>
      <c r="BR67" s="126" t="s">
        <v>2265</v>
      </c>
      <c r="BS67" s="126" t="s">
        <v>2266</v>
      </c>
      <c r="BT67" s="126" t="s">
        <v>2267</v>
      </c>
      <c r="BU67" s="126" t="s">
        <v>2268</v>
      </c>
      <c r="BV67" s="126" t="s">
        <v>2269</v>
      </c>
      <c r="BX67" s="126" t="s">
        <v>2270</v>
      </c>
      <c r="BY67" s="126" t="s">
        <v>2271</v>
      </c>
      <c r="CC67" s="126" t="s">
        <v>2272</v>
      </c>
      <c r="CG67" s="126" t="s">
        <v>2273</v>
      </c>
      <c r="CJ67" s="126" t="s">
        <v>2274</v>
      </c>
      <c r="CQ67" s="126" t="s">
        <v>2275</v>
      </c>
      <c r="FK67" s="117"/>
    </row>
    <row r="68" spans="2:167" x14ac:dyDescent="0.3">
      <c r="B68" s="45"/>
      <c r="C68" s="45"/>
      <c r="D68" s="196" t="str">
        <f t="shared" si="2"/>
        <v/>
      </c>
      <c r="E68" s="46"/>
      <c r="F68" s="46"/>
      <c r="G68" s="46"/>
      <c r="H68" s="46"/>
      <c r="I68" s="46"/>
      <c r="J68" s="46"/>
      <c r="K68" s="46"/>
      <c r="L68" s="46"/>
      <c r="M68" s="46"/>
      <c r="N68" s="46"/>
      <c r="AS68" s="117"/>
      <c r="AU68" s="50" t="s">
        <v>123</v>
      </c>
      <c r="AW68" s="50">
        <f t="shared" si="0"/>
        <v>0</v>
      </c>
      <c r="AY68" s="50" t="str">
        <f t="shared" si="1"/>
        <v/>
      </c>
      <c r="AZ68" s="64"/>
      <c r="BA68" s="64"/>
      <c r="BB68" s="126" t="s">
        <v>2255</v>
      </c>
      <c r="BD68" s="126" t="s">
        <v>2256</v>
      </c>
      <c r="BE68" s="126" t="s">
        <v>2278</v>
      </c>
      <c r="BF68" s="126" t="s">
        <v>2279</v>
      </c>
      <c r="BG68" s="126" t="s">
        <v>2301</v>
      </c>
      <c r="BH68" s="126" t="s">
        <v>3193</v>
      </c>
      <c r="BI68" s="126" t="s">
        <v>2569</v>
      </c>
      <c r="BK68" s="126" t="s">
        <v>2282</v>
      </c>
      <c r="BL68" s="126" t="s">
        <v>1947</v>
      </c>
      <c r="BO68" s="126" t="s">
        <v>2284</v>
      </c>
      <c r="BQ68" s="126" t="s">
        <v>2285</v>
      </c>
      <c r="BR68" s="126" t="s">
        <v>2286</v>
      </c>
      <c r="BS68" s="126" t="s">
        <v>2287</v>
      </c>
      <c r="BT68" s="126" t="s">
        <v>2288</v>
      </c>
      <c r="BU68" s="126" t="s">
        <v>2289</v>
      </c>
      <c r="BV68" s="126" t="s">
        <v>2290</v>
      </c>
      <c r="BX68" s="126" t="s">
        <v>2291</v>
      </c>
      <c r="BY68" s="126" t="s">
        <v>2292</v>
      </c>
      <c r="CC68" s="126" t="s">
        <v>2293</v>
      </c>
      <c r="CG68" s="126" t="s">
        <v>2294</v>
      </c>
      <c r="CJ68" s="126" t="s">
        <v>2295</v>
      </c>
      <c r="CQ68" s="126" t="s">
        <v>2296</v>
      </c>
      <c r="FK68" s="117"/>
    </row>
    <row r="69" spans="2:167" x14ac:dyDescent="0.3">
      <c r="B69" s="45"/>
      <c r="C69" s="45"/>
      <c r="D69" s="196" t="str">
        <f t="shared" si="2"/>
        <v/>
      </c>
      <c r="E69" s="46"/>
      <c r="F69" s="46"/>
      <c r="G69" s="46"/>
      <c r="H69" s="46"/>
      <c r="I69" s="46"/>
      <c r="J69" s="46"/>
      <c r="K69" s="46"/>
      <c r="L69" s="46"/>
      <c r="M69" s="46"/>
      <c r="N69" s="46"/>
      <c r="AS69" s="117"/>
      <c r="AU69" s="50" t="s">
        <v>124</v>
      </c>
      <c r="AW69" s="50">
        <f t="shared" si="0"/>
        <v>0</v>
      </c>
      <c r="AY69" s="50" t="str">
        <f t="shared" si="1"/>
        <v/>
      </c>
      <c r="AZ69" s="64"/>
      <c r="BA69" s="64"/>
      <c r="BB69" s="126" t="s">
        <v>2276</v>
      </c>
      <c r="BD69" s="126" t="s">
        <v>2277</v>
      </c>
      <c r="BE69" s="126" t="s">
        <v>2299</v>
      </c>
      <c r="BF69" s="126" t="s">
        <v>2300</v>
      </c>
      <c r="BG69" s="126" t="s">
        <v>2322</v>
      </c>
      <c r="BH69" s="126" t="s">
        <v>3203</v>
      </c>
      <c r="BI69" s="126" t="s">
        <v>2602</v>
      </c>
      <c r="BK69" s="126" t="s">
        <v>2303</v>
      </c>
      <c r="BL69" s="126" t="s">
        <v>1973</v>
      </c>
      <c r="BO69" s="126" t="s">
        <v>2305</v>
      </c>
      <c r="BQ69" s="126" t="s">
        <v>2306</v>
      </c>
      <c r="BR69" s="126" t="s">
        <v>2307</v>
      </c>
      <c r="BS69" s="126" t="s">
        <v>2308</v>
      </c>
      <c r="BT69" s="126" t="s">
        <v>2309</v>
      </c>
      <c r="BU69" s="126" t="s">
        <v>2310</v>
      </c>
      <c r="BV69" s="126" t="s">
        <v>2311</v>
      </c>
      <c r="BX69" s="126" t="s">
        <v>2312</v>
      </c>
      <c r="BY69" s="126" t="s">
        <v>2313</v>
      </c>
      <c r="CC69" s="126" t="s">
        <v>2314</v>
      </c>
      <c r="CG69" s="126" t="s">
        <v>2315</v>
      </c>
      <c r="CJ69" s="126" t="s">
        <v>2316</v>
      </c>
      <c r="CQ69" s="126" t="s">
        <v>2317</v>
      </c>
      <c r="FK69" s="117"/>
    </row>
    <row r="70" spans="2:167" x14ac:dyDescent="0.3">
      <c r="B70" s="45"/>
      <c r="C70" s="45"/>
      <c r="D70" s="196" t="str">
        <f t="shared" si="2"/>
        <v/>
      </c>
      <c r="E70" s="46"/>
      <c r="F70" s="46"/>
      <c r="G70" s="46"/>
      <c r="H70" s="46"/>
      <c r="I70" s="46"/>
      <c r="J70" s="46"/>
      <c r="K70" s="46"/>
      <c r="L70" s="46"/>
      <c r="M70" s="46"/>
      <c r="N70" s="46"/>
      <c r="AS70" s="117"/>
      <c r="AU70" s="50" t="s">
        <v>125</v>
      </c>
      <c r="AW70" s="50">
        <f t="shared" si="0"/>
        <v>0</v>
      </c>
      <c r="AY70" s="50" t="str">
        <f t="shared" si="1"/>
        <v/>
      </c>
      <c r="AZ70" s="64"/>
      <c r="BA70" s="64"/>
      <c r="BB70" s="126" t="s">
        <v>2297</v>
      </c>
      <c r="BD70" s="126" t="s">
        <v>2298</v>
      </c>
      <c r="BE70" s="126" t="s">
        <v>2320</v>
      </c>
      <c r="BF70" s="126" t="s">
        <v>2321</v>
      </c>
      <c r="BG70" s="126" t="s">
        <v>2343</v>
      </c>
      <c r="BH70" s="126" t="s">
        <v>3218</v>
      </c>
      <c r="BI70" s="126" t="s">
        <v>2619</v>
      </c>
      <c r="BK70" s="126" t="s">
        <v>2324</v>
      </c>
      <c r="BL70" s="126" t="s">
        <v>1999</v>
      </c>
      <c r="BO70" s="126" t="s">
        <v>2326</v>
      </c>
      <c r="BQ70" s="126" t="s">
        <v>2327</v>
      </c>
      <c r="BR70" s="126" t="s">
        <v>2328</v>
      </c>
      <c r="BS70" s="126" t="s">
        <v>2329</v>
      </c>
      <c r="BT70" s="126" t="s">
        <v>2330</v>
      </c>
      <c r="BU70" s="126" t="s">
        <v>2331</v>
      </c>
      <c r="BV70" s="126" t="s">
        <v>2332</v>
      </c>
      <c r="BX70" s="126" t="s">
        <v>2333</v>
      </c>
      <c r="BY70" s="126" t="s">
        <v>2334</v>
      </c>
      <c r="CC70" s="126" t="s">
        <v>2335</v>
      </c>
      <c r="CG70" s="126" t="s">
        <v>2336</v>
      </c>
      <c r="CJ70" s="126" t="s">
        <v>2337</v>
      </c>
      <c r="CQ70" s="126" t="s">
        <v>2338</v>
      </c>
      <c r="FK70" s="117"/>
    </row>
    <row r="71" spans="2:167" x14ac:dyDescent="0.3">
      <c r="B71" s="45"/>
      <c r="C71" s="45"/>
      <c r="D71" s="196" t="str">
        <f t="shared" si="2"/>
        <v/>
      </c>
      <c r="E71" s="46"/>
      <c r="F71" s="46"/>
      <c r="G71" s="46"/>
      <c r="H71" s="46"/>
      <c r="I71" s="46"/>
      <c r="J71" s="46"/>
      <c r="K71" s="46"/>
      <c r="L71" s="46"/>
      <c r="M71" s="46"/>
      <c r="N71" s="46"/>
      <c r="AS71" s="117"/>
      <c r="AU71" s="50" t="s">
        <v>126</v>
      </c>
      <c r="AW71" s="50">
        <f t="shared" si="0"/>
        <v>0</v>
      </c>
      <c r="AY71" s="50" t="str">
        <f t="shared" si="1"/>
        <v/>
      </c>
      <c r="BB71" s="126" t="s">
        <v>2318</v>
      </c>
      <c r="BD71" s="126" t="s">
        <v>2319</v>
      </c>
      <c r="BE71" s="126" t="s">
        <v>2341</v>
      </c>
      <c r="BF71" s="126" t="s">
        <v>2342</v>
      </c>
      <c r="BG71" s="126" t="s">
        <v>2363</v>
      </c>
      <c r="BH71" s="126" t="s">
        <v>3222</v>
      </c>
      <c r="BI71" s="126" t="s">
        <v>2636</v>
      </c>
      <c r="BK71" s="126" t="s">
        <v>2345</v>
      </c>
      <c r="BL71" s="126" t="s">
        <v>2025</v>
      </c>
      <c r="BO71" s="126" t="s">
        <v>2347</v>
      </c>
      <c r="BQ71" s="126" t="s">
        <v>2348</v>
      </c>
      <c r="BR71" s="126" t="s">
        <v>2349</v>
      </c>
      <c r="BS71" s="126" t="s">
        <v>2350</v>
      </c>
      <c r="BT71" s="126" t="s">
        <v>2351</v>
      </c>
      <c r="BU71" s="126" t="s">
        <v>2352</v>
      </c>
      <c r="BV71" s="126" t="s">
        <v>2353</v>
      </c>
      <c r="BX71" s="126" t="s">
        <v>2354</v>
      </c>
      <c r="BY71" s="126" t="s">
        <v>2355</v>
      </c>
      <c r="CC71" s="126" t="s">
        <v>2356</v>
      </c>
      <c r="CG71" s="126" t="s">
        <v>2357</v>
      </c>
      <c r="CJ71" s="126" t="s">
        <v>2358</v>
      </c>
      <c r="CQ71" s="126" t="s">
        <v>2359</v>
      </c>
      <c r="FK71" s="117"/>
    </row>
    <row r="72" spans="2:167" x14ac:dyDescent="0.3">
      <c r="B72" s="45"/>
      <c r="C72" s="45"/>
      <c r="D72" s="196" t="str">
        <f t="shared" si="2"/>
        <v/>
      </c>
      <c r="E72" s="46"/>
      <c r="F72" s="46"/>
      <c r="G72" s="46"/>
      <c r="H72" s="46"/>
      <c r="I72" s="46"/>
      <c r="J72" s="46"/>
      <c r="K72" s="46"/>
      <c r="L72" s="46"/>
      <c r="M72" s="46"/>
      <c r="N72" s="46"/>
      <c r="AS72" s="117"/>
      <c r="AU72" s="50" t="s">
        <v>127</v>
      </c>
      <c r="AW72" s="50">
        <f t="shared" si="0"/>
        <v>0</v>
      </c>
      <c r="AY72" s="50" t="str">
        <f t="shared" si="1"/>
        <v/>
      </c>
      <c r="BB72" s="126" t="s">
        <v>2339</v>
      </c>
      <c r="BD72" s="126" t="s">
        <v>3744</v>
      </c>
      <c r="BE72" s="126" t="s">
        <v>2362</v>
      </c>
      <c r="BG72" s="126" t="s">
        <v>2383</v>
      </c>
      <c r="BH72" s="126" t="s">
        <v>3227</v>
      </c>
      <c r="BI72" s="126" t="s">
        <v>2651</v>
      </c>
      <c r="BK72" s="126" t="s">
        <v>2365</v>
      </c>
      <c r="BL72" s="126" t="s">
        <v>2050</v>
      </c>
      <c r="BO72" s="126" t="s">
        <v>2367</v>
      </c>
      <c r="BQ72" s="126" t="s">
        <v>2368</v>
      </c>
      <c r="BR72" s="126" t="s">
        <v>2369</v>
      </c>
      <c r="BS72" s="126" t="s">
        <v>2370</v>
      </c>
      <c r="BT72" s="126" t="s">
        <v>2371</v>
      </c>
      <c r="BU72" s="126" t="s">
        <v>2372</v>
      </c>
      <c r="BV72" s="126" t="s">
        <v>2373</v>
      </c>
      <c r="BX72" s="126" t="s">
        <v>2374</v>
      </c>
      <c r="BY72" s="126" t="s">
        <v>2375</v>
      </c>
      <c r="CC72" s="126" t="s">
        <v>2376</v>
      </c>
      <c r="CG72" s="126" t="s">
        <v>2377</v>
      </c>
      <c r="CJ72" s="126" t="s">
        <v>2378</v>
      </c>
      <c r="CQ72" s="126" t="s">
        <v>2379</v>
      </c>
      <c r="FK72" s="117"/>
    </row>
    <row r="73" spans="2:167" x14ac:dyDescent="0.3">
      <c r="B73" s="45"/>
      <c r="C73" s="45"/>
      <c r="D73" s="196" t="str">
        <f t="shared" si="2"/>
        <v/>
      </c>
      <c r="E73" s="46"/>
      <c r="F73" s="46"/>
      <c r="G73" s="46"/>
      <c r="H73" s="46"/>
      <c r="I73" s="46"/>
      <c r="J73" s="46"/>
      <c r="K73" s="46"/>
      <c r="L73" s="46"/>
      <c r="M73" s="46"/>
      <c r="N73" s="46"/>
      <c r="AS73" s="117"/>
      <c r="AU73" s="50" t="s">
        <v>128</v>
      </c>
      <c r="AW73" s="50">
        <f t="shared" si="0"/>
        <v>0</v>
      </c>
      <c r="AY73" s="50" t="str">
        <f t="shared" si="1"/>
        <v/>
      </c>
      <c r="BB73" s="126" t="s">
        <v>2360</v>
      </c>
      <c r="BD73" s="126" t="s">
        <v>2340</v>
      </c>
      <c r="BE73" s="126" t="s">
        <v>2382</v>
      </c>
      <c r="BG73" s="126" t="s">
        <v>2403</v>
      </c>
      <c r="BH73" s="126" t="s">
        <v>3235</v>
      </c>
      <c r="BI73" s="126" t="s">
        <v>3752</v>
      </c>
      <c r="BK73" s="126" t="s">
        <v>2385</v>
      </c>
      <c r="BL73" s="126" t="s">
        <v>1385</v>
      </c>
      <c r="BO73" s="126" t="s">
        <v>2387</v>
      </c>
      <c r="BQ73" s="126" t="s">
        <v>2388</v>
      </c>
      <c r="BR73" s="126" t="s">
        <v>2389</v>
      </c>
      <c r="BS73" s="126" t="s">
        <v>2390</v>
      </c>
      <c r="BT73" s="126" t="s">
        <v>2391</v>
      </c>
      <c r="BU73" s="126" t="s">
        <v>2392</v>
      </c>
      <c r="BV73" s="126" t="s">
        <v>2393</v>
      </c>
      <c r="BX73" s="126" t="s">
        <v>2394</v>
      </c>
      <c r="BY73" s="126" t="s">
        <v>2395</v>
      </c>
      <c r="CC73" s="126" t="s">
        <v>2396</v>
      </c>
      <c r="CG73" s="126" t="s">
        <v>2397</v>
      </c>
      <c r="CJ73" s="126" t="s">
        <v>2398</v>
      </c>
      <c r="CQ73" s="126" t="s">
        <v>2399</v>
      </c>
      <c r="FK73" s="117"/>
    </row>
    <row r="74" spans="2:167" x14ac:dyDescent="0.3">
      <c r="B74" s="45"/>
      <c r="C74" s="45"/>
      <c r="D74" s="196" t="str">
        <f t="shared" si="2"/>
        <v/>
      </c>
      <c r="E74" s="46"/>
      <c r="F74" s="46"/>
      <c r="G74" s="46"/>
      <c r="H74" s="46"/>
      <c r="I74" s="46"/>
      <c r="J74" s="46"/>
      <c r="K74" s="46"/>
      <c r="L74" s="46"/>
      <c r="M74" s="46"/>
      <c r="N74" s="46"/>
      <c r="AS74" s="117"/>
      <c r="AU74" s="50" t="s">
        <v>129</v>
      </c>
      <c r="AW74" s="50">
        <f t="shared" si="0"/>
        <v>0</v>
      </c>
      <c r="AY74" s="50" t="str">
        <f t="shared" si="1"/>
        <v/>
      </c>
      <c r="BB74" s="126" t="s">
        <v>2380</v>
      </c>
      <c r="BD74" s="126" t="s">
        <v>2361</v>
      </c>
      <c r="BE74" s="126" t="s">
        <v>2402</v>
      </c>
      <c r="BG74" s="126" t="s">
        <v>2423</v>
      </c>
      <c r="BH74" s="126" t="s">
        <v>3250</v>
      </c>
      <c r="BI74" s="126" t="s">
        <v>2704</v>
      </c>
      <c r="BK74" s="126" t="s">
        <v>2405</v>
      </c>
      <c r="BL74" s="126" t="s">
        <v>1425</v>
      </c>
      <c r="BO74" s="126" t="s">
        <v>2407</v>
      </c>
      <c r="BQ74" s="126" t="s">
        <v>2408</v>
      </c>
      <c r="BR74" s="126" t="s">
        <v>2409</v>
      </c>
      <c r="BS74" s="126" t="s">
        <v>2410</v>
      </c>
      <c r="BT74" s="126" t="s">
        <v>2411</v>
      </c>
      <c r="BU74" s="126" t="s">
        <v>2412</v>
      </c>
      <c r="BV74" s="126" t="s">
        <v>2413</v>
      </c>
      <c r="BX74" s="126" t="s">
        <v>2414</v>
      </c>
      <c r="BY74" s="126" t="s">
        <v>2415</v>
      </c>
      <c r="CC74" s="126" t="s">
        <v>2416</v>
      </c>
      <c r="CG74" s="126" t="s">
        <v>2417</v>
      </c>
      <c r="CJ74" s="126" t="s">
        <v>2418</v>
      </c>
      <c r="CQ74" s="126" t="s">
        <v>2419</v>
      </c>
      <c r="FK74" s="117"/>
    </row>
    <row r="75" spans="2:167" x14ac:dyDescent="0.3">
      <c r="B75" s="45"/>
      <c r="C75" s="45"/>
      <c r="D75" s="196" t="str">
        <f t="shared" si="2"/>
        <v/>
      </c>
      <c r="E75" s="46"/>
      <c r="F75" s="46"/>
      <c r="G75" s="46"/>
      <c r="H75" s="46"/>
      <c r="I75" s="46"/>
      <c r="J75" s="46"/>
      <c r="K75" s="46"/>
      <c r="L75" s="46"/>
      <c r="M75" s="46"/>
      <c r="N75" s="46"/>
      <c r="AS75" s="117"/>
      <c r="AU75" s="50" t="s">
        <v>130</v>
      </c>
      <c r="AW75" s="50">
        <f t="shared" si="0"/>
        <v>0</v>
      </c>
      <c r="AY75" s="50" t="str">
        <f t="shared" si="1"/>
        <v/>
      </c>
      <c r="BB75" s="126" t="s">
        <v>2400</v>
      </c>
      <c r="BD75" s="126" t="s">
        <v>2381</v>
      </c>
      <c r="BE75" s="126" t="s">
        <v>2422</v>
      </c>
      <c r="BG75" s="126" t="s">
        <v>2442</v>
      </c>
      <c r="BH75" s="126" t="s">
        <v>3256</v>
      </c>
      <c r="BI75" s="126" t="s">
        <v>2740</v>
      </c>
      <c r="BK75" s="126" t="s">
        <v>2425</v>
      </c>
      <c r="BL75" s="126" t="s">
        <v>2072</v>
      </c>
      <c r="BQ75" s="126" t="s">
        <v>2427</v>
      </c>
      <c r="BR75" s="126" t="s">
        <v>2428</v>
      </c>
      <c r="BS75" s="126" t="s">
        <v>2429</v>
      </c>
      <c r="BT75" s="126" t="s">
        <v>2430</v>
      </c>
      <c r="BU75" s="126" t="s">
        <v>2431</v>
      </c>
      <c r="BV75" s="126" t="s">
        <v>2432</v>
      </c>
      <c r="BX75" s="126" t="s">
        <v>2433</v>
      </c>
      <c r="BY75" s="126" t="s">
        <v>2434</v>
      </c>
      <c r="CC75" s="126" t="s">
        <v>2435</v>
      </c>
      <c r="CG75" s="126" t="s">
        <v>2436</v>
      </c>
      <c r="CJ75" s="126" t="s">
        <v>2437</v>
      </c>
      <c r="CQ75" s="126" t="s">
        <v>2438</v>
      </c>
      <c r="FK75" s="117"/>
    </row>
    <row r="76" spans="2:167" x14ac:dyDescent="0.3">
      <c r="B76" s="45"/>
      <c r="C76" s="45"/>
      <c r="D76" s="196" t="str">
        <f t="shared" si="2"/>
        <v/>
      </c>
      <c r="E76" s="46"/>
      <c r="F76" s="46"/>
      <c r="G76" s="46"/>
      <c r="H76" s="46"/>
      <c r="I76" s="46"/>
      <c r="J76" s="46"/>
      <c r="K76" s="46"/>
      <c r="L76" s="46"/>
      <c r="M76" s="46"/>
      <c r="N76" s="46"/>
      <c r="AS76" s="117"/>
      <c r="AU76" s="50" t="s">
        <v>131</v>
      </c>
      <c r="AW76" s="50">
        <f t="shared" si="0"/>
        <v>0</v>
      </c>
      <c r="AY76" s="50" t="str">
        <f t="shared" si="1"/>
        <v/>
      </c>
      <c r="BB76" s="126" t="s">
        <v>2420</v>
      </c>
      <c r="BD76" s="126" t="s">
        <v>2401</v>
      </c>
      <c r="BE76" s="126" t="s">
        <v>2441</v>
      </c>
      <c r="BG76" s="126" t="s">
        <v>2461</v>
      </c>
      <c r="BH76" s="126" t="s">
        <v>3259</v>
      </c>
      <c r="BI76" s="126" t="s">
        <v>2776</v>
      </c>
      <c r="BK76" s="126" t="s">
        <v>2444</v>
      </c>
      <c r="BL76" s="126" t="s">
        <v>2094</v>
      </c>
      <c r="BQ76" s="126" t="s">
        <v>2446</v>
      </c>
      <c r="BR76" s="126" t="s">
        <v>2447</v>
      </c>
      <c r="BS76" s="126" t="s">
        <v>2448</v>
      </c>
      <c r="BT76" s="126" t="s">
        <v>2449</v>
      </c>
      <c r="BU76" s="126" t="s">
        <v>2450</v>
      </c>
      <c r="BV76" s="126" t="s">
        <v>2451</v>
      </c>
      <c r="BX76" s="126" t="s">
        <v>2452</v>
      </c>
      <c r="BY76" s="126" t="s">
        <v>2453</v>
      </c>
      <c r="CC76" s="126" t="s">
        <v>2454</v>
      </c>
      <c r="CG76" s="126" t="s">
        <v>2455</v>
      </c>
      <c r="CJ76" s="126" t="s">
        <v>2456</v>
      </c>
      <c r="CQ76" s="126" t="s">
        <v>2457</v>
      </c>
      <c r="FK76" s="117"/>
    </row>
    <row r="77" spans="2:167" x14ac:dyDescent="0.3">
      <c r="B77" s="45"/>
      <c r="C77" s="45"/>
      <c r="D77" s="196" t="str">
        <f t="shared" si="2"/>
        <v/>
      </c>
      <c r="E77" s="46"/>
      <c r="F77" s="46"/>
      <c r="G77" s="46"/>
      <c r="H77" s="46"/>
      <c r="I77" s="46"/>
      <c r="J77" s="46"/>
      <c r="K77" s="46"/>
      <c r="L77" s="46"/>
      <c r="M77" s="46"/>
      <c r="N77" s="46"/>
      <c r="AS77" s="117"/>
      <c r="AU77" s="50" t="s">
        <v>132</v>
      </c>
      <c r="AW77" s="50">
        <f t="shared" si="0"/>
        <v>0</v>
      </c>
      <c r="AY77" s="50" t="str">
        <f t="shared" si="1"/>
        <v/>
      </c>
      <c r="BB77" s="126" t="s">
        <v>2439</v>
      </c>
      <c r="BD77" s="126" t="s">
        <v>2421</v>
      </c>
      <c r="BE77" s="126" t="s">
        <v>2460</v>
      </c>
      <c r="BG77" s="126" t="s">
        <v>2480</v>
      </c>
      <c r="BH77" s="126" t="s">
        <v>3262</v>
      </c>
      <c r="BI77" s="126" t="s">
        <v>2787</v>
      </c>
      <c r="BK77" s="126" t="s">
        <v>2463</v>
      </c>
      <c r="BL77" s="126" t="s">
        <v>2115</v>
      </c>
      <c r="BQ77" s="126" t="s">
        <v>2465</v>
      </c>
      <c r="BR77" s="126" t="s">
        <v>2466</v>
      </c>
      <c r="BS77" s="126" t="s">
        <v>2467</v>
      </c>
      <c r="BT77" s="126" t="s">
        <v>2468</v>
      </c>
      <c r="BU77" s="126" t="s">
        <v>2469</v>
      </c>
      <c r="BV77" s="126" t="s">
        <v>2470</v>
      </c>
      <c r="BX77" s="126" t="s">
        <v>2471</v>
      </c>
      <c r="BY77" s="126" t="s">
        <v>2472</v>
      </c>
      <c r="CC77" s="126" t="s">
        <v>2473</v>
      </c>
      <c r="CG77" s="126" t="s">
        <v>2474</v>
      </c>
      <c r="CJ77" s="126" t="s">
        <v>2475</v>
      </c>
      <c r="CQ77" s="126" t="s">
        <v>2476</v>
      </c>
      <c r="FK77" s="117"/>
    </row>
    <row r="78" spans="2:167" x14ac:dyDescent="0.3">
      <c r="B78" s="45"/>
      <c r="C78" s="45"/>
      <c r="D78" s="196" t="str">
        <f t="shared" si="2"/>
        <v/>
      </c>
      <c r="E78" s="46"/>
      <c r="F78" s="46"/>
      <c r="G78" s="46"/>
      <c r="H78" s="46"/>
      <c r="I78" s="46"/>
      <c r="J78" s="46"/>
      <c r="K78" s="46"/>
      <c r="L78" s="46"/>
      <c r="M78" s="46"/>
      <c r="N78" s="46"/>
      <c r="AS78" s="117"/>
      <c r="AU78" s="50" t="s">
        <v>133</v>
      </c>
      <c r="AW78" s="50">
        <f t="shared" si="0"/>
        <v>0</v>
      </c>
      <c r="AY78" s="50" t="str">
        <f t="shared" si="1"/>
        <v/>
      </c>
      <c r="BB78" s="126" t="s">
        <v>2458</v>
      </c>
      <c r="BD78" s="126" t="s">
        <v>2440</v>
      </c>
      <c r="BE78" s="126" t="s">
        <v>2479</v>
      </c>
      <c r="BG78" s="126" t="s">
        <v>2499</v>
      </c>
      <c r="BH78" s="126" t="s">
        <v>3265</v>
      </c>
      <c r="BI78" s="126" t="s">
        <v>2798</v>
      </c>
      <c r="BK78" s="126" t="s">
        <v>2482</v>
      </c>
      <c r="BL78" s="126" t="s">
        <v>2136</v>
      </c>
      <c r="BQ78" s="126" t="s">
        <v>2484</v>
      </c>
      <c r="BR78" s="126" t="s">
        <v>2485</v>
      </c>
      <c r="BS78" s="126" t="s">
        <v>2486</v>
      </c>
      <c r="BT78" s="126" t="s">
        <v>2487</v>
      </c>
      <c r="BU78" s="126" t="s">
        <v>2488</v>
      </c>
      <c r="BV78" s="126" t="s">
        <v>2489</v>
      </c>
      <c r="BX78" s="126" t="s">
        <v>2490</v>
      </c>
      <c r="BY78" s="126" t="s">
        <v>2491</v>
      </c>
      <c r="CC78" s="126" t="s">
        <v>2492</v>
      </c>
      <c r="CG78" s="126" t="s">
        <v>2493</v>
      </c>
      <c r="CJ78" s="126" t="s">
        <v>2494</v>
      </c>
      <c r="CQ78" s="126" t="s">
        <v>2495</v>
      </c>
      <c r="FK78" s="117"/>
    </row>
    <row r="79" spans="2:167" x14ac:dyDescent="0.3">
      <c r="B79" s="45"/>
      <c r="C79" s="45"/>
      <c r="D79" s="196" t="str">
        <f t="shared" si="2"/>
        <v/>
      </c>
      <c r="E79" s="46"/>
      <c r="F79" s="46"/>
      <c r="G79" s="46"/>
      <c r="H79" s="46"/>
      <c r="I79" s="46"/>
      <c r="J79" s="46"/>
      <c r="K79" s="46"/>
      <c r="L79" s="46"/>
      <c r="M79" s="46"/>
      <c r="N79" s="46"/>
      <c r="AS79" s="117"/>
      <c r="AU79" s="50" t="s">
        <v>134</v>
      </c>
      <c r="AW79" s="50">
        <f t="shared" si="0"/>
        <v>0</v>
      </c>
      <c r="AY79" s="50" t="str">
        <f t="shared" si="1"/>
        <v/>
      </c>
      <c r="BB79" s="126" t="s">
        <v>2477</v>
      </c>
      <c r="BD79" s="126" t="s">
        <v>2459</v>
      </c>
      <c r="BE79" s="126" t="s">
        <v>2498</v>
      </c>
      <c r="BG79" s="126" t="s">
        <v>2518</v>
      </c>
      <c r="BH79" s="126" t="s">
        <v>3274</v>
      </c>
      <c r="BI79" s="126" t="s">
        <v>2831</v>
      </c>
      <c r="BK79" s="126" t="s">
        <v>2501</v>
      </c>
      <c r="BL79" s="126" t="s">
        <v>1462</v>
      </c>
      <c r="BQ79" s="126" t="s">
        <v>2503</v>
      </c>
      <c r="BR79" s="126" t="s">
        <v>2504</v>
      </c>
      <c r="BS79" s="126" t="s">
        <v>2505</v>
      </c>
      <c r="BT79" s="126" t="s">
        <v>2506</v>
      </c>
      <c r="BU79" s="126" t="s">
        <v>2507</v>
      </c>
      <c r="BV79" s="126" t="s">
        <v>2508</v>
      </c>
      <c r="BX79" s="126" t="s">
        <v>2509</v>
      </c>
      <c r="BY79" s="126" t="s">
        <v>2510</v>
      </c>
      <c r="CC79" s="126" t="s">
        <v>2511</v>
      </c>
      <c r="CG79" s="126" t="s">
        <v>2512</v>
      </c>
      <c r="CJ79" s="126" t="s">
        <v>2513</v>
      </c>
      <c r="CQ79" s="126" t="s">
        <v>2514</v>
      </c>
      <c r="FK79" s="117"/>
    </row>
    <row r="80" spans="2:167" x14ac:dyDescent="0.3">
      <c r="B80" s="45"/>
      <c r="C80" s="45"/>
      <c r="D80" s="196" t="str">
        <f t="shared" si="2"/>
        <v/>
      </c>
      <c r="E80" s="46"/>
      <c r="F80" s="46"/>
      <c r="G80" s="46"/>
      <c r="H80" s="46"/>
      <c r="I80" s="46"/>
      <c r="J80" s="46"/>
      <c r="K80" s="46"/>
      <c r="L80" s="46"/>
      <c r="M80" s="46"/>
      <c r="N80" s="46"/>
      <c r="AS80" s="117"/>
      <c r="AU80" s="50" t="s">
        <v>135</v>
      </c>
      <c r="AW80" s="50">
        <f t="shared" si="0"/>
        <v>0</v>
      </c>
      <c r="AY80" s="50" t="str">
        <f t="shared" si="1"/>
        <v/>
      </c>
      <c r="BB80" s="126" t="s">
        <v>2496</v>
      </c>
      <c r="BD80" s="126" t="s">
        <v>2478</v>
      </c>
      <c r="BE80" s="126" t="s">
        <v>2517</v>
      </c>
      <c r="BG80" s="126" t="s">
        <v>2534</v>
      </c>
      <c r="BH80" s="126" t="s">
        <v>3277</v>
      </c>
      <c r="BI80" s="126" t="s">
        <v>2842</v>
      </c>
      <c r="BK80" s="126" t="s">
        <v>2520</v>
      </c>
      <c r="BL80" s="126" t="s">
        <v>2157</v>
      </c>
      <c r="BQ80" s="126" t="s">
        <v>2522</v>
      </c>
      <c r="BR80" s="126" t="s">
        <v>2523</v>
      </c>
      <c r="BS80" s="126" t="s">
        <v>2524</v>
      </c>
      <c r="BT80" s="126" t="s">
        <v>2525</v>
      </c>
      <c r="BU80" s="126" t="s">
        <v>2526</v>
      </c>
      <c r="BV80" s="126" t="s">
        <v>2527</v>
      </c>
      <c r="BY80" s="126" t="s">
        <v>3740</v>
      </c>
      <c r="CG80" s="126" t="s">
        <v>2528</v>
      </c>
      <c r="CJ80" s="126" t="s">
        <v>2529</v>
      </c>
      <c r="CQ80" s="126" t="s">
        <v>2530</v>
      </c>
      <c r="FK80" s="117"/>
    </row>
    <row r="81" spans="2:167" x14ac:dyDescent="0.3">
      <c r="B81" s="45"/>
      <c r="C81" s="45"/>
      <c r="D81" s="196" t="str">
        <f t="shared" si="2"/>
        <v/>
      </c>
      <c r="E81" s="46"/>
      <c r="F81" s="46"/>
      <c r="G81" s="46"/>
      <c r="H81" s="46"/>
      <c r="I81" s="46"/>
      <c r="J81" s="46"/>
      <c r="K81" s="46"/>
      <c r="L81" s="46"/>
      <c r="M81" s="46"/>
      <c r="N81" s="46"/>
      <c r="AS81" s="117"/>
      <c r="AU81" s="50" t="s">
        <v>136</v>
      </c>
      <c r="AW81" s="50">
        <f t="shared" si="0"/>
        <v>0</v>
      </c>
      <c r="AY81" s="50" t="str">
        <f t="shared" si="1"/>
        <v/>
      </c>
      <c r="BB81" s="126" t="s">
        <v>2515</v>
      </c>
      <c r="BD81" s="126" t="s">
        <v>2497</v>
      </c>
      <c r="BE81" s="126" t="s">
        <v>2533</v>
      </c>
      <c r="BG81" s="126" t="s">
        <v>2551</v>
      </c>
      <c r="BH81" s="126" t="s">
        <v>3280</v>
      </c>
      <c r="BI81" s="126" t="s">
        <v>2853</v>
      </c>
      <c r="BK81" s="126" t="s">
        <v>2536</v>
      </c>
      <c r="BL81" s="126" t="s">
        <v>2178</v>
      </c>
      <c r="BQ81" s="126" t="s">
        <v>2538</v>
      </c>
      <c r="BR81" s="126" t="s">
        <v>2539</v>
      </c>
      <c r="BS81" s="126" t="s">
        <v>2540</v>
      </c>
      <c r="BT81" s="126" t="s">
        <v>2541</v>
      </c>
      <c r="BU81" s="126" t="s">
        <v>2542</v>
      </c>
      <c r="BV81" s="126" t="s">
        <v>2543</v>
      </c>
      <c r="BY81" s="126" t="s">
        <v>2544</v>
      </c>
      <c r="CG81" s="126" t="s">
        <v>2545</v>
      </c>
      <c r="CJ81" s="126" t="s">
        <v>2546</v>
      </c>
      <c r="CQ81" s="126" t="s">
        <v>2547</v>
      </c>
      <c r="FK81" s="117"/>
    </row>
    <row r="82" spans="2:167" x14ac:dyDescent="0.3">
      <c r="B82" s="45"/>
      <c r="C82" s="45"/>
      <c r="D82" s="196" t="str">
        <f t="shared" si="2"/>
        <v/>
      </c>
      <c r="E82" s="46"/>
      <c r="F82" s="46"/>
      <c r="G82" s="46"/>
      <c r="H82" s="46"/>
      <c r="I82" s="46"/>
      <c r="J82" s="46"/>
      <c r="K82" s="46"/>
      <c r="L82" s="46"/>
      <c r="M82" s="46"/>
      <c r="N82" s="46"/>
      <c r="AS82" s="117"/>
      <c r="AU82" s="50" t="s">
        <v>137</v>
      </c>
      <c r="AW82" s="50">
        <f t="shared" si="0"/>
        <v>0</v>
      </c>
      <c r="AY82" s="50" t="str">
        <f t="shared" si="1"/>
        <v/>
      </c>
      <c r="BB82" s="126" t="s">
        <v>2531</v>
      </c>
      <c r="BD82" s="126" t="s">
        <v>2516</v>
      </c>
      <c r="BE82" s="126" t="s">
        <v>2550</v>
      </c>
      <c r="BG82" s="126" t="s">
        <v>2568</v>
      </c>
      <c r="BH82" s="126" t="s">
        <v>3283</v>
      </c>
      <c r="BI82" s="126" t="s">
        <v>2912</v>
      </c>
      <c r="BK82" s="126" t="s">
        <v>2553</v>
      </c>
      <c r="BL82" s="126" t="s">
        <v>2199</v>
      </c>
      <c r="BQ82" s="126" t="s">
        <v>2555</v>
      </c>
      <c r="BR82" s="126" t="s">
        <v>2556</v>
      </c>
      <c r="BS82" s="126" t="s">
        <v>2557</v>
      </c>
      <c r="BT82" s="126" t="s">
        <v>2558</v>
      </c>
      <c r="BU82" s="126" t="s">
        <v>2559</v>
      </c>
      <c r="BV82" s="126" t="s">
        <v>2560</v>
      </c>
      <c r="BY82" s="126" t="s">
        <v>2561</v>
      </c>
      <c r="CG82" s="126" t="s">
        <v>2562</v>
      </c>
      <c r="CJ82" s="126" t="s">
        <v>2563</v>
      </c>
      <c r="CQ82" s="126" t="s">
        <v>2564</v>
      </c>
      <c r="FK82" s="117"/>
    </row>
    <row r="83" spans="2:167" x14ac:dyDescent="0.3">
      <c r="B83" s="45"/>
      <c r="C83" s="45"/>
      <c r="D83" s="196" t="str">
        <f t="shared" si="2"/>
        <v/>
      </c>
      <c r="E83" s="46"/>
      <c r="F83" s="46"/>
      <c r="G83" s="46"/>
      <c r="H83" s="46"/>
      <c r="I83" s="46"/>
      <c r="J83" s="46"/>
      <c r="K83" s="46"/>
      <c r="L83" s="46"/>
      <c r="M83" s="46"/>
      <c r="N83" s="46"/>
      <c r="AS83" s="117"/>
      <c r="AU83" s="50" t="s">
        <v>138</v>
      </c>
      <c r="AW83" s="50">
        <f t="shared" si="0"/>
        <v>0</v>
      </c>
      <c r="AY83" s="50" t="str">
        <f t="shared" si="1"/>
        <v/>
      </c>
      <c r="BB83" s="126" t="s">
        <v>2548</v>
      </c>
      <c r="BD83" s="126" t="s">
        <v>2532</v>
      </c>
      <c r="BE83" s="126" t="s">
        <v>2567</v>
      </c>
      <c r="BG83" s="126" t="s">
        <v>2585</v>
      </c>
      <c r="BH83" s="126" t="s">
        <v>3292</v>
      </c>
      <c r="BI83" s="126" t="s">
        <v>2940</v>
      </c>
      <c r="BK83" s="126" t="s">
        <v>2570</v>
      </c>
      <c r="BL83" s="126" t="s">
        <v>2220</v>
      </c>
      <c r="BQ83" s="126" t="s">
        <v>2572</v>
      </c>
      <c r="BR83" s="126" t="s">
        <v>2573</v>
      </c>
      <c r="BS83" s="126" t="s">
        <v>2574</v>
      </c>
      <c r="BT83" s="126" t="s">
        <v>2575</v>
      </c>
      <c r="BU83" s="126" t="s">
        <v>2576</v>
      </c>
      <c r="BV83" s="126" t="s">
        <v>2577</v>
      </c>
      <c r="BY83" s="126" t="s">
        <v>2578</v>
      </c>
      <c r="CG83" s="126" t="s">
        <v>2579</v>
      </c>
      <c r="CJ83" s="126" t="s">
        <v>2580</v>
      </c>
      <c r="CQ83" s="126" t="s">
        <v>2581</v>
      </c>
      <c r="FK83" s="117"/>
    </row>
    <row r="84" spans="2:167" x14ac:dyDescent="0.3">
      <c r="B84" s="45"/>
      <c r="C84" s="45"/>
      <c r="D84" s="196" t="str">
        <f t="shared" si="2"/>
        <v/>
      </c>
      <c r="E84" s="46"/>
      <c r="F84" s="46"/>
      <c r="G84" s="46"/>
      <c r="H84" s="46"/>
      <c r="I84" s="46"/>
      <c r="J84" s="46"/>
      <c r="K84" s="46"/>
      <c r="L84" s="46"/>
      <c r="M84" s="46"/>
      <c r="N84" s="46"/>
      <c r="AS84" s="117"/>
      <c r="AU84" s="50" t="s">
        <v>139</v>
      </c>
      <c r="AW84" s="50">
        <f t="shared" si="0"/>
        <v>0</v>
      </c>
      <c r="AY84" s="50" t="str">
        <f t="shared" si="1"/>
        <v/>
      </c>
      <c r="BB84" s="126" t="s">
        <v>2565</v>
      </c>
      <c r="BD84" s="126" t="s">
        <v>2549</v>
      </c>
      <c r="BE84" s="126" t="s">
        <v>2584</v>
      </c>
      <c r="BG84" s="126" t="s">
        <v>2601</v>
      </c>
      <c r="BH84" s="126" t="s">
        <v>3301</v>
      </c>
      <c r="BI84" s="126" t="s">
        <v>2967</v>
      </c>
      <c r="BK84" s="126" t="s">
        <v>2586</v>
      </c>
      <c r="BL84" s="126" t="s">
        <v>2241</v>
      </c>
      <c r="BQ84" s="126" t="s">
        <v>2588</v>
      </c>
      <c r="BR84" s="126" t="s">
        <v>2589</v>
      </c>
      <c r="BS84" s="126" t="s">
        <v>2590</v>
      </c>
      <c r="BT84" s="126" t="s">
        <v>2591</v>
      </c>
      <c r="BU84" s="126" t="s">
        <v>2592</v>
      </c>
      <c r="BV84" s="126" t="s">
        <v>2593</v>
      </c>
      <c r="BY84" s="126" t="s">
        <v>2594</v>
      </c>
      <c r="CG84" s="126" t="s">
        <v>2595</v>
      </c>
      <c r="CJ84" s="126" t="s">
        <v>2596</v>
      </c>
      <c r="CQ84" s="126" t="s">
        <v>2597</v>
      </c>
      <c r="FK84" s="117"/>
    </row>
    <row r="85" spans="2:167" x14ac:dyDescent="0.3">
      <c r="B85" s="45"/>
      <c r="C85" s="45"/>
      <c r="D85" s="196" t="str">
        <f t="shared" si="2"/>
        <v/>
      </c>
      <c r="E85" s="46"/>
      <c r="F85" s="46"/>
      <c r="G85" s="46"/>
      <c r="H85" s="46"/>
      <c r="I85" s="46"/>
      <c r="J85" s="46"/>
      <c r="K85" s="46"/>
      <c r="L85" s="46"/>
      <c r="M85" s="46"/>
      <c r="N85" s="46"/>
      <c r="AS85" s="117"/>
      <c r="AU85" s="50" t="s">
        <v>140</v>
      </c>
      <c r="AW85" s="50">
        <f t="shared" ref="AW85:AW148" si="3">IF(ISERROR(LEFT(D102,3)*1),N(0),D102)</f>
        <v>0</v>
      </c>
      <c r="AY85" s="50" t="str">
        <f t="shared" ref="AY85:AY148" si="4">IF(AW85=0,"",COUNTIF(AW:AW,AW85)&gt;1)</f>
        <v/>
      </c>
      <c r="BB85" s="126" t="s">
        <v>2582</v>
      </c>
      <c r="BD85" s="126" t="s">
        <v>2566</v>
      </c>
      <c r="BE85" s="126" t="s">
        <v>2600</v>
      </c>
      <c r="BG85" s="126" t="s">
        <v>2618</v>
      </c>
      <c r="BH85" s="126" t="s">
        <v>3307</v>
      </c>
      <c r="BI85" s="126" t="s">
        <v>2985</v>
      </c>
      <c r="BK85" s="126" t="s">
        <v>2603</v>
      </c>
      <c r="BL85" s="126" t="s">
        <v>2262</v>
      </c>
      <c r="BQ85" s="126" t="s">
        <v>2605</v>
      </c>
      <c r="BR85" s="126" t="s">
        <v>2606</v>
      </c>
      <c r="BS85" s="126" t="s">
        <v>2607</v>
      </c>
      <c r="BT85" s="126" t="s">
        <v>2608</v>
      </c>
      <c r="BU85" s="126" t="s">
        <v>2609</v>
      </c>
      <c r="BV85" s="126" t="s">
        <v>2610</v>
      </c>
      <c r="BY85" s="126" t="s">
        <v>2611</v>
      </c>
      <c r="CG85" s="126" t="s">
        <v>2612</v>
      </c>
      <c r="CJ85" s="126" t="s">
        <v>2613</v>
      </c>
      <c r="CQ85" s="126" t="s">
        <v>2614</v>
      </c>
      <c r="FK85" s="117"/>
    </row>
    <row r="86" spans="2:167" x14ac:dyDescent="0.3">
      <c r="B86" s="45"/>
      <c r="C86" s="45"/>
      <c r="D86" s="196" t="str">
        <f t="shared" si="2"/>
        <v/>
      </c>
      <c r="E86" s="46"/>
      <c r="F86" s="46"/>
      <c r="G86" s="46"/>
      <c r="H86" s="46"/>
      <c r="I86" s="46"/>
      <c r="J86" s="46"/>
      <c r="K86" s="46"/>
      <c r="L86" s="46"/>
      <c r="M86" s="46"/>
      <c r="N86" s="46"/>
      <c r="AS86" s="117"/>
      <c r="AU86" s="50" t="s">
        <v>141</v>
      </c>
      <c r="AW86" s="50">
        <f t="shared" si="3"/>
        <v>0</v>
      </c>
      <c r="AY86" s="50" t="str">
        <f t="shared" si="4"/>
        <v/>
      </c>
      <c r="BB86" s="126" t="s">
        <v>2598</v>
      </c>
      <c r="BD86" s="126" t="s">
        <v>2583</v>
      </c>
      <c r="BE86" s="126" t="s">
        <v>2617</v>
      </c>
      <c r="BG86" s="126" t="s">
        <v>2635</v>
      </c>
      <c r="BH86" s="126" t="s">
        <v>3310</v>
      </c>
      <c r="BI86" s="126" t="s">
        <v>3003</v>
      </c>
      <c r="BK86" s="126" t="s">
        <v>2620</v>
      </c>
      <c r="BL86" s="126" t="s">
        <v>2283</v>
      </c>
      <c r="BQ86" s="126" t="s">
        <v>2622</v>
      </c>
      <c r="BR86" s="126" t="s">
        <v>2623</v>
      </c>
      <c r="BS86" s="126" t="s">
        <v>2624</v>
      </c>
      <c r="BT86" s="126" t="s">
        <v>2625</v>
      </c>
      <c r="BU86" s="126" t="s">
        <v>2626</v>
      </c>
      <c r="BV86" s="126" t="s">
        <v>2627</v>
      </c>
      <c r="BY86" s="126" t="s">
        <v>2628</v>
      </c>
      <c r="CG86" s="126" t="s">
        <v>2629</v>
      </c>
      <c r="CJ86" s="126" t="s">
        <v>2630</v>
      </c>
      <c r="CQ86" s="126" t="s">
        <v>2631</v>
      </c>
      <c r="FK86" s="117"/>
    </row>
    <row r="87" spans="2:167" x14ac:dyDescent="0.3">
      <c r="B87" s="45"/>
      <c r="C87" s="45"/>
      <c r="D87" s="196" t="str">
        <f t="shared" si="2"/>
        <v/>
      </c>
      <c r="E87" s="46"/>
      <c r="F87" s="46"/>
      <c r="G87" s="46"/>
      <c r="H87" s="46"/>
      <c r="I87" s="46"/>
      <c r="J87" s="46"/>
      <c r="K87" s="46"/>
      <c r="L87" s="46"/>
      <c r="M87" s="46"/>
      <c r="N87" s="46"/>
      <c r="AS87" s="117"/>
      <c r="AU87" s="50" t="s">
        <v>142</v>
      </c>
      <c r="AW87" s="50">
        <f t="shared" si="3"/>
        <v>0</v>
      </c>
      <c r="AY87" s="50" t="str">
        <f t="shared" si="4"/>
        <v/>
      </c>
      <c r="BB87" s="126" t="s">
        <v>2615</v>
      </c>
      <c r="BD87" s="126" t="s">
        <v>2599</v>
      </c>
      <c r="BE87" s="126" t="s">
        <v>2634</v>
      </c>
      <c r="BG87" s="126" t="s">
        <v>2650</v>
      </c>
      <c r="BH87" s="126" t="s">
        <v>3316</v>
      </c>
      <c r="BI87" s="126" t="s">
        <v>3021</v>
      </c>
      <c r="BK87" s="126" t="s">
        <v>2637</v>
      </c>
      <c r="BL87" s="126" t="s">
        <v>2304</v>
      </c>
      <c r="BQ87" s="126" t="s">
        <v>2639</v>
      </c>
      <c r="BR87" s="126" t="s">
        <v>2640</v>
      </c>
      <c r="BS87" s="126" t="s">
        <v>2641</v>
      </c>
      <c r="BT87" s="126" t="s">
        <v>2642</v>
      </c>
      <c r="BU87" s="126" t="s">
        <v>2643</v>
      </c>
      <c r="BV87" s="126" t="s">
        <v>2644</v>
      </c>
      <c r="BY87" s="126" t="s">
        <v>2645</v>
      </c>
      <c r="CJ87" s="126" t="s">
        <v>2646</v>
      </c>
      <c r="FK87" s="117"/>
    </row>
    <row r="88" spans="2:167" x14ac:dyDescent="0.3">
      <c r="B88" s="45"/>
      <c r="C88" s="45"/>
      <c r="D88" s="196" t="str">
        <f t="shared" si="2"/>
        <v/>
      </c>
      <c r="E88" s="46"/>
      <c r="F88" s="46"/>
      <c r="G88" s="46"/>
      <c r="H88" s="46"/>
      <c r="I88" s="46"/>
      <c r="J88" s="46"/>
      <c r="K88" s="46"/>
      <c r="L88" s="46"/>
      <c r="M88" s="46"/>
      <c r="N88" s="46"/>
      <c r="AS88" s="117"/>
      <c r="AU88" s="50" t="s">
        <v>143</v>
      </c>
      <c r="AW88" s="50">
        <f t="shared" si="3"/>
        <v>0</v>
      </c>
      <c r="AY88" s="50" t="str">
        <f t="shared" si="4"/>
        <v/>
      </c>
      <c r="BB88" s="126" t="s">
        <v>2632</v>
      </c>
      <c r="BD88" s="126" t="s">
        <v>2616</v>
      </c>
      <c r="BE88" s="126" t="s">
        <v>2649</v>
      </c>
      <c r="BG88" s="126" t="s">
        <v>2664</v>
      </c>
      <c r="BH88" s="126" t="s">
        <v>3319</v>
      </c>
      <c r="BI88" s="126" t="s">
        <v>3028</v>
      </c>
      <c r="BK88" s="126" t="s">
        <v>2652</v>
      </c>
      <c r="BL88" s="126" t="s">
        <v>2325</v>
      </c>
      <c r="BQ88" s="126" t="s">
        <v>2653</v>
      </c>
      <c r="BR88" s="126" t="s">
        <v>2654</v>
      </c>
      <c r="BS88" s="126" t="s">
        <v>2655</v>
      </c>
      <c r="BT88" s="126" t="s">
        <v>2656</v>
      </c>
      <c r="BU88" s="126" t="s">
        <v>2657</v>
      </c>
      <c r="BV88" s="126" t="s">
        <v>2658</v>
      </c>
      <c r="BY88" s="126" t="s">
        <v>2659</v>
      </c>
      <c r="CJ88" s="126" t="s">
        <v>2660</v>
      </c>
      <c r="FK88" s="117"/>
    </row>
    <row r="89" spans="2:167" x14ac:dyDescent="0.3">
      <c r="B89" s="45"/>
      <c r="C89" s="45"/>
      <c r="D89" s="196" t="str">
        <f t="shared" si="2"/>
        <v/>
      </c>
      <c r="E89" s="46"/>
      <c r="F89" s="46"/>
      <c r="G89" s="46"/>
      <c r="H89" s="46"/>
      <c r="I89" s="46"/>
      <c r="J89" s="46"/>
      <c r="K89" s="46"/>
      <c r="L89" s="46"/>
      <c r="M89" s="46"/>
      <c r="N89" s="46"/>
      <c r="AS89" s="117"/>
      <c r="AU89" s="50" t="s">
        <v>144</v>
      </c>
      <c r="AW89" s="50">
        <f t="shared" si="3"/>
        <v>0</v>
      </c>
      <c r="AY89" s="50" t="str">
        <f t="shared" si="4"/>
        <v/>
      </c>
      <c r="BB89" s="126" t="s">
        <v>2647</v>
      </c>
      <c r="BD89" s="126" t="s">
        <v>2633</v>
      </c>
      <c r="BE89" s="126" t="s">
        <v>2663</v>
      </c>
      <c r="BG89" s="126" t="s">
        <v>2678</v>
      </c>
      <c r="BH89" s="126" t="s">
        <v>3322</v>
      </c>
      <c r="BI89" s="126" t="s">
        <v>3042</v>
      </c>
      <c r="BK89" s="126" t="s">
        <v>2666</v>
      </c>
      <c r="BL89" s="126" t="s">
        <v>1498</v>
      </c>
      <c r="BQ89" s="126" t="s">
        <v>2667</v>
      </c>
      <c r="BR89" s="126" t="s">
        <v>2668</v>
      </c>
      <c r="BS89" s="126" t="s">
        <v>2669</v>
      </c>
      <c r="BT89" s="126" t="s">
        <v>2670</v>
      </c>
      <c r="BU89" s="126" t="s">
        <v>2671</v>
      </c>
      <c r="BV89" s="126" t="s">
        <v>2672</v>
      </c>
      <c r="BY89" s="126" t="s">
        <v>2673</v>
      </c>
      <c r="CJ89" s="126" t="s">
        <v>2674</v>
      </c>
      <c r="FK89" s="117"/>
    </row>
    <row r="90" spans="2:167" x14ac:dyDescent="0.3">
      <c r="B90" s="45"/>
      <c r="C90" s="45"/>
      <c r="D90" s="196" t="str">
        <f t="shared" si="2"/>
        <v/>
      </c>
      <c r="E90" s="46"/>
      <c r="F90" s="46"/>
      <c r="G90" s="46"/>
      <c r="H90" s="46"/>
      <c r="I90" s="46"/>
      <c r="J90" s="46"/>
      <c r="K90" s="46"/>
      <c r="L90" s="46"/>
      <c r="M90" s="46"/>
      <c r="N90" s="46"/>
      <c r="AS90" s="117"/>
      <c r="AU90" s="50" t="s">
        <v>145</v>
      </c>
      <c r="AW90" s="50">
        <f t="shared" si="3"/>
        <v>0</v>
      </c>
      <c r="AY90" s="50" t="str">
        <f t="shared" si="4"/>
        <v/>
      </c>
      <c r="BB90" s="126" t="s">
        <v>2661</v>
      </c>
      <c r="BD90" s="126" t="s">
        <v>2648</v>
      </c>
      <c r="BE90" s="126" t="s">
        <v>2677</v>
      </c>
      <c r="BG90" s="126" t="s">
        <v>2691</v>
      </c>
      <c r="BH90" s="126" t="s">
        <v>3324</v>
      </c>
      <c r="BI90" s="126" t="s">
        <v>3059</v>
      </c>
      <c r="BK90" s="126" t="s">
        <v>2680</v>
      </c>
      <c r="BL90" s="126" t="s">
        <v>1534</v>
      </c>
      <c r="BQ90" s="126" t="s">
        <v>2681</v>
      </c>
      <c r="BR90" s="126" t="s">
        <v>2682</v>
      </c>
      <c r="BS90" s="126" t="s">
        <v>2683</v>
      </c>
      <c r="BT90" s="126" t="s">
        <v>2684</v>
      </c>
      <c r="BU90" s="126" t="s">
        <v>2685</v>
      </c>
      <c r="BV90" s="126" t="s">
        <v>2686</v>
      </c>
      <c r="CJ90" s="126" t="s">
        <v>2687</v>
      </c>
      <c r="FK90" s="117"/>
    </row>
    <row r="91" spans="2:167" x14ac:dyDescent="0.3">
      <c r="B91" s="45"/>
      <c r="C91" s="45"/>
      <c r="D91" s="196" t="str">
        <f t="shared" si="2"/>
        <v/>
      </c>
      <c r="E91" s="46"/>
      <c r="F91" s="46"/>
      <c r="G91" s="46"/>
      <c r="H91" s="46"/>
      <c r="I91" s="46"/>
      <c r="J91" s="46"/>
      <c r="K91" s="46"/>
      <c r="L91" s="46"/>
      <c r="M91" s="46"/>
      <c r="N91" s="46"/>
      <c r="AS91" s="117"/>
      <c r="AU91" s="50" t="s">
        <v>146</v>
      </c>
      <c r="AW91" s="50">
        <f t="shared" si="3"/>
        <v>0</v>
      </c>
      <c r="AY91" s="50" t="str">
        <f t="shared" si="4"/>
        <v/>
      </c>
      <c r="BB91" s="126" t="s">
        <v>2675</v>
      </c>
      <c r="BD91" s="126" t="s">
        <v>2662</v>
      </c>
      <c r="BE91" s="126" t="s">
        <v>2690</v>
      </c>
      <c r="BG91" s="126" t="s">
        <v>2703</v>
      </c>
      <c r="BH91" s="126" t="s">
        <v>3326</v>
      </c>
      <c r="BI91" s="126" t="s">
        <v>3065</v>
      </c>
      <c r="BK91" s="126" t="s">
        <v>2693</v>
      </c>
      <c r="BL91" s="126" t="s">
        <v>1570</v>
      </c>
      <c r="BQ91" s="126" t="s">
        <v>2694</v>
      </c>
      <c r="BR91" s="126" t="s">
        <v>2695</v>
      </c>
      <c r="BS91" s="126" t="s">
        <v>2696</v>
      </c>
      <c r="BT91" s="126" t="s">
        <v>2697</v>
      </c>
      <c r="BU91" s="126" t="s">
        <v>2698</v>
      </c>
      <c r="BV91" s="126" t="s">
        <v>2699</v>
      </c>
      <c r="CJ91" s="126" t="s">
        <v>2700</v>
      </c>
      <c r="FK91" s="117"/>
    </row>
    <row r="92" spans="2:167" x14ac:dyDescent="0.3">
      <c r="B92" s="45"/>
      <c r="C92" s="45"/>
      <c r="D92" s="196" t="str">
        <f t="shared" si="2"/>
        <v/>
      </c>
      <c r="E92" s="46"/>
      <c r="F92" s="46"/>
      <c r="G92" s="46"/>
      <c r="H92" s="46"/>
      <c r="I92" s="46"/>
      <c r="J92" s="46"/>
      <c r="K92" s="46"/>
      <c r="L92" s="46"/>
      <c r="M92" s="46"/>
      <c r="N92" s="46"/>
      <c r="AS92" s="117"/>
      <c r="AU92" s="50" t="s">
        <v>147</v>
      </c>
      <c r="AW92" s="50">
        <f t="shared" si="3"/>
        <v>0</v>
      </c>
      <c r="AY92" s="50" t="str">
        <f t="shared" si="4"/>
        <v/>
      </c>
      <c r="BB92" s="126" t="s">
        <v>2688</v>
      </c>
      <c r="BD92" s="126" t="s">
        <v>2676</v>
      </c>
      <c r="BE92" s="126" t="s">
        <v>2702</v>
      </c>
      <c r="BG92" s="126" t="s">
        <v>2715</v>
      </c>
      <c r="BH92" s="126" t="s">
        <v>3336</v>
      </c>
      <c r="BI92" s="126" t="s">
        <v>3071</v>
      </c>
      <c r="BK92" s="126" t="s">
        <v>2705</v>
      </c>
      <c r="BL92" s="126" t="s">
        <v>2346</v>
      </c>
      <c r="BQ92" s="126" t="s">
        <v>2706</v>
      </c>
      <c r="BR92" s="126" t="s">
        <v>2707</v>
      </c>
      <c r="BS92" s="126" t="s">
        <v>2708</v>
      </c>
      <c r="BT92" s="126" t="s">
        <v>2709</v>
      </c>
      <c r="BU92" s="126" t="s">
        <v>2710</v>
      </c>
      <c r="BV92" s="126" t="s">
        <v>2711</v>
      </c>
      <c r="CJ92" s="126" t="s">
        <v>2712</v>
      </c>
      <c r="FK92" s="117"/>
    </row>
    <row r="93" spans="2:167" x14ac:dyDescent="0.3">
      <c r="B93" s="45"/>
      <c r="C93" s="45"/>
      <c r="D93" s="196" t="str">
        <f t="shared" si="2"/>
        <v/>
      </c>
      <c r="E93" s="46"/>
      <c r="F93" s="46"/>
      <c r="G93" s="46"/>
      <c r="H93" s="46"/>
      <c r="I93" s="46"/>
      <c r="J93" s="46"/>
      <c r="K93" s="46"/>
      <c r="L93" s="46"/>
      <c r="M93" s="46"/>
      <c r="N93" s="46"/>
      <c r="AS93" s="117"/>
      <c r="AU93" s="50" t="s">
        <v>148</v>
      </c>
      <c r="AW93" s="50">
        <f t="shared" si="3"/>
        <v>0</v>
      </c>
      <c r="AY93" s="50" t="str">
        <f t="shared" si="4"/>
        <v/>
      </c>
      <c r="BD93" s="126" t="s">
        <v>2689</v>
      </c>
      <c r="BE93" s="126" t="s">
        <v>2714</v>
      </c>
      <c r="BG93" s="126" t="s">
        <v>2727</v>
      </c>
      <c r="BH93" s="126" t="s">
        <v>3338</v>
      </c>
      <c r="BI93" s="126" t="s">
        <v>3077</v>
      </c>
      <c r="BK93" s="126" t="s">
        <v>2717</v>
      </c>
      <c r="BL93" s="126" t="s">
        <v>1606</v>
      </c>
      <c r="BQ93" s="126" t="s">
        <v>2718</v>
      </c>
      <c r="BR93" s="126" t="s">
        <v>2719</v>
      </c>
      <c r="BS93" s="126" t="s">
        <v>2720</v>
      </c>
      <c r="BT93" s="126" t="s">
        <v>2721</v>
      </c>
      <c r="BU93" s="126" t="s">
        <v>2722</v>
      </c>
      <c r="BV93" s="126" t="s">
        <v>2723</v>
      </c>
      <c r="CJ93" s="126" t="s">
        <v>2724</v>
      </c>
      <c r="FK93" s="117"/>
    </row>
    <row r="94" spans="2:167" x14ac:dyDescent="0.3">
      <c r="B94" s="45"/>
      <c r="C94" s="45"/>
      <c r="D94" s="196" t="str">
        <f t="shared" si="2"/>
        <v/>
      </c>
      <c r="E94" s="46"/>
      <c r="F94" s="46"/>
      <c r="G94" s="46"/>
      <c r="H94" s="46"/>
      <c r="I94" s="46"/>
      <c r="J94" s="46"/>
      <c r="K94" s="46"/>
      <c r="L94" s="46"/>
      <c r="M94" s="46"/>
      <c r="N94" s="46"/>
      <c r="AS94" s="117"/>
      <c r="AU94" s="50" t="s">
        <v>149</v>
      </c>
      <c r="AW94" s="50">
        <f t="shared" si="3"/>
        <v>0</v>
      </c>
      <c r="AY94" s="50" t="str">
        <f t="shared" si="4"/>
        <v/>
      </c>
      <c r="BD94" s="126" t="s">
        <v>2701</v>
      </c>
      <c r="BE94" s="126" t="s">
        <v>2726</v>
      </c>
      <c r="BG94" s="126" t="s">
        <v>2739</v>
      </c>
      <c r="BH94" s="126" t="s">
        <v>3340</v>
      </c>
      <c r="BI94" s="126" t="s">
        <v>3083</v>
      </c>
      <c r="BK94" s="126" t="s">
        <v>2729</v>
      </c>
      <c r="BL94" s="126" t="s">
        <v>2366</v>
      </c>
      <c r="BQ94" s="126" t="s">
        <v>2730</v>
      </c>
      <c r="BR94" s="126" t="s">
        <v>2731</v>
      </c>
      <c r="BS94" s="126" t="s">
        <v>2732</v>
      </c>
      <c r="BT94" s="126" t="s">
        <v>2733</v>
      </c>
      <c r="BU94" s="126" t="s">
        <v>2734</v>
      </c>
      <c r="BV94" s="126" t="s">
        <v>2735</v>
      </c>
      <c r="CJ94" s="126" t="s">
        <v>2736</v>
      </c>
      <c r="FK94" s="117"/>
    </row>
    <row r="95" spans="2:167" x14ac:dyDescent="0.3">
      <c r="B95" s="45"/>
      <c r="C95" s="45"/>
      <c r="D95" s="196" t="str">
        <f t="shared" si="2"/>
        <v/>
      </c>
      <c r="E95" s="46"/>
      <c r="F95" s="46"/>
      <c r="G95" s="46"/>
      <c r="H95" s="46"/>
      <c r="I95" s="46"/>
      <c r="J95" s="46"/>
      <c r="K95" s="46"/>
      <c r="L95" s="46"/>
      <c r="M95" s="46"/>
      <c r="N95" s="46"/>
      <c r="AS95" s="117"/>
      <c r="AU95" s="50" t="s">
        <v>150</v>
      </c>
      <c r="AW95" s="50">
        <f t="shared" si="3"/>
        <v>0</v>
      </c>
      <c r="AY95" s="50" t="str">
        <f t="shared" si="4"/>
        <v/>
      </c>
      <c r="BD95" s="126" t="s">
        <v>2713</v>
      </c>
      <c r="BE95" s="126" t="s">
        <v>2738</v>
      </c>
      <c r="BG95" s="126" t="s">
        <v>2751</v>
      </c>
      <c r="BH95" s="126" t="s">
        <v>3344</v>
      </c>
      <c r="BI95" s="126" t="s">
        <v>3089</v>
      </c>
      <c r="BK95" s="126" t="s">
        <v>2741</v>
      </c>
      <c r="BL95" s="126" t="s">
        <v>2386</v>
      </c>
      <c r="BQ95" s="126" t="s">
        <v>2742</v>
      </c>
      <c r="BR95" s="126" t="s">
        <v>2743</v>
      </c>
      <c r="BS95" s="126" t="s">
        <v>2744</v>
      </c>
      <c r="BT95" s="126" t="s">
        <v>2745</v>
      </c>
      <c r="BU95" s="126" t="s">
        <v>2746</v>
      </c>
      <c r="BV95" s="126" t="s">
        <v>2747</v>
      </c>
      <c r="CJ95" s="126" t="s">
        <v>2748</v>
      </c>
      <c r="FK95" s="117"/>
    </row>
    <row r="96" spans="2:167" x14ac:dyDescent="0.3">
      <c r="B96" s="45"/>
      <c r="C96" s="45"/>
      <c r="D96" s="196" t="str">
        <f t="shared" si="2"/>
        <v/>
      </c>
      <c r="E96" s="46"/>
      <c r="F96" s="46"/>
      <c r="G96" s="46"/>
      <c r="H96" s="46"/>
      <c r="I96" s="46"/>
      <c r="J96" s="46"/>
      <c r="K96" s="46"/>
      <c r="L96" s="46"/>
      <c r="M96" s="46"/>
      <c r="N96" s="46"/>
      <c r="AS96" s="117"/>
      <c r="AU96" s="50" t="s">
        <v>151</v>
      </c>
      <c r="AW96" s="50">
        <f t="shared" si="3"/>
        <v>0</v>
      </c>
      <c r="AY96" s="50" t="str">
        <f t="shared" si="4"/>
        <v/>
      </c>
      <c r="BD96" s="126" t="s">
        <v>2725</v>
      </c>
      <c r="BE96" s="126" t="s">
        <v>2750</v>
      </c>
      <c r="BG96" s="126" t="s">
        <v>2763</v>
      </c>
      <c r="BH96" s="126" t="s">
        <v>3346</v>
      </c>
      <c r="BI96" s="126" t="s">
        <v>3101</v>
      </c>
      <c r="BK96" s="126" t="s">
        <v>2753</v>
      </c>
      <c r="BL96" s="126" t="s">
        <v>2406</v>
      </c>
      <c r="BQ96" s="126" t="s">
        <v>2754</v>
      </c>
      <c r="BR96" s="126" t="s">
        <v>2755</v>
      </c>
      <c r="BS96" s="126" t="s">
        <v>2756</v>
      </c>
      <c r="BT96" s="126" t="s">
        <v>2757</v>
      </c>
      <c r="BU96" s="126" t="s">
        <v>2758</v>
      </c>
      <c r="BV96" s="126" t="s">
        <v>2759</v>
      </c>
      <c r="CJ96" s="126" t="s">
        <v>2760</v>
      </c>
      <c r="FK96" s="117"/>
    </row>
    <row r="97" spans="2:167" x14ac:dyDescent="0.3">
      <c r="B97" s="45"/>
      <c r="C97" s="45"/>
      <c r="D97" s="196" t="str">
        <f t="shared" si="2"/>
        <v/>
      </c>
      <c r="E97" s="46"/>
      <c r="F97" s="46"/>
      <c r="G97" s="46"/>
      <c r="H97" s="46"/>
      <c r="I97" s="46"/>
      <c r="J97" s="46"/>
      <c r="K97" s="46"/>
      <c r="L97" s="46"/>
      <c r="M97" s="46"/>
      <c r="N97" s="46"/>
      <c r="AS97" s="117"/>
      <c r="AU97" s="50" t="s">
        <v>152</v>
      </c>
      <c r="AW97" s="50">
        <f t="shared" si="3"/>
        <v>0</v>
      </c>
      <c r="AY97" s="50" t="str">
        <f t="shared" si="4"/>
        <v/>
      </c>
      <c r="BD97" s="126" t="s">
        <v>2737</v>
      </c>
      <c r="BE97" s="126" t="s">
        <v>2762</v>
      </c>
      <c r="BG97" s="126" t="s">
        <v>2775</v>
      </c>
      <c r="BH97" s="126" t="s">
        <v>3354</v>
      </c>
      <c r="BI97" s="126" t="s">
        <v>3107</v>
      </c>
      <c r="BK97" s="126" t="s">
        <v>2765</v>
      </c>
      <c r="BL97" s="126" t="s">
        <v>1641</v>
      </c>
      <c r="BQ97" s="126" t="s">
        <v>2766</v>
      </c>
      <c r="BR97" s="126" t="s">
        <v>2767</v>
      </c>
      <c r="BS97" s="126" t="s">
        <v>2768</v>
      </c>
      <c r="BT97" s="126" t="s">
        <v>2769</v>
      </c>
      <c r="BU97" s="126" t="s">
        <v>2770</v>
      </c>
      <c r="BV97" s="126" t="s">
        <v>2771</v>
      </c>
      <c r="CJ97" s="126" t="s">
        <v>2772</v>
      </c>
      <c r="FK97" s="117"/>
    </row>
    <row r="98" spans="2:167" x14ac:dyDescent="0.3">
      <c r="B98" s="45"/>
      <c r="C98" s="45"/>
      <c r="D98" s="196" t="str">
        <f t="shared" si="2"/>
        <v/>
      </c>
      <c r="E98" s="46"/>
      <c r="F98" s="46"/>
      <c r="G98" s="46"/>
      <c r="H98" s="46"/>
      <c r="I98" s="46"/>
      <c r="J98" s="46"/>
      <c r="K98" s="46"/>
      <c r="L98" s="46"/>
      <c r="M98" s="46"/>
      <c r="N98" s="46"/>
      <c r="AS98" s="117"/>
      <c r="AU98" s="50" t="s">
        <v>153</v>
      </c>
      <c r="AW98" s="50">
        <f t="shared" si="3"/>
        <v>0</v>
      </c>
      <c r="AY98" s="50" t="str">
        <f t="shared" si="4"/>
        <v/>
      </c>
      <c r="BD98" s="126" t="s">
        <v>2749</v>
      </c>
      <c r="BE98" s="126" t="s">
        <v>2774</v>
      </c>
      <c r="BG98" s="126" t="s">
        <v>2786</v>
      </c>
      <c r="BH98" s="126" t="s">
        <v>3356</v>
      </c>
      <c r="BI98" s="126" t="s">
        <v>3128</v>
      </c>
      <c r="BL98" s="126" t="s">
        <v>1675</v>
      </c>
      <c r="BQ98" s="126" t="s">
        <v>2777</v>
      </c>
      <c r="BR98" s="126" t="s">
        <v>2778</v>
      </c>
      <c r="BS98" s="126" t="s">
        <v>2779</v>
      </c>
      <c r="BT98" s="126" t="s">
        <v>2780</v>
      </c>
      <c r="BU98" s="126" t="s">
        <v>2781</v>
      </c>
      <c r="BV98" s="126" t="s">
        <v>2782</v>
      </c>
      <c r="CJ98" s="126" t="s">
        <v>2783</v>
      </c>
      <c r="FK98" s="117"/>
    </row>
    <row r="99" spans="2:167" x14ac:dyDescent="0.3">
      <c r="B99" s="45"/>
      <c r="C99" s="45"/>
      <c r="D99" s="196" t="str">
        <f t="shared" si="2"/>
        <v/>
      </c>
      <c r="E99" s="46"/>
      <c r="F99" s="46"/>
      <c r="G99" s="46"/>
      <c r="H99" s="46"/>
      <c r="I99" s="46"/>
      <c r="J99" s="46"/>
      <c r="K99" s="46"/>
      <c r="L99" s="46"/>
      <c r="M99" s="46"/>
      <c r="N99" s="46"/>
      <c r="AS99" s="117"/>
      <c r="AU99" s="50" t="s">
        <v>154</v>
      </c>
      <c r="AW99" s="50">
        <f t="shared" si="3"/>
        <v>0</v>
      </c>
      <c r="AY99" s="50" t="str">
        <f t="shared" si="4"/>
        <v/>
      </c>
      <c r="BD99" s="126" t="s">
        <v>2761</v>
      </c>
      <c r="BE99" s="126" t="s">
        <v>2785</v>
      </c>
      <c r="BG99" s="126" t="s">
        <v>2797</v>
      </c>
      <c r="BH99" s="126" t="s">
        <v>3358</v>
      </c>
      <c r="BI99" s="126" t="s">
        <v>3133</v>
      </c>
      <c r="BL99" s="126" t="s">
        <v>1708</v>
      </c>
      <c r="BQ99" s="126" t="s">
        <v>2788</v>
      </c>
      <c r="BR99" s="126" t="s">
        <v>2789</v>
      </c>
      <c r="BS99" s="126" t="s">
        <v>2790</v>
      </c>
      <c r="BT99" s="126" t="s">
        <v>2791</v>
      </c>
      <c r="BU99" s="126" t="s">
        <v>2792</v>
      </c>
      <c r="BV99" s="126" t="s">
        <v>2793</v>
      </c>
      <c r="CJ99" s="126" t="s">
        <v>2794</v>
      </c>
      <c r="FK99" s="117"/>
    </row>
    <row r="100" spans="2:167" x14ac:dyDescent="0.3">
      <c r="B100" s="45"/>
      <c r="C100" s="45"/>
      <c r="D100" s="196" t="str">
        <f t="shared" si="2"/>
        <v/>
      </c>
      <c r="E100" s="46"/>
      <c r="F100" s="46"/>
      <c r="G100" s="46"/>
      <c r="H100" s="46"/>
      <c r="I100" s="46"/>
      <c r="J100" s="46"/>
      <c r="K100" s="46"/>
      <c r="L100" s="46"/>
      <c r="M100" s="46"/>
      <c r="N100" s="46"/>
      <c r="AS100" s="117"/>
      <c r="AU100" s="50" t="s">
        <v>155</v>
      </c>
      <c r="AW100" s="50">
        <f t="shared" si="3"/>
        <v>0</v>
      </c>
      <c r="AY100" s="50" t="str">
        <f t="shared" si="4"/>
        <v/>
      </c>
      <c r="BD100" s="126" t="s">
        <v>2773</v>
      </c>
      <c r="BE100" s="126" t="s">
        <v>2796</v>
      </c>
      <c r="BG100" s="126" t="s">
        <v>2808</v>
      </c>
      <c r="BH100" s="126" t="s">
        <v>3360</v>
      </c>
      <c r="BI100" s="126" t="s">
        <v>3138</v>
      </c>
      <c r="BL100" s="126" t="s">
        <v>1741</v>
      </c>
      <c r="BQ100" s="126" t="s">
        <v>2799</v>
      </c>
      <c r="BR100" s="126" t="s">
        <v>2800</v>
      </c>
      <c r="BS100" s="126" t="s">
        <v>2801</v>
      </c>
      <c r="BT100" s="126" t="s">
        <v>2802</v>
      </c>
      <c r="BU100" s="126" t="s">
        <v>2803</v>
      </c>
      <c r="BV100" s="126" t="s">
        <v>2804</v>
      </c>
      <c r="CJ100" s="126" t="s">
        <v>2805</v>
      </c>
      <c r="FK100" s="117"/>
    </row>
    <row r="101" spans="2:167" x14ac:dyDescent="0.3">
      <c r="B101" s="45"/>
      <c r="C101" s="45"/>
      <c r="D101" s="196" t="str">
        <f t="shared" si="2"/>
        <v/>
      </c>
      <c r="E101" s="46"/>
      <c r="F101" s="46"/>
      <c r="G101" s="46"/>
      <c r="H101" s="46"/>
      <c r="I101" s="46"/>
      <c r="J101" s="46"/>
      <c r="K101" s="46"/>
      <c r="L101" s="46"/>
      <c r="M101" s="46"/>
      <c r="N101" s="46"/>
      <c r="AS101" s="117"/>
      <c r="AU101" s="50" t="s">
        <v>156</v>
      </c>
      <c r="AW101" s="50">
        <f t="shared" si="3"/>
        <v>0</v>
      </c>
      <c r="AY101" s="50" t="str">
        <f t="shared" si="4"/>
        <v/>
      </c>
      <c r="BD101" s="126" t="s">
        <v>2784</v>
      </c>
      <c r="BE101" s="126" t="s">
        <v>2807</v>
      </c>
      <c r="BG101" s="126" t="s">
        <v>2819</v>
      </c>
      <c r="BH101" s="126" t="s">
        <v>3366</v>
      </c>
      <c r="BI101" s="126" t="s">
        <v>3143</v>
      </c>
      <c r="BL101" s="126" t="s">
        <v>1772</v>
      </c>
      <c r="BQ101" s="126" t="s">
        <v>2810</v>
      </c>
      <c r="BR101" s="126" t="s">
        <v>2811</v>
      </c>
      <c r="BS101" s="126" t="s">
        <v>2812</v>
      </c>
      <c r="BT101" s="126" t="s">
        <v>2813</v>
      </c>
      <c r="BU101" s="126" t="s">
        <v>2814</v>
      </c>
      <c r="BV101" s="126" t="s">
        <v>2815</v>
      </c>
      <c r="CJ101" s="126" t="s">
        <v>2816</v>
      </c>
      <c r="FK101" s="117"/>
    </row>
    <row r="102" spans="2:167" x14ac:dyDescent="0.3">
      <c r="B102" s="45"/>
      <c r="C102" s="45"/>
      <c r="D102" s="196" t="str">
        <f t="shared" ref="D102:D165" si="5">IF(AND($B$28&lt;&gt;"",$B102&lt;&gt;"",$C102&lt;&gt;""),CONCATENATE($BA$21," - ",$B102," - ",$C102),"")</f>
        <v/>
      </c>
      <c r="E102" s="46"/>
      <c r="F102" s="46"/>
      <c r="G102" s="46"/>
      <c r="H102" s="46"/>
      <c r="I102" s="46"/>
      <c r="J102" s="46"/>
      <c r="K102" s="46"/>
      <c r="L102" s="46"/>
      <c r="M102" s="46"/>
      <c r="N102" s="46"/>
      <c r="AS102" s="117"/>
      <c r="AU102" s="50" t="s">
        <v>157</v>
      </c>
      <c r="AW102" s="50">
        <f t="shared" si="3"/>
        <v>0</v>
      </c>
      <c r="AY102" s="50" t="str">
        <f t="shared" si="4"/>
        <v/>
      </c>
      <c r="BD102" s="126" t="s">
        <v>2795</v>
      </c>
      <c r="BE102" s="126" t="s">
        <v>2818</v>
      </c>
      <c r="BG102" s="126" t="s">
        <v>2830</v>
      </c>
      <c r="BH102" s="126" t="s">
        <v>3368</v>
      </c>
      <c r="BI102" s="126" t="s">
        <v>3148</v>
      </c>
      <c r="BL102" s="126" t="s">
        <v>1804</v>
      </c>
      <c r="BQ102" s="126" t="s">
        <v>2821</v>
      </c>
      <c r="BR102" s="126" t="s">
        <v>2822</v>
      </c>
      <c r="BS102" s="126" t="s">
        <v>2823</v>
      </c>
      <c r="BT102" s="126" t="s">
        <v>2824</v>
      </c>
      <c r="BU102" s="126" t="s">
        <v>2825</v>
      </c>
      <c r="BV102" s="126" t="s">
        <v>2826</v>
      </c>
      <c r="CJ102" s="126" t="s">
        <v>2827</v>
      </c>
      <c r="FK102" s="117"/>
    </row>
    <row r="103" spans="2:167" x14ac:dyDescent="0.3">
      <c r="B103" s="45"/>
      <c r="C103" s="45"/>
      <c r="D103" s="196" t="str">
        <f t="shared" si="5"/>
        <v/>
      </c>
      <c r="E103" s="46"/>
      <c r="F103" s="46"/>
      <c r="G103" s="46"/>
      <c r="H103" s="46"/>
      <c r="I103" s="46"/>
      <c r="J103" s="46"/>
      <c r="K103" s="46"/>
      <c r="L103" s="46"/>
      <c r="M103" s="46"/>
      <c r="N103" s="46"/>
      <c r="AS103" s="117"/>
      <c r="AU103" s="50" t="s">
        <v>158</v>
      </c>
      <c r="AW103" s="50">
        <f t="shared" si="3"/>
        <v>0</v>
      </c>
      <c r="AY103" s="50" t="str">
        <f t="shared" si="4"/>
        <v/>
      </c>
      <c r="BD103" s="126" t="s">
        <v>2806</v>
      </c>
      <c r="BE103" s="126" t="s">
        <v>2829</v>
      </c>
      <c r="BG103" s="126" t="s">
        <v>2841</v>
      </c>
      <c r="BH103" s="126" t="s">
        <v>3372</v>
      </c>
      <c r="BI103" s="126" t="s">
        <v>3153</v>
      </c>
      <c r="BL103" s="126" t="s">
        <v>1835</v>
      </c>
      <c r="BQ103" s="126" t="s">
        <v>2832</v>
      </c>
      <c r="BR103" s="126" t="s">
        <v>2833</v>
      </c>
      <c r="BS103" s="126" t="s">
        <v>2834</v>
      </c>
      <c r="BT103" s="126" t="s">
        <v>2835</v>
      </c>
      <c r="BU103" s="126" t="s">
        <v>2836</v>
      </c>
      <c r="BV103" s="126" t="s">
        <v>2837</v>
      </c>
      <c r="CJ103" s="126" t="s">
        <v>2838</v>
      </c>
      <c r="FK103" s="117"/>
    </row>
    <row r="104" spans="2:167" x14ac:dyDescent="0.3">
      <c r="B104" s="45"/>
      <c r="C104" s="45"/>
      <c r="D104" s="196" t="str">
        <f t="shared" si="5"/>
        <v/>
      </c>
      <c r="E104" s="46"/>
      <c r="F104" s="46"/>
      <c r="G104" s="46"/>
      <c r="H104" s="46"/>
      <c r="I104" s="46"/>
      <c r="J104" s="46"/>
      <c r="K104" s="46"/>
      <c r="L104" s="46"/>
      <c r="M104" s="46"/>
      <c r="N104" s="46"/>
      <c r="AS104" s="117"/>
      <c r="AU104" s="50" t="s">
        <v>159</v>
      </c>
      <c r="AW104" s="50">
        <f t="shared" si="3"/>
        <v>0</v>
      </c>
      <c r="AY104" s="50" t="str">
        <f t="shared" si="4"/>
        <v/>
      </c>
      <c r="BD104" s="126" t="s">
        <v>2817</v>
      </c>
      <c r="BE104" s="126" t="s">
        <v>2840</v>
      </c>
      <c r="BG104" s="126" t="s">
        <v>2852</v>
      </c>
      <c r="BH104" s="126" t="s">
        <v>3381</v>
      </c>
      <c r="BI104" s="126" t="s">
        <v>3158</v>
      </c>
      <c r="BL104" s="126" t="s">
        <v>1864</v>
      </c>
      <c r="BQ104" s="126" t="s">
        <v>2843</v>
      </c>
      <c r="BR104" s="126" t="s">
        <v>2844</v>
      </c>
      <c r="BS104" s="126" t="s">
        <v>2845</v>
      </c>
      <c r="BT104" s="126" t="s">
        <v>2846</v>
      </c>
      <c r="BU104" s="126" t="s">
        <v>2847</v>
      </c>
      <c r="BV104" s="126" t="s">
        <v>2848</v>
      </c>
      <c r="CJ104" s="126" t="s">
        <v>2849</v>
      </c>
      <c r="FK104" s="117"/>
    </row>
    <row r="105" spans="2:167" x14ac:dyDescent="0.3">
      <c r="B105" s="45"/>
      <c r="C105" s="45"/>
      <c r="D105" s="196" t="str">
        <f t="shared" si="5"/>
        <v/>
      </c>
      <c r="E105" s="46"/>
      <c r="F105" s="46"/>
      <c r="G105" s="46"/>
      <c r="H105" s="46"/>
      <c r="I105" s="46"/>
      <c r="J105" s="46"/>
      <c r="K105" s="46"/>
      <c r="L105" s="46"/>
      <c r="M105" s="46"/>
      <c r="N105" s="46"/>
      <c r="AS105" s="117"/>
      <c r="AU105" s="50" t="s">
        <v>160</v>
      </c>
      <c r="AW105" s="50">
        <f t="shared" si="3"/>
        <v>0</v>
      </c>
      <c r="AY105" s="50" t="str">
        <f t="shared" si="4"/>
        <v/>
      </c>
      <c r="BD105" s="126" t="s">
        <v>2828</v>
      </c>
      <c r="BE105" s="126" t="s">
        <v>2851</v>
      </c>
      <c r="BG105" s="126" t="s">
        <v>2861</v>
      </c>
      <c r="BH105" s="126" t="s">
        <v>3385</v>
      </c>
      <c r="BI105" s="126" t="s">
        <v>3163</v>
      </c>
      <c r="BL105" s="126" t="s">
        <v>1892</v>
      </c>
      <c r="BQ105" s="126" t="s">
        <v>2854</v>
      </c>
      <c r="BR105" s="126" t="s">
        <v>2855</v>
      </c>
      <c r="BS105" s="126" t="s">
        <v>2856</v>
      </c>
      <c r="BT105" s="126" t="s">
        <v>2857</v>
      </c>
      <c r="BU105" s="126" t="s">
        <v>2858</v>
      </c>
      <c r="BV105" s="126" t="s">
        <v>2859</v>
      </c>
      <c r="FK105" s="117"/>
    </row>
    <row r="106" spans="2:167" x14ac:dyDescent="0.3">
      <c r="B106" s="45"/>
      <c r="C106" s="45"/>
      <c r="D106" s="196" t="str">
        <f t="shared" si="5"/>
        <v/>
      </c>
      <c r="E106" s="46"/>
      <c r="F106" s="46"/>
      <c r="G106" s="46"/>
      <c r="H106" s="46"/>
      <c r="I106" s="46"/>
      <c r="J106" s="46"/>
      <c r="K106" s="46"/>
      <c r="L106" s="46"/>
      <c r="M106" s="46"/>
      <c r="N106" s="46"/>
      <c r="AS106" s="117"/>
      <c r="AU106" s="50" t="s">
        <v>161</v>
      </c>
      <c r="AW106" s="50">
        <f t="shared" si="3"/>
        <v>0</v>
      </c>
      <c r="AY106" s="50" t="str">
        <f t="shared" si="4"/>
        <v/>
      </c>
      <c r="BD106" s="126" t="s">
        <v>2839</v>
      </c>
      <c r="BE106" s="126" t="s">
        <v>2860</v>
      </c>
      <c r="BG106" s="126" t="s">
        <v>2871</v>
      </c>
      <c r="BH106" s="126" t="s">
        <v>3395</v>
      </c>
      <c r="BI106" s="126" t="s">
        <v>3168</v>
      </c>
      <c r="BL106" s="126" t="s">
        <v>2426</v>
      </c>
      <c r="BQ106" s="126" t="s">
        <v>2863</v>
      </c>
      <c r="BR106" s="126" t="s">
        <v>2864</v>
      </c>
      <c r="BS106" s="126" t="s">
        <v>2865</v>
      </c>
      <c r="BT106" s="126" t="s">
        <v>2866</v>
      </c>
      <c r="BU106" s="126" t="s">
        <v>2867</v>
      </c>
      <c r="BV106" s="126" t="s">
        <v>2868</v>
      </c>
      <c r="FK106" s="117"/>
    </row>
    <row r="107" spans="2:167" x14ac:dyDescent="0.3">
      <c r="B107" s="45"/>
      <c r="C107" s="45"/>
      <c r="D107" s="196" t="str">
        <f t="shared" si="5"/>
        <v/>
      </c>
      <c r="E107" s="46"/>
      <c r="F107" s="46"/>
      <c r="G107" s="46"/>
      <c r="H107" s="46"/>
      <c r="I107" s="46"/>
      <c r="J107" s="46"/>
      <c r="K107" s="46"/>
      <c r="L107" s="46"/>
      <c r="M107" s="46"/>
      <c r="N107" s="46"/>
      <c r="AS107" s="117"/>
      <c r="AU107" s="50" t="s">
        <v>162</v>
      </c>
      <c r="AW107" s="50">
        <f t="shared" si="3"/>
        <v>0</v>
      </c>
      <c r="AY107" s="50" t="str">
        <f t="shared" si="4"/>
        <v/>
      </c>
      <c r="BD107" s="126" t="s">
        <v>2850</v>
      </c>
      <c r="BE107" s="126" t="s">
        <v>2870</v>
      </c>
      <c r="BG107" s="126" t="s">
        <v>2881</v>
      </c>
      <c r="BH107" s="126" t="s">
        <v>3401</v>
      </c>
      <c r="BI107" s="126" t="s">
        <v>3178</v>
      </c>
      <c r="BL107" s="126" t="s">
        <v>1919</v>
      </c>
      <c r="BQ107" s="126" t="s">
        <v>2873</v>
      </c>
      <c r="BR107" s="126" t="s">
        <v>2874</v>
      </c>
      <c r="BS107" s="126" t="s">
        <v>2875</v>
      </c>
      <c r="BT107" s="126" t="s">
        <v>2876</v>
      </c>
      <c r="BU107" s="126" t="s">
        <v>2877</v>
      </c>
      <c r="BV107" s="126" t="s">
        <v>2878</v>
      </c>
      <c r="FK107" s="117"/>
    </row>
    <row r="108" spans="2:167" x14ac:dyDescent="0.3">
      <c r="B108" s="45"/>
      <c r="C108" s="45"/>
      <c r="D108" s="196" t="str">
        <f t="shared" si="5"/>
        <v/>
      </c>
      <c r="E108" s="46"/>
      <c r="F108" s="46"/>
      <c r="G108" s="46"/>
      <c r="H108" s="46"/>
      <c r="I108" s="46"/>
      <c r="J108" s="46"/>
      <c r="K108" s="46"/>
      <c r="L108" s="46"/>
      <c r="M108" s="46"/>
      <c r="N108" s="46"/>
      <c r="AS108" s="117"/>
      <c r="AU108" s="50" t="s">
        <v>163</v>
      </c>
      <c r="AW108" s="50">
        <f t="shared" si="3"/>
        <v>0</v>
      </c>
      <c r="AY108" s="50" t="str">
        <f t="shared" si="4"/>
        <v/>
      </c>
      <c r="BD108" s="126" t="s">
        <v>2869</v>
      </c>
      <c r="BE108" s="126" t="s">
        <v>2880</v>
      </c>
      <c r="BG108" s="126" t="s">
        <v>2891</v>
      </c>
      <c r="BH108" s="126" t="s">
        <v>3403</v>
      </c>
      <c r="BI108" s="126" t="s">
        <v>3183</v>
      </c>
      <c r="BL108" s="126" t="s">
        <v>1946</v>
      </c>
      <c r="BQ108" s="126" t="s">
        <v>2883</v>
      </c>
      <c r="BR108" s="126" t="s">
        <v>2884</v>
      </c>
      <c r="BS108" s="126" t="s">
        <v>2885</v>
      </c>
      <c r="BT108" s="126" t="s">
        <v>2886</v>
      </c>
      <c r="BU108" s="126" t="s">
        <v>2887</v>
      </c>
      <c r="BV108" s="126" t="s">
        <v>2888</v>
      </c>
      <c r="FK108" s="117"/>
    </row>
    <row r="109" spans="2:167" x14ac:dyDescent="0.3">
      <c r="B109" s="45"/>
      <c r="C109" s="45"/>
      <c r="D109" s="196" t="str">
        <f t="shared" si="5"/>
        <v/>
      </c>
      <c r="E109" s="46"/>
      <c r="F109" s="46"/>
      <c r="G109" s="46"/>
      <c r="H109" s="46"/>
      <c r="I109" s="46"/>
      <c r="J109" s="46"/>
      <c r="K109" s="46"/>
      <c r="L109" s="46"/>
      <c r="M109" s="46"/>
      <c r="N109" s="46"/>
      <c r="AS109" s="117"/>
      <c r="AU109" s="50" t="s">
        <v>164</v>
      </c>
      <c r="AW109" s="50">
        <f t="shared" si="3"/>
        <v>0</v>
      </c>
      <c r="AY109" s="50" t="str">
        <f t="shared" si="4"/>
        <v/>
      </c>
      <c r="BD109" s="126" t="s">
        <v>2879</v>
      </c>
      <c r="BE109" s="126" t="s">
        <v>2890</v>
      </c>
      <c r="BG109" s="126" t="s">
        <v>2901</v>
      </c>
      <c r="BH109" s="126" t="s">
        <v>3405</v>
      </c>
      <c r="BI109" s="126" t="s">
        <v>3198</v>
      </c>
      <c r="BL109" s="126" t="s">
        <v>2445</v>
      </c>
      <c r="BQ109" s="126" t="s">
        <v>2893</v>
      </c>
      <c r="BR109" s="126" t="s">
        <v>2894</v>
      </c>
      <c r="BS109" s="126" t="s">
        <v>2895</v>
      </c>
      <c r="BT109" s="126" t="s">
        <v>2896</v>
      </c>
      <c r="BU109" s="126" t="s">
        <v>2897</v>
      </c>
      <c r="BV109" s="126" t="s">
        <v>2898</v>
      </c>
      <c r="FK109" s="117"/>
    </row>
    <row r="110" spans="2:167" x14ac:dyDescent="0.3">
      <c r="B110" s="45"/>
      <c r="C110" s="45"/>
      <c r="D110" s="196" t="str">
        <f t="shared" si="5"/>
        <v/>
      </c>
      <c r="E110" s="46"/>
      <c r="F110" s="46"/>
      <c r="G110" s="46"/>
      <c r="H110" s="46"/>
      <c r="I110" s="46"/>
      <c r="J110" s="46"/>
      <c r="K110" s="46"/>
      <c r="L110" s="46"/>
      <c r="M110" s="46"/>
      <c r="N110" s="46"/>
      <c r="AS110" s="117"/>
      <c r="AU110" s="50" t="s">
        <v>165</v>
      </c>
      <c r="AW110" s="50">
        <f t="shared" si="3"/>
        <v>0</v>
      </c>
      <c r="AY110" s="50" t="str">
        <f t="shared" si="4"/>
        <v/>
      </c>
      <c r="BD110" s="126" t="s">
        <v>2889</v>
      </c>
      <c r="BE110" s="126" t="s">
        <v>2900</v>
      </c>
      <c r="BG110" s="126" t="s">
        <v>2911</v>
      </c>
      <c r="BH110" s="126" t="s">
        <v>3409</v>
      </c>
      <c r="BI110" s="126" t="s">
        <v>3208</v>
      </c>
      <c r="BL110" s="126" t="s">
        <v>2464</v>
      </c>
      <c r="BQ110" s="126" t="s">
        <v>2903</v>
      </c>
      <c r="BR110" s="126" t="s">
        <v>2904</v>
      </c>
      <c r="BS110" s="126" t="s">
        <v>2905</v>
      </c>
      <c r="BT110" s="126" t="s">
        <v>2906</v>
      </c>
      <c r="BU110" s="126" t="s">
        <v>2907</v>
      </c>
      <c r="BV110" s="126" t="s">
        <v>2908</v>
      </c>
      <c r="FK110" s="117"/>
    </row>
    <row r="111" spans="2:167" x14ac:dyDescent="0.3">
      <c r="B111" s="45"/>
      <c r="C111" s="45"/>
      <c r="D111" s="196" t="str">
        <f t="shared" si="5"/>
        <v/>
      </c>
      <c r="E111" s="46"/>
      <c r="F111" s="46"/>
      <c r="G111" s="46"/>
      <c r="H111" s="46"/>
      <c r="I111" s="46"/>
      <c r="J111" s="46"/>
      <c r="K111" s="46"/>
      <c r="L111" s="46"/>
      <c r="M111" s="46"/>
      <c r="N111" s="46"/>
      <c r="AS111" s="117"/>
      <c r="AU111" s="50" t="s">
        <v>166</v>
      </c>
      <c r="AW111" s="50">
        <f t="shared" si="3"/>
        <v>0</v>
      </c>
      <c r="AY111" s="50" t="str">
        <f t="shared" si="4"/>
        <v/>
      </c>
      <c r="BD111" s="126" t="s">
        <v>2899</v>
      </c>
      <c r="BE111" s="126" t="s">
        <v>2910</v>
      </c>
      <c r="BG111" s="126" t="s">
        <v>2921</v>
      </c>
      <c r="BH111" s="126" t="s">
        <v>3413</v>
      </c>
      <c r="BI111" s="126" t="s">
        <v>3213</v>
      </c>
      <c r="BL111" s="126" t="s">
        <v>1972</v>
      </c>
      <c r="BQ111" s="126" t="s">
        <v>2913</v>
      </c>
      <c r="BR111" s="126" t="s">
        <v>2914</v>
      </c>
      <c r="BS111" s="126" t="s">
        <v>2915</v>
      </c>
      <c r="BT111" s="126" t="s">
        <v>2916</v>
      </c>
      <c r="BU111" s="126" t="s">
        <v>2917</v>
      </c>
      <c r="BV111" s="126" t="s">
        <v>2918</v>
      </c>
      <c r="FK111" s="117"/>
    </row>
    <row r="112" spans="2:167" x14ac:dyDescent="0.3">
      <c r="B112" s="45"/>
      <c r="C112" s="45"/>
      <c r="D112" s="196" t="str">
        <f t="shared" si="5"/>
        <v/>
      </c>
      <c r="E112" s="46"/>
      <c r="F112" s="46"/>
      <c r="G112" s="46"/>
      <c r="H112" s="46"/>
      <c r="I112" s="46"/>
      <c r="J112" s="46"/>
      <c r="K112" s="46"/>
      <c r="L112" s="46"/>
      <c r="M112" s="46"/>
      <c r="N112" s="46"/>
      <c r="AS112" s="117"/>
      <c r="AU112" s="50" t="s">
        <v>167</v>
      </c>
      <c r="AW112" s="50">
        <f t="shared" si="3"/>
        <v>0</v>
      </c>
      <c r="AY112" s="50" t="str">
        <f t="shared" si="4"/>
        <v/>
      </c>
      <c r="BD112" s="126" t="s">
        <v>2909</v>
      </c>
      <c r="BE112" s="126" t="s">
        <v>2920</v>
      </c>
      <c r="BG112" s="126" t="s">
        <v>2930</v>
      </c>
      <c r="BH112" s="126" t="s">
        <v>3415</v>
      </c>
      <c r="BI112" s="126" t="s">
        <v>3232</v>
      </c>
      <c r="BL112" s="126" t="s">
        <v>1998</v>
      </c>
      <c r="BQ112" s="126" t="s">
        <v>2923</v>
      </c>
      <c r="BR112" s="126" t="s">
        <v>2924</v>
      </c>
      <c r="BT112" s="126" t="s">
        <v>2925</v>
      </c>
      <c r="BU112" s="126" t="s">
        <v>2926</v>
      </c>
      <c r="BV112" s="126" t="s">
        <v>2927</v>
      </c>
      <c r="FK112" s="117"/>
    </row>
    <row r="113" spans="2:167" x14ac:dyDescent="0.3">
      <c r="B113" s="45"/>
      <c r="C113" s="45"/>
      <c r="D113" s="196" t="str">
        <f t="shared" si="5"/>
        <v/>
      </c>
      <c r="E113" s="46"/>
      <c r="F113" s="46"/>
      <c r="G113" s="46"/>
      <c r="H113" s="46"/>
      <c r="I113" s="46"/>
      <c r="J113" s="46"/>
      <c r="K113" s="46"/>
      <c r="L113" s="46"/>
      <c r="M113" s="46"/>
      <c r="N113" s="46"/>
      <c r="AS113" s="117"/>
      <c r="AU113" s="50" t="s">
        <v>168</v>
      </c>
      <c r="AW113" s="50">
        <f t="shared" si="3"/>
        <v>0</v>
      </c>
      <c r="AY113" s="50" t="str">
        <f t="shared" si="4"/>
        <v/>
      </c>
      <c r="BD113" s="126" t="s">
        <v>2928</v>
      </c>
      <c r="BE113" s="126" t="s">
        <v>2929</v>
      </c>
      <c r="BG113" s="126" t="s">
        <v>2939</v>
      </c>
      <c r="BH113" s="126" t="s">
        <v>3417</v>
      </c>
      <c r="BI113" s="126" t="s">
        <v>3238</v>
      </c>
      <c r="BL113" s="126" t="s">
        <v>2483</v>
      </c>
      <c r="BQ113" s="126" t="s">
        <v>2932</v>
      </c>
      <c r="BR113" s="126" t="s">
        <v>2933</v>
      </c>
      <c r="BT113" s="126" t="s">
        <v>2934</v>
      </c>
      <c r="BU113" s="126" t="s">
        <v>2935</v>
      </c>
      <c r="BV113" s="126" t="s">
        <v>2936</v>
      </c>
      <c r="FK113" s="117"/>
    </row>
    <row r="114" spans="2:167" x14ac:dyDescent="0.3">
      <c r="B114" s="45"/>
      <c r="C114" s="45"/>
      <c r="D114" s="196" t="str">
        <f t="shared" si="5"/>
        <v/>
      </c>
      <c r="E114" s="46"/>
      <c r="F114" s="46"/>
      <c r="G114" s="46"/>
      <c r="H114" s="46"/>
      <c r="I114" s="46"/>
      <c r="J114" s="46"/>
      <c r="K114" s="46"/>
      <c r="L114" s="46"/>
      <c r="M114" s="46"/>
      <c r="N114" s="46"/>
      <c r="AS114" s="117"/>
      <c r="AU114" s="50" t="s">
        <v>169</v>
      </c>
      <c r="AW114" s="50">
        <f t="shared" si="3"/>
        <v>0</v>
      </c>
      <c r="AY114" s="50" t="str">
        <f t="shared" si="4"/>
        <v/>
      </c>
      <c r="BD114" s="126" t="s">
        <v>2937</v>
      </c>
      <c r="BE114" s="126" t="s">
        <v>2938</v>
      </c>
      <c r="BG114" s="126" t="s">
        <v>2948</v>
      </c>
      <c r="BH114" s="126" t="s">
        <v>3419</v>
      </c>
      <c r="BI114" s="126" t="s">
        <v>3241</v>
      </c>
      <c r="BL114" s="126" t="s">
        <v>2502</v>
      </c>
      <c r="BQ114" s="126" t="s">
        <v>2941</v>
      </c>
      <c r="BR114" s="126" t="s">
        <v>2942</v>
      </c>
      <c r="BT114" s="126" t="s">
        <v>2943</v>
      </c>
      <c r="BU114" s="126" t="s">
        <v>2944</v>
      </c>
      <c r="BV114" s="126" t="s">
        <v>2945</v>
      </c>
      <c r="FK114" s="117"/>
    </row>
    <row r="115" spans="2:167" x14ac:dyDescent="0.3">
      <c r="B115" s="45"/>
      <c r="C115" s="45"/>
      <c r="D115" s="196" t="str">
        <f t="shared" si="5"/>
        <v/>
      </c>
      <c r="E115" s="46"/>
      <c r="F115" s="46"/>
      <c r="G115" s="46"/>
      <c r="H115" s="46"/>
      <c r="I115" s="46"/>
      <c r="J115" s="46"/>
      <c r="K115" s="46"/>
      <c r="L115" s="46"/>
      <c r="M115" s="46"/>
      <c r="N115" s="46"/>
      <c r="AS115" s="117"/>
      <c r="AU115" s="50" t="s">
        <v>170</v>
      </c>
      <c r="AW115" s="50">
        <f t="shared" si="3"/>
        <v>0</v>
      </c>
      <c r="AY115" s="50" t="str">
        <f t="shared" si="4"/>
        <v/>
      </c>
      <c r="BD115" s="126" t="s">
        <v>2946</v>
      </c>
      <c r="BE115" s="126" t="s">
        <v>2947</v>
      </c>
      <c r="BG115" s="126" t="s">
        <v>2957</v>
      </c>
      <c r="BH115" s="126" t="s">
        <v>3425</v>
      </c>
      <c r="BI115" s="126" t="s">
        <v>3244</v>
      </c>
      <c r="BL115" s="126" t="s">
        <v>2521</v>
      </c>
      <c r="BQ115" s="126" t="s">
        <v>2950</v>
      </c>
      <c r="BR115" s="126" t="s">
        <v>2951</v>
      </c>
      <c r="BT115" s="126" t="s">
        <v>2952</v>
      </c>
      <c r="BU115" s="126" t="s">
        <v>2953</v>
      </c>
      <c r="BV115" s="126" t="s">
        <v>2954</v>
      </c>
      <c r="FK115" s="117"/>
    </row>
    <row r="116" spans="2:167" x14ac:dyDescent="0.3">
      <c r="B116" s="45"/>
      <c r="C116" s="45"/>
      <c r="D116" s="196" t="str">
        <f t="shared" si="5"/>
        <v/>
      </c>
      <c r="E116" s="46"/>
      <c r="F116" s="46"/>
      <c r="G116" s="46"/>
      <c r="H116" s="46"/>
      <c r="I116" s="46"/>
      <c r="J116" s="46"/>
      <c r="K116" s="46"/>
      <c r="L116" s="46"/>
      <c r="M116" s="46"/>
      <c r="N116" s="46"/>
      <c r="AS116" s="117"/>
      <c r="AU116" s="50" t="s">
        <v>171</v>
      </c>
      <c r="AW116" s="50">
        <f t="shared" si="3"/>
        <v>0</v>
      </c>
      <c r="AY116" s="50" t="str">
        <f t="shared" si="4"/>
        <v/>
      </c>
      <c r="BD116" s="126" t="s">
        <v>2955</v>
      </c>
      <c r="BE116" s="126" t="s">
        <v>2956</v>
      </c>
      <c r="BG116" s="126" t="s">
        <v>2966</v>
      </c>
      <c r="BH116" s="126" t="s">
        <v>3429</v>
      </c>
      <c r="BI116" s="126" t="s">
        <v>3247</v>
      </c>
      <c r="BL116" s="126" t="s">
        <v>2537</v>
      </c>
      <c r="BQ116" s="126" t="s">
        <v>2959</v>
      </c>
      <c r="BR116" s="126" t="s">
        <v>2960</v>
      </c>
      <c r="BT116" s="126" t="s">
        <v>2961</v>
      </c>
      <c r="BU116" s="126" t="s">
        <v>2962</v>
      </c>
      <c r="BV116" s="126" t="s">
        <v>2963</v>
      </c>
      <c r="FK116" s="117"/>
    </row>
    <row r="117" spans="2:167" x14ac:dyDescent="0.3">
      <c r="B117" s="45"/>
      <c r="C117" s="45"/>
      <c r="D117" s="196" t="str">
        <f t="shared" si="5"/>
        <v/>
      </c>
      <c r="E117" s="46"/>
      <c r="F117" s="46"/>
      <c r="G117" s="46"/>
      <c r="H117" s="46"/>
      <c r="I117" s="46"/>
      <c r="J117" s="46"/>
      <c r="K117" s="46"/>
      <c r="L117" s="46"/>
      <c r="M117" s="46"/>
      <c r="N117" s="46"/>
      <c r="AS117" s="117"/>
      <c r="AU117" s="50" t="s">
        <v>172</v>
      </c>
      <c r="AW117" s="50">
        <f t="shared" si="3"/>
        <v>0</v>
      </c>
      <c r="AY117" s="50" t="str">
        <f t="shared" si="4"/>
        <v/>
      </c>
      <c r="BD117" s="126" t="s">
        <v>2964</v>
      </c>
      <c r="BE117" s="126" t="s">
        <v>2965</v>
      </c>
      <c r="BG117" s="126" t="s">
        <v>2975</v>
      </c>
      <c r="BH117" s="126" t="s">
        <v>3431</v>
      </c>
      <c r="BI117" s="126" t="s">
        <v>3253</v>
      </c>
      <c r="BL117" s="126" t="s">
        <v>2554</v>
      </c>
      <c r="BQ117" s="126" t="s">
        <v>2968</v>
      </c>
      <c r="BR117" s="126" t="s">
        <v>2969</v>
      </c>
      <c r="BT117" s="126" t="s">
        <v>2970</v>
      </c>
      <c r="BU117" s="126" t="s">
        <v>2971</v>
      </c>
      <c r="BV117" s="126" t="s">
        <v>2972</v>
      </c>
      <c r="FK117" s="117"/>
    </row>
    <row r="118" spans="2:167" x14ac:dyDescent="0.3">
      <c r="B118" s="45"/>
      <c r="C118" s="45"/>
      <c r="D118" s="196" t="str">
        <f t="shared" si="5"/>
        <v/>
      </c>
      <c r="E118" s="46"/>
      <c r="F118" s="46"/>
      <c r="G118" s="46"/>
      <c r="H118" s="46"/>
      <c r="I118" s="46"/>
      <c r="J118" s="46"/>
      <c r="K118" s="46"/>
      <c r="L118" s="46"/>
      <c r="M118" s="46"/>
      <c r="N118" s="46"/>
      <c r="AS118" s="117"/>
      <c r="AU118" s="50" t="s">
        <v>173</v>
      </c>
      <c r="AW118" s="50">
        <f t="shared" si="3"/>
        <v>0</v>
      </c>
      <c r="AY118" s="50" t="str">
        <f t="shared" si="4"/>
        <v/>
      </c>
      <c r="BD118" s="126" t="s">
        <v>2973</v>
      </c>
      <c r="BE118" s="126" t="s">
        <v>2974</v>
      </c>
      <c r="BG118" s="126" t="s">
        <v>2984</v>
      </c>
      <c r="BH118" s="126" t="s">
        <v>3433</v>
      </c>
      <c r="BI118" s="126" t="s">
        <v>3268</v>
      </c>
      <c r="BL118" s="126" t="s">
        <v>2024</v>
      </c>
      <c r="BQ118" s="126" t="s">
        <v>2977</v>
      </c>
      <c r="BR118" s="126" t="s">
        <v>2978</v>
      </c>
      <c r="BT118" s="126" t="s">
        <v>2979</v>
      </c>
      <c r="BU118" s="126" t="s">
        <v>2980</v>
      </c>
      <c r="BV118" s="126" t="s">
        <v>2981</v>
      </c>
      <c r="FK118" s="117"/>
    </row>
    <row r="119" spans="2:167" x14ac:dyDescent="0.3">
      <c r="B119" s="45"/>
      <c r="C119" s="45"/>
      <c r="D119" s="196" t="str">
        <f t="shared" si="5"/>
        <v/>
      </c>
      <c r="E119" s="46"/>
      <c r="F119" s="46"/>
      <c r="G119" s="46"/>
      <c r="H119" s="46"/>
      <c r="I119" s="46"/>
      <c r="J119" s="46"/>
      <c r="K119" s="46"/>
      <c r="L119" s="46"/>
      <c r="M119" s="46"/>
      <c r="N119" s="46"/>
      <c r="AS119" s="117"/>
      <c r="AU119" s="50" t="s">
        <v>174</v>
      </c>
      <c r="AW119" s="50">
        <f t="shared" si="3"/>
        <v>0</v>
      </c>
      <c r="AY119" s="50" t="str">
        <f t="shared" si="4"/>
        <v/>
      </c>
      <c r="BD119" s="126" t="s">
        <v>2982</v>
      </c>
      <c r="BE119" s="126" t="s">
        <v>2983</v>
      </c>
      <c r="BG119" s="126" t="s">
        <v>2993</v>
      </c>
      <c r="BH119" s="126" t="s">
        <v>3437</v>
      </c>
      <c r="BI119" s="126" t="s">
        <v>3271</v>
      </c>
      <c r="BL119" s="126" t="s">
        <v>2049</v>
      </c>
      <c r="BQ119" s="126" t="s">
        <v>2986</v>
      </c>
      <c r="BR119" s="126" t="s">
        <v>2987</v>
      </c>
      <c r="BT119" s="126" t="s">
        <v>2988</v>
      </c>
      <c r="BU119" s="126" t="s">
        <v>2989</v>
      </c>
      <c r="BV119" s="126" t="s">
        <v>2990</v>
      </c>
      <c r="FK119" s="117"/>
    </row>
    <row r="120" spans="2:167" x14ac:dyDescent="0.3">
      <c r="B120" s="45"/>
      <c r="C120" s="45"/>
      <c r="D120" s="196" t="str">
        <f t="shared" si="5"/>
        <v/>
      </c>
      <c r="E120" s="46"/>
      <c r="F120" s="46"/>
      <c r="G120" s="46"/>
      <c r="H120" s="46"/>
      <c r="I120" s="46"/>
      <c r="J120" s="46"/>
      <c r="K120" s="46"/>
      <c r="L120" s="46"/>
      <c r="M120" s="46"/>
      <c r="N120" s="46"/>
      <c r="AS120" s="117"/>
      <c r="AU120" s="50" t="s">
        <v>175</v>
      </c>
      <c r="AW120" s="50">
        <f t="shared" si="3"/>
        <v>0</v>
      </c>
      <c r="AY120" s="50" t="str">
        <f t="shared" si="4"/>
        <v/>
      </c>
      <c r="BD120" s="126" t="s">
        <v>2991</v>
      </c>
      <c r="BE120" s="126" t="s">
        <v>2992</v>
      </c>
      <c r="BG120" s="126" t="s">
        <v>3002</v>
      </c>
      <c r="BH120" s="126" t="s">
        <v>3439</v>
      </c>
      <c r="BI120" s="126" t="s">
        <v>3286</v>
      </c>
      <c r="BL120" s="126" t="s">
        <v>2571</v>
      </c>
      <c r="BQ120" s="126" t="s">
        <v>2995</v>
      </c>
      <c r="BR120" s="126" t="s">
        <v>2996</v>
      </c>
      <c r="BT120" s="126" t="s">
        <v>2997</v>
      </c>
      <c r="BU120" s="126" t="s">
        <v>2998</v>
      </c>
      <c r="BV120" s="126" t="s">
        <v>2999</v>
      </c>
      <c r="FK120" s="117"/>
    </row>
    <row r="121" spans="2:167" x14ac:dyDescent="0.3">
      <c r="B121" s="45"/>
      <c r="C121" s="45"/>
      <c r="D121" s="196" t="str">
        <f t="shared" si="5"/>
        <v/>
      </c>
      <c r="E121" s="46"/>
      <c r="F121" s="46"/>
      <c r="G121" s="46"/>
      <c r="H121" s="46"/>
      <c r="I121" s="46"/>
      <c r="J121" s="46"/>
      <c r="K121" s="46"/>
      <c r="L121" s="46"/>
      <c r="M121" s="46"/>
      <c r="N121" s="46"/>
      <c r="AS121" s="117"/>
      <c r="AU121" s="50" t="s">
        <v>176</v>
      </c>
      <c r="AW121" s="50">
        <f t="shared" si="3"/>
        <v>0</v>
      </c>
      <c r="AY121" s="50" t="str">
        <f t="shared" si="4"/>
        <v/>
      </c>
      <c r="BD121" s="126" t="s">
        <v>3000</v>
      </c>
      <c r="BE121" s="126" t="s">
        <v>3001</v>
      </c>
      <c r="BG121" s="126" t="s">
        <v>3011</v>
      </c>
      <c r="BH121" s="126" t="s">
        <v>3440</v>
      </c>
      <c r="BI121" s="126" t="s">
        <v>3289</v>
      </c>
      <c r="BL121" s="126" t="s">
        <v>2587</v>
      </c>
      <c r="BQ121" s="126" t="s">
        <v>3004</v>
      </c>
      <c r="BR121" s="126" t="s">
        <v>3005</v>
      </c>
      <c r="BT121" s="126" t="s">
        <v>3006</v>
      </c>
      <c r="BU121" s="126" t="s">
        <v>3007</v>
      </c>
      <c r="BV121" s="126" t="s">
        <v>3008</v>
      </c>
      <c r="FK121" s="117"/>
    </row>
    <row r="122" spans="2:167" x14ac:dyDescent="0.3">
      <c r="B122" s="45"/>
      <c r="C122" s="45"/>
      <c r="D122" s="196" t="str">
        <f t="shared" si="5"/>
        <v/>
      </c>
      <c r="E122" s="46"/>
      <c r="F122" s="46"/>
      <c r="G122" s="46"/>
      <c r="H122" s="46"/>
      <c r="I122" s="46"/>
      <c r="J122" s="46"/>
      <c r="K122" s="46"/>
      <c r="L122" s="46"/>
      <c r="M122" s="46"/>
      <c r="N122" s="46"/>
      <c r="AS122" s="117"/>
      <c r="AU122" s="50" t="s">
        <v>177</v>
      </c>
      <c r="AW122" s="50">
        <f t="shared" si="3"/>
        <v>0</v>
      </c>
      <c r="AY122" s="50" t="str">
        <f t="shared" si="4"/>
        <v/>
      </c>
      <c r="BD122" s="126" t="s">
        <v>3009</v>
      </c>
      <c r="BE122" s="126" t="s">
        <v>3010</v>
      </c>
      <c r="BG122" s="126" t="s">
        <v>3020</v>
      </c>
      <c r="BH122" s="126" t="s">
        <v>3441</v>
      </c>
      <c r="BI122" s="126" t="s">
        <v>3295</v>
      </c>
      <c r="BL122" s="126" t="s">
        <v>2604</v>
      </c>
      <c r="BQ122" s="126" t="s">
        <v>3013</v>
      </c>
      <c r="BR122" s="126" t="s">
        <v>3014</v>
      </c>
      <c r="BT122" s="126" t="s">
        <v>3015</v>
      </c>
      <c r="BU122" s="126" t="s">
        <v>3016</v>
      </c>
      <c r="BV122" s="126" t="s">
        <v>3017</v>
      </c>
      <c r="FK122" s="117"/>
    </row>
    <row r="123" spans="2:167" x14ac:dyDescent="0.3">
      <c r="B123" s="45"/>
      <c r="C123" s="45"/>
      <c r="D123" s="196" t="str">
        <f t="shared" si="5"/>
        <v/>
      </c>
      <c r="E123" s="46"/>
      <c r="F123" s="46"/>
      <c r="G123" s="46"/>
      <c r="H123" s="46"/>
      <c r="I123" s="46"/>
      <c r="J123" s="46"/>
      <c r="K123" s="46"/>
      <c r="L123" s="46"/>
      <c r="M123" s="46"/>
      <c r="N123" s="46"/>
      <c r="AS123" s="117"/>
      <c r="AU123" s="50" t="s">
        <v>178</v>
      </c>
      <c r="AW123" s="50">
        <f t="shared" si="3"/>
        <v>0</v>
      </c>
      <c r="AY123" s="50" t="str">
        <f t="shared" si="4"/>
        <v/>
      </c>
      <c r="BD123" s="126" t="s">
        <v>3018</v>
      </c>
      <c r="BE123" s="126" t="s">
        <v>3019</v>
      </c>
      <c r="BG123" s="126" t="s">
        <v>3027</v>
      </c>
      <c r="BH123" s="126" t="s">
        <v>3444</v>
      </c>
      <c r="BI123" s="126" t="s">
        <v>3298</v>
      </c>
      <c r="BL123" s="126" t="s">
        <v>2621</v>
      </c>
      <c r="BQ123" s="126" t="s">
        <v>3022</v>
      </c>
      <c r="BT123" s="126" t="s">
        <v>3023</v>
      </c>
      <c r="BU123" s="126" t="s">
        <v>3024</v>
      </c>
      <c r="FK123" s="117"/>
    </row>
    <row r="124" spans="2:167" x14ac:dyDescent="0.3">
      <c r="B124" s="45"/>
      <c r="C124" s="45"/>
      <c r="D124" s="196" t="str">
        <f t="shared" si="5"/>
        <v/>
      </c>
      <c r="E124" s="46"/>
      <c r="F124" s="46"/>
      <c r="G124" s="46"/>
      <c r="H124" s="46"/>
      <c r="I124" s="46"/>
      <c r="J124" s="46"/>
      <c r="K124" s="46"/>
      <c r="L124" s="46"/>
      <c r="M124" s="46"/>
      <c r="N124" s="46"/>
      <c r="AS124" s="117"/>
      <c r="AU124" s="50" t="s">
        <v>204</v>
      </c>
      <c r="AW124" s="50">
        <f t="shared" si="3"/>
        <v>0</v>
      </c>
      <c r="AY124" s="50" t="str">
        <f t="shared" si="4"/>
        <v/>
      </c>
      <c r="BD124" s="126" t="s">
        <v>3025</v>
      </c>
      <c r="BE124" s="126" t="s">
        <v>3026</v>
      </c>
      <c r="BG124" s="126" t="s">
        <v>3034</v>
      </c>
      <c r="BH124" s="126" t="s">
        <v>3445</v>
      </c>
      <c r="BI124" s="126" t="s">
        <v>3304</v>
      </c>
      <c r="BL124" s="126" t="s">
        <v>2638</v>
      </c>
      <c r="BQ124" s="126" t="s">
        <v>3029</v>
      </c>
      <c r="BT124" s="126" t="s">
        <v>3030</v>
      </c>
      <c r="BU124" s="126" t="s">
        <v>3031</v>
      </c>
      <c r="FK124" s="117"/>
    </row>
    <row r="125" spans="2:167" x14ac:dyDescent="0.3">
      <c r="B125" s="45"/>
      <c r="C125" s="45"/>
      <c r="D125" s="196" t="str">
        <f t="shared" si="5"/>
        <v/>
      </c>
      <c r="E125" s="46"/>
      <c r="F125" s="46"/>
      <c r="G125" s="46"/>
      <c r="H125" s="46"/>
      <c r="I125" s="46"/>
      <c r="J125" s="46"/>
      <c r="K125" s="46"/>
      <c r="L125" s="46"/>
      <c r="M125" s="46"/>
      <c r="N125" s="46"/>
      <c r="AS125" s="117"/>
      <c r="AU125" s="50" t="s">
        <v>179</v>
      </c>
      <c r="AW125" s="50">
        <f t="shared" si="3"/>
        <v>0</v>
      </c>
      <c r="AY125" s="50" t="str">
        <f t="shared" si="4"/>
        <v/>
      </c>
      <c r="BD125" s="126" t="s">
        <v>3032</v>
      </c>
      <c r="BE125" s="126" t="s">
        <v>3033</v>
      </c>
      <c r="BG125" s="126" t="s">
        <v>3041</v>
      </c>
      <c r="BH125" s="126" t="s">
        <v>3447</v>
      </c>
      <c r="BI125" s="126" t="s">
        <v>3313</v>
      </c>
      <c r="BQ125" s="126" t="s">
        <v>3036</v>
      </c>
      <c r="BT125" s="126" t="s">
        <v>3037</v>
      </c>
      <c r="BU125" s="126" t="s">
        <v>3038</v>
      </c>
      <c r="FK125" s="117"/>
    </row>
    <row r="126" spans="2:167" x14ac:dyDescent="0.3">
      <c r="B126" s="45"/>
      <c r="C126" s="45"/>
      <c r="D126" s="196" t="str">
        <f t="shared" si="5"/>
        <v/>
      </c>
      <c r="E126" s="46"/>
      <c r="F126" s="46"/>
      <c r="G126" s="46"/>
      <c r="H126" s="46"/>
      <c r="I126" s="46"/>
      <c r="J126" s="46"/>
      <c r="K126" s="46"/>
      <c r="L126" s="46"/>
      <c r="M126" s="46"/>
      <c r="N126" s="46"/>
      <c r="AS126" s="117"/>
      <c r="AU126" s="50" t="s">
        <v>180</v>
      </c>
      <c r="AW126" s="50">
        <f t="shared" si="3"/>
        <v>0</v>
      </c>
      <c r="AY126" s="50" t="str">
        <f t="shared" si="4"/>
        <v/>
      </c>
      <c r="BD126" s="126" t="s">
        <v>3747</v>
      </c>
      <c r="BE126" s="126" t="s">
        <v>3040</v>
      </c>
      <c r="BG126" s="126" t="s">
        <v>3047</v>
      </c>
      <c r="BH126" s="126" t="s">
        <v>3448</v>
      </c>
      <c r="BI126" s="126" t="s">
        <v>3741</v>
      </c>
      <c r="BQ126" s="126" t="s">
        <v>3043</v>
      </c>
      <c r="BT126" s="126" t="s">
        <v>3044</v>
      </c>
      <c r="BU126" s="126" t="s">
        <v>3045</v>
      </c>
      <c r="FK126" s="117"/>
    </row>
    <row r="127" spans="2:167" x14ac:dyDescent="0.3">
      <c r="B127" s="45"/>
      <c r="C127" s="45"/>
      <c r="D127" s="196" t="str">
        <f t="shared" si="5"/>
        <v/>
      </c>
      <c r="E127" s="46"/>
      <c r="F127" s="46"/>
      <c r="G127" s="46"/>
      <c r="H127" s="46"/>
      <c r="I127" s="46"/>
      <c r="J127" s="46"/>
      <c r="K127" s="46"/>
      <c r="L127" s="46"/>
      <c r="M127" s="46"/>
      <c r="N127" s="46"/>
      <c r="AS127" s="117"/>
      <c r="AU127" s="50" t="s">
        <v>181</v>
      </c>
      <c r="AW127" s="50">
        <f t="shared" si="3"/>
        <v>0</v>
      </c>
      <c r="AY127" s="50" t="str">
        <f t="shared" si="4"/>
        <v/>
      </c>
      <c r="BD127" s="126" t="s">
        <v>3039</v>
      </c>
      <c r="BG127" s="126" t="s">
        <v>3053</v>
      </c>
      <c r="BH127" s="126" t="s">
        <v>3449</v>
      </c>
      <c r="BI127" s="126" t="s">
        <v>3328</v>
      </c>
      <c r="BQ127" s="126" t="s">
        <v>3049</v>
      </c>
      <c r="BT127" s="126" t="s">
        <v>3050</v>
      </c>
      <c r="BU127" s="126" t="s">
        <v>3051</v>
      </c>
      <c r="FK127" s="117"/>
    </row>
    <row r="128" spans="2:167" x14ac:dyDescent="0.3">
      <c r="B128" s="45"/>
      <c r="C128" s="45"/>
      <c r="D128" s="196" t="str">
        <f t="shared" si="5"/>
        <v/>
      </c>
      <c r="E128" s="46"/>
      <c r="F128" s="46"/>
      <c r="G128" s="46"/>
      <c r="H128" s="46"/>
      <c r="I128" s="46"/>
      <c r="J128" s="46"/>
      <c r="K128" s="46"/>
      <c r="L128" s="46"/>
      <c r="M128" s="46"/>
      <c r="N128" s="46"/>
      <c r="AS128" s="117"/>
      <c r="AU128" s="50" t="s">
        <v>182</v>
      </c>
      <c r="AW128" s="50">
        <f t="shared" si="3"/>
        <v>0</v>
      </c>
      <c r="AY128" s="50" t="str">
        <f t="shared" si="4"/>
        <v/>
      </c>
      <c r="BD128" s="126" t="s">
        <v>3046</v>
      </c>
      <c r="BG128" s="126" t="s">
        <v>3058</v>
      </c>
      <c r="BH128" s="126" t="s">
        <v>3450</v>
      </c>
      <c r="BI128" s="126" t="s">
        <v>3330</v>
      </c>
      <c r="BQ128" s="126" t="s">
        <v>3055</v>
      </c>
      <c r="BT128" s="126" t="s">
        <v>3056</v>
      </c>
      <c r="BU128" s="126" t="s">
        <v>3057</v>
      </c>
      <c r="FK128" s="117"/>
    </row>
    <row r="129" spans="2:167" x14ac:dyDescent="0.3">
      <c r="B129" s="45"/>
      <c r="C129" s="45"/>
      <c r="D129" s="196" t="str">
        <f t="shared" si="5"/>
        <v/>
      </c>
      <c r="E129" s="46"/>
      <c r="F129" s="46"/>
      <c r="G129" s="46"/>
      <c r="H129" s="46"/>
      <c r="I129" s="46"/>
      <c r="J129" s="46"/>
      <c r="K129" s="46"/>
      <c r="L129" s="46"/>
      <c r="M129" s="46"/>
      <c r="N129" s="46"/>
      <c r="AS129" s="117"/>
      <c r="AU129" s="50" t="s">
        <v>183</v>
      </c>
      <c r="AW129" s="50">
        <f t="shared" si="3"/>
        <v>0</v>
      </c>
      <c r="AY129" s="50" t="str">
        <f t="shared" si="4"/>
        <v/>
      </c>
      <c r="BD129" s="126" t="s">
        <v>3052</v>
      </c>
      <c r="BG129" s="126" t="s">
        <v>3064</v>
      </c>
      <c r="BH129" s="126" t="s">
        <v>3455</v>
      </c>
      <c r="BI129" s="126" t="s">
        <v>3332</v>
      </c>
      <c r="BQ129" s="126" t="s">
        <v>3060</v>
      </c>
      <c r="BT129" s="126" t="s">
        <v>3061</v>
      </c>
      <c r="BU129" s="126" t="s">
        <v>3062</v>
      </c>
      <c r="FK129" s="117"/>
    </row>
    <row r="130" spans="2:167" x14ac:dyDescent="0.3">
      <c r="B130" s="45"/>
      <c r="C130" s="45"/>
      <c r="D130" s="196" t="str">
        <f t="shared" si="5"/>
        <v/>
      </c>
      <c r="E130" s="46"/>
      <c r="F130" s="46"/>
      <c r="G130" s="46"/>
      <c r="H130" s="46"/>
      <c r="I130" s="46"/>
      <c r="J130" s="46"/>
      <c r="K130" s="46"/>
      <c r="L130" s="46"/>
      <c r="M130" s="46"/>
      <c r="N130" s="46"/>
      <c r="AS130" s="117"/>
      <c r="AU130" s="50" t="s">
        <v>184</v>
      </c>
      <c r="AW130" s="50">
        <f t="shared" si="3"/>
        <v>0</v>
      </c>
      <c r="AY130" s="50" t="str">
        <f t="shared" si="4"/>
        <v/>
      </c>
      <c r="BD130" s="126" t="s">
        <v>3063</v>
      </c>
      <c r="BG130" s="126" t="s">
        <v>3070</v>
      </c>
      <c r="BH130" s="126" t="s">
        <v>3457</v>
      </c>
      <c r="BI130" s="126" t="s">
        <v>3334</v>
      </c>
      <c r="BQ130" s="126" t="s">
        <v>3066</v>
      </c>
      <c r="BT130" s="126" t="s">
        <v>3067</v>
      </c>
      <c r="BU130" s="126" t="s">
        <v>3068</v>
      </c>
      <c r="FK130" s="117"/>
    </row>
    <row r="131" spans="2:167" x14ac:dyDescent="0.3">
      <c r="B131" s="45"/>
      <c r="C131" s="45"/>
      <c r="D131" s="196" t="str">
        <f t="shared" si="5"/>
        <v/>
      </c>
      <c r="E131" s="46"/>
      <c r="F131" s="46"/>
      <c r="G131" s="46"/>
      <c r="H131" s="46"/>
      <c r="I131" s="46"/>
      <c r="J131" s="46"/>
      <c r="K131" s="46"/>
      <c r="L131" s="46"/>
      <c r="M131" s="46"/>
      <c r="N131" s="46"/>
      <c r="AS131" s="117"/>
      <c r="AU131" s="50" t="s">
        <v>185</v>
      </c>
      <c r="AW131" s="50">
        <f t="shared" si="3"/>
        <v>0</v>
      </c>
      <c r="AY131" s="50" t="str">
        <f t="shared" si="4"/>
        <v/>
      </c>
      <c r="BD131" s="126" t="s">
        <v>3069</v>
      </c>
      <c r="BG131" s="126" t="s">
        <v>3076</v>
      </c>
      <c r="BH131" s="126" t="s">
        <v>3460</v>
      </c>
      <c r="BI131" s="126" t="s">
        <v>3342</v>
      </c>
      <c r="BQ131" s="126" t="s">
        <v>3072</v>
      </c>
      <c r="BT131" s="126" t="s">
        <v>3073</v>
      </c>
      <c r="BU131" s="126" t="s">
        <v>3074</v>
      </c>
      <c r="FK131" s="117"/>
    </row>
    <row r="132" spans="2:167" x14ac:dyDescent="0.3">
      <c r="B132" s="45"/>
      <c r="C132" s="45"/>
      <c r="D132" s="196" t="str">
        <f t="shared" si="5"/>
        <v/>
      </c>
      <c r="E132" s="46"/>
      <c r="F132" s="46"/>
      <c r="G132" s="46"/>
      <c r="H132" s="46"/>
      <c r="I132" s="46"/>
      <c r="J132" s="46"/>
      <c r="K132" s="46"/>
      <c r="L132" s="46"/>
      <c r="M132" s="46"/>
      <c r="N132" s="46"/>
      <c r="AS132" s="117"/>
      <c r="AU132" s="50" t="s">
        <v>203</v>
      </c>
      <c r="AW132" s="50">
        <f t="shared" si="3"/>
        <v>0</v>
      </c>
      <c r="AY132" s="50" t="str">
        <f t="shared" si="4"/>
        <v/>
      </c>
      <c r="BD132" s="126" t="s">
        <v>3075</v>
      </c>
      <c r="BG132" s="126" t="s">
        <v>3082</v>
      </c>
      <c r="BH132" s="126" t="s">
        <v>3461</v>
      </c>
      <c r="BI132" s="126" t="s">
        <v>3348</v>
      </c>
      <c r="BQ132" s="126" t="s">
        <v>3078</v>
      </c>
      <c r="BT132" s="126" t="s">
        <v>3079</v>
      </c>
      <c r="BU132" s="126" t="s">
        <v>3080</v>
      </c>
      <c r="FK132" s="117"/>
    </row>
    <row r="133" spans="2:167" x14ac:dyDescent="0.3">
      <c r="B133" s="45"/>
      <c r="C133" s="45"/>
      <c r="D133" s="196" t="str">
        <f t="shared" si="5"/>
        <v/>
      </c>
      <c r="E133" s="46"/>
      <c r="F133" s="46"/>
      <c r="G133" s="46"/>
      <c r="H133" s="46"/>
      <c r="I133" s="46"/>
      <c r="J133" s="46"/>
      <c r="K133" s="46"/>
      <c r="L133" s="46"/>
      <c r="M133" s="46"/>
      <c r="N133" s="46"/>
      <c r="AS133" s="117"/>
      <c r="AW133" s="50">
        <f t="shared" si="3"/>
        <v>0</v>
      </c>
      <c r="AY133" s="50" t="str">
        <f t="shared" si="4"/>
        <v/>
      </c>
      <c r="BD133" s="126" t="s">
        <v>3081</v>
      </c>
      <c r="BG133" s="126" t="s">
        <v>3088</v>
      </c>
      <c r="BH133" s="126" t="s">
        <v>3462</v>
      </c>
      <c r="BI133" s="126" t="s">
        <v>3350</v>
      </c>
      <c r="BQ133" s="126" t="s">
        <v>3084</v>
      </c>
      <c r="BT133" s="126" t="s">
        <v>3085</v>
      </c>
      <c r="BU133" s="126" t="s">
        <v>3086</v>
      </c>
      <c r="FK133" s="117"/>
    </row>
    <row r="134" spans="2:167" x14ac:dyDescent="0.3">
      <c r="B134" s="45"/>
      <c r="C134" s="45"/>
      <c r="D134" s="196" t="str">
        <f t="shared" si="5"/>
        <v/>
      </c>
      <c r="E134" s="46"/>
      <c r="F134" s="46"/>
      <c r="G134" s="46"/>
      <c r="H134" s="46"/>
      <c r="I134" s="46"/>
      <c r="J134" s="46"/>
      <c r="K134" s="46"/>
      <c r="L134" s="46"/>
      <c r="M134" s="46"/>
      <c r="N134" s="46"/>
      <c r="AS134" s="117"/>
      <c r="AW134" s="50">
        <f t="shared" si="3"/>
        <v>0</v>
      </c>
      <c r="AY134" s="50" t="str">
        <f t="shared" si="4"/>
        <v/>
      </c>
      <c r="BD134" s="126" t="s">
        <v>3087</v>
      </c>
      <c r="BG134" s="126" t="s">
        <v>3094</v>
      </c>
      <c r="BH134" s="126" t="s">
        <v>3465</v>
      </c>
      <c r="BI134" s="126" t="s">
        <v>3352</v>
      </c>
      <c r="BQ134" s="126" t="s">
        <v>3090</v>
      </c>
      <c r="BT134" s="126" t="s">
        <v>3091</v>
      </c>
      <c r="BU134" s="126" t="s">
        <v>3092</v>
      </c>
      <c r="FK134" s="117"/>
    </row>
    <row r="135" spans="2:167" x14ac:dyDescent="0.3">
      <c r="B135" s="45"/>
      <c r="C135" s="45"/>
      <c r="D135" s="196" t="str">
        <f t="shared" si="5"/>
        <v/>
      </c>
      <c r="E135" s="46"/>
      <c r="F135" s="46"/>
      <c r="G135" s="46"/>
      <c r="H135" s="46"/>
      <c r="I135" s="46"/>
      <c r="J135" s="46"/>
      <c r="K135" s="46"/>
      <c r="L135" s="46"/>
      <c r="M135" s="46"/>
      <c r="N135" s="46"/>
      <c r="AS135" s="117"/>
      <c r="AW135" s="50">
        <f t="shared" si="3"/>
        <v>0</v>
      </c>
      <c r="AY135" s="50" t="str">
        <f t="shared" si="4"/>
        <v/>
      </c>
      <c r="BD135" s="126" t="s">
        <v>3093</v>
      </c>
      <c r="BG135" s="126" t="s">
        <v>3100</v>
      </c>
      <c r="BH135" s="126" t="s">
        <v>3468</v>
      </c>
      <c r="BI135" s="126" t="s">
        <v>3362</v>
      </c>
      <c r="BQ135" s="126" t="s">
        <v>3096</v>
      </c>
      <c r="BT135" s="126" t="s">
        <v>3097</v>
      </c>
      <c r="BU135" s="126" t="s">
        <v>3098</v>
      </c>
      <c r="FK135" s="117"/>
    </row>
    <row r="136" spans="2:167" x14ac:dyDescent="0.3">
      <c r="B136" s="45"/>
      <c r="C136" s="45"/>
      <c r="D136" s="196" t="str">
        <f t="shared" si="5"/>
        <v/>
      </c>
      <c r="E136" s="46"/>
      <c r="F136" s="46"/>
      <c r="G136" s="46"/>
      <c r="H136" s="46"/>
      <c r="I136" s="46"/>
      <c r="J136" s="46"/>
      <c r="K136" s="46"/>
      <c r="L136" s="46"/>
      <c r="M136" s="46"/>
      <c r="N136" s="46"/>
      <c r="AS136" s="117"/>
      <c r="AW136" s="50">
        <f t="shared" si="3"/>
        <v>0</v>
      </c>
      <c r="AY136" s="50" t="str">
        <f t="shared" si="4"/>
        <v/>
      </c>
      <c r="BD136" s="126" t="s">
        <v>3099</v>
      </c>
      <c r="BG136" s="126" t="s">
        <v>3106</v>
      </c>
      <c r="BH136" s="126" t="s">
        <v>3472</v>
      </c>
      <c r="BI136" s="126" t="s">
        <v>3364</v>
      </c>
      <c r="BQ136" s="126" t="s">
        <v>3102</v>
      </c>
      <c r="BT136" s="126" t="s">
        <v>3103</v>
      </c>
      <c r="BU136" s="126" t="s">
        <v>3104</v>
      </c>
      <c r="FK136" s="117"/>
    </row>
    <row r="137" spans="2:167" x14ac:dyDescent="0.3">
      <c r="B137" s="45"/>
      <c r="C137" s="45"/>
      <c r="D137" s="196" t="str">
        <f t="shared" si="5"/>
        <v/>
      </c>
      <c r="E137" s="46"/>
      <c r="F137" s="46"/>
      <c r="G137" s="46"/>
      <c r="H137" s="46"/>
      <c r="I137" s="46"/>
      <c r="J137" s="46"/>
      <c r="K137" s="46"/>
      <c r="L137" s="46"/>
      <c r="M137" s="46"/>
      <c r="N137" s="46"/>
      <c r="AS137" s="117"/>
      <c r="AW137" s="50">
        <f t="shared" si="3"/>
        <v>0</v>
      </c>
      <c r="AY137" s="50" t="str">
        <f t="shared" si="4"/>
        <v/>
      </c>
      <c r="BD137" s="126" t="s">
        <v>3105</v>
      </c>
      <c r="BG137" s="126" t="s">
        <v>3112</v>
      </c>
      <c r="BH137" s="126" t="s">
        <v>3474</v>
      </c>
      <c r="BI137" s="126" t="s">
        <v>3370</v>
      </c>
      <c r="BQ137" s="126" t="s">
        <v>3108</v>
      </c>
      <c r="BT137" s="126" t="s">
        <v>3109</v>
      </c>
      <c r="BU137" s="126" t="s">
        <v>3110</v>
      </c>
      <c r="FK137" s="117"/>
    </row>
    <row r="138" spans="2:167" x14ac:dyDescent="0.3">
      <c r="B138" s="45"/>
      <c r="C138" s="45"/>
      <c r="D138" s="196" t="str">
        <f t="shared" si="5"/>
        <v/>
      </c>
      <c r="E138" s="46"/>
      <c r="F138" s="46"/>
      <c r="G138" s="46"/>
      <c r="H138" s="46"/>
      <c r="I138" s="46"/>
      <c r="J138" s="46"/>
      <c r="K138" s="46"/>
      <c r="L138" s="46"/>
      <c r="M138" s="46"/>
      <c r="N138" s="46"/>
      <c r="AS138" s="117"/>
      <c r="AW138" s="50">
        <f t="shared" si="3"/>
        <v>0</v>
      </c>
      <c r="AY138" s="50" t="str">
        <f t="shared" si="4"/>
        <v/>
      </c>
      <c r="BD138" s="126" t="s">
        <v>3111</v>
      </c>
      <c r="BG138" s="126" t="s">
        <v>3117</v>
      </c>
      <c r="BH138" s="126" t="s">
        <v>3475</v>
      </c>
      <c r="BI138" s="126" t="s">
        <v>3373</v>
      </c>
      <c r="BQ138" s="126" t="s">
        <v>3114</v>
      </c>
      <c r="BT138" s="126" t="s">
        <v>3115</v>
      </c>
      <c r="FK138" s="117"/>
    </row>
    <row r="139" spans="2:167" x14ac:dyDescent="0.3">
      <c r="B139" s="45"/>
      <c r="C139" s="45"/>
      <c r="D139" s="196" t="str">
        <f t="shared" si="5"/>
        <v/>
      </c>
      <c r="E139" s="46"/>
      <c r="F139" s="46"/>
      <c r="G139" s="46"/>
      <c r="H139" s="46"/>
      <c r="I139" s="46"/>
      <c r="J139" s="46"/>
      <c r="K139" s="46"/>
      <c r="L139" s="46"/>
      <c r="M139" s="46"/>
      <c r="N139" s="46"/>
      <c r="AS139" s="117"/>
      <c r="AW139" s="50">
        <f t="shared" si="3"/>
        <v>0</v>
      </c>
      <c r="AY139" s="50" t="str">
        <f t="shared" si="4"/>
        <v/>
      </c>
      <c r="BD139" s="126" t="s">
        <v>3116</v>
      </c>
      <c r="BG139" s="126" t="s">
        <v>3122</v>
      </c>
      <c r="BH139" s="126" t="s">
        <v>3477</v>
      </c>
      <c r="BI139" s="126" t="s">
        <v>3375</v>
      </c>
      <c r="BQ139" s="126" t="s">
        <v>3119</v>
      </c>
      <c r="BT139" s="126" t="s">
        <v>3120</v>
      </c>
      <c r="FK139" s="117"/>
    </row>
    <row r="140" spans="2:167" x14ac:dyDescent="0.3">
      <c r="B140" s="45"/>
      <c r="C140" s="45"/>
      <c r="D140" s="196" t="str">
        <f t="shared" si="5"/>
        <v/>
      </c>
      <c r="E140" s="46"/>
      <c r="F140" s="46"/>
      <c r="G140" s="46"/>
      <c r="H140" s="46"/>
      <c r="I140" s="46"/>
      <c r="J140" s="46"/>
      <c r="K140" s="46"/>
      <c r="L140" s="46"/>
      <c r="M140" s="46"/>
      <c r="N140" s="46"/>
      <c r="AS140" s="117"/>
      <c r="AW140" s="50">
        <f t="shared" si="3"/>
        <v>0</v>
      </c>
      <c r="AY140" s="50" t="str">
        <f t="shared" si="4"/>
        <v/>
      </c>
      <c r="BD140" s="126" t="s">
        <v>3121</v>
      </c>
      <c r="BG140" s="126" t="s">
        <v>3127</v>
      </c>
      <c r="BH140" s="126" t="s">
        <v>3478</v>
      </c>
      <c r="BI140" s="126" t="s">
        <v>3377</v>
      </c>
      <c r="BQ140" s="126" t="s">
        <v>3124</v>
      </c>
      <c r="BT140" s="126" t="s">
        <v>3125</v>
      </c>
      <c r="FK140" s="117"/>
    </row>
    <row r="141" spans="2:167" x14ac:dyDescent="0.3">
      <c r="B141" s="45"/>
      <c r="C141" s="45"/>
      <c r="D141" s="196" t="str">
        <f t="shared" si="5"/>
        <v/>
      </c>
      <c r="E141" s="46"/>
      <c r="F141" s="46"/>
      <c r="G141" s="46"/>
      <c r="H141" s="46"/>
      <c r="I141" s="46"/>
      <c r="J141" s="46"/>
      <c r="K141" s="46"/>
      <c r="L141" s="46"/>
      <c r="M141" s="46"/>
      <c r="N141" s="46"/>
      <c r="AS141" s="117"/>
      <c r="AW141" s="50">
        <f t="shared" si="3"/>
        <v>0</v>
      </c>
      <c r="AY141" s="50" t="str">
        <f t="shared" si="4"/>
        <v/>
      </c>
      <c r="BD141" s="126" t="s">
        <v>3126</v>
      </c>
      <c r="BG141" s="126" t="s">
        <v>3132</v>
      </c>
      <c r="BH141" s="126" t="s">
        <v>3479</v>
      </c>
      <c r="BI141" s="126" t="s">
        <v>3379</v>
      </c>
      <c r="BQ141" s="126" t="s">
        <v>3129</v>
      </c>
      <c r="BT141" s="126" t="s">
        <v>3130</v>
      </c>
      <c r="FK141" s="117"/>
    </row>
    <row r="142" spans="2:167" x14ac:dyDescent="0.3">
      <c r="B142" s="45"/>
      <c r="C142" s="45"/>
      <c r="D142" s="196" t="str">
        <f t="shared" si="5"/>
        <v/>
      </c>
      <c r="E142" s="46"/>
      <c r="F142" s="46"/>
      <c r="G142" s="46"/>
      <c r="H142" s="46"/>
      <c r="I142" s="46"/>
      <c r="J142" s="46"/>
      <c r="K142" s="46"/>
      <c r="L142" s="46"/>
      <c r="M142" s="46"/>
      <c r="N142" s="46"/>
      <c r="AS142" s="117"/>
      <c r="AW142" s="50">
        <f t="shared" si="3"/>
        <v>0</v>
      </c>
      <c r="AY142" s="50" t="str">
        <f t="shared" si="4"/>
        <v/>
      </c>
      <c r="BD142" s="126" t="s">
        <v>3131</v>
      </c>
      <c r="BG142" s="126" t="s">
        <v>3137</v>
      </c>
      <c r="BH142" s="126" t="s">
        <v>3482</v>
      </c>
      <c r="BI142" s="126" t="s">
        <v>3383</v>
      </c>
      <c r="BQ142" s="126" t="s">
        <v>3134</v>
      </c>
      <c r="BT142" s="126" t="s">
        <v>3135</v>
      </c>
      <c r="FK142" s="117"/>
    </row>
    <row r="143" spans="2:167" x14ac:dyDescent="0.3">
      <c r="B143" s="45"/>
      <c r="C143" s="45"/>
      <c r="D143" s="196" t="str">
        <f t="shared" si="5"/>
        <v/>
      </c>
      <c r="E143" s="46"/>
      <c r="F143" s="46"/>
      <c r="G143" s="46"/>
      <c r="H143" s="46"/>
      <c r="I143" s="46"/>
      <c r="J143" s="46"/>
      <c r="K143" s="46"/>
      <c r="L143" s="46"/>
      <c r="M143" s="46"/>
      <c r="N143" s="46"/>
      <c r="AS143" s="117"/>
      <c r="AW143" s="50">
        <f t="shared" si="3"/>
        <v>0</v>
      </c>
      <c r="AY143" s="50" t="str">
        <f t="shared" si="4"/>
        <v/>
      </c>
      <c r="BD143" s="126" t="s">
        <v>3136</v>
      </c>
      <c r="BG143" s="126" t="s">
        <v>3142</v>
      </c>
      <c r="BH143" s="126" t="s">
        <v>3483</v>
      </c>
      <c r="BI143" s="126" t="s">
        <v>3387</v>
      </c>
      <c r="BQ143" s="126" t="s">
        <v>3139</v>
      </c>
      <c r="BT143" s="126" t="s">
        <v>3140</v>
      </c>
      <c r="FK143" s="117"/>
    </row>
    <row r="144" spans="2:167" x14ac:dyDescent="0.3">
      <c r="B144" s="45"/>
      <c r="C144" s="45"/>
      <c r="D144" s="196" t="str">
        <f t="shared" si="5"/>
        <v/>
      </c>
      <c r="E144" s="46"/>
      <c r="F144" s="46"/>
      <c r="G144" s="46"/>
      <c r="H144" s="46"/>
      <c r="I144" s="46"/>
      <c r="J144" s="46"/>
      <c r="K144" s="46"/>
      <c r="L144" s="46"/>
      <c r="M144" s="46"/>
      <c r="N144" s="46"/>
      <c r="AS144" s="117"/>
      <c r="AW144" s="50">
        <f t="shared" si="3"/>
        <v>0</v>
      </c>
      <c r="AY144" s="50" t="str">
        <f t="shared" si="4"/>
        <v/>
      </c>
      <c r="BD144" s="126" t="s">
        <v>3141</v>
      </c>
      <c r="BG144" s="126" t="s">
        <v>3147</v>
      </c>
      <c r="BH144" s="126" t="s">
        <v>3485</v>
      </c>
      <c r="BI144" s="126" t="s">
        <v>3389</v>
      </c>
      <c r="BQ144" s="126" t="s">
        <v>3144</v>
      </c>
      <c r="BT144" s="126" t="s">
        <v>3145</v>
      </c>
      <c r="FK144" s="117"/>
    </row>
    <row r="145" spans="2:167" x14ac:dyDescent="0.3">
      <c r="B145" s="45"/>
      <c r="C145" s="45"/>
      <c r="D145" s="196" t="str">
        <f t="shared" si="5"/>
        <v/>
      </c>
      <c r="E145" s="46"/>
      <c r="F145" s="46"/>
      <c r="G145" s="46"/>
      <c r="H145" s="46"/>
      <c r="I145" s="46"/>
      <c r="J145" s="46"/>
      <c r="K145" s="46"/>
      <c r="L145" s="46"/>
      <c r="M145" s="46"/>
      <c r="N145" s="46"/>
      <c r="AS145" s="117"/>
      <c r="AW145" s="50">
        <f t="shared" si="3"/>
        <v>0</v>
      </c>
      <c r="AY145" s="50" t="str">
        <f t="shared" si="4"/>
        <v/>
      </c>
      <c r="BD145" s="126" t="s">
        <v>3146</v>
      </c>
      <c r="BG145" s="126" t="s">
        <v>3152</v>
      </c>
      <c r="BH145" s="126" t="s">
        <v>3486</v>
      </c>
      <c r="BI145" s="126" t="s">
        <v>3391</v>
      </c>
      <c r="BQ145" s="126" t="s">
        <v>3149</v>
      </c>
      <c r="BT145" s="126" t="s">
        <v>3150</v>
      </c>
      <c r="FK145" s="117"/>
    </row>
    <row r="146" spans="2:167" x14ac:dyDescent="0.3">
      <c r="B146" s="45"/>
      <c r="C146" s="45"/>
      <c r="D146" s="196" t="str">
        <f t="shared" si="5"/>
        <v/>
      </c>
      <c r="E146" s="46"/>
      <c r="F146" s="46"/>
      <c r="G146" s="46"/>
      <c r="H146" s="46"/>
      <c r="I146" s="46"/>
      <c r="J146" s="46"/>
      <c r="K146" s="46"/>
      <c r="L146" s="46"/>
      <c r="M146" s="46"/>
      <c r="N146" s="46"/>
      <c r="AS146" s="117"/>
      <c r="AW146" s="50">
        <f t="shared" si="3"/>
        <v>0</v>
      </c>
      <c r="AY146" s="50" t="str">
        <f t="shared" si="4"/>
        <v/>
      </c>
      <c r="BD146" s="126" t="s">
        <v>3151</v>
      </c>
      <c r="BG146" s="126" t="s">
        <v>3157</v>
      </c>
      <c r="BH146" s="126" t="s">
        <v>3494</v>
      </c>
      <c r="BI146" s="126" t="s">
        <v>3393</v>
      </c>
      <c r="BQ146" s="126" t="s">
        <v>3154</v>
      </c>
      <c r="BT146" s="126" t="s">
        <v>3155</v>
      </c>
      <c r="FK146" s="117"/>
    </row>
    <row r="147" spans="2:167" x14ac:dyDescent="0.3">
      <c r="B147" s="45"/>
      <c r="C147" s="45"/>
      <c r="D147" s="196" t="str">
        <f t="shared" si="5"/>
        <v/>
      </c>
      <c r="E147" s="46"/>
      <c r="F147" s="46"/>
      <c r="G147" s="46"/>
      <c r="H147" s="46"/>
      <c r="I147" s="46"/>
      <c r="J147" s="46"/>
      <c r="K147" s="46"/>
      <c r="L147" s="46"/>
      <c r="M147" s="46"/>
      <c r="N147" s="46"/>
      <c r="AS147" s="117"/>
      <c r="AW147" s="50">
        <f t="shared" si="3"/>
        <v>0</v>
      </c>
      <c r="AY147" s="50" t="str">
        <f t="shared" si="4"/>
        <v/>
      </c>
      <c r="BD147" s="126" t="s">
        <v>3156</v>
      </c>
      <c r="BG147" s="126" t="s">
        <v>3162</v>
      </c>
      <c r="BH147" s="126" t="s">
        <v>3495</v>
      </c>
      <c r="BI147" s="126" t="s">
        <v>3397</v>
      </c>
      <c r="BQ147" s="126" t="s">
        <v>3159</v>
      </c>
      <c r="BT147" s="126" t="s">
        <v>3160</v>
      </c>
      <c r="FK147" s="117"/>
    </row>
    <row r="148" spans="2:167" x14ac:dyDescent="0.3">
      <c r="B148" s="45"/>
      <c r="C148" s="45"/>
      <c r="D148" s="196" t="str">
        <f t="shared" si="5"/>
        <v/>
      </c>
      <c r="E148" s="46"/>
      <c r="F148" s="46"/>
      <c r="G148" s="46"/>
      <c r="H148" s="46"/>
      <c r="I148" s="46"/>
      <c r="J148" s="46"/>
      <c r="K148" s="46"/>
      <c r="L148" s="46"/>
      <c r="M148" s="46"/>
      <c r="N148" s="46"/>
      <c r="AS148" s="117"/>
      <c r="AW148" s="50">
        <f t="shared" si="3"/>
        <v>0</v>
      </c>
      <c r="AY148" s="50" t="str">
        <f t="shared" si="4"/>
        <v/>
      </c>
      <c r="BD148" s="126" t="s">
        <v>3161</v>
      </c>
      <c r="BG148" s="126" t="s">
        <v>3167</v>
      </c>
      <c r="BH148" s="126" t="s">
        <v>3497</v>
      </c>
      <c r="BI148" s="126" t="s">
        <v>3399</v>
      </c>
      <c r="BQ148" s="126" t="s">
        <v>3164</v>
      </c>
      <c r="BT148" s="126" t="s">
        <v>3165</v>
      </c>
      <c r="FK148" s="117"/>
    </row>
    <row r="149" spans="2:167" x14ac:dyDescent="0.3">
      <c r="B149" s="45"/>
      <c r="C149" s="45"/>
      <c r="D149" s="196" t="str">
        <f t="shared" si="5"/>
        <v/>
      </c>
      <c r="E149" s="46"/>
      <c r="F149" s="46"/>
      <c r="G149" s="46"/>
      <c r="H149" s="46"/>
      <c r="I149" s="46"/>
      <c r="J149" s="46"/>
      <c r="K149" s="46"/>
      <c r="L149" s="46"/>
      <c r="M149" s="46"/>
      <c r="N149" s="46"/>
      <c r="AS149" s="117"/>
      <c r="AW149" s="50">
        <f t="shared" ref="AW149:AW212" si="6">IF(ISERROR(LEFT(D166,3)*1),N(0),D166)</f>
        <v>0</v>
      </c>
      <c r="AY149" s="50" t="str">
        <f t="shared" ref="AY149:AY212" si="7">IF(AW149=0,"",COUNTIF(AW:AW,AW149)&gt;1)</f>
        <v/>
      </c>
      <c r="BD149" s="126" t="s">
        <v>3166</v>
      </c>
      <c r="BG149" s="126" t="s">
        <v>3172</v>
      </c>
      <c r="BH149" s="126" t="s">
        <v>3501</v>
      </c>
      <c r="BI149" s="126" t="s">
        <v>3407</v>
      </c>
      <c r="BQ149" s="126" t="s">
        <v>3169</v>
      </c>
      <c r="BT149" s="126" t="s">
        <v>3170</v>
      </c>
      <c r="FK149" s="117"/>
    </row>
    <row r="150" spans="2:167" x14ac:dyDescent="0.3">
      <c r="B150" s="45"/>
      <c r="C150" s="45"/>
      <c r="D150" s="196" t="str">
        <f t="shared" si="5"/>
        <v/>
      </c>
      <c r="E150" s="46"/>
      <c r="F150" s="46"/>
      <c r="G150" s="46"/>
      <c r="H150" s="46"/>
      <c r="I150" s="46"/>
      <c r="J150" s="46"/>
      <c r="K150" s="46"/>
      <c r="L150" s="46"/>
      <c r="M150" s="46"/>
      <c r="N150" s="46"/>
      <c r="AS150" s="117"/>
      <c r="AW150" s="50">
        <f t="shared" si="6"/>
        <v>0</v>
      </c>
      <c r="AY150" s="50" t="str">
        <f t="shared" si="7"/>
        <v/>
      </c>
      <c r="BD150" s="126" t="s">
        <v>3171</v>
      </c>
      <c r="BG150" s="126" t="s">
        <v>3177</v>
      </c>
      <c r="BH150" s="126" t="s">
        <v>3510</v>
      </c>
      <c r="BI150" s="126" t="s">
        <v>3411</v>
      </c>
      <c r="BQ150" s="126" t="s">
        <v>3174</v>
      </c>
      <c r="BT150" s="126" t="s">
        <v>3175</v>
      </c>
      <c r="FK150" s="117"/>
    </row>
    <row r="151" spans="2:167" x14ac:dyDescent="0.3">
      <c r="B151" s="45"/>
      <c r="C151" s="45"/>
      <c r="D151" s="196" t="str">
        <f t="shared" si="5"/>
        <v/>
      </c>
      <c r="E151" s="46"/>
      <c r="F151" s="46"/>
      <c r="G151" s="46"/>
      <c r="H151" s="46"/>
      <c r="I151" s="46"/>
      <c r="J151" s="46"/>
      <c r="K151" s="46"/>
      <c r="L151" s="46"/>
      <c r="M151" s="46"/>
      <c r="N151" s="46"/>
      <c r="AS151" s="117"/>
      <c r="AW151" s="50">
        <f t="shared" si="6"/>
        <v>0</v>
      </c>
      <c r="AY151" s="50" t="str">
        <f t="shared" si="7"/>
        <v/>
      </c>
      <c r="BD151" s="126" t="s">
        <v>3176</v>
      </c>
      <c r="BG151" s="126" t="s">
        <v>3182</v>
      </c>
      <c r="BH151" s="126" t="s">
        <v>3512</v>
      </c>
      <c r="BI151" s="126" t="s">
        <v>3421</v>
      </c>
      <c r="BQ151" s="126" t="s">
        <v>3179</v>
      </c>
      <c r="BT151" s="126" t="s">
        <v>3180</v>
      </c>
      <c r="FK151" s="117"/>
    </row>
    <row r="152" spans="2:167" x14ac:dyDescent="0.3">
      <c r="B152" s="45"/>
      <c r="C152" s="45"/>
      <c r="D152" s="196" t="str">
        <f t="shared" si="5"/>
        <v/>
      </c>
      <c r="E152" s="46"/>
      <c r="F152" s="46"/>
      <c r="G152" s="46"/>
      <c r="H152" s="46"/>
      <c r="I152" s="46"/>
      <c r="J152" s="46"/>
      <c r="K152" s="46"/>
      <c r="L152" s="46"/>
      <c r="M152" s="46"/>
      <c r="N152" s="46"/>
      <c r="AS152" s="117"/>
      <c r="AW152" s="50">
        <f t="shared" si="6"/>
        <v>0</v>
      </c>
      <c r="AY152" s="50" t="str">
        <f t="shared" si="7"/>
        <v/>
      </c>
      <c r="BD152" s="126" t="s">
        <v>3181</v>
      </c>
      <c r="BG152" s="126" t="s">
        <v>3187</v>
      </c>
      <c r="BH152" s="126" t="s">
        <v>3516</v>
      </c>
      <c r="BI152" s="126" t="s">
        <v>3423</v>
      </c>
      <c r="BQ152" s="126" t="s">
        <v>3184</v>
      </c>
      <c r="BT152" s="126" t="s">
        <v>3185</v>
      </c>
      <c r="FK152" s="117"/>
    </row>
    <row r="153" spans="2:167" x14ac:dyDescent="0.3">
      <c r="B153" s="45"/>
      <c r="C153" s="45"/>
      <c r="D153" s="196" t="str">
        <f t="shared" si="5"/>
        <v/>
      </c>
      <c r="E153" s="46"/>
      <c r="F153" s="46"/>
      <c r="G153" s="46"/>
      <c r="H153" s="46"/>
      <c r="I153" s="46"/>
      <c r="J153" s="46"/>
      <c r="K153" s="46"/>
      <c r="L153" s="46"/>
      <c r="M153" s="46"/>
      <c r="N153" s="46"/>
      <c r="AS153" s="117"/>
      <c r="AW153" s="50">
        <f t="shared" si="6"/>
        <v>0</v>
      </c>
      <c r="AY153" s="50" t="str">
        <f t="shared" si="7"/>
        <v/>
      </c>
      <c r="BD153" s="126" t="s">
        <v>3186</v>
      </c>
      <c r="BG153" s="126" t="s">
        <v>3192</v>
      </c>
      <c r="BH153" s="126" t="s">
        <v>3520</v>
      </c>
      <c r="BI153" s="126" t="s">
        <v>3750</v>
      </c>
      <c r="BQ153" s="126" t="s">
        <v>3189</v>
      </c>
      <c r="BT153" s="126" t="s">
        <v>3190</v>
      </c>
      <c r="FK153" s="117"/>
    </row>
    <row r="154" spans="2:167" x14ac:dyDescent="0.3">
      <c r="B154" s="45"/>
      <c r="C154" s="45"/>
      <c r="D154" s="196" t="str">
        <f t="shared" si="5"/>
        <v/>
      </c>
      <c r="E154" s="46"/>
      <c r="F154" s="46"/>
      <c r="G154" s="46"/>
      <c r="H154" s="46"/>
      <c r="I154" s="46"/>
      <c r="J154" s="46"/>
      <c r="K154" s="46"/>
      <c r="L154" s="46"/>
      <c r="M154" s="46"/>
      <c r="N154" s="46"/>
      <c r="AS154" s="117"/>
      <c r="AW154" s="50">
        <f t="shared" si="6"/>
        <v>0</v>
      </c>
      <c r="AY154" s="50" t="str">
        <f t="shared" si="7"/>
        <v/>
      </c>
      <c r="BD154" s="126" t="s">
        <v>3191</v>
      </c>
      <c r="BG154" s="126" t="s">
        <v>3197</v>
      </c>
      <c r="BH154" s="126" t="s">
        <v>3522</v>
      </c>
      <c r="BI154" s="126" t="s">
        <v>3427</v>
      </c>
      <c r="BQ154" s="126" t="s">
        <v>3194</v>
      </c>
      <c r="BT154" s="126" t="s">
        <v>3195</v>
      </c>
      <c r="FK154" s="117"/>
    </row>
    <row r="155" spans="2:167" x14ac:dyDescent="0.3">
      <c r="B155" s="45"/>
      <c r="C155" s="45"/>
      <c r="D155" s="196" t="str">
        <f t="shared" si="5"/>
        <v/>
      </c>
      <c r="E155" s="46"/>
      <c r="F155" s="46"/>
      <c r="G155" s="46"/>
      <c r="H155" s="46"/>
      <c r="I155" s="46"/>
      <c r="J155" s="46"/>
      <c r="K155" s="46"/>
      <c r="L155" s="46"/>
      <c r="M155" s="46"/>
      <c r="N155" s="46"/>
      <c r="AS155" s="117"/>
      <c r="AW155" s="50">
        <f t="shared" si="6"/>
        <v>0</v>
      </c>
      <c r="AY155" s="50" t="str">
        <f t="shared" si="7"/>
        <v/>
      </c>
      <c r="BD155" s="126" t="s">
        <v>3196</v>
      </c>
      <c r="BG155" s="126" t="s">
        <v>3202</v>
      </c>
      <c r="BH155" s="126" t="s">
        <v>3532</v>
      </c>
      <c r="BI155" s="126" t="s">
        <v>3435</v>
      </c>
      <c r="BQ155" s="126" t="s">
        <v>3199</v>
      </c>
      <c r="BT155" s="126" t="s">
        <v>3200</v>
      </c>
      <c r="FK155" s="117"/>
    </row>
    <row r="156" spans="2:167" x14ac:dyDescent="0.3">
      <c r="B156" s="45"/>
      <c r="C156" s="45"/>
      <c r="D156" s="196" t="str">
        <f t="shared" si="5"/>
        <v/>
      </c>
      <c r="E156" s="46"/>
      <c r="F156" s="46"/>
      <c r="G156" s="46"/>
      <c r="H156" s="46"/>
      <c r="I156" s="46"/>
      <c r="J156" s="46"/>
      <c r="K156" s="46"/>
      <c r="L156" s="46"/>
      <c r="M156" s="46"/>
      <c r="N156" s="46"/>
      <c r="AS156" s="117"/>
      <c r="AW156" s="50">
        <f t="shared" si="6"/>
        <v>0</v>
      </c>
      <c r="AY156" s="50" t="str">
        <f t="shared" si="7"/>
        <v/>
      </c>
      <c r="BD156" s="126" t="s">
        <v>3201</v>
      </c>
      <c r="BG156" s="126" t="s">
        <v>3207</v>
      </c>
      <c r="BH156" s="126" t="s">
        <v>3533</v>
      </c>
      <c r="BI156" s="126" t="s">
        <v>3442</v>
      </c>
      <c r="BQ156" s="126" t="s">
        <v>3204</v>
      </c>
      <c r="BT156" s="126" t="s">
        <v>3205</v>
      </c>
      <c r="FK156" s="117"/>
    </row>
    <row r="157" spans="2:167" x14ac:dyDescent="0.3">
      <c r="B157" s="45"/>
      <c r="C157" s="45"/>
      <c r="D157" s="196" t="str">
        <f t="shared" si="5"/>
        <v/>
      </c>
      <c r="E157" s="46"/>
      <c r="F157" s="46"/>
      <c r="G157" s="46"/>
      <c r="H157" s="46"/>
      <c r="I157" s="46"/>
      <c r="J157" s="46"/>
      <c r="K157" s="46"/>
      <c r="L157" s="46"/>
      <c r="M157" s="46"/>
      <c r="N157" s="46"/>
      <c r="AS157" s="117"/>
      <c r="AW157" s="50">
        <f t="shared" si="6"/>
        <v>0</v>
      </c>
      <c r="AY157" s="50" t="str">
        <f t="shared" si="7"/>
        <v/>
      </c>
      <c r="BD157" s="126" t="s">
        <v>3206</v>
      </c>
      <c r="BG157" s="126" t="s">
        <v>3212</v>
      </c>
      <c r="BH157" s="126" t="s">
        <v>3534</v>
      </c>
      <c r="BI157" s="126" t="s">
        <v>3443</v>
      </c>
      <c r="BQ157" s="126" t="s">
        <v>3209</v>
      </c>
      <c r="BT157" s="126" t="s">
        <v>3210</v>
      </c>
      <c r="FK157" s="117"/>
    </row>
    <row r="158" spans="2:167" x14ac:dyDescent="0.3">
      <c r="B158" s="45"/>
      <c r="C158" s="45"/>
      <c r="D158" s="196" t="str">
        <f t="shared" si="5"/>
        <v/>
      </c>
      <c r="E158" s="46"/>
      <c r="F158" s="46"/>
      <c r="G158" s="46"/>
      <c r="H158" s="46"/>
      <c r="I158" s="46"/>
      <c r="J158" s="46"/>
      <c r="K158" s="46"/>
      <c r="L158" s="46"/>
      <c r="M158" s="46"/>
      <c r="N158" s="46"/>
      <c r="AS158" s="117"/>
      <c r="AW158" s="50">
        <f t="shared" si="6"/>
        <v>0</v>
      </c>
      <c r="AY158" s="50" t="str">
        <f t="shared" si="7"/>
        <v/>
      </c>
      <c r="BD158" s="126" t="s">
        <v>3211</v>
      </c>
      <c r="BG158" s="126" t="s">
        <v>3217</v>
      </c>
      <c r="BH158" s="126" t="s">
        <v>3535</v>
      </c>
      <c r="BI158" s="126" t="s">
        <v>3446</v>
      </c>
      <c r="BQ158" s="126" t="s">
        <v>3214</v>
      </c>
      <c r="BT158" s="126" t="s">
        <v>3215</v>
      </c>
      <c r="FK158" s="117"/>
    </row>
    <row r="159" spans="2:167" x14ac:dyDescent="0.3">
      <c r="B159" s="45"/>
      <c r="C159" s="45"/>
      <c r="D159" s="196" t="str">
        <f t="shared" si="5"/>
        <v/>
      </c>
      <c r="E159" s="46"/>
      <c r="F159" s="46"/>
      <c r="G159" s="46"/>
      <c r="H159" s="46"/>
      <c r="I159" s="46"/>
      <c r="J159" s="46"/>
      <c r="K159" s="46"/>
      <c r="L159" s="46"/>
      <c r="M159" s="46"/>
      <c r="N159" s="46"/>
      <c r="AS159" s="117"/>
      <c r="AW159" s="50">
        <f t="shared" si="6"/>
        <v>0</v>
      </c>
      <c r="AY159" s="50" t="str">
        <f t="shared" si="7"/>
        <v/>
      </c>
      <c r="BD159" s="126" t="s">
        <v>3216</v>
      </c>
      <c r="BG159" s="126" t="s">
        <v>3588</v>
      </c>
      <c r="BH159" s="126" t="s">
        <v>3539</v>
      </c>
      <c r="BI159" s="126" t="s">
        <v>3451</v>
      </c>
      <c r="BQ159" s="126" t="s">
        <v>3219</v>
      </c>
      <c r="BT159" s="126" t="s">
        <v>3220</v>
      </c>
      <c r="FK159" s="117"/>
    </row>
    <row r="160" spans="2:167" x14ac:dyDescent="0.3">
      <c r="B160" s="45"/>
      <c r="C160" s="45"/>
      <c r="D160" s="196" t="str">
        <f t="shared" si="5"/>
        <v/>
      </c>
      <c r="E160" s="46"/>
      <c r="F160" s="46"/>
      <c r="G160" s="46"/>
      <c r="H160" s="46"/>
      <c r="I160" s="46"/>
      <c r="J160" s="46"/>
      <c r="K160" s="46"/>
      <c r="L160" s="46"/>
      <c r="M160" s="46"/>
      <c r="N160" s="46"/>
      <c r="AS160" s="117"/>
      <c r="AW160" s="50">
        <f t="shared" si="6"/>
        <v>0</v>
      </c>
      <c r="AY160" s="50" t="str">
        <f t="shared" si="7"/>
        <v/>
      </c>
      <c r="BD160" s="126" t="s">
        <v>3221</v>
      </c>
      <c r="BG160" s="126" t="s">
        <v>3226</v>
      </c>
      <c r="BH160" s="126" t="s">
        <v>3541</v>
      </c>
      <c r="BI160" s="126" t="s">
        <v>3452</v>
      </c>
      <c r="BQ160" s="126" t="s">
        <v>3223</v>
      </c>
      <c r="BT160" s="126" t="s">
        <v>3224</v>
      </c>
      <c r="FK160" s="117"/>
    </row>
    <row r="161" spans="2:167" x14ac:dyDescent="0.3">
      <c r="B161" s="45"/>
      <c r="C161" s="45"/>
      <c r="D161" s="196" t="str">
        <f t="shared" si="5"/>
        <v/>
      </c>
      <c r="E161" s="46"/>
      <c r="F161" s="46"/>
      <c r="G161" s="46"/>
      <c r="H161" s="46"/>
      <c r="I161" s="46"/>
      <c r="J161" s="46"/>
      <c r="K161" s="46"/>
      <c r="L161" s="46"/>
      <c r="M161" s="46"/>
      <c r="N161" s="46"/>
      <c r="AS161" s="117"/>
      <c r="AW161" s="50">
        <f t="shared" si="6"/>
        <v>0</v>
      </c>
      <c r="AY161" s="50" t="str">
        <f t="shared" si="7"/>
        <v/>
      </c>
      <c r="BD161" s="126" t="s">
        <v>3225</v>
      </c>
      <c r="BG161" s="126" t="s">
        <v>3231</v>
      </c>
      <c r="BH161" s="126" t="s">
        <v>3542</v>
      </c>
      <c r="BI161" s="126" t="s">
        <v>3453</v>
      </c>
      <c r="BQ161" s="126" t="s">
        <v>3228</v>
      </c>
      <c r="BT161" s="126" t="s">
        <v>3229</v>
      </c>
      <c r="FK161" s="117"/>
    </row>
    <row r="162" spans="2:167" x14ac:dyDescent="0.3">
      <c r="B162" s="45"/>
      <c r="C162" s="45"/>
      <c r="D162" s="196" t="str">
        <f t="shared" si="5"/>
        <v/>
      </c>
      <c r="E162" s="46"/>
      <c r="F162" s="46"/>
      <c r="G162" s="46"/>
      <c r="H162" s="46"/>
      <c r="I162" s="46"/>
      <c r="J162" s="46"/>
      <c r="K162" s="46"/>
      <c r="L162" s="46"/>
      <c r="M162" s="46"/>
      <c r="N162" s="46"/>
      <c r="AS162" s="117"/>
      <c r="AW162" s="50">
        <f t="shared" si="6"/>
        <v>0</v>
      </c>
      <c r="AY162" s="50" t="str">
        <f t="shared" si="7"/>
        <v/>
      </c>
      <c r="BD162" s="126" t="s">
        <v>3230</v>
      </c>
      <c r="BG162" s="126" t="s">
        <v>3234</v>
      </c>
      <c r="BH162" s="126" t="s">
        <v>3545</v>
      </c>
      <c r="BI162" s="126" t="s">
        <v>3454</v>
      </c>
      <c r="BQ162" s="126" t="s">
        <v>3233</v>
      </c>
      <c r="FK162" s="117"/>
    </row>
    <row r="163" spans="2:167" x14ac:dyDescent="0.3">
      <c r="B163" s="45"/>
      <c r="C163" s="45"/>
      <c r="D163" s="196" t="str">
        <f t="shared" si="5"/>
        <v/>
      </c>
      <c r="E163" s="46"/>
      <c r="F163" s="46"/>
      <c r="G163" s="46"/>
      <c r="H163" s="46"/>
      <c r="I163" s="46"/>
      <c r="J163" s="46"/>
      <c r="K163" s="46"/>
      <c r="L163" s="46"/>
      <c r="M163" s="46"/>
      <c r="N163" s="46"/>
      <c r="AS163" s="117"/>
      <c r="AW163" s="50">
        <f t="shared" si="6"/>
        <v>0</v>
      </c>
      <c r="AY163" s="50" t="str">
        <f t="shared" si="7"/>
        <v/>
      </c>
      <c r="BG163" s="126" t="s">
        <v>3237</v>
      </c>
      <c r="BH163" s="126" t="s">
        <v>3546</v>
      </c>
      <c r="BI163" s="126" t="s">
        <v>3456</v>
      </c>
      <c r="BQ163" s="126" t="s">
        <v>3236</v>
      </c>
      <c r="FK163" s="117"/>
    </row>
    <row r="164" spans="2:167" x14ac:dyDescent="0.3">
      <c r="B164" s="45"/>
      <c r="C164" s="45"/>
      <c r="D164" s="196" t="str">
        <f t="shared" si="5"/>
        <v/>
      </c>
      <c r="E164" s="46"/>
      <c r="F164" s="46"/>
      <c r="G164" s="46"/>
      <c r="H164" s="46"/>
      <c r="I164" s="46"/>
      <c r="J164" s="46"/>
      <c r="K164" s="46"/>
      <c r="L164" s="46"/>
      <c r="M164" s="46"/>
      <c r="N164" s="46"/>
      <c r="AS164" s="117"/>
      <c r="AW164" s="50">
        <f t="shared" si="6"/>
        <v>0</v>
      </c>
      <c r="AY164" s="50" t="str">
        <f t="shared" si="7"/>
        <v/>
      </c>
      <c r="BG164" s="126" t="s">
        <v>3240</v>
      </c>
      <c r="BH164" s="126" t="s">
        <v>3547</v>
      </c>
      <c r="BI164" s="126" t="s">
        <v>3458</v>
      </c>
      <c r="BQ164" s="126" t="s">
        <v>3239</v>
      </c>
      <c r="FK164" s="117"/>
    </row>
    <row r="165" spans="2:167" x14ac:dyDescent="0.3">
      <c r="B165" s="45"/>
      <c r="C165" s="45"/>
      <c r="D165" s="196" t="str">
        <f t="shared" si="5"/>
        <v/>
      </c>
      <c r="E165" s="46"/>
      <c r="F165" s="46"/>
      <c r="G165" s="46"/>
      <c r="H165" s="46"/>
      <c r="I165" s="46"/>
      <c r="J165" s="46"/>
      <c r="K165" s="46"/>
      <c r="L165" s="46"/>
      <c r="M165" s="46"/>
      <c r="N165" s="46"/>
      <c r="AS165" s="117"/>
      <c r="AW165" s="50">
        <f t="shared" si="6"/>
        <v>0</v>
      </c>
      <c r="AY165" s="50" t="str">
        <f t="shared" si="7"/>
        <v/>
      </c>
      <c r="BG165" s="126" t="s">
        <v>3743</v>
      </c>
      <c r="BH165" s="126" t="s">
        <v>3549</v>
      </c>
      <c r="BI165" s="126" t="s">
        <v>3459</v>
      </c>
      <c r="BQ165" s="126" t="s">
        <v>3242</v>
      </c>
      <c r="FK165" s="117"/>
    </row>
    <row r="166" spans="2:167" x14ac:dyDescent="0.3">
      <c r="B166" s="45"/>
      <c r="C166" s="45"/>
      <c r="D166" s="196" t="str">
        <f t="shared" ref="D166:D229" si="8">IF(AND($B$28&lt;&gt;"",$B166&lt;&gt;"",$C166&lt;&gt;""),CONCATENATE($BA$21," - ",$B166," - ",$C166),"")</f>
        <v/>
      </c>
      <c r="E166" s="46"/>
      <c r="F166" s="46"/>
      <c r="G166" s="46"/>
      <c r="H166" s="46"/>
      <c r="I166" s="46"/>
      <c r="J166" s="46"/>
      <c r="K166" s="46"/>
      <c r="L166" s="46"/>
      <c r="M166" s="46"/>
      <c r="N166" s="46"/>
      <c r="AS166" s="117"/>
      <c r="AW166" s="50">
        <f t="shared" si="6"/>
        <v>0</v>
      </c>
      <c r="AY166" s="50" t="str">
        <f t="shared" si="7"/>
        <v/>
      </c>
      <c r="BG166" s="126" t="s">
        <v>3742</v>
      </c>
      <c r="BI166" s="126" t="s">
        <v>3751</v>
      </c>
      <c r="BQ166" s="126" t="s">
        <v>3245</v>
      </c>
      <c r="FK166" s="117"/>
    </row>
    <row r="167" spans="2:167" x14ac:dyDescent="0.3">
      <c r="B167" s="45"/>
      <c r="C167" s="45"/>
      <c r="D167" s="196" t="str">
        <f t="shared" si="8"/>
        <v/>
      </c>
      <c r="E167" s="46"/>
      <c r="F167" s="46"/>
      <c r="G167" s="46"/>
      <c r="H167" s="46"/>
      <c r="I167" s="46"/>
      <c r="J167" s="46"/>
      <c r="K167" s="46"/>
      <c r="L167" s="46"/>
      <c r="M167" s="46"/>
      <c r="N167" s="46"/>
      <c r="AS167" s="117"/>
      <c r="AW167" s="50">
        <f t="shared" si="6"/>
        <v>0</v>
      </c>
      <c r="AY167" s="50" t="str">
        <f t="shared" si="7"/>
        <v/>
      </c>
      <c r="BG167" s="126" t="s">
        <v>3243</v>
      </c>
      <c r="BI167" s="126" t="s">
        <v>3463</v>
      </c>
      <c r="BQ167" s="126" t="s">
        <v>3248</v>
      </c>
      <c r="FK167" s="117"/>
    </row>
    <row r="168" spans="2:167" x14ac:dyDescent="0.3">
      <c r="B168" s="45"/>
      <c r="C168" s="45"/>
      <c r="D168" s="196" t="str">
        <f t="shared" si="8"/>
        <v/>
      </c>
      <c r="E168" s="46"/>
      <c r="F168" s="46"/>
      <c r="G168" s="46"/>
      <c r="H168" s="46"/>
      <c r="I168" s="46"/>
      <c r="J168" s="46"/>
      <c r="K168" s="46"/>
      <c r="L168" s="46"/>
      <c r="M168" s="46"/>
      <c r="N168" s="46"/>
      <c r="AS168" s="117"/>
      <c r="AW168" s="50">
        <f t="shared" si="6"/>
        <v>0</v>
      </c>
      <c r="AY168" s="50" t="str">
        <f t="shared" si="7"/>
        <v/>
      </c>
      <c r="BG168" s="126" t="s">
        <v>3246</v>
      </c>
      <c r="BI168" s="126" t="s">
        <v>3464</v>
      </c>
      <c r="BQ168" s="126" t="s">
        <v>3251</v>
      </c>
      <c r="FK168" s="117"/>
    </row>
    <row r="169" spans="2:167" x14ac:dyDescent="0.3">
      <c r="B169" s="45"/>
      <c r="C169" s="45"/>
      <c r="D169" s="196" t="str">
        <f t="shared" si="8"/>
        <v/>
      </c>
      <c r="E169" s="46"/>
      <c r="F169" s="46"/>
      <c r="G169" s="46"/>
      <c r="H169" s="46"/>
      <c r="I169" s="46"/>
      <c r="J169" s="46"/>
      <c r="K169" s="46"/>
      <c r="L169" s="46"/>
      <c r="M169" s="46"/>
      <c r="N169" s="46"/>
      <c r="AS169" s="117"/>
      <c r="AW169" s="50">
        <f t="shared" si="6"/>
        <v>0</v>
      </c>
      <c r="AY169" s="50" t="str">
        <f t="shared" si="7"/>
        <v/>
      </c>
      <c r="BG169" s="126" t="s">
        <v>3249</v>
      </c>
      <c r="BI169" s="126" t="s">
        <v>3466</v>
      </c>
      <c r="BQ169" s="126" t="s">
        <v>3254</v>
      </c>
      <c r="FK169" s="117"/>
    </row>
    <row r="170" spans="2:167" x14ac:dyDescent="0.3">
      <c r="B170" s="45"/>
      <c r="C170" s="45"/>
      <c r="D170" s="196" t="str">
        <f t="shared" si="8"/>
        <v/>
      </c>
      <c r="E170" s="46"/>
      <c r="F170" s="46"/>
      <c r="G170" s="46"/>
      <c r="H170" s="46"/>
      <c r="I170" s="46"/>
      <c r="J170" s="46"/>
      <c r="K170" s="46"/>
      <c r="L170" s="46"/>
      <c r="M170" s="46"/>
      <c r="N170" s="46"/>
      <c r="AS170" s="117"/>
      <c r="AW170" s="50">
        <f t="shared" si="6"/>
        <v>0</v>
      </c>
      <c r="AY170" s="50" t="str">
        <f t="shared" si="7"/>
        <v/>
      </c>
      <c r="BG170" s="126" t="s">
        <v>3252</v>
      </c>
      <c r="BI170" s="126" t="s">
        <v>3467</v>
      </c>
      <c r="BQ170" s="126" t="s">
        <v>3257</v>
      </c>
      <c r="FK170" s="117"/>
    </row>
    <row r="171" spans="2:167" x14ac:dyDescent="0.3">
      <c r="B171" s="45"/>
      <c r="C171" s="45"/>
      <c r="D171" s="196" t="str">
        <f t="shared" si="8"/>
        <v/>
      </c>
      <c r="E171" s="46"/>
      <c r="F171" s="46"/>
      <c r="G171" s="46"/>
      <c r="H171" s="46"/>
      <c r="I171" s="46"/>
      <c r="J171" s="46"/>
      <c r="K171" s="46"/>
      <c r="L171" s="46"/>
      <c r="M171" s="46"/>
      <c r="N171" s="46"/>
      <c r="AS171" s="117"/>
      <c r="AW171" s="50">
        <f t="shared" si="6"/>
        <v>0</v>
      </c>
      <c r="AY171" s="50" t="str">
        <f t="shared" si="7"/>
        <v/>
      </c>
      <c r="BG171" s="126" t="s">
        <v>3255</v>
      </c>
      <c r="BI171" s="126" t="s">
        <v>3470</v>
      </c>
      <c r="BQ171" s="126" t="s">
        <v>3260</v>
      </c>
      <c r="FK171" s="117"/>
    </row>
    <row r="172" spans="2:167" x14ac:dyDescent="0.3">
      <c r="B172" s="45"/>
      <c r="C172" s="45"/>
      <c r="D172" s="196" t="str">
        <f t="shared" si="8"/>
        <v/>
      </c>
      <c r="E172" s="46"/>
      <c r="F172" s="46"/>
      <c r="G172" s="46"/>
      <c r="H172" s="46"/>
      <c r="I172" s="46"/>
      <c r="J172" s="46"/>
      <c r="K172" s="46"/>
      <c r="L172" s="46"/>
      <c r="M172" s="46"/>
      <c r="N172" s="46"/>
      <c r="AS172" s="117"/>
      <c r="AW172" s="50">
        <f t="shared" si="6"/>
        <v>0</v>
      </c>
      <c r="AY172" s="50" t="str">
        <f t="shared" si="7"/>
        <v/>
      </c>
      <c r="BG172" s="126" t="s">
        <v>3258</v>
      </c>
      <c r="BI172" s="126" t="s">
        <v>3469</v>
      </c>
      <c r="BQ172" s="126" t="s">
        <v>3263</v>
      </c>
      <c r="FK172" s="117"/>
    </row>
    <row r="173" spans="2:167" x14ac:dyDescent="0.3">
      <c r="B173" s="45"/>
      <c r="C173" s="45"/>
      <c r="D173" s="196" t="str">
        <f t="shared" si="8"/>
        <v/>
      </c>
      <c r="E173" s="46"/>
      <c r="F173" s="46"/>
      <c r="G173" s="46"/>
      <c r="H173" s="46"/>
      <c r="I173" s="46"/>
      <c r="J173" s="46"/>
      <c r="K173" s="46"/>
      <c r="L173" s="46"/>
      <c r="M173" s="46"/>
      <c r="N173" s="46"/>
      <c r="AS173" s="117"/>
      <c r="AW173" s="50">
        <f t="shared" si="6"/>
        <v>0</v>
      </c>
      <c r="AY173" s="50" t="str">
        <f t="shared" si="7"/>
        <v/>
      </c>
      <c r="BG173" s="126" t="s">
        <v>3261</v>
      </c>
      <c r="BI173" s="126" t="s">
        <v>3471</v>
      </c>
      <c r="BQ173" s="126" t="s">
        <v>3266</v>
      </c>
      <c r="FK173" s="117"/>
    </row>
    <row r="174" spans="2:167" x14ac:dyDescent="0.3">
      <c r="B174" s="45"/>
      <c r="C174" s="45"/>
      <c r="D174" s="196" t="str">
        <f t="shared" si="8"/>
        <v/>
      </c>
      <c r="E174" s="46"/>
      <c r="F174" s="46"/>
      <c r="G174" s="46"/>
      <c r="H174" s="46"/>
      <c r="I174" s="46"/>
      <c r="J174" s="46"/>
      <c r="K174" s="46"/>
      <c r="L174" s="46"/>
      <c r="M174" s="46"/>
      <c r="N174" s="46"/>
      <c r="AS174" s="117"/>
      <c r="AW174" s="50">
        <f t="shared" si="6"/>
        <v>0</v>
      </c>
      <c r="AY174" s="50" t="str">
        <f t="shared" si="7"/>
        <v/>
      </c>
      <c r="BG174" s="126" t="s">
        <v>3264</v>
      </c>
      <c r="BI174" s="126" t="s">
        <v>3473</v>
      </c>
      <c r="BQ174" s="126" t="s">
        <v>3269</v>
      </c>
      <c r="FK174" s="117"/>
    </row>
    <row r="175" spans="2:167" x14ac:dyDescent="0.3">
      <c r="B175" s="45"/>
      <c r="C175" s="45"/>
      <c r="D175" s="196" t="str">
        <f t="shared" si="8"/>
        <v/>
      </c>
      <c r="E175" s="46"/>
      <c r="F175" s="46"/>
      <c r="G175" s="46"/>
      <c r="H175" s="46"/>
      <c r="I175" s="46"/>
      <c r="J175" s="46"/>
      <c r="K175" s="46"/>
      <c r="L175" s="46"/>
      <c r="M175" s="46"/>
      <c r="N175" s="46"/>
      <c r="AS175" s="117"/>
      <c r="AW175" s="50">
        <f t="shared" si="6"/>
        <v>0</v>
      </c>
      <c r="AY175" s="50" t="str">
        <f t="shared" si="7"/>
        <v/>
      </c>
      <c r="BG175" s="126" t="s">
        <v>3267</v>
      </c>
      <c r="BI175" s="126" t="s">
        <v>3476</v>
      </c>
      <c r="BQ175" s="126" t="s">
        <v>3272</v>
      </c>
      <c r="FK175" s="117"/>
    </row>
    <row r="176" spans="2:167" x14ac:dyDescent="0.3">
      <c r="B176" s="45"/>
      <c r="C176" s="45"/>
      <c r="D176" s="196" t="str">
        <f t="shared" si="8"/>
        <v/>
      </c>
      <c r="E176" s="46"/>
      <c r="F176" s="46"/>
      <c r="G176" s="46"/>
      <c r="H176" s="46"/>
      <c r="I176" s="46"/>
      <c r="J176" s="46"/>
      <c r="K176" s="46"/>
      <c r="L176" s="46"/>
      <c r="M176" s="46"/>
      <c r="N176" s="46"/>
      <c r="AS176" s="117"/>
      <c r="AW176" s="50">
        <f t="shared" si="6"/>
        <v>0</v>
      </c>
      <c r="AY176" s="50" t="str">
        <f t="shared" si="7"/>
        <v/>
      </c>
      <c r="BG176" s="126" t="s">
        <v>3270</v>
      </c>
      <c r="BI176" s="126" t="s">
        <v>3746</v>
      </c>
      <c r="BQ176" s="126" t="s">
        <v>3275</v>
      </c>
      <c r="FK176" s="117"/>
    </row>
    <row r="177" spans="2:167" x14ac:dyDescent="0.3">
      <c r="B177" s="45"/>
      <c r="C177" s="45"/>
      <c r="D177" s="196" t="str">
        <f t="shared" si="8"/>
        <v/>
      </c>
      <c r="E177" s="46"/>
      <c r="F177" s="46"/>
      <c r="G177" s="46"/>
      <c r="H177" s="46"/>
      <c r="I177" s="46"/>
      <c r="J177" s="46"/>
      <c r="K177" s="46"/>
      <c r="L177" s="46"/>
      <c r="M177" s="46"/>
      <c r="N177" s="46"/>
      <c r="AS177" s="117"/>
      <c r="AW177" s="50">
        <f t="shared" si="6"/>
        <v>0</v>
      </c>
      <c r="AY177" s="50" t="str">
        <f t="shared" si="7"/>
        <v/>
      </c>
      <c r="BG177" s="126" t="s">
        <v>3273</v>
      </c>
      <c r="BI177" s="126" t="s">
        <v>3480</v>
      </c>
      <c r="BQ177" s="126" t="s">
        <v>3278</v>
      </c>
      <c r="FK177" s="117"/>
    </row>
    <row r="178" spans="2:167" x14ac:dyDescent="0.3">
      <c r="B178" s="45"/>
      <c r="C178" s="45"/>
      <c r="D178" s="196" t="str">
        <f t="shared" si="8"/>
        <v/>
      </c>
      <c r="E178" s="46"/>
      <c r="F178" s="46"/>
      <c r="G178" s="46"/>
      <c r="H178" s="46"/>
      <c r="I178" s="46"/>
      <c r="J178" s="46"/>
      <c r="K178" s="46"/>
      <c r="L178" s="46"/>
      <c r="M178" s="46"/>
      <c r="N178" s="46"/>
      <c r="AS178" s="117"/>
      <c r="AW178" s="50">
        <f t="shared" si="6"/>
        <v>0</v>
      </c>
      <c r="AY178" s="50" t="str">
        <f t="shared" si="7"/>
        <v/>
      </c>
      <c r="BG178" s="126" t="s">
        <v>3276</v>
      </c>
      <c r="BI178" s="126" t="s">
        <v>3481</v>
      </c>
      <c r="BQ178" s="126" t="s">
        <v>3281</v>
      </c>
      <c r="FK178" s="117"/>
    </row>
    <row r="179" spans="2:167" x14ac:dyDescent="0.3">
      <c r="B179" s="45"/>
      <c r="C179" s="45"/>
      <c r="D179" s="196" t="str">
        <f t="shared" si="8"/>
        <v/>
      </c>
      <c r="E179" s="46"/>
      <c r="F179" s="46"/>
      <c r="G179" s="46"/>
      <c r="H179" s="46"/>
      <c r="I179" s="46"/>
      <c r="J179" s="46"/>
      <c r="K179" s="46"/>
      <c r="L179" s="46"/>
      <c r="M179" s="46"/>
      <c r="N179" s="46"/>
      <c r="AS179" s="117"/>
      <c r="AW179" s="50">
        <f t="shared" si="6"/>
        <v>0</v>
      </c>
      <c r="AY179" s="50" t="str">
        <f t="shared" si="7"/>
        <v/>
      </c>
      <c r="BG179" s="126" t="s">
        <v>3279</v>
      </c>
      <c r="BI179" s="126" t="s">
        <v>3484</v>
      </c>
      <c r="BQ179" s="126" t="s">
        <v>3284</v>
      </c>
      <c r="FK179" s="117"/>
    </row>
    <row r="180" spans="2:167" x14ac:dyDescent="0.3">
      <c r="B180" s="45"/>
      <c r="C180" s="45"/>
      <c r="D180" s="196" t="str">
        <f t="shared" si="8"/>
        <v/>
      </c>
      <c r="E180" s="46"/>
      <c r="F180" s="46"/>
      <c r="G180" s="46"/>
      <c r="H180" s="46"/>
      <c r="I180" s="46"/>
      <c r="J180" s="46"/>
      <c r="K180" s="46"/>
      <c r="L180" s="46"/>
      <c r="M180" s="46"/>
      <c r="N180" s="46"/>
      <c r="AS180" s="117"/>
      <c r="AW180" s="50">
        <f t="shared" si="6"/>
        <v>0</v>
      </c>
      <c r="AY180" s="50" t="str">
        <f t="shared" si="7"/>
        <v/>
      </c>
      <c r="BG180" s="126" t="s">
        <v>3282</v>
      </c>
      <c r="BI180" s="126" t="s">
        <v>3487</v>
      </c>
      <c r="BQ180" s="126" t="s">
        <v>3287</v>
      </c>
      <c r="FK180" s="117"/>
    </row>
    <row r="181" spans="2:167" x14ac:dyDescent="0.3">
      <c r="B181" s="45"/>
      <c r="C181" s="45"/>
      <c r="D181" s="196" t="str">
        <f t="shared" si="8"/>
        <v/>
      </c>
      <c r="E181" s="46"/>
      <c r="F181" s="46"/>
      <c r="G181" s="46"/>
      <c r="H181" s="46"/>
      <c r="I181" s="46"/>
      <c r="J181" s="46"/>
      <c r="K181" s="46"/>
      <c r="L181" s="46"/>
      <c r="M181" s="46"/>
      <c r="N181" s="46"/>
      <c r="AS181" s="117"/>
      <c r="AW181" s="50">
        <f t="shared" si="6"/>
        <v>0</v>
      </c>
      <c r="AY181" s="50" t="str">
        <f t="shared" si="7"/>
        <v/>
      </c>
      <c r="BG181" s="126" t="s">
        <v>3285</v>
      </c>
      <c r="BI181" s="126" t="s">
        <v>3488</v>
      </c>
      <c r="BQ181" s="126" t="s">
        <v>3290</v>
      </c>
      <c r="FK181" s="117"/>
    </row>
    <row r="182" spans="2:167" x14ac:dyDescent="0.3">
      <c r="B182" s="45"/>
      <c r="C182" s="45"/>
      <c r="D182" s="196" t="str">
        <f t="shared" si="8"/>
        <v/>
      </c>
      <c r="E182" s="46"/>
      <c r="F182" s="46"/>
      <c r="G182" s="46"/>
      <c r="H182" s="46"/>
      <c r="I182" s="46"/>
      <c r="J182" s="46"/>
      <c r="K182" s="46"/>
      <c r="L182" s="46"/>
      <c r="M182" s="46"/>
      <c r="N182" s="46"/>
      <c r="AS182" s="117"/>
      <c r="AW182" s="50">
        <f t="shared" si="6"/>
        <v>0</v>
      </c>
      <c r="AY182" s="50" t="str">
        <f t="shared" si="7"/>
        <v/>
      </c>
      <c r="BG182" s="126" t="s">
        <v>3288</v>
      </c>
      <c r="BI182" s="126" t="s">
        <v>3489</v>
      </c>
      <c r="BQ182" s="126" t="s">
        <v>3293</v>
      </c>
      <c r="FK182" s="117"/>
    </row>
    <row r="183" spans="2:167" x14ac:dyDescent="0.3">
      <c r="B183" s="45"/>
      <c r="C183" s="45"/>
      <c r="D183" s="196" t="str">
        <f t="shared" si="8"/>
        <v/>
      </c>
      <c r="E183" s="46"/>
      <c r="F183" s="46"/>
      <c r="G183" s="46"/>
      <c r="H183" s="46"/>
      <c r="I183" s="46"/>
      <c r="J183" s="46"/>
      <c r="K183" s="46"/>
      <c r="L183" s="46"/>
      <c r="M183" s="46"/>
      <c r="N183" s="46"/>
      <c r="AS183" s="117"/>
      <c r="AW183" s="50">
        <f t="shared" si="6"/>
        <v>0</v>
      </c>
      <c r="AY183" s="50" t="str">
        <f t="shared" si="7"/>
        <v/>
      </c>
      <c r="BG183" s="126" t="s">
        <v>3291</v>
      </c>
      <c r="BI183" s="126" t="s">
        <v>3490</v>
      </c>
      <c r="BQ183" s="126" t="s">
        <v>3296</v>
      </c>
      <c r="FK183" s="117"/>
    </row>
    <row r="184" spans="2:167" x14ac:dyDescent="0.3">
      <c r="B184" s="45"/>
      <c r="C184" s="45"/>
      <c r="D184" s="196" t="str">
        <f t="shared" si="8"/>
        <v/>
      </c>
      <c r="E184" s="46"/>
      <c r="F184" s="46"/>
      <c r="G184" s="46"/>
      <c r="H184" s="46"/>
      <c r="I184" s="46"/>
      <c r="J184" s="46"/>
      <c r="K184" s="46"/>
      <c r="L184" s="46"/>
      <c r="M184" s="46"/>
      <c r="N184" s="46"/>
      <c r="AS184" s="117"/>
      <c r="AW184" s="50">
        <f t="shared" si="6"/>
        <v>0</v>
      </c>
      <c r="AY184" s="50" t="str">
        <f t="shared" si="7"/>
        <v/>
      </c>
      <c r="BG184" s="126" t="s">
        <v>3294</v>
      </c>
      <c r="BI184" s="126" t="s">
        <v>3491</v>
      </c>
      <c r="BQ184" s="126" t="s">
        <v>3299</v>
      </c>
      <c r="FK184" s="117"/>
    </row>
    <row r="185" spans="2:167" x14ac:dyDescent="0.3">
      <c r="B185" s="45"/>
      <c r="C185" s="45"/>
      <c r="D185" s="196" t="str">
        <f t="shared" si="8"/>
        <v/>
      </c>
      <c r="E185" s="46"/>
      <c r="F185" s="46"/>
      <c r="G185" s="46"/>
      <c r="H185" s="46"/>
      <c r="I185" s="46"/>
      <c r="J185" s="46"/>
      <c r="K185" s="46"/>
      <c r="L185" s="46"/>
      <c r="M185" s="46"/>
      <c r="N185" s="46"/>
      <c r="AS185" s="117"/>
      <c r="AW185" s="50">
        <f t="shared" si="6"/>
        <v>0</v>
      </c>
      <c r="AY185" s="50" t="str">
        <f t="shared" si="7"/>
        <v/>
      </c>
      <c r="BG185" s="126" t="s">
        <v>3297</v>
      </c>
      <c r="BI185" s="126" t="s">
        <v>3492</v>
      </c>
      <c r="BQ185" s="126" t="s">
        <v>3302</v>
      </c>
      <c r="FK185" s="117"/>
    </row>
    <row r="186" spans="2:167" x14ac:dyDescent="0.3">
      <c r="B186" s="45"/>
      <c r="C186" s="45"/>
      <c r="D186" s="196" t="str">
        <f t="shared" si="8"/>
        <v/>
      </c>
      <c r="E186" s="46"/>
      <c r="F186" s="46"/>
      <c r="G186" s="46"/>
      <c r="H186" s="46"/>
      <c r="I186" s="46"/>
      <c r="J186" s="46"/>
      <c r="K186" s="46"/>
      <c r="L186" s="46"/>
      <c r="M186" s="46"/>
      <c r="N186" s="46"/>
      <c r="AS186" s="117"/>
      <c r="AW186" s="50">
        <f t="shared" si="6"/>
        <v>0</v>
      </c>
      <c r="AY186" s="50" t="str">
        <f t="shared" si="7"/>
        <v/>
      </c>
      <c r="BG186" s="126" t="s">
        <v>2919</v>
      </c>
      <c r="BI186" s="126" t="s">
        <v>3493</v>
      </c>
      <c r="BQ186" s="126" t="s">
        <v>3305</v>
      </c>
      <c r="FK186" s="117"/>
    </row>
    <row r="187" spans="2:167" x14ac:dyDescent="0.3">
      <c r="B187" s="45"/>
      <c r="C187" s="45"/>
      <c r="D187" s="196" t="str">
        <f t="shared" si="8"/>
        <v/>
      </c>
      <c r="E187" s="46"/>
      <c r="F187" s="46"/>
      <c r="G187" s="46"/>
      <c r="H187" s="46"/>
      <c r="I187" s="46"/>
      <c r="J187" s="46"/>
      <c r="K187" s="46"/>
      <c r="L187" s="46"/>
      <c r="M187" s="46"/>
      <c r="N187" s="46"/>
      <c r="AS187" s="117"/>
      <c r="AW187" s="50">
        <f t="shared" si="6"/>
        <v>0</v>
      </c>
      <c r="AY187" s="50" t="str">
        <f t="shared" si="7"/>
        <v/>
      </c>
      <c r="BG187" s="126" t="s">
        <v>3300</v>
      </c>
      <c r="BI187" s="126" t="s">
        <v>3755</v>
      </c>
      <c r="BQ187" s="126" t="s">
        <v>3308</v>
      </c>
      <c r="FK187" s="117"/>
    </row>
    <row r="188" spans="2:167" x14ac:dyDescent="0.3">
      <c r="B188" s="45"/>
      <c r="C188" s="45"/>
      <c r="D188" s="196" t="str">
        <f t="shared" si="8"/>
        <v/>
      </c>
      <c r="E188" s="46"/>
      <c r="F188" s="46"/>
      <c r="G188" s="46"/>
      <c r="H188" s="46"/>
      <c r="I188" s="46"/>
      <c r="J188" s="46"/>
      <c r="K188" s="46"/>
      <c r="L188" s="46"/>
      <c r="M188" s="46"/>
      <c r="N188" s="46"/>
      <c r="AS188" s="117"/>
      <c r="AW188" s="50">
        <f t="shared" si="6"/>
        <v>0</v>
      </c>
      <c r="AY188" s="50" t="str">
        <f t="shared" si="7"/>
        <v/>
      </c>
      <c r="BG188" s="126" t="s">
        <v>3303</v>
      </c>
      <c r="BI188" s="126" t="s">
        <v>3496</v>
      </c>
      <c r="BQ188" s="126" t="s">
        <v>3311</v>
      </c>
      <c r="FK188" s="117"/>
    </row>
    <row r="189" spans="2:167" x14ac:dyDescent="0.3">
      <c r="B189" s="45"/>
      <c r="C189" s="45"/>
      <c r="D189" s="196" t="str">
        <f t="shared" si="8"/>
        <v/>
      </c>
      <c r="E189" s="46"/>
      <c r="F189" s="46"/>
      <c r="G189" s="46"/>
      <c r="H189" s="46"/>
      <c r="I189" s="46"/>
      <c r="J189" s="46"/>
      <c r="K189" s="46"/>
      <c r="L189" s="46"/>
      <c r="M189" s="46"/>
      <c r="N189" s="46"/>
      <c r="AS189" s="117"/>
      <c r="AW189" s="50">
        <f t="shared" si="6"/>
        <v>0</v>
      </c>
      <c r="AY189" s="50" t="str">
        <f t="shared" si="7"/>
        <v/>
      </c>
      <c r="BG189" s="126" t="s">
        <v>3306</v>
      </c>
      <c r="BI189" s="126" t="s">
        <v>3498</v>
      </c>
      <c r="BQ189" s="126" t="s">
        <v>3314</v>
      </c>
      <c r="FK189" s="117"/>
    </row>
    <row r="190" spans="2:167" x14ac:dyDescent="0.3">
      <c r="B190" s="45"/>
      <c r="C190" s="45"/>
      <c r="D190" s="196" t="str">
        <f t="shared" si="8"/>
        <v/>
      </c>
      <c r="E190" s="46"/>
      <c r="F190" s="46"/>
      <c r="G190" s="46"/>
      <c r="H190" s="46"/>
      <c r="I190" s="46"/>
      <c r="J190" s="46"/>
      <c r="K190" s="46"/>
      <c r="L190" s="46"/>
      <c r="M190" s="46"/>
      <c r="N190" s="46"/>
      <c r="AS190" s="117"/>
      <c r="AW190" s="50">
        <f t="shared" si="6"/>
        <v>0</v>
      </c>
      <c r="AY190" s="50" t="str">
        <f t="shared" si="7"/>
        <v/>
      </c>
      <c r="BG190" s="126" t="s">
        <v>3309</v>
      </c>
      <c r="BI190" s="126" t="s">
        <v>3499</v>
      </c>
      <c r="BQ190" s="126" t="s">
        <v>3317</v>
      </c>
      <c r="FK190" s="117"/>
    </row>
    <row r="191" spans="2:167" x14ac:dyDescent="0.3">
      <c r="B191" s="45"/>
      <c r="C191" s="45"/>
      <c r="D191" s="196" t="str">
        <f t="shared" si="8"/>
        <v/>
      </c>
      <c r="E191" s="46"/>
      <c r="F191" s="46"/>
      <c r="G191" s="46"/>
      <c r="H191" s="46"/>
      <c r="I191" s="46"/>
      <c r="J191" s="46"/>
      <c r="K191" s="46"/>
      <c r="L191" s="46"/>
      <c r="M191" s="46"/>
      <c r="N191" s="46"/>
      <c r="AS191" s="117"/>
      <c r="AW191" s="50">
        <f t="shared" si="6"/>
        <v>0</v>
      </c>
      <c r="AY191" s="50" t="str">
        <f t="shared" si="7"/>
        <v/>
      </c>
      <c r="BG191" s="126" t="s">
        <v>3312</v>
      </c>
      <c r="BI191" s="126" t="s">
        <v>3500</v>
      </c>
      <c r="BQ191" s="126" t="s">
        <v>3320</v>
      </c>
      <c r="FK191" s="117"/>
    </row>
    <row r="192" spans="2:167" x14ac:dyDescent="0.3">
      <c r="B192" s="45"/>
      <c r="C192" s="45"/>
      <c r="D192" s="196" t="str">
        <f t="shared" si="8"/>
        <v/>
      </c>
      <c r="E192" s="46"/>
      <c r="F192" s="46"/>
      <c r="G192" s="46"/>
      <c r="H192" s="46"/>
      <c r="I192" s="46"/>
      <c r="J192" s="46"/>
      <c r="K192" s="46"/>
      <c r="L192" s="46"/>
      <c r="M192" s="46"/>
      <c r="N192" s="46"/>
      <c r="AS192" s="117"/>
      <c r="AW192" s="50">
        <f t="shared" si="6"/>
        <v>0</v>
      </c>
      <c r="AY192" s="50" t="str">
        <f t="shared" si="7"/>
        <v/>
      </c>
      <c r="BG192" s="126" t="s">
        <v>3315</v>
      </c>
      <c r="BI192" s="126" t="s">
        <v>3502</v>
      </c>
      <c r="FK192" s="117"/>
    </row>
    <row r="193" spans="2:167" x14ac:dyDescent="0.3">
      <c r="B193" s="45"/>
      <c r="C193" s="45"/>
      <c r="D193" s="196" t="str">
        <f t="shared" si="8"/>
        <v/>
      </c>
      <c r="E193" s="46"/>
      <c r="F193" s="46"/>
      <c r="G193" s="46"/>
      <c r="H193" s="46"/>
      <c r="I193" s="46"/>
      <c r="J193" s="46"/>
      <c r="K193" s="46"/>
      <c r="L193" s="46"/>
      <c r="M193" s="46"/>
      <c r="N193" s="46"/>
      <c r="AS193" s="117"/>
      <c r="AW193" s="50">
        <f t="shared" si="6"/>
        <v>0</v>
      </c>
      <c r="AY193" s="50" t="str">
        <f t="shared" si="7"/>
        <v/>
      </c>
      <c r="BG193" s="126" t="s">
        <v>3318</v>
      </c>
      <c r="BI193" s="126" t="s">
        <v>3503</v>
      </c>
      <c r="FK193" s="117"/>
    </row>
    <row r="194" spans="2:167" x14ac:dyDescent="0.3">
      <c r="B194" s="45"/>
      <c r="C194" s="45"/>
      <c r="D194" s="196" t="str">
        <f t="shared" si="8"/>
        <v/>
      </c>
      <c r="E194" s="46"/>
      <c r="F194" s="46"/>
      <c r="G194" s="46"/>
      <c r="H194" s="46"/>
      <c r="I194" s="46"/>
      <c r="J194" s="46"/>
      <c r="K194" s="46"/>
      <c r="L194" s="46"/>
      <c r="M194" s="46"/>
      <c r="N194" s="46"/>
      <c r="AS194" s="117"/>
      <c r="AW194" s="50">
        <f t="shared" si="6"/>
        <v>0</v>
      </c>
      <c r="AY194" s="50" t="str">
        <f t="shared" si="7"/>
        <v/>
      </c>
      <c r="BG194" s="126" t="s">
        <v>3321</v>
      </c>
      <c r="BI194" s="126" t="s">
        <v>3504</v>
      </c>
      <c r="FK194" s="117"/>
    </row>
    <row r="195" spans="2:167" x14ac:dyDescent="0.3">
      <c r="B195" s="45"/>
      <c r="C195" s="45"/>
      <c r="D195" s="196" t="str">
        <f t="shared" si="8"/>
        <v/>
      </c>
      <c r="E195" s="46"/>
      <c r="F195" s="46"/>
      <c r="G195" s="46"/>
      <c r="H195" s="46"/>
      <c r="I195" s="46"/>
      <c r="J195" s="46"/>
      <c r="K195" s="46"/>
      <c r="L195" s="46"/>
      <c r="M195" s="46"/>
      <c r="N195" s="46"/>
      <c r="AS195" s="117"/>
      <c r="AW195" s="50">
        <f t="shared" si="6"/>
        <v>0</v>
      </c>
      <c r="AY195" s="50" t="str">
        <f t="shared" si="7"/>
        <v/>
      </c>
      <c r="BG195" s="126" t="s">
        <v>3323</v>
      </c>
      <c r="BI195" s="126" t="s">
        <v>3505</v>
      </c>
      <c r="FK195" s="117"/>
    </row>
    <row r="196" spans="2:167" x14ac:dyDescent="0.3">
      <c r="B196" s="45"/>
      <c r="C196" s="45"/>
      <c r="D196" s="196" t="str">
        <f t="shared" si="8"/>
        <v/>
      </c>
      <c r="E196" s="46"/>
      <c r="F196" s="46"/>
      <c r="G196" s="46"/>
      <c r="H196" s="46"/>
      <c r="I196" s="46"/>
      <c r="J196" s="46"/>
      <c r="K196" s="46"/>
      <c r="L196" s="46"/>
      <c r="M196" s="46"/>
      <c r="N196" s="46"/>
      <c r="AS196" s="117"/>
      <c r="AW196" s="50">
        <f t="shared" si="6"/>
        <v>0</v>
      </c>
      <c r="AY196" s="50" t="str">
        <f t="shared" si="7"/>
        <v/>
      </c>
      <c r="BG196" s="126" t="s">
        <v>3325</v>
      </c>
      <c r="BI196" s="126" t="s">
        <v>3506</v>
      </c>
      <c r="FK196" s="117"/>
    </row>
    <row r="197" spans="2:167" x14ac:dyDescent="0.3">
      <c r="B197" s="45"/>
      <c r="C197" s="45"/>
      <c r="D197" s="196" t="str">
        <f t="shared" si="8"/>
        <v/>
      </c>
      <c r="E197" s="46"/>
      <c r="F197" s="46"/>
      <c r="G197" s="46"/>
      <c r="H197" s="46"/>
      <c r="I197" s="46"/>
      <c r="J197" s="46"/>
      <c r="K197" s="46"/>
      <c r="L197" s="46"/>
      <c r="M197" s="46"/>
      <c r="N197" s="46"/>
      <c r="AS197" s="117"/>
      <c r="AW197" s="50">
        <f t="shared" si="6"/>
        <v>0</v>
      </c>
      <c r="AY197" s="50" t="str">
        <f t="shared" si="7"/>
        <v/>
      </c>
      <c r="BG197" s="126" t="s">
        <v>3327</v>
      </c>
      <c r="BI197" s="126" t="s">
        <v>3507</v>
      </c>
      <c r="FK197" s="117"/>
    </row>
    <row r="198" spans="2:167" x14ac:dyDescent="0.3">
      <c r="B198" s="45"/>
      <c r="C198" s="45"/>
      <c r="D198" s="196" t="str">
        <f t="shared" si="8"/>
        <v/>
      </c>
      <c r="E198" s="46"/>
      <c r="F198" s="46"/>
      <c r="G198" s="46"/>
      <c r="H198" s="46"/>
      <c r="I198" s="46"/>
      <c r="J198" s="46"/>
      <c r="K198" s="46"/>
      <c r="L198" s="46"/>
      <c r="M198" s="46"/>
      <c r="N198" s="46"/>
      <c r="AS198" s="117"/>
      <c r="AW198" s="50">
        <f t="shared" si="6"/>
        <v>0</v>
      </c>
      <c r="AY198" s="50" t="str">
        <f t="shared" si="7"/>
        <v/>
      </c>
      <c r="BG198" s="126" t="s">
        <v>3329</v>
      </c>
      <c r="BI198" s="126" t="s">
        <v>3508</v>
      </c>
      <c r="FK198" s="117"/>
    </row>
    <row r="199" spans="2:167" x14ac:dyDescent="0.3">
      <c r="B199" s="45"/>
      <c r="C199" s="45"/>
      <c r="D199" s="196" t="str">
        <f t="shared" si="8"/>
        <v/>
      </c>
      <c r="E199" s="46"/>
      <c r="F199" s="46"/>
      <c r="G199" s="46"/>
      <c r="H199" s="46"/>
      <c r="I199" s="46"/>
      <c r="J199" s="46"/>
      <c r="K199" s="46"/>
      <c r="L199" s="46"/>
      <c r="M199" s="46"/>
      <c r="N199" s="46"/>
      <c r="AS199" s="117"/>
      <c r="AW199" s="50">
        <f t="shared" si="6"/>
        <v>0</v>
      </c>
      <c r="AY199" s="50" t="str">
        <f t="shared" si="7"/>
        <v/>
      </c>
      <c r="BG199" s="126" t="s">
        <v>3331</v>
      </c>
      <c r="BI199" s="126" t="s">
        <v>3509</v>
      </c>
      <c r="FK199" s="117"/>
    </row>
    <row r="200" spans="2:167" x14ac:dyDescent="0.3">
      <c r="B200" s="45"/>
      <c r="C200" s="45"/>
      <c r="D200" s="196" t="str">
        <f t="shared" si="8"/>
        <v/>
      </c>
      <c r="E200" s="46"/>
      <c r="F200" s="46"/>
      <c r="G200" s="46"/>
      <c r="H200" s="46"/>
      <c r="I200" s="46"/>
      <c r="J200" s="46"/>
      <c r="K200" s="46"/>
      <c r="L200" s="46"/>
      <c r="M200" s="46"/>
      <c r="N200" s="46"/>
      <c r="AS200" s="117"/>
      <c r="AW200" s="50">
        <f t="shared" si="6"/>
        <v>0</v>
      </c>
      <c r="AY200" s="50" t="str">
        <f t="shared" si="7"/>
        <v/>
      </c>
      <c r="BG200" s="126" t="s">
        <v>3333</v>
      </c>
      <c r="BI200" s="126" t="s">
        <v>3511</v>
      </c>
      <c r="FK200" s="117"/>
    </row>
    <row r="201" spans="2:167" x14ac:dyDescent="0.3">
      <c r="B201" s="45"/>
      <c r="C201" s="45"/>
      <c r="D201" s="196" t="str">
        <f t="shared" si="8"/>
        <v/>
      </c>
      <c r="E201" s="46"/>
      <c r="F201" s="46"/>
      <c r="G201" s="46"/>
      <c r="H201" s="46"/>
      <c r="I201" s="46"/>
      <c r="J201" s="46"/>
      <c r="K201" s="46"/>
      <c r="L201" s="46"/>
      <c r="M201" s="46"/>
      <c r="N201" s="46"/>
      <c r="AS201" s="117"/>
      <c r="AW201" s="50">
        <f t="shared" si="6"/>
        <v>0</v>
      </c>
      <c r="AY201" s="50" t="str">
        <f t="shared" si="7"/>
        <v/>
      </c>
      <c r="BG201" s="126" t="s">
        <v>3335</v>
      </c>
      <c r="BI201" s="126" t="s">
        <v>3513</v>
      </c>
      <c r="FK201" s="117"/>
    </row>
    <row r="202" spans="2:167" x14ac:dyDescent="0.3">
      <c r="B202" s="45"/>
      <c r="C202" s="45"/>
      <c r="D202" s="196" t="str">
        <f t="shared" si="8"/>
        <v/>
      </c>
      <c r="E202" s="46"/>
      <c r="F202" s="46"/>
      <c r="G202" s="46"/>
      <c r="H202" s="46"/>
      <c r="I202" s="46"/>
      <c r="J202" s="46"/>
      <c r="K202" s="46"/>
      <c r="L202" s="46"/>
      <c r="M202" s="46"/>
      <c r="N202" s="46"/>
      <c r="AS202" s="117"/>
      <c r="AW202" s="50">
        <f t="shared" si="6"/>
        <v>0</v>
      </c>
      <c r="AY202" s="50" t="str">
        <f t="shared" si="7"/>
        <v/>
      </c>
      <c r="BG202" s="126" t="s">
        <v>3337</v>
      </c>
      <c r="BI202" s="126" t="s">
        <v>3514</v>
      </c>
      <c r="FK202" s="117"/>
    </row>
    <row r="203" spans="2:167" x14ac:dyDescent="0.3">
      <c r="B203" s="45"/>
      <c r="C203" s="45"/>
      <c r="D203" s="196" t="str">
        <f t="shared" si="8"/>
        <v/>
      </c>
      <c r="E203" s="46"/>
      <c r="F203" s="46"/>
      <c r="G203" s="46"/>
      <c r="H203" s="46"/>
      <c r="I203" s="46"/>
      <c r="J203" s="46"/>
      <c r="K203" s="46"/>
      <c r="L203" s="46"/>
      <c r="M203" s="46"/>
      <c r="N203" s="46"/>
      <c r="AS203" s="117"/>
      <c r="AW203" s="50">
        <f t="shared" si="6"/>
        <v>0</v>
      </c>
      <c r="AY203" s="50" t="str">
        <f t="shared" si="7"/>
        <v/>
      </c>
      <c r="BG203" s="126" t="s">
        <v>3339</v>
      </c>
      <c r="BI203" s="126" t="s">
        <v>3515</v>
      </c>
      <c r="FK203" s="117"/>
    </row>
    <row r="204" spans="2:167" x14ac:dyDescent="0.3">
      <c r="B204" s="45"/>
      <c r="C204" s="45"/>
      <c r="D204" s="196" t="str">
        <f t="shared" si="8"/>
        <v/>
      </c>
      <c r="E204" s="46"/>
      <c r="F204" s="46"/>
      <c r="G204" s="46"/>
      <c r="H204" s="46"/>
      <c r="I204" s="46"/>
      <c r="J204" s="46"/>
      <c r="K204" s="46"/>
      <c r="L204" s="46"/>
      <c r="M204" s="46"/>
      <c r="N204" s="46"/>
      <c r="AS204" s="117"/>
      <c r="AW204" s="50">
        <f t="shared" si="6"/>
        <v>0</v>
      </c>
      <c r="AY204" s="50" t="str">
        <f t="shared" si="7"/>
        <v/>
      </c>
      <c r="BG204" s="126" t="s">
        <v>3341</v>
      </c>
      <c r="BI204" s="126" t="s">
        <v>3517</v>
      </c>
      <c r="FK204" s="117"/>
    </row>
    <row r="205" spans="2:167" x14ac:dyDescent="0.3">
      <c r="B205" s="45"/>
      <c r="C205" s="45"/>
      <c r="D205" s="196" t="str">
        <f t="shared" si="8"/>
        <v/>
      </c>
      <c r="E205" s="46"/>
      <c r="F205" s="46"/>
      <c r="G205" s="46"/>
      <c r="H205" s="46"/>
      <c r="I205" s="46"/>
      <c r="J205" s="46"/>
      <c r="K205" s="46"/>
      <c r="L205" s="46"/>
      <c r="M205" s="46"/>
      <c r="N205" s="46"/>
      <c r="AS205" s="117"/>
      <c r="AW205" s="50">
        <f t="shared" si="6"/>
        <v>0</v>
      </c>
      <c r="AY205" s="50" t="str">
        <f t="shared" si="7"/>
        <v/>
      </c>
      <c r="BG205" s="126" t="s">
        <v>3343</v>
      </c>
      <c r="BI205" s="126" t="s">
        <v>3518</v>
      </c>
      <c r="FK205" s="117"/>
    </row>
    <row r="206" spans="2:167" x14ac:dyDescent="0.3">
      <c r="B206" s="45"/>
      <c r="C206" s="45"/>
      <c r="D206" s="196" t="str">
        <f t="shared" si="8"/>
        <v/>
      </c>
      <c r="E206" s="46"/>
      <c r="F206" s="46"/>
      <c r="G206" s="46"/>
      <c r="H206" s="46"/>
      <c r="I206" s="46"/>
      <c r="J206" s="46"/>
      <c r="K206" s="46"/>
      <c r="L206" s="46"/>
      <c r="M206" s="46"/>
      <c r="N206" s="46"/>
      <c r="AS206" s="117"/>
      <c r="AW206" s="50">
        <f t="shared" si="6"/>
        <v>0</v>
      </c>
      <c r="AY206" s="50" t="str">
        <f t="shared" si="7"/>
        <v/>
      </c>
      <c r="BG206" s="126" t="s">
        <v>3345</v>
      </c>
      <c r="BI206" s="126" t="s">
        <v>3519</v>
      </c>
      <c r="FK206" s="117"/>
    </row>
    <row r="207" spans="2:167" x14ac:dyDescent="0.3">
      <c r="B207" s="45"/>
      <c r="C207" s="45"/>
      <c r="D207" s="196" t="str">
        <f t="shared" si="8"/>
        <v/>
      </c>
      <c r="E207" s="46"/>
      <c r="F207" s="46"/>
      <c r="G207" s="46"/>
      <c r="H207" s="46"/>
      <c r="I207" s="46"/>
      <c r="J207" s="46"/>
      <c r="K207" s="46"/>
      <c r="L207" s="46"/>
      <c r="M207" s="46"/>
      <c r="N207" s="46"/>
      <c r="AS207" s="117"/>
      <c r="AW207" s="50">
        <f t="shared" si="6"/>
        <v>0</v>
      </c>
      <c r="AY207" s="50" t="str">
        <f t="shared" si="7"/>
        <v/>
      </c>
      <c r="BG207" s="126" t="s">
        <v>3347</v>
      </c>
      <c r="BI207" s="126" t="s">
        <v>3521</v>
      </c>
      <c r="FK207" s="117"/>
    </row>
    <row r="208" spans="2:167" x14ac:dyDescent="0.3">
      <c r="B208" s="45"/>
      <c r="C208" s="45"/>
      <c r="D208" s="196" t="str">
        <f t="shared" si="8"/>
        <v/>
      </c>
      <c r="E208" s="46"/>
      <c r="F208" s="46"/>
      <c r="G208" s="46"/>
      <c r="H208" s="46"/>
      <c r="I208" s="46"/>
      <c r="J208" s="46"/>
      <c r="K208" s="46"/>
      <c r="L208" s="46"/>
      <c r="M208" s="46"/>
      <c r="N208" s="46"/>
      <c r="AS208" s="117"/>
      <c r="AW208" s="50">
        <f t="shared" si="6"/>
        <v>0</v>
      </c>
      <c r="AY208" s="50" t="str">
        <f t="shared" si="7"/>
        <v/>
      </c>
      <c r="BG208" s="126" t="s">
        <v>3349</v>
      </c>
      <c r="BI208" s="126" t="s">
        <v>3523</v>
      </c>
      <c r="FK208" s="117"/>
    </row>
    <row r="209" spans="2:167" x14ac:dyDescent="0.3">
      <c r="B209" s="45"/>
      <c r="C209" s="45"/>
      <c r="D209" s="196" t="str">
        <f t="shared" si="8"/>
        <v/>
      </c>
      <c r="E209" s="46"/>
      <c r="F209" s="46"/>
      <c r="G209" s="46"/>
      <c r="H209" s="46"/>
      <c r="I209" s="46"/>
      <c r="J209" s="46"/>
      <c r="K209" s="46"/>
      <c r="L209" s="46"/>
      <c r="M209" s="46"/>
      <c r="N209" s="46"/>
      <c r="AS209" s="117"/>
      <c r="AW209" s="50">
        <f t="shared" si="6"/>
        <v>0</v>
      </c>
      <c r="AY209" s="50" t="str">
        <f t="shared" si="7"/>
        <v/>
      </c>
      <c r="BG209" s="126" t="s">
        <v>3351</v>
      </c>
      <c r="BI209" s="126" t="s">
        <v>3524</v>
      </c>
      <c r="FK209" s="117"/>
    </row>
    <row r="210" spans="2:167" x14ac:dyDescent="0.3">
      <c r="B210" s="45"/>
      <c r="C210" s="45"/>
      <c r="D210" s="196" t="str">
        <f t="shared" si="8"/>
        <v/>
      </c>
      <c r="E210" s="46"/>
      <c r="F210" s="46"/>
      <c r="G210" s="46"/>
      <c r="H210" s="46"/>
      <c r="I210" s="46"/>
      <c r="J210" s="46"/>
      <c r="K210" s="46"/>
      <c r="L210" s="46"/>
      <c r="M210" s="46"/>
      <c r="N210" s="46"/>
      <c r="AS210" s="117"/>
      <c r="AW210" s="50">
        <f t="shared" si="6"/>
        <v>0</v>
      </c>
      <c r="AY210" s="50" t="str">
        <f t="shared" si="7"/>
        <v/>
      </c>
      <c r="BG210" s="126" t="s">
        <v>3353</v>
      </c>
      <c r="BI210" s="126" t="s">
        <v>3525</v>
      </c>
      <c r="FK210" s="117"/>
    </row>
    <row r="211" spans="2:167" x14ac:dyDescent="0.3">
      <c r="B211" s="45"/>
      <c r="C211" s="45"/>
      <c r="D211" s="196" t="str">
        <f t="shared" si="8"/>
        <v/>
      </c>
      <c r="E211" s="46"/>
      <c r="F211" s="46"/>
      <c r="G211" s="46"/>
      <c r="H211" s="46"/>
      <c r="I211" s="46"/>
      <c r="J211" s="46"/>
      <c r="K211" s="46"/>
      <c r="L211" s="46"/>
      <c r="M211" s="46"/>
      <c r="N211" s="46"/>
      <c r="AS211" s="117"/>
      <c r="AW211" s="50">
        <f t="shared" si="6"/>
        <v>0</v>
      </c>
      <c r="AY211" s="50" t="str">
        <f t="shared" si="7"/>
        <v/>
      </c>
      <c r="BG211" s="126" t="s">
        <v>3355</v>
      </c>
      <c r="BI211" s="126" t="s">
        <v>3526</v>
      </c>
      <c r="FK211" s="117"/>
    </row>
    <row r="212" spans="2:167" x14ac:dyDescent="0.3">
      <c r="B212" s="45"/>
      <c r="C212" s="45"/>
      <c r="D212" s="196" t="str">
        <f t="shared" si="8"/>
        <v/>
      </c>
      <c r="E212" s="46"/>
      <c r="F212" s="46"/>
      <c r="G212" s="46"/>
      <c r="H212" s="46"/>
      <c r="I212" s="46"/>
      <c r="J212" s="46"/>
      <c r="K212" s="46"/>
      <c r="L212" s="46"/>
      <c r="M212" s="46"/>
      <c r="N212" s="46"/>
      <c r="AS212" s="117"/>
      <c r="AW212" s="50">
        <f t="shared" si="6"/>
        <v>0</v>
      </c>
      <c r="AY212" s="50" t="str">
        <f t="shared" si="7"/>
        <v/>
      </c>
      <c r="BG212" s="126" t="s">
        <v>3357</v>
      </c>
      <c r="BI212" s="126" t="s">
        <v>3527</v>
      </c>
      <c r="FK212" s="117"/>
    </row>
    <row r="213" spans="2:167" x14ac:dyDescent="0.3">
      <c r="B213" s="45"/>
      <c r="C213" s="45"/>
      <c r="D213" s="196" t="str">
        <f t="shared" si="8"/>
        <v/>
      </c>
      <c r="E213" s="46"/>
      <c r="F213" s="46"/>
      <c r="G213" s="46"/>
      <c r="H213" s="46"/>
      <c r="I213" s="46"/>
      <c r="J213" s="46"/>
      <c r="K213" s="46"/>
      <c r="L213" s="46"/>
      <c r="M213" s="46"/>
      <c r="N213" s="46"/>
      <c r="AS213" s="117"/>
      <c r="AW213" s="50">
        <f t="shared" ref="AW213:AW250" si="9">IF(ISERROR(LEFT(D230,3)*1),N(0),D230)</f>
        <v>0</v>
      </c>
      <c r="AY213" s="50" t="str">
        <f t="shared" ref="AY213:AY250" si="10">IF(AW213=0,"",COUNTIF(AW:AW,AW213)&gt;1)</f>
        <v/>
      </c>
      <c r="BG213" s="126" t="s">
        <v>3359</v>
      </c>
      <c r="BI213" s="126" t="s">
        <v>3528</v>
      </c>
      <c r="FK213" s="117"/>
    </row>
    <row r="214" spans="2:167" x14ac:dyDescent="0.3">
      <c r="B214" s="45"/>
      <c r="C214" s="45"/>
      <c r="D214" s="196" t="str">
        <f t="shared" si="8"/>
        <v/>
      </c>
      <c r="E214" s="46"/>
      <c r="F214" s="46"/>
      <c r="G214" s="46"/>
      <c r="H214" s="46"/>
      <c r="I214" s="46"/>
      <c r="J214" s="46"/>
      <c r="K214" s="46"/>
      <c r="L214" s="46"/>
      <c r="M214" s="46"/>
      <c r="N214" s="46"/>
      <c r="AS214" s="117"/>
      <c r="AW214" s="50">
        <f t="shared" si="9"/>
        <v>0</v>
      </c>
      <c r="AY214" s="50" t="str">
        <f t="shared" si="10"/>
        <v/>
      </c>
      <c r="BG214" s="126" t="s">
        <v>3361</v>
      </c>
      <c r="BI214" s="126" t="s">
        <v>3529</v>
      </c>
      <c r="FK214" s="117"/>
    </row>
    <row r="215" spans="2:167" x14ac:dyDescent="0.3">
      <c r="B215" s="45"/>
      <c r="C215" s="45"/>
      <c r="D215" s="196" t="str">
        <f t="shared" si="8"/>
        <v/>
      </c>
      <c r="E215" s="46"/>
      <c r="F215" s="46"/>
      <c r="G215" s="46"/>
      <c r="H215" s="46"/>
      <c r="I215" s="46"/>
      <c r="J215" s="46"/>
      <c r="K215" s="46"/>
      <c r="L215" s="46"/>
      <c r="M215" s="46"/>
      <c r="N215" s="46"/>
      <c r="AS215" s="117"/>
      <c r="AW215" s="50">
        <f t="shared" si="9"/>
        <v>0</v>
      </c>
      <c r="AY215" s="50" t="str">
        <f t="shared" si="10"/>
        <v/>
      </c>
      <c r="BG215" s="126" t="s">
        <v>3363</v>
      </c>
      <c r="BI215" s="126" t="s">
        <v>3530</v>
      </c>
      <c r="FK215" s="117"/>
    </row>
    <row r="216" spans="2:167" x14ac:dyDescent="0.3">
      <c r="B216" s="45"/>
      <c r="C216" s="45"/>
      <c r="D216" s="196" t="str">
        <f t="shared" si="8"/>
        <v/>
      </c>
      <c r="E216" s="46"/>
      <c r="F216" s="46"/>
      <c r="G216" s="46"/>
      <c r="H216" s="46"/>
      <c r="I216" s="46"/>
      <c r="J216" s="46"/>
      <c r="K216" s="46"/>
      <c r="L216" s="46"/>
      <c r="M216" s="46"/>
      <c r="N216" s="46"/>
      <c r="AS216" s="117"/>
      <c r="AW216" s="50">
        <f t="shared" si="9"/>
        <v>0</v>
      </c>
      <c r="AY216" s="50" t="str">
        <f t="shared" si="10"/>
        <v/>
      </c>
      <c r="BG216" s="126" t="s">
        <v>3365</v>
      </c>
      <c r="BI216" s="126" t="s">
        <v>3531</v>
      </c>
      <c r="FK216" s="117"/>
    </row>
    <row r="217" spans="2:167" x14ac:dyDescent="0.3">
      <c r="B217" s="45"/>
      <c r="C217" s="45"/>
      <c r="D217" s="196" t="str">
        <f t="shared" si="8"/>
        <v/>
      </c>
      <c r="E217" s="46"/>
      <c r="F217" s="46"/>
      <c r="G217" s="46"/>
      <c r="H217" s="46"/>
      <c r="I217" s="46"/>
      <c r="J217" s="46"/>
      <c r="K217" s="46"/>
      <c r="L217" s="46"/>
      <c r="M217" s="46"/>
      <c r="N217" s="46"/>
      <c r="AS217" s="117"/>
      <c r="AW217" s="50">
        <f t="shared" si="9"/>
        <v>0</v>
      </c>
      <c r="AY217" s="50" t="str">
        <f t="shared" si="10"/>
        <v/>
      </c>
      <c r="BG217" s="126" t="s">
        <v>3367</v>
      </c>
      <c r="BI217" s="126" t="s">
        <v>3754</v>
      </c>
      <c r="FK217" s="117"/>
    </row>
    <row r="218" spans="2:167" x14ac:dyDescent="0.3">
      <c r="B218" s="45"/>
      <c r="C218" s="45"/>
      <c r="D218" s="196" t="str">
        <f t="shared" si="8"/>
        <v/>
      </c>
      <c r="E218" s="46"/>
      <c r="F218" s="46"/>
      <c r="G218" s="46"/>
      <c r="H218" s="46"/>
      <c r="I218" s="46"/>
      <c r="J218" s="46"/>
      <c r="K218" s="46"/>
      <c r="L218" s="46"/>
      <c r="M218" s="46"/>
      <c r="N218" s="46"/>
      <c r="AS218" s="117"/>
      <c r="AW218" s="50">
        <f t="shared" si="9"/>
        <v>0</v>
      </c>
      <c r="AY218" s="50" t="str">
        <f t="shared" si="10"/>
        <v/>
      </c>
      <c r="BG218" s="126" t="s">
        <v>3369</v>
      </c>
      <c r="BI218" s="126" t="s">
        <v>3536</v>
      </c>
      <c r="FK218" s="117"/>
    </row>
    <row r="219" spans="2:167" x14ac:dyDescent="0.3">
      <c r="B219" s="45"/>
      <c r="C219" s="45"/>
      <c r="D219" s="196" t="str">
        <f t="shared" si="8"/>
        <v/>
      </c>
      <c r="E219" s="46"/>
      <c r="F219" s="46"/>
      <c r="G219" s="46"/>
      <c r="H219" s="46"/>
      <c r="I219" s="46"/>
      <c r="J219" s="46"/>
      <c r="K219" s="46"/>
      <c r="L219" s="46"/>
      <c r="M219" s="46"/>
      <c r="N219" s="46"/>
      <c r="AS219" s="117"/>
      <c r="AW219" s="50">
        <f t="shared" si="9"/>
        <v>0</v>
      </c>
      <c r="AY219" s="50" t="str">
        <f t="shared" si="10"/>
        <v/>
      </c>
      <c r="BG219" s="126" t="s">
        <v>3371</v>
      </c>
      <c r="BI219" s="126" t="s">
        <v>3537</v>
      </c>
      <c r="FK219" s="117"/>
    </row>
    <row r="220" spans="2:167" x14ac:dyDescent="0.3">
      <c r="B220" s="45"/>
      <c r="C220" s="45"/>
      <c r="D220" s="196" t="str">
        <f t="shared" si="8"/>
        <v/>
      </c>
      <c r="E220" s="46"/>
      <c r="F220" s="46"/>
      <c r="G220" s="46"/>
      <c r="H220" s="46"/>
      <c r="I220" s="46"/>
      <c r="J220" s="46"/>
      <c r="K220" s="46"/>
      <c r="L220" s="46"/>
      <c r="M220" s="46"/>
      <c r="N220" s="46"/>
      <c r="AS220" s="117"/>
      <c r="AW220" s="50">
        <f t="shared" si="9"/>
        <v>0</v>
      </c>
      <c r="AY220" s="50" t="str">
        <f t="shared" si="10"/>
        <v/>
      </c>
      <c r="BG220" s="126" t="s">
        <v>3374</v>
      </c>
      <c r="BI220" s="126" t="s">
        <v>3538</v>
      </c>
      <c r="FK220" s="117"/>
    </row>
    <row r="221" spans="2:167" x14ac:dyDescent="0.3">
      <c r="B221" s="45"/>
      <c r="C221" s="45"/>
      <c r="D221" s="196" t="str">
        <f t="shared" si="8"/>
        <v/>
      </c>
      <c r="E221" s="46"/>
      <c r="F221" s="46"/>
      <c r="G221" s="46"/>
      <c r="H221" s="46"/>
      <c r="I221" s="46"/>
      <c r="J221" s="46"/>
      <c r="K221" s="46"/>
      <c r="L221" s="46"/>
      <c r="M221" s="46"/>
      <c r="N221" s="46"/>
      <c r="AS221" s="117"/>
      <c r="AW221" s="50">
        <f t="shared" si="9"/>
        <v>0</v>
      </c>
      <c r="AY221" s="50" t="str">
        <f t="shared" si="10"/>
        <v/>
      </c>
      <c r="BG221" s="126" t="s">
        <v>3376</v>
      </c>
      <c r="BI221" s="126" t="s">
        <v>3540</v>
      </c>
      <c r="FK221" s="117"/>
    </row>
    <row r="222" spans="2:167" x14ac:dyDescent="0.3">
      <c r="B222" s="45"/>
      <c r="C222" s="45"/>
      <c r="D222" s="196" t="str">
        <f t="shared" si="8"/>
        <v/>
      </c>
      <c r="E222" s="46"/>
      <c r="F222" s="46"/>
      <c r="G222" s="46"/>
      <c r="H222" s="46"/>
      <c r="I222" s="46"/>
      <c r="J222" s="46"/>
      <c r="K222" s="46"/>
      <c r="L222" s="46"/>
      <c r="M222" s="46"/>
      <c r="N222" s="46"/>
      <c r="AS222" s="117"/>
      <c r="AW222" s="50">
        <f t="shared" si="9"/>
        <v>0</v>
      </c>
      <c r="AY222" s="50" t="str">
        <f t="shared" si="10"/>
        <v/>
      </c>
      <c r="BG222" s="126" t="s">
        <v>3378</v>
      </c>
      <c r="BI222" s="126" t="s">
        <v>3756</v>
      </c>
      <c r="FK222" s="117"/>
    </row>
    <row r="223" spans="2:167" x14ac:dyDescent="0.3">
      <c r="B223" s="45"/>
      <c r="C223" s="45"/>
      <c r="D223" s="196" t="str">
        <f t="shared" si="8"/>
        <v/>
      </c>
      <c r="E223" s="46"/>
      <c r="F223" s="46"/>
      <c r="G223" s="46"/>
      <c r="H223" s="46"/>
      <c r="I223" s="46"/>
      <c r="J223" s="46"/>
      <c r="K223" s="46"/>
      <c r="L223" s="46"/>
      <c r="M223" s="46"/>
      <c r="N223" s="46"/>
      <c r="AS223" s="117"/>
      <c r="AW223" s="50">
        <f t="shared" si="9"/>
        <v>0</v>
      </c>
      <c r="AY223" s="50" t="str">
        <f t="shared" si="10"/>
        <v/>
      </c>
      <c r="BG223" s="126" t="s">
        <v>3380</v>
      </c>
      <c r="BI223" s="126" t="s">
        <v>3543</v>
      </c>
      <c r="FK223" s="117"/>
    </row>
    <row r="224" spans="2:167" x14ac:dyDescent="0.3">
      <c r="B224" s="45"/>
      <c r="C224" s="45"/>
      <c r="D224" s="196" t="str">
        <f t="shared" si="8"/>
        <v/>
      </c>
      <c r="E224" s="46"/>
      <c r="F224" s="46"/>
      <c r="G224" s="46"/>
      <c r="H224" s="46"/>
      <c r="I224" s="46"/>
      <c r="J224" s="46"/>
      <c r="K224" s="46"/>
      <c r="L224" s="46"/>
      <c r="M224" s="46"/>
      <c r="N224" s="46"/>
      <c r="AS224" s="117"/>
      <c r="AW224" s="50">
        <f t="shared" si="9"/>
        <v>0</v>
      </c>
      <c r="AY224" s="50" t="str">
        <f t="shared" si="10"/>
        <v/>
      </c>
      <c r="BG224" s="126" t="s">
        <v>3382</v>
      </c>
      <c r="BI224" s="126" t="s">
        <v>3544</v>
      </c>
      <c r="FK224" s="117"/>
    </row>
    <row r="225" spans="2:167" x14ac:dyDescent="0.3">
      <c r="B225" s="45"/>
      <c r="C225" s="45"/>
      <c r="D225" s="196" t="str">
        <f t="shared" si="8"/>
        <v/>
      </c>
      <c r="E225" s="46"/>
      <c r="F225" s="46"/>
      <c r="G225" s="46"/>
      <c r="H225" s="46"/>
      <c r="I225" s="46"/>
      <c r="J225" s="46"/>
      <c r="K225" s="46"/>
      <c r="L225" s="46"/>
      <c r="M225" s="46"/>
      <c r="N225" s="46"/>
      <c r="AS225" s="117"/>
      <c r="AW225" s="50">
        <f t="shared" si="9"/>
        <v>0</v>
      </c>
      <c r="AY225" s="50" t="str">
        <f t="shared" si="10"/>
        <v/>
      </c>
      <c r="BG225" s="126" t="s">
        <v>3384</v>
      </c>
      <c r="BI225" s="126" t="s">
        <v>3548</v>
      </c>
      <c r="FK225" s="117"/>
    </row>
    <row r="226" spans="2:167" x14ac:dyDescent="0.3">
      <c r="B226" s="45"/>
      <c r="C226" s="45"/>
      <c r="D226" s="196" t="str">
        <f t="shared" si="8"/>
        <v/>
      </c>
      <c r="E226" s="46"/>
      <c r="F226" s="46"/>
      <c r="G226" s="46"/>
      <c r="H226" s="46"/>
      <c r="I226" s="46"/>
      <c r="J226" s="46"/>
      <c r="K226" s="46"/>
      <c r="L226" s="46"/>
      <c r="M226" s="46"/>
      <c r="N226" s="46"/>
      <c r="AS226" s="117"/>
      <c r="AW226" s="50">
        <f t="shared" si="9"/>
        <v>0</v>
      </c>
      <c r="AY226" s="50" t="str">
        <f t="shared" si="10"/>
        <v/>
      </c>
      <c r="BG226" s="126" t="s">
        <v>3386</v>
      </c>
      <c r="BI226" s="126" t="s">
        <v>3550</v>
      </c>
      <c r="FK226" s="117"/>
    </row>
    <row r="227" spans="2:167" x14ac:dyDescent="0.3">
      <c r="B227" s="45"/>
      <c r="C227" s="45"/>
      <c r="D227" s="196" t="str">
        <f t="shared" si="8"/>
        <v/>
      </c>
      <c r="E227" s="46"/>
      <c r="F227" s="46"/>
      <c r="G227" s="46"/>
      <c r="H227" s="46"/>
      <c r="I227" s="46"/>
      <c r="J227" s="46"/>
      <c r="K227" s="46"/>
      <c r="L227" s="46"/>
      <c r="M227" s="46"/>
      <c r="N227" s="46"/>
      <c r="AS227" s="117"/>
      <c r="AW227" s="50">
        <f t="shared" si="9"/>
        <v>0</v>
      </c>
      <c r="AY227" s="50" t="str">
        <f t="shared" si="10"/>
        <v/>
      </c>
      <c r="BG227" s="126" t="s">
        <v>3388</v>
      </c>
      <c r="BI227" s="126" t="s">
        <v>3551</v>
      </c>
      <c r="FK227" s="117"/>
    </row>
    <row r="228" spans="2:167" x14ac:dyDescent="0.3">
      <c r="B228" s="45"/>
      <c r="C228" s="45"/>
      <c r="D228" s="196" t="str">
        <f t="shared" si="8"/>
        <v/>
      </c>
      <c r="E228" s="46"/>
      <c r="F228" s="46"/>
      <c r="G228" s="46"/>
      <c r="H228" s="46"/>
      <c r="I228" s="46"/>
      <c r="J228" s="46"/>
      <c r="K228" s="46"/>
      <c r="L228" s="46"/>
      <c r="M228" s="46"/>
      <c r="N228" s="46"/>
      <c r="AS228" s="117"/>
      <c r="AW228" s="50">
        <f t="shared" si="9"/>
        <v>0</v>
      </c>
      <c r="AY228" s="50" t="str">
        <f t="shared" si="10"/>
        <v/>
      </c>
      <c r="BG228" s="126" t="s">
        <v>3390</v>
      </c>
      <c r="FK228" s="117"/>
    </row>
    <row r="229" spans="2:167" x14ac:dyDescent="0.3">
      <c r="B229" s="45"/>
      <c r="C229" s="45"/>
      <c r="D229" s="196" t="str">
        <f t="shared" si="8"/>
        <v/>
      </c>
      <c r="E229" s="46"/>
      <c r="F229" s="46"/>
      <c r="G229" s="46"/>
      <c r="H229" s="46"/>
      <c r="I229" s="46"/>
      <c r="J229" s="46"/>
      <c r="K229" s="46"/>
      <c r="L229" s="46"/>
      <c r="M229" s="46"/>
      <c r="N229" s="46"/>
      <c r="AS229" s="117"/>
      <c r="AW229" s="50">
        <f t="shared" si="9"/>
        <v>0</v>
      </c>
      <c r="AY229" s="50" t="str">
        <f t="shared" si="10"/>
        <v/>
      </c>
      <c r="BG229" s="126" t="s">
        <v>3392</v>
      </c>
      <c r="FK229" s="117"/>
    </row>
    <row r="230" spans="2:167" x14ac:dyDescent="0.3">
      <c r="B230" s="45"/>
      <c r="C230" s="45"/>
      <c r="D230" s="196" t="str">
        <f t="shared" ref="D230:D267" si="11">IF(AND($B$28&lt;&gt;"",$B230&lt;&gt;"",$C230&lt;&gt;""),CONCATENATE($BA$21," - ",$B230," - ",$C230),"")</f>
        <v/>
      </c>
      <c r="E230" s="46"/>
      <c r="F230" s="46"/>
      <c r="G230" s="46"/>
      <c r="H230" s="46"/>
      <c r="I230" s="46"/>
      <c r="J230" s="46"/>
      <c r="K230" s="46"/>
      <c r="L230" s="46"/>
      <c r="M230" s="46"/>
      <c r="N230" s="46"/>
      <c r="AS230" s="117"/>
      <c r="AW230" s="50">
        <f t="shared" si="9"/>
        <v>0</v>
      </c>
      <c r="AY230" s="50" t="str">
        <f t="shared" si="10"/>
        <v/>
      </c>
      <c r="BG230" s="126" t="s">
        <v>3394</v>
      </c>
      <c r="FK230" s="117"/>
    </row>
    <row r="231" spans="2:167" x14ac:dyDescent="0.3">
      <c r="B231" s="45"/>
      <c r="C231" s="45"/>
      <c r="D231" s="196" t="str">
        <f t="shared" si="11"/>
        <v/>
      </c>
      <c r="E231" s="46"/>
      <c r="F231" s="46"/>
      <c r="G231" s="46"/>
      <c r="H231" s="46"/>
      <c r="I231" s="46"/>
      <c r="J231" s="46"/>
      <c r="K231" s="46"/>
      <c r="L231" s="46"/>
      <c r="M231" s="46"/>
      <c r="N231" s="46"/>
      <c r="AS231" s="117"/>
      <c r="AW231" s="50">
        <f t="shared" si="9"/>
        <v>0</v>
      </c>
      <c r="AY231" s="50" t="str">
        <f t="shared" si="10"/>
        <v/>
      </c>
      <c r="BG231" s="126" t="s">
        <v>3396</v>
      </c>
      <c r="FK231" s="117"/>
    </row>
    <row r="232" spans="2:167" x14ac:dyDescent="0.3">
      <c r="B232" s="45"/>
      <c r="C232" s="45"/>
      <c r="D232" s="196" t="str">
        <f t="shared" si="11"/>
        <v/>
      </c>
      <c r="E232" s="46"/>
      <c r="F232" s="46"/>
      <c r="G232" s="46"/>
      <c r="H232" s="46"/>
      <c r="I232" s="46"/>
      <c r="J232" s="46"/>
      <c r="K232" s="46"/>
      <c r="L232" s="46"/>
      <c r="M232" s="46"/>
      <c r="N232" s="46"/>
      <c r="AS232" s="117"/>
      <c r="AW232" s="50">
        <f t="shared" si="9"/>
        <v>0</v>
      </c>
      <c r="AY232" s="50" t="str">
        <f t="shared" si="10"/>
        <v/>
      </c>
      <c r="BG232" s="126" t="s">
        <v>3398</v>
      </c>
      <c r="FK232" s="117"/>
    </row>
    <row r="233" spans="2:167" x14ac:dyDescent="0.3">
      <c r="B233" s="45"/>
      <c r="C233" s="45"/>
      <c r="D233" s="196" t="str">
        <f t="shared" si="11"/>
        <v/>
      </c>
      <c r="E233" s="46"/>
      <c r="F233" s="46"/>
      <c r="G233" s="46"/>
      <c r="H233" s="46"/>
      <c r="I233" s="46"/>
      <c r="J233" s="46"/>
      <c r="K233" s="46"/>
      <c r="L233" s="46"/>
      <c r="M233" s="46"/>
      <c r="N233" s="46"/>
      <c r="AS233" s="117"/>
      <c r="AW233" s="50">
        <f t="shared" si="9"/>
        <v>0</v>
      </c>
      <c r="AY233" s="50" t="str">
        <f t="shared" si="10"/>
        <v/>
      </c>
      <c r="BG233" s="126" t="s">
        <v>3400</v>
      </c>
      <c r="FK233" s="117"/>
    </row>
    <row r="234" spans="2:167" x14ac:dyDescent="0.3">
      <c r="B234" s="45"/>
      <c r="C234" s="45"/>
      <c r="D234" s="196" t="str">
        <f t="shared" si="11"/>
        <v/>
      </c>
      <c r="E234" s="46"/>
      <c r="F234" s="46"/>
      <c r="G234" s="46"/>
      <c r="H234" s="46"/>
      <c r="I234" s="46"/>
      <c r="J234" s="46"/>
      <c r="K234" s="46"/>
      <c r="L234" s="46"/>
      <c r="M234" s="46"/>
      <c r="N234" s="46"/>
      <c r="AS234" s="117"/>
      <c r="AW234" s="50">
        <f t="shared" si="9"/>
        <v>0</v>
      </c>
      <c r="AY234" s="50" t="str">
        <f t="shared" si="10"/>
        <v/>
      </c>
      <c r="BG234" s="126" t="s">
        <v>3402</v>
      </c>
      <c r="FK234" s="117"/>
    </row>
    <row r="235" spans="2:167" x14ac:dyDescent="0.3">
      <c r="B235" s="45"/>
      <c r="C235" s="45"/>
      <c r="D235" s="196" t="str">
        <f t="shared" si="11"/>
        <v/>
      </c>
      <c r="E235" s="46"/>
      <c r="F235" s="46"/>
      <c r="G235" s="46"/>
      <c r="H235" s="46"/>
      <c r="I235" s="46"/>
      <c r="J235" s="46"/>
      <c r="K235" s="46"/>
      <c r="L235" s="46"/>
      <c r="M235" s="46"/>
      <c r="N235" s="46"/>
      <c r="AS235" s="117"/>
      <c r="AW235" s="50">
        <f t="shared" si="9"/>
        <v>0</v>
      </c>
      <c r="AY235" s="50" t="str">
        <f t="shared" si="10"/>
        <v/>
      </c>
      <c r="BG235" s="126" t="s">
        <v>3404</v>
      </c>
      <c r="FK235" s="117"/>
    </row>
    <row r="236" spans="2:167" x14ac:dyDescent="0.3">
      <c r="B236" s="45"/>
      <c r="C236" s="45"/>
      <c r="D236" s="196" t="str">
        <f t="shared" si="11"/>
        <v/>
      </c>
      <c r="E236" s="46"/>
      <c r="F236" s="46"/>
      <c r="G236" s="46"/>
      <c r="H236" s="46"/>
      <c r="I236" s="46"/>
      <c r="J236" s="46"/>
      <c r="K236" s="46"/>
      <c r="L236" s="46"/>
      <c r="M236" s="46"/>
      <c r="N236" s="46"/>
      <c r="AS236" s="117"/>
      <c r="AW236" s="50">
        <f t="shared" si="9"/>
        <v>0</v>
      </c>
      <c r="AY236" s="50" t="str">
        <f t="shared" si="10"/>
        <v/>
      </c>
      <c r="BG236" s="126" t="s">
        <v>3406</v>
      </c>
      <c r="FK236" s="117"/>
    </row>
    <row r="237" spans="2:167" x14ac:dyDescent="0.3">
      <c r="B237" s="45"/>
      <c r="C237" s="45"/>
      <c r="D237" s="196" t="str">
        <f t="shared" si="11"/>
        <v/>
      </c>
      <c r="E237" s="46"/>
      <c r="F237" s="46"/>
      <c r="G237" s="46"/>
      <c r="H237" s="46"/>
      <c r="I237" s="46"/>
      <c r="J237" s="46"/>
      <c r="K237" s="46"/>
      <c r="L237" s="46"/>
      <c r="M237" s="46"/>
      <c r="N237" s="46"/>
      <c r="AS237" s="117"/>
      <c r="AW237" s="50">
        <f t="shared" si="9"/>
        <v>0</v>
      </c>
      <c r="AY237" s="50" t="str">
        <f t="shared" si="10"/>
        <v/>
      </c>
      <c r="BG237" s="126" t="s">
        <v>3408</v>
      </c>
      <c r="FK237" s="117"/>
    </row>
    <row r="238" spans="2:167" x14ac:dyDescent="0.3">
      <c r="B238" s="45"/>
      <c r="C238" s="45"/>
      <c r="D238" s="196" t="str">
        <f t="shared" si="11"/>
        <v/>
      </c>
      <c r="E238" s="46"/>
      <c r="F238" s="46"/>
      <c r="G238" s="46"/>
      <c r="H238" s="46"/>
      <c r="I238" s="46"/>
      <c r="J238" s="46"/>
      <c r="K238" s="46"/>
      <c r="L238" s="46"/>
      <c r="M238" s="46"/>
      <c r="N238" s="46"/>
      <c r="AS238" s="117"/>
      <c r="AW238" s="50">
        <f t="shared" si="9"/>
        <v>0</v>
      </c>
      <c r="AY238" s="50" t="str">
        <f t="shared" si="10"/>
        <v/>
      </c>
      <c r="BG238" s="126" t="s">
        <v>3410</v>
      </c>
      <c r="FK238" s="117"/>
    </row>
    <row r="239" spans="2:167" x14ac:dyDescent="0.3">
      <c r="B239" s="45"/>
      <c r="C239" s="45"/>
      <c r="D239" s="196" t="str">
        <f t="shared" si="11"/>
        <v/>
      </c>
      <c r="E239" s="46"/>
      <c r="F239" s="46"/>
      <c r="G239" s="46"/>
      <c r="H239" s="46"/>
      <c r="I239" s="46"/>
      <c r="J239" s="46"/>
      <c r="K239" s="46"/>
      <c r="L239" s="46"/>
      <c r="M239" s="46"/>
      <c r="N239" s="46"/>
      <c r="AS239" s="117"/>
      <c r="AW239" s="50">
        <f t="shared" si="9"/>
        <v>0</v>
      </c>
      <c r="AY239" s="50" t="str">
        <f t="shared" si="10"/>
        <v/>
      </c>
      <c r="BG239" s="126" t="s">
        <v>3412</v>
      </c>
      <c r="FK239" s="117"/>
    </row>
    <row r="240" spans="2:167" x14ac:dyDescent="0.3">
      <c r="B240" s="45"/>
      <c r="C240" s="45"/>
      <c r="D240" s="196" t="str">
        <f t="shared" si="11"/>
        <v/>
      </c>
      <c r="E240" s="46"/>
      <c r="F240" s="46"/>
      <c r="G240" s="46"/>
      <c r="H240" s="46"/>
      <c r="I240" s="46"/>
      <c r="J240" s="46"/>
      <c r="K240" s="46"/>
      <c r="L240" s="46"/>
      <c r="M240" s="46"/>
      <c r="N240" s="46"/>
      <c r="AS240" s="117"/>
      <c r="AW240" s="50">
        <f t="shared" si="9"/>
        <v>0</v>
      </c>
      <c r="AY240" s="50" t="str">
        <f t="shared" si="10"/>
        <v/>
      </c>
      <c r="BG240" s="126" t="s">
        <v>3414</v>
      </c>
      <c r="FK240" s="117"/>
    </row>
    <row r="241" spans="2:167" x14ac:dyDescent="0.3">
      <c r="B241" s="45"/>
      <c r="C241" s="45"/>
      <c r="D241" s="196" t="str">
        <f t="shared" si="11"/>
        <v/>
      </c>
      <c r="E241" s="46"/>
      <c r="F241" s="46"/>
      <c r="G241" s="46"/>
      <c r="H241" s="46"/>
      <c r="I241" s="46"/>
      <c r="J241" s="46"/>
      <c r="K241" s="46"/>
      <c r="L241" s="46"/>
      <c r="M241" s="46"/>
      <c r="N241" s="46"/>
      <c r="AS241" s="117"/>
      <c r="AW241" s="50">
        <f t="shared" si="9"/>
        <v>0</v>
      </c>
      <c r="AY241" s="50" t="str">
        <f t="shared" si="10"/>
        <v/>
      </c>
      <c r="BG241" s="126" t="s">
        <v>3416</v>
      </c>
      <c r="FK241" s="117"/>
    </row>
    <row r="242" spans="2:167" x14ac:dyDescent="0.3">
      <c r="B242" s="45"/>
      <c r="C242" s="45"/>
      <c r="D242" s="196" t="str">
        <f t="shared" si="11"/>
        <v/>
      </c>
      <c r="E242" s="46"/>
      <c r="F242" s="46"/>
      <c r="G242" s="46"/>
      <c r="H242" s="46"/>
      <c r="I242" s="46"/>
      <c r="J242" s="46"/>
      <c r="K242" s="46"/>
      <c r="L242" s="46"/>
      <c r="M242" s="46"/>
      <c r="N242" s="46"/>
      <c r="AS242" s="117"/>
      <c r="AW242" s="50">
        <f t="shared" si="9"/>
        <v>0</v>
      </c>
      <c r="AY242" s="50" t="str">
        <f t="shared" si="10"/>
        <v/>
      </c>
      <c r="BG242" s="126" t="s">
        <v>3418</v>
      </c>
      <c r="FK242" s="117"/>
    </row>
    <row r="243" spans="2:167" x14ac:dyDescent="0.3">
      <c r="B243" s="45"/>
      <c r="C243" s="45"/>
      <c r="D243" s="196" t="str">
        <f t="shared" si="11"/>
        <v/>
      </c>
      <c r="E243" s="46"/>
      <c r="F243" s="46"/>
      <c r="G243" s="46"/>
      <c r="H243" s="46"/>
      <c r="I243" s="46"/>
      <c r="J243" s="46"/>
      <c r="K243" s="46"/>
      <c r="L243" s="46"/>
      <c r="M243" s="46"/>
      <c r="N243" s="46"/>
      <c r="AS243" s="117"/>
      <c r="AW243" s="50">
        <f t="shared" si="9"/>
        <v>0</v>
      </c>
      <c r="AY243" s="50" t="str">
        <f t="shared" si="10"/>
        <v/>
      </c>
      <c r="BG243" s="126" t="s">
        <v>3420</v>
      </c>
      <c r="FK243" s="117"/>
    </row>
    <row r="244" spans="2:167" x14ac:dyDescent="0.3">
      <c r="B244" s="45"/>
      <c r="C244" s="45"/>
      <c r="D244" s="196" t="str">
        <f t="shared" si="11"/>
        <v/>
      </c>
      <c r="E244" s="46"/>
      <c r="F244" s="46"/>
      <c r="G244" s="46"/>
      <c r="H244" s="46"/>
      <c r="I244" s="46"/>
      <c r="J244" s="46"/>
      <c r="K244" s="46"/>
      <c r="L244" s="46"/>
      <c r="M244" s="46"/>
      <c r="N244" s="46"/>
      <c r="AS244" s="117"/>
      <c r="AW244" s="50">
        <f t="shared" si="9"/>
        <v>0</v>
      </c>
      <c r="AY244" s="50" t="str">
        <f t="shared" si="10"/>
        <v/>
      </c>
      <c r="BG244" s="126" t="s">
        <v>3422</v>
      </c>
      <c r="FK244" s="117"/>
    </row>
    <row r="245" spans="2:167" x14ac:dyDescent="0.3">
      <c r="B245" s="45"/>
      <c r="C245" s="45"/>
      <c r="D245" s="196" t="str">
        <f t="shared" si="11"/>
        <v/>
      </c>
      <c r="E245" s="46"/>
      <c r="F245" s="46"/>
      <c r="G245" s="46"/>
      <c r="H245" s="46"/>
      <c r="I245" s="46"/>
      <c r="J245" s="46"/>
      <c r="K245" s="46"/>
      <c r="L245" s="46"/>
      <c r="M245" s="46"/>
      <c r="N245" s="46"/>
      <c r="AS245" s="117"/>
      <c r="AW245" s="50">
        <f t="shared" si="9"/>
        <v>0</v>
      </c>
      <c r="AY245" s="50" t="str">
        <f t="shared" si="10"/>
        <v/>
      </c>
      <c r="BG245" s="126" t="s">
        <v>3424</v>
      </c>
      <c r="FK245" s="117"/>
    </row>
    <row r="246" spans="2:167" x14ac:dyDescent="0.3">
      <c r="B246" s="45"/>
      <c r="C246" s="45"/>
      <c r="D246" s="196" t="str">
        <f t="shared" si="11"/>
        <v/>
      </c>
      <c r="E246" s="46"/>
      <c r="F246" s="46"/>
      <c r="G246" s="46"/>
      <c r="H246" s="46"/>
      <c r="I246" s="46"/>
      <c r="J246" s="46"/>
      <c r="K246" s="46"/>
      <c r="L246" s="46"/>
      <c r="M246" s="46"/>
      <c r="N246" s="46"/>
      <c r="AS246" s="117"/>
      <c r="AW246" s="50">
        <f t="shared" si="9"/>
        <v>0</v>
      </c>
      <c r="AY246" s="50" t="str">
        <f t="shared" si="10"/>
        <v/>
      </c>
      <c r="BG246" s="126" t="s">
        <v>3426</v>
      </c>
      <c r="FK246" s="117"/>
    </row>
    <row r="247" spans="2:167" x14ac:dyDescent="0.3">
      <c r="B247" s="45"/>
      <c r="C247" s="45"/>
      <c r="D247" s="196" t="str">
        <f t="shared" si="11"/>
        <v/>
      </c>
      <c r="E247" s="46"/>
      <c r="F247" s="46"/>
      <c r="G247" s="46"/>
      <c r="H247" s="46"/>
      <c r="I247" s="46"/>
      <c r="J247" s="46"/>
      <c r="K247" s="46"/>
      <c r="L247" s="46"/>
      <c r="M247" s="46"/>
      <c r="N247" s="46"/>
      <c r="AS247" s="117"/>
      <c r="AW247" s="50">
        <f t="shared" si="9"/>
        <v>0</v>
      </c>
      <c r="AY247" s="50" t="str">
        <f t="shared" si="10"/>
        <v/>
      </c>
      <c r="BG247" s="126" t="s">
        <v>3428</v>
      </c>
      <c r="FK247" s="117"/>
    </row>
    <row r="248" spans="2:167" x14ac:dyDescent="0.3">
      <c r="B248" s="45"/>
      <c r="C248" s="45"/>
      <c r="D248" s="196" t="str">
        <f t="shared" si="11"/>
        <v/>
      </c>
      <c r="E248" s="46"/>
      <c r="F248" s="46"/>
      <c r="G248" s="46"/>
      <c r="H248" s="46"/>
      <c r="I248" s="46"/>
      <c r="J248" s="46"/>
      <c r="K248" s="46"/>
      <c r="L248" s="46"/>
      <c r="M248" s="46"/>
      <c r="N248" s="46"/>
      <c r="AS248" s="117"/>
      <c r="AW248" s="50">
        <f t="shared" si="9"/>
        <v>0</v>
      </c>
      <c r="AY248" s="50" t="str">
        <f t="shared" si="10"/>
        <v/>
      </c>
      <c r="BG248" s="126" t="s">
        <v>3430</v>
      </c>
      <c r="FK248" s="117"/>
    </row>
    <row r="249" spans="2:167" x14ac:dyDescent="0.3">
      <c r="B249" s="45"/>
      <c r="C249" s="45"/>
      <c r="D249" s="196" t="str">
        <f t="shared" si="11"/>
        <v/>
      </c>
      <c r="E249" s="46"/>
      <c r="F249" s="46"/>
      <c r="G249" s="46"/>
      <c r="H249" s="46"/>
      <c r="I249" s="46"/>
      <c r="J249" s="46"/>
      <c r="K249" s="46"/>
      <c r="L249" s="46"/>
      <c r="M249" s="46"/>
      <c r="N249" s="46"/>
      <c r="AS249" s="117"/>
      <c r="AW249" s="50">
        <f t="shared" si="9"/>
        <v>0</v>
      </c>
      <c r="AY249" s="50" t="str">
        <f t="shared" si="10"/>
        <v/>
      </c>
      <c r="BG249" s="126" t="s">
        <v>3432</v>
      </c>
      <c r="FK249" s="117"/>
    </row>
    <row r="250" spans="2:167" x14ac:dyDescent="0.3">
      <c r="B250" s="45"/>
      <c r="C250" s="45"/>
      <c r="D250" s="196" t="str">
        <f t="shared" si="11"/>
        <v/>
      </c>
      <c r="E250" s="46"/>
      <c r="F250" s="46"/>
      <c r="G250" s="46"/>
      <c r="H250" s="46"/>
      <c r="I250" s="46"/>
      <c r="J250" s="46"/>
      <c r="K250" s="46"/>
      <c r="L250" s="46"/>
      <c r="M250" s="46"/>
      <c r="N250" s="46"/>
      <c r="AS250" s="117"/>
      <c r="AW250" s="50">
        <f t="shared" si="9"/>
        <v>0</v>
      </c>
      <c r="AY250" s="50" t="str">
        <f t="shared" si="10"/>
        <v/>
      </c>
      <c r="BG250" s="126" t="s">
        <v>3434</v>
      </c>
      <c r="FK250" s="117"/>
    </row>
    <row r="251" spans="2:167" x14ac:dyDescent="0.3">
      <c r="B251" s="45"/>
      <c r="C251" s="45"/>
      <c r="D251" s="196" t="str">
        <f t="shared" si="11"/>
        <v/>
      </c>
      <c r="E251" s="46"/>
      <c r="F251" s="46"/>
      <c r="G251" s="46"/>
      <c r="H251" s="46"/>
      <c r="I251" s="46"/>
      <c r="J251" s="46"/>
      <c r="K251" s="46"/>
      <c r="L251" s="46"/>
      <c r="M251" s="46"/>
      <c r="N251" s="46"/>
      <c r="AS251" s="117"/>
      <c r="BG251" s="126" t="s">
        <v>3436</v>
      </c>
      <c r="FK251" s="117"/>
    </row>
    <row r="252" spans="2:167" x14ac:dyDescent="0.3">
      <c r="B252" s="45"/>
      <c r="C252" s="45"/>
      <c r="D252" s="196" t="str">
        <f t="shared" si="11"/>
        <v/>
      </c>
      <c r="E252" s="46"/>
      <c r="F252" s="46"/>
      <c r="G252" s="46"/>
      <c r="H252" s="46"/>
      <c r="I252" s="46"/>
      <c r="J252" s="46"/>
      <c r="K252" s="46"/>
      <c r="L252" s="46"/>
      <c r="M252" s="46"/>
      <c r="N252" s="46"/>
      <c r="AS252" s="117"/>
      <c r="BG252" s="126" t="s">
        <v>3438</v>
      </c>
      <c r="FK252" s="117"/>
    </row>
    <row r="253" spans="2:167" x14ac:dyDescent="0.3">
      <c r="B253" s="45"/>
      <c r="C253" s="45"/>
      <c r="D253" s="196" t="str">
        <f t="shared" si="11"/>
        <v/>
      </c>
      <c r="E253" s="46"/>
      <c r="F253" s="46"/>
      <c r="G253" s="46"/>
      <c r="H253" s="46"/>
      <c r="I253" s="46"/>
      <c r="J253" s="46"/>
      <c r="K253" s="46"/>
      <c r="L253" s="46"/>
      <c r="M253" s="46"/>
      <c r="N253" s="46"/>
      <c r="AS253" s="117"/>
      <c r="AU253" s="117"/>
      <c r="AV253" s="117"/>
      <c r="AW253" s="117"/>
      <c r="AX253" s="117"/>
      <c r="AY253" s="117"/>
      <c r="AZ253" s="117"/>
      <c r="BA253" s="117"/>
      <c r="BB253" s="117"/>
      <c r="BC253" s="117"/>
      <c r="BD253" s="117"/>
      <c r="BE253" s="117"/>
      <c r="BF253" s="117"/>
      <c r="BG253" s="117"/>
      <c r="BH253" s="117"/>
      <c r="BI253" s="117"/>
      <c r="BJ253" s="117"/>
      <c r="BK253" s="117"/>
      <c r="BL253" s="117"/>
      <c r="BM253" s="117"/>
      <c r="BN253" s="117"/>
      <c r="BO253" s="117"/>
      <c r="BP253" s="117"/>
      <c r="BQ253" s="117"/>
      <c r="BR253" s="117"/>
      <c r="BS253" s="117"/>
      <c r="BT253" s="117"/>
      <c r="BU253" s="117"/>
      <c r="BV253" s="117"/>
      <c r="BW253" s="117"/>
      <c r="BX253" s="117"/>
      <c r="BY253" s="117"/>
      <c r="BZ253" s="117"/>
      <c r="CA253" s="117"/>
      <c r="CB253" s="117"/>
      <c r="CC253" s="117"/>
      <c r="CD253" s="117"/>
      <c r="CE253" s="117"/>
      <c r="CF253" s="117"/>
      <c r="CG253" s="117"/>
      <c r="CH253" s="117"/>
      <c r="CI253" s="117"/>
      <c r="CJ253" s="117"/>
      <c r="CK253" s="117"/>
      <c r="CL253" s="117"/>
      <c r="CM253" s="117"/>
      <c r="CN253" s="117"/>
      <c r="CO253" s="117"/>
      <c r="CP253" s="117"/>
      <c r="CQ253" s="117"/>
      <c r="CR253" s="117"/>
      <c r="CS253" s="117"/>
      <c r="CT253" s="117"/>
      <c r="CU253" s="117"/>
      <c r="CV253" s="117"/>
      <c r="CW253" s="117"/>
      <c r="CX253" s="117"/>
      <c r="CY253" s="117"/>
      <c r="CZ253" s="117"/>
      <c r="DA253" s="117"/>
      <c r="DB253" s="117"/>
      <c r="DC253" s="117"/>
      <c r="DD253" s="117"/>
      <c r="DE253" s="117"/>
      <c r="DF253" s="117"/>
      <c r="DG253" s="117"/>
      <c r="DH253" s="117"/>
      <c r="DI253" s="117"/>
      <c r="DJ253" s="117"/>
      <c r="DK253" s="117"/>
      <c r="DL253" s="117"/>
      <c r="DM253" s="117"/>
      <c r="DN253" s="117"/>
      <c r="DO253" s="117"/>
      <c r="DP253" s="117"/>
      <c r="DQ253" s="117"/>
      <c r="DR253" s="117"/>
      <c r="DS253" s="117"/>
      <c r="DT253" s="117"/>
      <c r="DU253" s="117"/>
      <c r="DV253" s="117"/>
      <c r="DW253" s="117"/>
      <c r="DX253" s="117"/>
      <c r="DY253" s="117"/>
      <c r="DZ253" s="117"/>
      <c r="EA253" s="117"/>
      <c r="EB253" s="117"/>
      <c r="EC253" s="117"/>
      <c r="ED253" s="117"/>
      <c r="EE253" s="117"/>
      <c r="EF253" s="686"/>
      <c r="EG253" s="117"/>
      <c r="EH253" s="117"/>
      <c r="EI253" s="117"/>
      <c r="EJ253" s="117"/>
      <c r="EK253" s="117"/>
      <c r="EL253" s="117"/>
      <c r="EM253" s="117"/>
      <c r="EN253" s="117"/>
      <c r="EO253" s="117"/>
      <c r="EP253" s="117"/>
      <c r="EQ253" s="117"/>
      <c r="ER253" s="117"/>
      <c r="ES253" s="117"/>
      <c r="ET253" s="117"/>
      <c r="EU253" s="117"/>
      <c r="EV253" s="117"/>
      <c r="EW253" s="117"/>
      <c r="EX253" s="117"/>
      <c r="EY253" s="117"/>
      <c r="EZ253" s="117"/>
      <c r="FA253" s="117"/>
      <c r="FB253" s="117"/>
      <c r="FC253" s="117"/>
      <c r="FD253" s="117"/>
      <c r="FE253" s="117"/>
      <c r="FF253" s="117"/>
      <c r="FG253" s="117"/>
      <c r="FH253" s="117"/>
      <c r="FI253" s="117"/>
      <c r="FJ253" s="117"/>
      <c r="FK253" s="117"/>
    </row>
    <row r="254" spans="2:167" x14ac:dyDescent="0.3">
      <c r="B254" s="45"/>
      <c r="C254" s="45"/>
      <c r="D254" s="196" t="str">
        <f t="shared" si="11"/>
        <v/>
      </c>
      <c r="E254" s="46"/>
      <c r="F254" s="46"/>
      <c r="G254" s="46"/>
      <c r="H254" s="46"/>
      <c r="I254" s="46"/>
      <c r="J254" s="46"/>
      <c r="K254" s="46"/>
      <c r="L254" s="46"/>
      <c r="M254" s="46"/>
      <c r="N254" s="46"/>
      <c r="AS254" s="117"/>
      <c r="AU254" s="117"/>
      <c r="AV254" s="117"/>
      <c r="AW254" s="117"/>
      <c r="AX254" s="117"/>
      <c r="AY254" s="117"/>
      <c r="AZ254" s="117"/>
      <c r="BA254" s="117"/>
      <c r="BB254" s="117"/>
      <c r="BC254" s="117"/>
      <c r="BD254" s="117"/>
      <c r="BE254" s="117"/>
      <c r="BF254" s="117"/>
      <c r="BG254" s="117"/>
      <c r="BH254" s="117"/>
      <c r="BI254" s="117"/>
      <c r="BJ254" s="117"/>
      <c r="BK254" s="117"/>
      <c r="BL254" s="117"/>
      <c r="BM254" s="117"/>
      <c r="BN254" s="117"/>
      <c r="BO254" s="117"/>
      <c r="BP254" s="117"/>
      <c r="BQ254" s="117"/>
      <c r="BR254" s="117"/>
      <c r="BS254" s="117"/>
      <c r="BT254" s="117"/>
      <c r="BU254" s="117"/>
      <c r="BV254" s="117"/>
      <c r="BW254" s="117"/>
      <c r="BX254" s="117"/>
      <c r="BY254" s="117"/>
      <c r="BZ254" s="117"/>
      <c r="CA254" s="117"/>
      <c r="CB254" s="117"/>
      <c r="CC254" s="117"/>
      <c r="CD254" s="117"/>
      <c r="CE254" s="117"/>
      <c r="CF254" s="117"/>
      <c r="CG254" s="117"/>
      <c r="CH254" s="117"/>
      <c r="CI254" s="117"/>
      <c r="CJ254" s="117"/>
      <c r="CK254" s="117"/>
      <c r="CL254" s="117"/>
      <c r="CM254" s="117"/>
      <c r="CN254" s="117"/>
      <c r="CO254" s="117"/>
      <c r="CP254" s="117"/>
      <c r="CQ254" s="117"/>
      <c r="CR254" s="117"/>
      <c r="CS254" s="117"/>
      <c r="CT254" s="117"/>
      <c r="CU254" s="117"/>
      <c r="CV254" s="117"/>
      <c r="CW254" s="117"/>
      <c r="CX254" s="117"/>
      <c r="CY254" s="117"/>
      <c r="CZ254" s="117"/>
      <c r="DA254" s="117"/>
      <c r="DB254" s="117"/>
      <c r="DC254" s="117"/>
      <c r="DD254" s="117"/>
      <c r="DE254" s="117"/>
      <c r="DF254" s="117"/>
      <c r="DG254" s="117"/>
      <c r="DH254" s="117"/>
      <c r="DI254" s="117"/>
      <c r="DJ254" s="117"/>
      <c r="DK254" s="117"/>
      <c r="DL254" s="117"/>
      <c r="DM254" s="117"/>
      <c r="DN254" s="117"/>
      <c r="DO254" s="117"/>
      <c r="DP254" s="117"/>
      <c r="DQ254" s="117"/>
      <c r="DR254" s="117"/>
      <c r="DS254" s="117"/>
      <c r="DT254" s="117"/>
      <c r="DU254" s="117"/>
      <c r="DV254" s="117"/>
      <c r="DW254" s="117"/>
      <c r="DX254" s="117"/>
      <c r="DY254" s="117"/>
      <c r="DZ254" s="117"/>
      <c r="EA254" s="117"/>
      <c r="EB254" s="117"/>
      <c r="EC254" s="117"/>
      <c r="ED254" s="117"/>
      <c r="EE254" s="117"/>
      <c r="EF254" s="686"/>
      <c r="EG254" s="117"/>
      <c r="EH254" s="117"/>
      <c r="EI254" s="117"/>
      <c r="EJ254" s="117"/>
      <c r="EK254" s="117"/>
      <c r="EL254" s="117"/>
      <c r="EM254" s="117"/>
      <c r="EN254" s="117"/>
      <c r="EO254" s="117"/>
      <c r="EP254" s="117"/>
      <c r="EQ254" s="117"/>
      <c r="ER254" s="117"/>
      <c r="ES254" s="117"/>
      <c r="ET254" s="117"/>
      <c r="EU254" s="117"/>
      <c r="EV254" s="117"/>
      <c r="EW254" s="117"/>
      <c r="EX254" s="117"/>
      <c r="EY254" s="117"/>
      <c r="EZ254" s="117"/>
      <c r="FA254" s="117"/>
      <c r="FB254" s="117"/>
      <c r="FC254" s="117"/>
      <c r="FD254" s="117"/>
      <c r="FE254" s="117"/>
      <c r="FF254" s="117"/>
      <c r="FG254" s="117"/>
      <c r="FH254" s="117"/>
      <c r="FI254" s="117"/>
      <c r="FJ254" s="117"/>
      <c r="FK254" s="117"/>
    </row>
    <row r="255" spans="2:167" x14ac:dyDescent="0.3">
      <c r="B255" s="45"/>
      <c r="C255" s="45"/>
      <c r="D255" s="196" t="str">
        <f t="shared" si="11"/>
        <v/>
      </c>
      <c r="E255" s="46"/>
      <c r="F255" s="46"/>
      <c r="G255" s="46"/>
      <c r="H255" s="46"/>
      <c r="I255" s="46"/>
      <c r="J255" s="46"/>
      <c r="K255" s="46"/>
      <c r="L255" s="46"/>
      <c r="M255" s="46"/>
      <c r="N255" s="46"/>
      <c r="AS255" s="117"/>
      <c r="AU255" s="117"/>
      <c r="AV255" s="117"/>
      <c r="AW255" s="117"/>
      <c r="AX255" s="117"/>
      <c r="AY255" s="117"/>
      <c r="AZ255" s="117"/>
      <c r="BA255" s="117"/>
      <c r="BB255" s="117"/>
      <c r="BC255" s="117"/>
      <c r="BD255" s="117"/>
      <c r="BE255" s="117"/>
      <c r="BF255" s="117"/>
      <c r="BG255" s="117"/>
      <c r="BH255" s="117"/>
      <c r="BI255" s="117"/>
      <c r="BJ255" s="117"/>
      <c r="BK255" s="117"/>
      <c r="BL255" s="117"/>
      <c r="BM255" s="117"/>
      <c r="BN255" s="117"/>
      <c r="BO255" s="117"/>
      <c r="BP255" s="117"/>
      <c r="BQ255" s="117"/>
      <c r="BR255" s="117"/>
      <c r="BS255" s="117"/>
      <c r="BT255" s="117"/>
      <c r="BU255" s="117"/>
      <c r="BV255" s="117"/>
      <c r="BW255" s="117"/>
      <c r="BX255" s="117"/>
      <c r="BY255" s="117"/>
      <c r="BZ255" s="117"/>
      <c r="CA255" s="117"/>
      <c r="CB255" s="117"/>
      <c r="CC255" s="117"/>
      <c r="CD255" s="117"/>
      <c r="CE255" s="117"/>
      <c r="CF255" s="117"/>
      <c r="CG255" s="117"/>
      <c r="CH255" s="117"/>
      <c r="CI255" s="117"/>
      <c r="CJ255" s="117"/>
      <c r="CK255" s="117"/>
      <c r="CL255" s="117"/>
      <c r="CM255" s="117"/>
      <c r="CN255" s="117"/>
      <c r="CO255" s="117"/>
      <c r="CP255" s="117"/>
      <c r="CQ255" s="117"/>
      <c r="CR255" s="117"/>
      <c r="CS255" s="117"/>
      <c r="CT255" s="117"/>
      <c r="CU255" s="117"/>
      <c r="CV255" s="117"/>
      <c r="CW255" s="117"/>
      <c r="CX255" s="117"/>
      <c r="CY255" s="117"/>
      <c r="CZ255" s="117"/>
      <c r="DA255" s="117"/>
      <c r="DB255" s="117"/>
      <c r="DC255" s="117"/>
      <c r="DD255" s="117"/>
      <c r="DE255" s="117"/>
      <c r="DF255" s="117"/>
      <c r="DG255" s="117"/>
      <c r="DH255" s="117"/>
      <c r="DI255" s="117"/>
      <c r="DJ255" s="117"/>
      <c r="DK255" s="117"/>
      <c r="DL255" s="117"/>
      <c r="DM255" s="117"/>
      <c r="DN255" s="117"/>
      <c r="DO255" s="117"/>
      <c r="DP255" s="117"/>
      <c r="DQ255" s="117"/>
      <c r="DR255" s="117"/>
      <c r="DS255" s="117"/>
      <c r="DT255" s="117"/>
      <c r="DU255" s="117"/>
      <c r="DV255" s="117"/>
      <c r="DW255" s="117"/>
      <c r="DX255" s="117"/>
      <c r="DY255" s="117"/>
      <c r="DZ255" s="117"/>
      <c r="EA255" s="117"/>
      <c r="EB255" s="117"/>
      <c r="EC255" s="117"/>
      <c r="ED255" s="117"/>
      <c r="EE255" s="117"/>
      <c r="EF255" s="686"/>
      <c r="EG255" s="117"/>
      <c r="EH255" s="117"/>
      <c r="EI255" s="117"/>
      <c r="EJ255" s="117"/>
      <c r="EK255" s="117"/>
      <c r="EL255" s="117"/>
      <c r="EM255" s="117"/>
      <c r="EN255" s="117"/>
      <c r="EO255" s="117"/>
      <c r="EP255" s="117"/>
      <c r="EQ255" s="117"/>
      <c r="ER255" s="117"/>
      <c r="ES255" s="117"/>
      <c r="ET255" s="117"/>
      <c r="EU255" s="117"/>
      <c r="EV255" s="117"/>
      <c r="EW255" s="117"/>
      <c r="EX255" s="117"/>
      <c r="EY255" s="117"/>
      <c r="EZ255" s="117"/>
      <c r="FA255" s="117"/>
      <c r="FB255" s="117"/>
      <c r="FC255" s="117"/>
      <c r="FD255" s="117"/>
      <c r="FE255" s="117"/>
      <c r="FF255" s="117"/>
      <c r="FG255" s="117"/>
      <c r="FH255" s="117"/>
      <c r="FI255" s="117"/>
      <c r="FJ255" s="117"/>
      <c r="FK255" s="117"/>
    </row>
    <row r="256" spans="2:167" x14ac:dyDescent="0.3">
      <c r="B256" s="45"/>
      <c r="C256" s="45"/>
      <c r="D256" s="196" t="str">
        <f t="shared" si="11"/>
        <v/>
      </c>
      <c r="E256" s="46"/>
      <c r="F256" s="46"/>
      <c r="G256" s="46"/>
      <c r="H256" s="46"/>
      <c r="I256" s="46"/>
      <c r="J256" s="46"/>
      <c r="K256" s="46"/>
      <c r="L256" s="46"/>
      <c r="M256" s="46"/>
      <c r="N256" s="46"/>
      <c r="AS256" s="117"/>
      <c r="AU256" s="117"/>
      <c r="AV256" s="117"/>
      <c r="AW256" s="117"/>
      <c r="AX256" s="117"/>
      <c r="AY256" s="117"/>
      <c r="AZ256" s="117"/>
      <c r="BA256" s="117"/>
      <c r="BB256" s="117"/>
      <c r="BC256" s="117"/>
      <c r="BD256" s="117"/>
      <c r="BE256" s="117"/>
      <c r="BF256" s="117"/>
      <c r="BG256" s="117"/>
      <c r="BH256" s="117"/>
      <c r="BI256" s="117"/>
      <c r="BJ256" s="117"/>
      <c r="BK256" s="117"/>
      <c r="BL256" s="117"/>
      <c r="BM256" s="117"/>
      <c r="BN256" s="117"/>
      <c r="BO256" s="117"/>
      <c r="BP256" s="117"/>
      <c r="BQ256" s="117"/>
      <c r="BR256" s="117"/>
      <c r="BS256" s="117"/>
      <c r="BT256" s="117"/>
      <c r="BU256" s="117"/>
      <c r="BV256" s="117"/>
      <c r="BW256" s="117"/>
      <c r="BX256" s="117"/>
      <c r="BY256" s="117"/>
      <c r="BZ256" s="117"/>
      <c r="CA256" s="117"/>
      <c r="CB256" s="117"/>
      <c r="CC256" s="117"/>
      <c r="CD256" s="117"/>
      <c r="CE256" s="117"/>
      <c r="CF256" s="117"/>
      <c r="CG256" s="117"/>
      <c r="CH256" s="117"/>
      <c r="CI256" s="117"/>
      <c r="CJ256" s="117"/>
      <c r="CK256" s="117"/>
      <c r="CL256" s="117"/>
      <c r="CM256" s="117"/>
      <c r="CN256" s="117"/>
      <c r="CO256" s="117"/>
      <c r="CP256" s="117"/>
      <c r="CQ256" s="117"/>
      <c r="CR256" s="117"/>
      <c r="CS256" s="117"/>
      <c r="CT256" s="117"/>
      <c r="CU256" s="117"/>
      <c r="CV256" s="117"/>
      <c r="CW256" s="117"/>
      <c r="CX256" s="117"/>
      <c r="CY256" s="117"/>
      <c r="CZ256" s="117"/>
      <c r="DA256" s="117"/>
      <c r="DB256" s="117"/>
      <c r="DC256" s="117"/>
      <c r="DD256" s="117"/>
      <c r="DE256" s="117"/>
      <c r="DF256" s="117"/>
      <c r="DG256" s="117"/>
      <c r="DH256" s="117"/>
      <c r="DI256" s="117"/>
      <c r="DJ256" s="117"/>
      <c r="DK256" s="117"/>
      <c r="DL256" s="117"/>
      <c r="DM256" s="117"/>
      <c r="DN256" s="117"/>
      <c r="DO256" s="117"/>
      <c r="DP256" s="117"/>
      <c r="DQ256" s="117"/>
      <c r="DR256" s="117"/>
      <c r="DS256" s="117"/>
      <c r="DT256" s="117"/>
      <c r="DU256" s="117"/>
      <c r="DV256" s="117"/>
      <c r="DW256" s="117"/>
      <c r="DX256" s="117"/>
      <c r="DY256" s="117"/>
      <c r="DZ256" s="117"/>
      <c r="EA256" s="117"/>
      <c r="EB256" s="117"/>
      <c r="EC256" s="117"/>
      <c r="ED256" s="117"/>
      <c r="EE256" s="117"/>
      <c r="EF256" s="686"/>
      <c r="EG256" s="117"/>
      <c r="EH256" s="117"/>
      <c r="EI256" s="117"/>
      <c r="EJ256" s="117"/>
      <c r="EK256" s="117"/>
      <c r="EL256" s="117"/>
      <c r="EM256" s="117"/>
      <c r="EN256" s="117"/>
      <c r="EO256" s="117"/>
      <c r="EP256" s="117"/>
      <c r="EQ256" s="117"/>
      <c r="ER256" s="117"/>
      <c r="ES256" s="117"/>
      <c r="ET256" s="117"/>
      <c r="EU256" s="117"/>
      <c r="EV256" s="117"/>
      <c r="EW256" s="117"/>
      <c r="EX256" s="117"/>
      <c r="EY256" s="117"/>
      <c r="EZ256" s="117"/>
      <c r="FA256" s="117"/>
      <c r="FB256" s="117"/>
      <c r="FC256" s="117"/>
      <c r="FD256" s="117"/>
      <c r="FE256" s="117"/>
      <c r="FF256" s="117"/>
      <c r="FG256" s="117"/>
      <c r="FH256" s="117"/>
      <c r="FI256" s="117"/>
      <c r="FJ256" s="117"/>
      <c r="FK256" s="117"/>
    </row>
    <row r="257" spans="2:167" x14ac:dyDescent="0.3">
      <c r="B257" s="45"/>
      <c r="C257" s="45"/>
      <c r="D257" s="196" t="str">
        <f t="shared" si="11"/>
        <v/>
      </c>
      <c r="E257" s="46"/>
      <c r="F257" s="46"/>
      <c r="G257" s="46"/>
      <c r="H257" s="46"/>
      <c r="I257" s="46"/>
      <c r="J257" s="46"/>
      <c r="K257" s="46"/>
      <c r="L257" s="46"/>
      <c r="M257" s="46"/>
      <c r="N257" s="46"/>
      <c r="AS257" s="117"/>
      <c r="AU257" s="117"/>
      <c r="AV257" s="117"/>
      <c r="AW257" s="117"/>
      <c r="AX257" s="117"/>
      <c r="AY257" s="117"/>
      <c r="AZ257" s="117"/>
      <c r="BA257" s="117"/>
      <c r="BB257" s="117"/>
      <c r="BC257" s="117"/>
      <c r="BD257" s="117"/>
      <c r="BE257" s="117"/>
      <c r="BF257" s="117"/>
      <c r="BG257" s="117"/>
      <c r="BH257" s="117"/>
      <c r="BI257" s="117"/>
      <c r="BJ257" s="117"/>
      <c r="BK257" s="117"/>
      <c r="BL257" s="117"/>
      <c r="BM257" s="117"/>
      <c r="BN257" s="117"/>
      <c r="BO257" s="117"/>
      <c r="BP257" s="117"/>
      <c r="BQ257" s="117"/>
      <c r="BR257" s="117"/>
      <c r="BS257" s="117"/>
      <c r="BT257" s="117"/>
      <c r="BU257" s="117"/>
      <c r="BV257" s="117"/>
      <c r="BW257" s="117"/>
      <c r="BX257" s="117"/>
      <c r="BY257" s="117"/>
      <c r="BZ257" s="117"/>
      <c r="CA257" s="117"/>
      <c r="CB257" s="117"/>
      <c r="CC257" s="117"/>
      <c r="CD257" s="117"/>
      <c r="CE257" s="117"/>
      <c r="CF257" s="117"/>
      <c r="CG257" s="117"/>
      <c r="CH257" s="117"/>
      <c r="CI257" s="117"/>
      <c r="CJ257" s="117"/>
      <c r="CK257" s="117"/>
      <c r="CL257" s="117"/>
      <c r="CM257" s="117"/>
      <c r="CN257" s="117"/>
      <c r="CO257" s="117"/>
      <c r="CP257" s="117"/>
      <c r="CQ257" s="117"/>
      <c r="CR257" s="117"/>
      <c r="CS257" s="117"/>
      <c r="CT257" s="117"/>
      <c r="CU257" s="117"/>
      <c r="CV257" s="117"/>
      <c r="CW257" s="117"/>
      <c r="CX257" s="117"/>
      <c r="CY257" s="117"/>
      <c r="CZ257" s="117"/>
      <c r="DA257" s="117"/>
      <c r="DB257" s="117"/>
      <c r="DC257" s="117"/>
      <c r="DD257" s="117"/>
      <c r="DE257" s="117"/>
      <c r="DF257" s="117"/>
      <c r="DG257" s="117"/>
      <c r="DH257" s="117"/>
      <c r="DI257" s="117"/>
      <c r="DJ257" s="117"/>
      <c r="DK257" s="117"/>
      <c r="DL257" s="117"/>
      <c r="DM257" s="117"/>
      <c r="DN257" s="117"/>
      <c r="DO257" s="117"/>
      <c r="DP257" s="117"/>
      <c r="DQ257" s="117"/>
      <c r="DR257" s="117"/>
      <c r="DS257" s="117"/>
      <c r="DT257" s="117"/>
      <c r="DU257" s="117"/>
      <c r="DV257" s="117"/>
      <c r="DW257" s="117"/>
      <c r="DX257" s="117"/>
      <c r="DY257" s="117"/>
      <c r="DZ257" s="117"/>
      <c r="EA257" s="117"/>
      <c r="EB257" s="117"/>
      <c r="EC257" s="117"/>
      <c r="ED257" s="117"/>
      <c r="EE257" s="117"/>
      <c r="EF257" s="686"/>
      <c r="EG257" s="117"/>
      <c r="EH257" s="117"/>
      <c r="EI257" s="117"/>
      <c r="EJ257" s="117"/>
      <c r="EK257" s="117"/>
      <c r="EL257" s="117"/>
      <c r="EM257" s="117"/>
      <c r="EN257" s="117"/>
      <c r="EO257" s="117"/>
      <c r="EP257" s="117"/>
      <c r="EQ257" s="117"/>
      <c r="ER257" s="117"/>
      <c r="ES257" s="117"/>
      <c r="ET257" s="117"/>
      <c r="EU257" s="117"/>
      <c r="EV257" s="117"/>
      <c r="EW257" s="117"/>
      <c r="EX257" s="117"/>
      <c r="EY257" s="117"/>
      <c r="EZ257" s="117"/>
      <c r="FA257" s="117"/>
      <c r="FB257" s="117"/>
      <c r="FC257" s="117"/>
      <c r="FD257" s="117"/>
      <c r="FE257" s="117"/>
      <c r="FF257" s="117"/>
      <c r="FG257" s="117"/>
      <c r="FH257" s="117"/>
      <c r="FI257" s="117"/>
      <c r="FJ257" s="117"/>
      <c r="FK257" s="117"/>
    </row>
    <row r="258" spans="2:167" x14ac:dyDescent="0.3">
      <c r="B258" s="45"/>
      <c r="C258" s="45"/>
      <c r="D258" s="196" t="str">
        <f t="shared" si="11"/>
        <v/>
      </c>
      <c r="E258" s="46"/>
      <c r="F258" s="46"/>
      <c r="G258" s="46"/>
      <c r="H258" s="46"/>
      <c r="I258" s="46"/>
      <c r="J258" s="46"/>
      <c r="K258" s="46"/>
      <c r="L258" s="46"/>
      <c r="M258" s="46"/>
      <c r="N258" s="46"/>
      <c r="AS258" s="117"/>
      <c r="AU258" s="117"/>
      <c r="AV258" s="117"/>
      <c r="AW258" s="117"/>
      <c r="AX258" s="117"/>
      <c r="AY258" s="117"/>
      <c r="AZ258" s="117"/>
      <c r="BA258" s="117"/>
      <c r="BB258" s="117"/>
      <c r="BC258" s="117"/>
      <c r="BD258" s="117"/>
      <c r="BE258" s="117"/>
      <c r="BF258" s="117"/>
      <c r="BG258" s="117"/>
      <c r="BH258" s="117"/>
      <c r="BI258" s="117"/>
      <c r="BJ258" s="117"/>
      <c r="BK258" s="117"/>
      <c r="BL258" s="117"/>
      <c r="BM258" s="117"/>
      <c r="BN258" s="117"/>
      <c r="BO258" s="117"/>
      <c r="BP258" s="117"/>
      <c r="BQ258" s="117"/>
      <c r="BR258" s="117"/>
      <c r="BS258" s="117"/>
      <c r="BT258" s="117"/>
      <c r="BU258" s="117"/>
      <c r="BV258" s="117"/>
      <c r="BW258" s="117"/>
      <c r="BX258" s="117"/>
      <c r="BY258" s="117"/>
      <c r="BZ258" s="117"/>
      <c r="CA258" s="117"/>
      <c r="CB258" s="117"/>
      <c r="CC258" s="117"/>
      <c r="CD258" s="117"/>
      <c r="CE258" s="117"/>
      <c r="CF258" s="117"/>
      <c r="CG258" s="117"/>
      <c r="CH258" s="117"/>
      <c r="CI258" s="117"/>
      <c r="CJ258" s="117"/>
      <c r="CK258" s="117"/>
      <c r="CL258" s="117"/>
      <c r="CM258" s="117"/>
      <c r="CN258" s="117"/>
      <c r="CO258" s="117"/>
      <c r="CP258" s="117"/>
      <c r="CQ258" s="117"/>
      <c r="CR258" s="117"/>
      <c r="CS258" s="117"/>
      <c r="CT258" s="117"/>
      <c r="CU258" s="117"/>
      <c r="CV258" s="117"/>
      <c r="CW258" s="117"/>
      <c r="CX258" s="117"/>
      <c r="CY258" s="117"/>
      <c r="CZ258" s="117"/>
      <c r="DA258" s="117"/>
      <c r="DB258" s="117"/>
      <c r="DC258" s="117"/>
      <c r="DD258" s="117"/>
      <c r="DE258" s="117"/>
      <c r="DF258" s="117"/>
      <c r="DG258" s="117"/>
      <c r="DH258" s="117"/>
      <c r="DI258" s="117"/>
      <c r="DJ258" s="117"/>
      <c r="DK258" s="117"/>
      <c r="DL258" s="117"/>
      <c r="DM258" s="117"/>
      <c r="DN258" s="117"/>
      <c r="DO258" s="117"/>
      <c r="DP258" s="117"/>
      <c r="DQ258" s="117"/>
      <c r="DR258" s="117"/>
      <c r="DS258" s="117"/>
      <c r="DT258" s="117"/>
      <c r="DU258" s="117"/>
      <c r="DV258" s="117"/>
      <c r="DW258" s="117"/>
      <c r="DX258" s="117"/>
      <c r="DY258" s="117"/>
      <c r="DZ258" s="117"/>
      <c r="EA258" s="117"/>
      <c r="EB258" s="117"/>
      <c r="EC258" s="117"/>
      <c r="ED258" s="117"/>
      <c r="EE258" s="117"/>
      <c r="EF258" s="686"/>
      <c r="EG258" s="117"/>
      <c r="EH258" s="117"/>
      <c r="EI258" s="117"/>
      <c r="EJ258" s="117"/>
      <c r="EK258" s="117"/>
      <c r="EL258" s="117"/>
      <c r="EM258" s="117"/>
      <c r="EN258" s="117"/>
      <c r="EO258" s="117"/>
      <c r="EP258" s="117"/>
      <c r="EQ258" s="117"/>
      <c r="ER258" s="117"/>
      <c r="ES258" s="117"/>
      <c r="ET258" s="117"/>
      <c r="EU258" s="117"/>
      <c r="EV258" s="117"/>
      <c r="EW258" s="117"/>
      <c r="EX258" s="117"/>
      <c r="EY258" s="117"/>
      <c r="EZ258" s="117"/>
      <c r="FA258" s="117"/>
      <c r="FB258" s="117"/>
      <c r="FC258" s="117"/>
      <c r="FD258" s="117"/>
      <c r="FE258" s="117"/>
      <c r="FF258" s="117"/>
      <c r="FG258" s="117"/>
      <c r="FH258" s="117"/>
      <c r="FI258" s="117"/>
      <c r="FJ258" s="117"/>
      <c r="FK258" s="117"/>
    </row>
    <row r="259" spans="2:167" x14ac:dyDescent="0.3">
      <c r="B259" s="45"/>
      <c r="C259" s="45"/>
      <c r="D259" s="196" t="str">
        <f t="shared" si="11"/>
        <v/>
      </c>
      <c r="E259" s="46"/>
      <c r="F259" s="46"/>
      <c r="G259" s="46"/>
      <c r="H259" s="46"/>
      <c r="I259" s="46"/>
      <c r="J259" s="46"/>
      <c r="K259" s="46"/>
      <c r="L259" s="46"/>
      <c r="M259" s="46"/>
      <c r="N259" s="46"/>
      <c r="AS259" s="117"/>
      <c r="AT259" s="117"/>
      <c r="AU259" s="117"/>
      <c r="AV259" s="117"/>
      <c r="AW259" s="117"/>
      <c r="AX259" s="117"/>
      <c r="AY259" s="117"/>
      <c r="AZ259" s="117"/>
      <c r="BA259" s="117"/>
      <c r="BB259" s="117"/>
      <c r="BC259" s="117"/>
      <c r="BD259" s="117"/>
      <c r="BE259" s="117"/>
      <c r="BF259" s="117"/>
      <c r="BG259" s="117"/>
      <c r="BH259" s="117"/>
      <c r="BI259" s="117"/>
      <c r="BJ259" s="117"/>
      <c r="BK259" s="117"/>
      <c r="BL259" s="117"/>
      <c r="BM259" s="117"/>
      <c r="BN259" s="117"/>
      <c r="BO259" s="117"/>
      <c r="BP259" s="117"/>
      <c r="BQ259" s="117"/>
      <c r="BR259" s="117"/>
      <c r="BS259" s="117"/>
      <c r="BT259" s="117"/>
      <c r="BU259" s="117"/>
      <c r="BV259" s="117"/>
      <c r="BW259" s="117"/>
      <c r="BX259" s="117"/>
      <c r="BY259" s="117"/>
      <c r="BZ259" s="117"/>
      <c r="CA259" s="117"/>
      <c r="CB259" s="117"/>
      <c r="CC259" s="117"/>
      <c r="CD259" s="117"/>
      <c r="CE259" s="117"/>
      <c r="CF259" s="117"/>
      <c r="CG259" s="117"/>
      <c r="CH259" s="117"/>
      <c r="CI259" s="117"/>
      <c r="CJ259" s="117"/>
      <c r="CK259" s="117"/>
      <c r="CL259" s="117"/>
      <c r="CM259" s="117"/>
      <c r="CN259" s="117"/>
      <c r="CO259" s="117"/>
      <c r="CP259" s="117"/>
      <c r="CQ259" s="117"/>
      <c r="CR259" s="117"/>
      <c r="CS259" s="117"/>
      <c r="CT259" s="117"/>
      <c r="CU259" s="117"/>
      <c r="CV259" s="117"/>
      <c r="CW259" s="117"/>
      <c r="CX259" s="117"/>
      <c r="CY259" s="117"/>
      <c r="CZ259" s="117"/>
      <c r="DA259" s="117"/>
      <c r="DB259" s="117"/>
      <c r="DC259" s="117"/>
      <c r="DD259" s="117"/>
      <c r="DE259" s="117"/>
      <c r="DF259" s="117"/>
      <c r="DG259" s="117"/>
      <c r="DH259" s="117"/>
      <c r="DI259" s="117"/>
      <c r="DJ259" s="117"/>
      <c r="DK259" s="117"/>
      <c r="DL259" s="117"/>
      <c r="DM259" s="117"/>
      <c r="DN259" s="117"/>
      <c r="DO259" s="117"/>
      <c r="DP259" s="117"/>
      <c r="DQ259" s="117"/>
      <c r="DR259" s="117"/>
      <c r="DS259" s="117"/>
      <c r="DT259" s="117"/>
      <c r="DU259" s="117"/>
      <c r="DV259" s="117"/>
      <c r="DW259" s="117"/>
      <c r="DX259" s="117"/>
      <c r="DY259" s="117"/>
      <c r="DZ259" s="117"/>
      <c r="EA259" s="117"/>
      <c r="EB259" s="117"/>
      <c r="EC259" s="117"/>
      <c r="ED259" s="117"/>
      <c r="EE259" s="117"/>
      <c r="EF259" s="686"/>
      <c r="EG259" s="117"/>
      <c r="EH259" s="117"/>
      <c r="EI259" s="117"/>
      <c r="EJ259" s="117"/>
      <c r="EK259" s="117"/>
      <c r="EL259" s="117"/>
      <c r="EM259" s="117"/>
      <c r="EN259" s="117"/>
      <c r="EO259" s="117"/>
      <c r="EP259" s="117"/>
      <c r="EQ259" s="117"/>
      <c r="ER259" s="117"/>
      <c r="ES259" s="117"/>
      <c r="ET259" s="117"/>
      <c r="EU259" s="117"/>
      <c r="EV259" s="117"/>
      <c r="EW259" s="117"/>
      <c r="EX259" s="117"/>
      <c r="EY259" s="117"/>
      <c r="EZ259" s="117"/>
      <c r="FA259" s="117"/>
      <c r="FB259" s="117"/>
      <c r="FC259" s="117"/>
      <c r="FD259" s="117"/>
      <c r="FE259" s="117"/>
      <c r="FF259" s="117"/>
      <c r="FG259" s="117"/>
      <c r="FH259" s="117"/>
      <c r="FI259" s="117"/>
      <c r="FJ259" s="117"/>
      <c r="FK259" s="117"/>
    </row>
    <row r="260" spans="2:167" x14ac:dyDescent="0.3">
      <c r="B260" s="45"/>
      <c r="C260" s="45"/>
      <c r="D260" s="196" t="str">
        <f t="shared" si="11"/>
        <v/>
      </c>
      <c r="E260" s="46"/>
      <c r="F260" s="46"/>
      <c r="G260" s="46"/>
      <c r="H260" s="46"/>
      <c r="I260" s="46"/>
      <c r="J260" s="46"/>
      <c r="K260" s="46"/>
      <c r="L260" s="46"/>
      <c r="M260" s="46"/>
      <c r="N260" s="46"/>
      <c r="AS260" s="117"/>
      <c r="AT260" s="117"/>
      <c r="AU260" s="117"/>
      <c r="AV260" s="117"/>
      <c r="AW260" s="117"/>
      <c r="AX260" s="117"/>
      <c r="AY260" s="117"/>
      <c r="AZ260" s="117"/>
      <c r="BA260" s="117"/>
      <c r="BB260" s="117"/>
      <c r="BC260" s="117"/>
      <c r="BD260" s="117"/>
      <c r="BE260" s="117"/>
      <c r="BF260" s="117"/>
      <c r="BG260" s="117"/>
      <c r="BH260" s="117"/>
      <c r="BI260" s="117"/>
      <c r="BJ260" s="117"/>
      <c r="BK260" s="117"/>
      <c r="BL260" s="117"/>
      <c r="BM260" s="117"/>
      <c r="BN260" s="117"/>
      <c r="BO260" s="117"/>
      <c r="BP260" s="117"/>
      <c r="BQ260" s="117"/>
      <c r="BR260" s="117"/>
      <c r="BS260" s="117"/>
      <c r="BT260" s="117"/>
      <c r="BU260" s="117"/>
      <c r="BV260" s="117"/>
      <c r="BW260" s="117"/>
      <c r="BX260" s="117"/>
      <c r="BY260" s="117"/>
      <c r="BZ260" s="117"/>
      <c r="CA260" s="117"/>
      <c r="CB260" s="117"/>
      <c r="CC260" s="117"/>
      <c r="CD260" s="117"/>
      <c r="CE260" s="117"/>
      <c r="CF260" s="117"/>
      <c r="CG260" s="117"/>
      <c r="CH260" s="117"/>
      <c r="CI260" s="117"/>
      <c r="CJ260" s="117"/>
      <c r="CK260" s="117"/>
      <c r="CL260" s="117"/>
      <c r="CM260" s="117"/>
      <c r="CN260" s="117"/>
      <c r="CO260" s="117"/>
      <c r="CP260" s="117"/>
      <c r="CQ260" s="117"/>
      <c r="CR260" s="117"/>
      <c r="CS260" s="117"/>
      <c r="CT260" s="117"/>
      <c r="CU260" s="117"/>
      <c r="CV260" s="117"/>
      <c r="CW260" s="117"/>
      <c r="CX260" s="117"/>
      <c r="CY260" s="117"/>
      <c r="CZ260" s="117"/>
      <c r="DA260" s="117"/>
      <c r="DB260" s="117"/>
      <c r="DC260" s="117"/>
      <c r="DD260" s="117"/>
      <c r="DE260" s="117"/>
      <c r="DF260" s="117"/>
      <c r="DG260" s="117"/>
      <c r="DH260" s="117"/>
      <c r="DI260" s="117"/>
      <c r="DJ260" s="117"/>
      <c r="DK260" s="117"/>
      <c r="DL260" s="117"/>
      <c r="DM260" s="117"/>
      <c r="DN260" s="117"/>
      <c r="DO260" s="117"/>
      <c r="DP260" s="117"/>
      <c r="DQ260" s="117"/>
      <c r="DR260" s="117"/>
      <c r="DS260" s="117"/>
      <c r="DT260" s="117"/>
      <c r="DU260" s="117"/>
      <c r="DV260" s="117"/>
      <c r="DW260" s="117"/>
      <c r="DX260" s="117"/>
      <c r="DY260" s="117"/>
      <c r="DZ260" s="117"/>
      <c r="EA260" s="117"/>
      <c r="EB260" s="117"/>
      <c r="EC260" s="117"/>
      <c r="ED260" s="117"/>
      <c r="EE260" s="117"/>
      <c r="EF260" s="686"/>
      <c r="EG260" s="117"/>
      <c r="EH260" s="117"/>
      <c r="EI260" s="117"/>
      <c r="EJ260" s="117"/>
      <c r="EK260" s="117"/>
      <c r="EL260" s="117"/>
      <c r="EM260" s="117"/>
      <c r="EN260" s="117"/>
      <c r="EO260" s="117"/>
      <c r="EP260" s="117"/>
      <c r="EQ260" s="117"/>
      <c r="ER260" s="117"/>
      <c r="ES260" s="117"/>
      <c r="ET260" s="117"/>
      <c r="EU260" s="117"/>
      <c r="EV260" s="117"/>
      <c r="EW260" s="117"/>
      <c r="EX260" s="117"/>
      <c r="EY260" s="117"/>
      <c r="EZ260" s="117"/>
      <c r="FA260" s="117"/>
      <c r="FB260" s="117"/>
      <c r="FC260" s="117"/>
      <c r="FD260" s="117"/>
      <c r="FE260" s="117"/>
      <c r="FF260" s="117"/>
      <c r="FG260" s="117"/>
      <c r="FH260" s="117"/>
      <c r="FI260" s="117"/>
      <c r="FJ260" s="117"/>
      <c r="FK260" s="117"/>
    </row>
    <row r="261" spans="2:167" x14ac:dyDescent="0.3">
      <c r="B261" s="45"/>
      <c r="C261" s="45"/>
      <c r="D261" s="196" t="str">
        <f t="shared" si="11"/>
        <v/>
      </c>
      <c r="E261" s="46"/>
      <c r="F261" s="46"/>
      <c r="G261" s="46"/>
      <c r="H261" s="46"/>
      <c r="I261" s="46"/>
      <c r="J261" s="46"/>
      <c r="K261" s="46"/>
      <c r="L261" s="46"/>
      <c r="M261" s="46"/>
      <c r="N261" s="46"/>
      <c r="AS261" s="117"/>
      <c r="AT261" s="117"/>
      <c r="AU261" s="117"/>
      <c r="AV261" s="117"/>
      <c r="AW261" s="117"/>
      <c r="AX261" s="117"/>
      <c r="AY261" s="117"/>
      <c r="AZ261" s="117"/>
      <c r="BA261" s="117"/>
      <c r="BB261" s="117"/>
      <c r="BC261" s="117"/>
      <c r="BD261" s="117"/>
      <c r="BE261" s="117"/>
      <c r="BF261" s="117"/>
      <c r="BG261" s="117"/>
      <c r="BH261" s="117"/>
      <c r="BI261" s="117"/>
      <c r="BJ261" s="117"/>
      <c r="BK261" s="117"/>
      <c r="BL261" s="117"/>
      <c r="BM261" s="117"/>
      <c r="BN261" s="117"/>
      <c r="BO261" s="117"/>
      <c r="BP261" s="117"/>
      <c r="BQ261" s="117"/>
      <c r="BR261" s="117"/>
      <c r="BS261" s="117"/>
      <c r="BT261" s="117"/>
      <c r="BU261" s="117"/>
      <c r="BV261" s="117"/>
      <c r="BW261" s="117"/>
      <c r="BX261" s="117"/>
      <c r="BY261" s="117"/>
      <c r="BZ261" s="117"/>
      <c r="CA261" s="117"/>
      <c r="CB261" s="117"/>
      <c r="CC261" s="117"/>
      <c r="CD261" s="117"/>
      <c r="CE261" s="117"/>
      <c r="CF261" s="117"/>
      <c r="CG261" s="117"/>
      <c r="CH261" s="117"/>
      <c r="CI261" s="117"/>
      <c r="CJ261" s="117"/>
      <c r="CK261" s="117"/>
      <c r="CL261" s="117"/>
      <c r="CM261" s="117"/>
      <c r="CN261" s="117"/>
      <c r="CO261" s="117"/>
      <c r="CP261" s="117"/>
      <c r="CQ261" s="117"/>
      <c r="CR261" s="117"/>
      <c r="CS261" s="117"/>
      <c r="CT261" s="117"/>
      <c r="CU261" s="117"/>
      <c r="CV261" s="117"/>
      <c r="CW261" s="117"/>
      <c r="CX261" s="117"/>
      <c r="CY261" s="117"/>
      <c r="CZ261" s="117"/>
      <c r="DA261" s="117"/>
      <c r="DB261" s="117"/>
      <c r="DC261" s="117"/>
      <c r="DD261" s="117"/>
      <c r="DE261" s="117"/>
      <c r="DF261" s="117"/>
      <c r="DG261" s="117"/>
      <c r="DH261" s="117"/>
      <c r="DI261" s="117"/>
      <c r="DJ261" s="117"/>
      <c r="DK261" s="117"/>
      <c r="DL261" s="117"/>
      <c r="DM261" s="117"/>
      <c r="DN261" s="117"/>
      <c r="DO261" s="117"/>
      <c r="DP261" s="117"/>
      <c r="DQ261" s="117"/>
      <c r="DR261" s="117"/>
      <c r="DS261" s="117"/>
      <c r="DT261" s="117"/>
      <c r="DU261" s="117"/>
      <c r="DV261" s="117"/>
      <c r="DW261" s="117"/>
      <c r="DX261" s="117"/>
      <c r="DY261" s="117"/>
      <c r="DZ261" s="117"/>
      <c r="EA261" s="117"/>
      <c r="EB261" s="117"/>
      <c r="EC261" s="117"/>
      <c r="ED261" s="117"/>
      <c r="EE261" s="117"/>
      <c r="EF261" s="686"/>
      <c r="EG261" s="117"/>
      <c r="EH261" s="117"/>
      <c r="EI261" s="117"/>
      <c r="EJ261" s="117"/>
      <c r="EK261" s="117"/>
      <c r="EL261" s="117"/>
      <c r="EM261" s="117"/>
      <c r="EN261" s="117"/>
      <c r="EO261" s="117"/>
      <c r="EP261" s="117"/>
      <c r="EQ261" s="117"/>
      <c r="ER261" s="117"/>
      <c r="ES261" s="117"/>
      <c r="ET261" s="117"/>
      <c r="EU261" s="117"/>
      <c r="EV261" s="117"/>
      <c r="EW261" s="117"/>
      <c r="EX261" s="117"/>
      <c r="EY261" s="117"/>
      <c r="EZ261" s="117"/>
      <c r="FA261" s="117"/>
      <c r="FB261" s="117"/>
      <c r="FC261" s="117"/>
      <c r="FD261" s="117"/>
      <c r="FE261" s="117"/>
      <c r="FF261" s="117"/>
      <c r="FG261" s="117"/>
      <c r="FH261" s="117"/>
      <c r="FI261" s="117"/>
      <c r="FJ261" s="117"/>
      <c r="FK261" s="117"/>
    </row>
    <row r="262" spans="2:167" x14ac:dyDescent="0.3">
      <c r="B262" s="45"/>
      <c r="C262" s="45"/>
      <c r="D262" s="196" t="str">
        <f t="shared" si="11"/>
        <v/>
      </c>
      <c r="E262" s="46"/>
      <c r="F262" s="46"/>
      <c r="G262" s="46"/>
      <c r="H262" s="46"/>
      <c r="I262" s="46"/>
      <c r="J262" s="46"/>
      <c r="K262" s="46"/>
      <c r="L262" s="46"/>
      <c r="M262" s="46"/>
      <c r="N262" s="46"/>
      <c r="AS262" s="117"/>
      <c r="AT262" s="117"/>
      <c r="AU262" s="117"/>
      <c r="AV262" s="117"/>
      <c r="AW262" s="117"/>
      <c r="AX262" s="117"/>
      <c r="AY262" s="117"/>
      <c r="AZ262" s="117"/>
      <c r="BA262" s="117"/>
      <c r="BB262" s="117"/>
      <c r="BC262" s="117"/>
      <c r="BD262" s="117"/>
      <c r="BE262" s="117"/>
      <c r="BF262" s="117"/>
      <c r="BG262" s="117"/>
      <c r="BH262" s="117"/>
      <c r="BI262" s="117"/>
      <c r="BJ262" s="117"/>
      <c r="BK262" s="117"/>
      <c r="BL262" s="117"/>
      <c r="BM262" s="117"/>
      <c r="BN262" s="117"/>
      <c r="BO262" s="117"/>
      <c r="BP262" s="117"/>
      <c r="BQ262" s="117"/>
      <c r="BR262" s="117"/>
      <c r="BS262" s="117"/>
      <c r="BT262" s="117"/>
      <c r="BU262" s="117"/>
      <c r="BV262" s="117"/>
      <c r="BW262" s="117"/>
      <c r="BX262" s="117"/>
      <c r="BY262" s="117"/>
      <c r="BZ262" s="117"/>
      <c r="CA262" s="117"/>
      <c r="CB262" s="117"/>
      <c r="CC262" s="117"/>
      <c r="CD262" s="117"/>
      <c r="CE262" s="117"/>
      <c r="CF262" s="117"/>
      <c r="CG262" s="117"/>
      <c r="CH262" s="117"/>
      <c r="CI262" s="117"/>
      <c r="CJ262" s="117"/>
      <c r="CK262" s="117"/>
      <c r="CL262" s="117"/>
      <c r="CM262" s="117"/>
      <c r="CN262" s="117"/>
      <c r="CO262" s="117"/>
      <c r="CP262" s="117"/>
      <c r="CQ262" s="117"/>
      <c r="CR262" s="117"/>
      <c r="CS262" s="117"/>
      <c r="CT262" s="117"/>
      <c r="CU262" s="117"/>
      <c r="CV262" s="117"/>
      <c r="CW262" s="117"/>
      <c r="CX262" s="117"/>
      <c r="CY262" s="117"/>
      <c r="CZ262" s="117"/>
      <c r="DA262" s="117"/>
      <c r="DB262" s="117"/>
      <c r="DC262" s="117"/>
      <c r="DD262" s="117"/>
      <c r="DE262" s="117"/>
      <c r="DF262" s="117"/>
      <c r="DG262" s="117"/>
      <c r="DH262" s="117"/>
      <c r="DI262" s="117"/>
      <c r="DJ262" s="117"/>
      <c r="DK262" s="117"/>
      <c r="DL262" s="117"/>
      <c r="DM262" s="117"/>
      <c r="DN262" s="117"/>
      <c r="DO262" s="117"/>
      <c r="DP262" s="117"/>
      <c r="DQ262" s="117"/>
      <c r="DR262" s="117"/>
      <c r="DS262" s="117"/>
      <c r="DT262" s="117"/>
      <c r="DU262" s="117"/>
      <c r="DV262" s="117"/>
      <c r="DW262" s="117"/>
      <c r="DX262" s="117"/>
      <c r="DY262" s="117"/>
      <c r="DZ262" s="117"/>
      <c r="EA262" s="117"/>
      <c r="EB262" s="117"/>
      <c r="EC262" s="117"/>
      <c r="ED262" s="117"/>
      <c r="EE262" s="117"/>
      <c r="EF262" s="686"/>
      <c r="EG262" s="117"/>
      <c r="EH262" s="117"/>
      <c r="EI262" s="117"/>
      <c r="EJ262" s="117"/>
      <c r="EK262" s="117"/>
      <c r="EL262" s="117"/>
      <c r="EM262" s="117"/>
      <c r="EN262" s="117"/>
      <c r="EO262" s="117"/>
      <c r="EP262" s="117"/>
      <c r="EQ262" s="117"/>
      <c r="ER262" s="117"/>
      <c r="ES262" s="117"/>
      <c r="ET262" s="117"/>
      <c r="EU262" s="117"/>
      <c r="EV262" s="117"/>
      <c r="EW262" s="117"/>
      <c r="EX262" s="117"/>
      <c r="EY262" s="117"/>
      <c r="EZ262" s="117"/>
      <c r="FA262" s="117"/>
      <c r="FB262" s="117"/>
      <c r="FC262" s="117"/>
      <c r="FD262" s="117"/>
      <c r="FE262" s="117"/>
      <c r="FF262" s="117"/>
      <c r="FG262" s="117"/>
      <c r="FH262" s="117"/>
      <c r="FI262" s="117"/>
      <c r="FJ262" s="117"/>
      <c r="FK262" s="117"/>
    </row>
    <row r="263" spans="2:167" x14ac:dyDescent="0.3">
      <c r="B263" s="45"/>
      <c r="C263" s="45"/>
      <c r="D263" s="196" t="str">
        <f t="shared" si="11"/>
        <v/>
      </c>
      <c r="E263" s="46"/>
      <c r="F263" s="46"/>
      <c r="G263" s="46"/>
      <c r="H263" s="46"/>
      <c r="I263" s="46"/>
      <c r="J263" s="46"/>
      <c r="K263" s="46"/>
      <c r="L263" s="46"/>
      <c r="M263" s="46"/>
      <c r="N263" s="46"/>
      <c r="AS263" s="117"/>
      <c r="AT263" s="117"/>
      <c r="AU263" s="117"/>
      <c r="AV263" s="117"/>
      <c r="AW263" s="117"/>
      <c r="AX263" s="117"/>
      <c r="AY263" s="117"/>
      <c r="AZ263" s="117"/>
      <c r="BA263" s="117"/>
      <c r="BB263" s="117"/>
      <c r="BC263" s="117"/>
      <c r="BD263" s="117"/>
      <c r="BE263" s="117"/>
      <c r="BF263" s="117"/>
      <c r="BG263" s="117"/>
      <c r="BH263" s="117"/>
      <c r="BI263" s="117"/>
      <c r="BJ263" s="117"/>
      <c r="BK263" s="117"/>
      <c r="BL263" s="117"/>
      <c r="BM263" s="117"/>
      <c r="BN263" s="117"/>
      <c r="BO263" s="117"/>
      <c r="BP263" s="117"/>
      <c r="BQ263" s="117"/>
      <c r="BR263" s="117"/>
      <c r="BS263" s="117"/>
      <c r="BT263" s="117"/>
      <c r="BU263" s="117"/>
      <c r="BV263" s="117"/>
      <c r="BW263" s="117"/>
      <c r="BX263" s="117"/>
      <c r="BY263" s="117"/>
      <c r="BZ263" s="117"/>
      <c r="CA263" s="117"/>
      <c r="CB263" s="117"/>
      <c r="CC263" s="117"/>
      <c r="CD263" s="117"/>
      <c r="CE263" s="117"/>
      <c r="CF263" s="117"/>
      <c r="CG263" s="117"/>
      <c r="CH263" s="117"/>
      <c r="CI263" s="117"/>
      <c r="CJ263" s="117"/>
      <c r="CK263" s="117"/>
      <c r="CL263" s="117"/>
      <c r="CM263" s="117"/>
      <c r="CN263" s="117"/>
      <c r="CO263" s="117"/>
      <c r="CP263" s="117"/>
      <c r="CQ263" s="117"/>
      <c r="CR263" s="117"/>
      <c r="CS263" s="117"/>
      <c r="CT263" s="117"/>
      <c r="CU263" s="117"/>
      <c r="CV263" s="117"/>
      <c r="CW263" s="117"/>
      <c r="CX263" s="117"/>
      <c r="CY263" s="117"/>
      <c r="CZ263" s="117"/>
      <c r="DA263" s="117"/>
      <c r="DB263" s="117"/>
      <c r="DC263" s="117"/>
      <c r="DD263" s="117"/>
      <c r="DE263" s="117"/>
      <c r="DF263" s="117"/>
      <c r="DG263" s="117"/>
      <c r="DH263" s="117"/>
      <c r="DI263" s="117"/>
      <c r="DJ263" s="117"/>
      <c r="DK263" s="117"/>
      <c r="DL263" s="117"/>
      <c r="DM263" s="117"/>
      <c r="DN263" s="117"/>
      <c r="DO263" s="117"/>
      <c r="DP263" s="117"/>
      <c r="DQ263" s="117"/>
      <c r="DR263" s="117"/>
      <c r="DS263" s="117"/>
      <c r="DT263" s="117"/>
      <c r="DU263" s="117"/>
      <c r="DV263" s="117"/>
      <c r="DW263" s="117"/>
      <c r="DX263" s="117"/>
      <c r="DY263" s="117"/>
      <c r="DZ263" s="117"/>
      <c r="EA263" s="117"/>
      <c r="EB263" s="117"/>
      <c r="EC263" s="117"/>
      <c r="ED263" s="117"/>
      <c r="EE263" s="117"/>
      <c r="EF263" s="686"/>
      <c r="EG263" s="117"/>
      <c r="EH263" s="117"/>
      <c r="EI263" s="117"/>
      <c r="EJ263" s="117"/>
      <c r="EK263" s="117"/>
      <c r="EL263" s="117"/>
      <c r="EM263" s="117"/>
      <c r="EN263" s="117"/>
      <c r="EO263" s="117"/>
      <c r="EP263" s="117"/>
      <c r="EQ263" s="117"/>
      <c r="ER263" s="117"/>
      <c r="ES263" s="117"/>
      <c r="ET263" s="117"/>
      <c r="EU263" s="117"/>
      <c r="EV263" s="117"/>
      <c r="EW263" s="117"/>
      <c r="EX263" s="117"/>
      <c r="EY263" s="117"/>
      <c r="EZ263" s="117"/>
      <c r="FA263" s="117"/>
      <c r="FB263" s="117"/>
      <c r="FC263" s="117"/>
      <c r="FD263" s="117"/>
      <c r="FE263" s="117"/>
      <c r="FF263" s="117"/>
      <c r="FG263" s="117"/>
      <c r="FH263" s="117"/>
      <c r="FI263" s="117"/>
      <c r="FJ263" s="117"/>
      <c r="FK263" s="117"/>
    </row>
    <row r="264" spans="2:167" x14ac:dyDescent="0.3">
      <c r="B264" s="45"/>
      <c r="C264" s="45"/>
      <c r="D264" s="196" t="str">
        <f t="shared" si="11"/>
        <v/>
      </c>
      <c r="E264" s="46"/>
      <c r="F264" s="46"/>
      <c r="G264" s="46"/>
      <c r="H264" s="46"/>
      <c r="I264" s="46"/>
      <c r="J264" s="46"/>
      <c r="K264" s="46"/>
      <c r="L264" s="46"/>
      <c r="M264" s="46"/>
      <c r="N264" s="46"/>
      <c r="AS264" s="117"/>
      <c r="AT264" s="117"/>
      <c r="AU264" s="117"/>
      <c r="AV264" s="117"/>
      <c r="AW264" s="117"/>
      <c r="AX264" s="117"/>
      <c r="AY264" s="117"/>
      <c r="AZ264" s="117"/>
      <c r="BA264" s="117"/>
      <c r="BB264" s="117"/>
      <c r="BC264" s="117"/>
      <c r="BD264" s="117"/>
      <c r="BE264" s="117"/>
      <c r="BF264" s="117"/>
      <c r="BG264" s="117"/>
      <c r="BH264" s="117"/>
      <c r="BI264" s="117"/>
      <c r="BJ264" s="117"/>
      <c r="BK264" s="117"/>
      <c r="BL264" s="117"/>
      <c r="BM264" s="117"/>
      <c r="BN264" s="117"/>
      <c r="BO264" s="117"/>
      <c r="BP264" s="117"/>
      <c r="BQ264" s="117"/>
      <c r="BR264" s="117"/>
      <c r="BS264" s="117"/>
      <c r="BT264" s="117"/>
      <c r="BU264" s="117"/>
      <c r="BV264" s="117"/>
      <c r="BW264" s="117"/>
      <c r="BX264" s="117"/>
      <c r="BY264" s="117"/>
      <c r="BZ264" s="117"/>
      <c r="CA264" s="117"/>
      <c r="CB264" s="117"/>
      <c r="CC264" s="117"/>
      <c r="CD264" s="117"/>
      <c r="CE264" s="117"/>
      <c r="CF264" s="117"/>
      <c r="CG264" s="117"/>
      <c r="CH264" s="117"/>
      <c r="CI264" s="117"/>
      <c r="CJ264" s="117"/>
      <c r="CK264" s="117"/>
      <c r="CL264" s="117"/>
      <c r="CM264" s="117"/>
      <c r="CN264" s="117"/>
      <c r="CO264" s="117"/>
      <c r="CP264" s="117"/>
      <c r="CQ264" s="117"/>
      <c r="CR264" s="117"/>
      <c r="CS264" s="117"/>
      <c r="CT264" s="117"/>
      <c r="CU264" s="117"/>
      <c r="CV264" s="117"/>
      <c r="CW264" s="117"/>
      <c r="CX264" s="117"/>
      <c r="CY264" s="117"/>
      <c r="CZ264" s="117"/>
      <c r="DA264" s="117"/>
      <c r="DB264" s="117"/>
      <c r="DC264" s="117"/>
      <c r="DD264" s="117"/>
      <c r="DE264" s="117"/>
      <c r="DF264" s="117"/>
      <c r="DG264" s="117"/>
      <c r="DH264" s="117"/>
      <c r="DI264" s="117"/>
      <c r="DJ264" s="117"/>
      <c r="DK264" s="117"/>
      <c r="DL264" s="117"/>
      <c r="DM264" s="117"/>
      <c r="DN264" s="117"/>
      <c r="DO264" s="117"/>
      <c r="DP264" s="117"/>
      <c r="DQ264" s="117"/>
      <c r="DR264" s="117"/>
      <c r="DS264" s="117"/>
      <c r="DT264" s="117"/>
      <c r="DU264" s="117"/>
      <c r="DV264" s="117"/>
      <c r="DW264" s="117"/>
      <c r="DX264" s="117"/>
      <c r="DY264" s="117"/>
      <c r="DZ264" s="117"/>
      <c r="EA264" s="117"/>
      <c r="EB264" s="117"/>
      <c r="EC264" s="117"/>
      <c r="ED264" s="117"/>
      <c r="EE264" s="117"/>
      <c r="EF264" s="686"/>
      <c r="EG264" s="117"/>
      <c r="EH264" s="117"/>
      <c r="EI264" s="117"/>
      <c r="EJ264" s="117"/>
      <c r="EK264" s="117"/>
      <c r="EL264" s="117"/>
      <c r="EM264" s="117"/>
      <c r="EN264" s="117"/>
      <c r="EO264" s="117"/>
      <c r="EP264" s="117"/>
      <c r="EQ264" s="117"/>
      <c r="ER264" s="117"/>
      <c r="ES264" s="117"/>
      <c r="ET264" s="117"/>
      <c r="EU264" s="117"/>
      <c r="EV264" s="117"/>
      <c r="EW264" s="117"/>
      <c r="EX264" s="117"/>
      <c r="EY264" s="117"/>
      <c r="EZ264" s="117"/>
      <c r="FA264" s="117"/>
      <c r="FB264" s="117"/>
      <c r="FC264" s="117"/>
      <c r="FD264" s="117"/>
      <c r="FE264" s="117"/>
      <c r="FF264" s="117"/>
      <c r="FG264" s="117"/>
      <c r="FH264" s="117"/>
      <c r="FI264" s="117"/>
      <c r="FJ264" s="117"/>
      <c r="FK264" s="117"/>
    </row>
    <row r="265" spans="2:167" x14ac:dyDescent="0.3">
      <c r="B265" s="45"/>
      <c r="C265" s="45"/>
      <c r="D265" s="196" t="str">
        <f t="shared" si="11"/>
        <v/>
      </c>
      <c r="E265" s="46"/>
      <c r="F265" s="46"/>
      <c r="G265" s="46"/>
      <c r="H265" s="46"/>
      <c r="I265" s="46"/>
      <c r="J265" s="46"/>
      <c r="K265" s="46"/>
      <c r="L265" s="46"/>
      <c r="M265" s="46"/>
      <c r="N265" s="46"/>
      <c r="AS265" s="117"/>
      <c r="AT265" s="117"/>
      <c r="AU265" s="117"/>
      <c r="AV265" s="117"/>
      <c r="AW265" s="117"/>
      <c r="AX265" s="117"/>
      <c r="AY265" s="117"/>
      <c r="AZ265" s="117"/>
      <c r="BA265" s="117"/>
      <c r="BB265" s="117"/>
      <c r="BC265" s="117"/>
      <c r="BD265" s="117"/>
      <c r="BE265" s="117"/>
      <c r="BF265" s="117"/>
      <c r="BG265" s="117"/>
      <c r="BH265" s="117"/>
      <c r="BI265" s="117"/>
      <c r="BJ265" s="117"/>
      <c r="BK265" s="117"/>
      <c r="BL265" s="117"/>
      <c r="BM265" s="117"/>
      <c r="BN265" s="117"/>
      <c r="BO265" s="117"/>
      <c r="BP265" s="117"/>
      <c r="BQ265" s="117"/>
      <c r="BR265" s="117"/>
      <c r="BS265" s="117"/>
      <c r="BT265" s="117"/>
      <c r="BU265" s="117"/>
      <c r="BV265" s="117"/>
      <c r="BW265" s="117"/>
      <c r="BX265" s="117"/>
      <c r="BY265" s="117"/>
      <c r="BZ265" s="117"/>
      <c r="CA265" s="117"/>
      <c r="CB265" s="117"/>
      <c r="CC265" s="117"/>
      <c r="CD265" s="117"/>
      <c r="CE265" s="117"/>
      <c r="CF265" s="117"/>
      <c r="CG265" s="117"/>
      <c r="CH265" s="117"/>
      <c r="CI265" s="117"/>
      <c r="CJ265" s="117"/>
      <c r="CK265" s="117"/>
      <c r="CL265" s="117"/>
      <c r="CM265" s="117"/>
      <c r="CN265" s="117"/>
      <c r="CO265" s="117"/>
      <c r="CP265" s="117"/>
      <c r="CQ265" s="117"/>
      <c r="CR265" s="117"/>
      <c r="CS265" s="117"/>
      <c r="CT265" s="117"/>
      <c r="CU265" s="117"/>
      <c r="CV265" s="117"/>
      <c r="CW265" s="117"/>
      <c r="CX265" s="117"/>
      <c r="CY265" s="117"/>
      <c r="CZ265" s="117"/>
      <c r="DA265" s="117"/>
      <c r="DB265" s="117"/>
      <c r="DC265" s="117"/>
      <c r="DD265" s="117"/>
      <c r="DE265" s="117"/>
      <c r="DF265" s="117"/>
      <c r="DG265" s="117"/>
      <c r="DH265" s="117"/>
      <c r="DI265" s="117"/>
      <c r="DJ265" s="117"/>
      <c r="DK265" s="117"/>
      <c r="DL265" s="117"/>
      <c r="DM265" s="117"/>
      <c r="DN265" s="117"/>
      <c r="DO265" s="117"/>
      <c r="DP265" s="117"/>
      <c r="DQ265" s="117"/>
      <c r="DR265" s="117"/>
      <c r="DS265" s="117"/>
      <c r="DT265" s="117"/>
      <c r="DU265" s="117"/>
      <c r="DV265" s="117"/>
      <c r="DW265" s="117"/>
      <c r="DX265" s="117"/>
      <c r="DY265" s="117"/>
      <c r="DZ265" s="117"/>
      <c r="EA265" s="117"/>
      <c r="EB265" s="117"/>
      <c r="EC265" s="117"/>
      <c r="ED265" s="117"/>
      <c r="EE265" s="117"/>
      <c r="EF265" s="686"/>
      <c r="EG265" s="117"/>
      <c r="EH265" s="117"/>
      <c r="EI265" s="117"/>
      <c r="EJ265" s="117"/>
      <c r="EK265" s="117"/>
      <c r="EL265" s="117"/>
      <c r="EM265" s="117"/>
      <c r="EN265" s="117"/>
      <c r="EO265" s="117"/>
      <c r="EP265" s="117"/>
      <c r="EQ265" s="117"/>
      <c r="ER265" s="117"/>
      <c r="ES265" s="117"/>
      <c r="ET265" s="117"/>
      <c r="EU265" s="117"/>
      <c r="EV265" s="117"/>
      <c r="EW265" s="117"/>
      <c r="EX265" s="117"/>
      <c r="EY265" s="117"/>
      <c r="EZ265" s="117"/>
      <c r="FA265" s="117"/>
      <c r="FB265" s="117"/>
      <c r="FC265" s="117"/>
      <c r="FD265" s="117"/>
      <c r="FE265" s="117"/>
      <c r="FF265" s="117"/>
      <c r="FG265" s="117"/>
      <c r="FH265" s="117"/>
      <c r="FI265" s="117"/>
      <c r="FJ265" s="117"/>
      <c r="FK265" s="117"/>
    </row>
    <row r="266" spans="2:167" x14ac:dyDescent="0.3">
      <c r="B266" s="45"/>
      <c r="C266" s="45"/>
      <c r="D266" s="196" t="str">
        <f t="shared" si="11"/>
        <v/>
      </c>
      <c r="E266" s="46"/>
      <c r="F266" s="46"/>
      <c r="G266" s="46"/>
      <c r="H266" s="46"/>
      <c r="I266" s="46"/>
      <c r="J266" s="46"/>
      <c r="K266" s="46"/>
      <c r="L266" s="46"/>
      <c r="M266" s="46"/>
      <c r="N266" s="46"/>
      <c r="AS266" s="117"/>
      <c r="AT266" s="117"/>
      <c r="AU266" s="117"/>
      <c r="AV266" s="117"/>
      <c r="AW266" s="117"/>
      <c r="AX266" s="117"/>
      <c r="AY266" s="117"/>
      <c r="AZ266" s="117"/>
      <c r="BA266" s="117"/>
      <c r="BB266" s="117"/>
      <c r="BC266" s="117"/>
      <c r="BD266" s="117"/>
      <c r="BE266" s="117"/>
      <c r="BF266" s="117"/>
      <c r="BG266" s="117"/>
      <c r="BH266" s="117"/>
      <c r="BI266" s="117"/>
      <c r="BJ266" s="117"/>
      <c r="BK266" s="117"/>
      <c r="BL266" s="117"/>
      <c r="BM266" s="117"/>
      <c r="BN266" s="117"/>
      <c r="BO266" s="117"/>
      <c r="BP266" s="117"/>
      <c r="BQ266" s="117"/>
      <c r="BR266" s="117"/>
      <c r="BS266" s="117"/>
      <c r="BT266" s="117"/>
      <c r="BU266" s="117"/>
      <c r="BV266" s="117"/>
      <c r="BW266" s="117"/>
      <c r="BX266" s="117"/>
      <c r="BY266" s="117"/>
      <c r="BZ266" s="117"/>
      <c r="CA266" s="117"/>
      <c r="CB266" s="117"/>
      <c r="CC266" s="117"/>
      <c r="CD266" s="117"/>
      <c r="CE266" s="117"/>
      <c r="CF266" s="117"/>
      <c r="CG266" s="117"/>
      <c r="CH266" s="117"/>
      <c r="CI266" s="117"/>
      <c r="CJ266" s="117"/>
      <c r="CK266" s="117"/>
      <c r="CL266" s="117"/>
      <c r="CM266" s="117"/>
      <c r="CN266" s="117"/>
      <c r="CO266" s="117"/>
      <c r="CP266" s="117"/>
      <c r="CQ266" s="117"/>
      <c r="CR266" s="117"/>
      <c r="CS266" s="117"/>
      <c r="CT266" s="117"/>
      <c r="CU266" s="117"/>
      <c r="CV266" s="117"/>
      <c r="CW266" s="117"/>
      <c r="CX266" s="117"/>
      <c r="CY266" s="117"/>
      <c r="CZ266" s="117"/>
      <c r="DA266" s="117"/>
      <c r="DB266" s="117"/>
      <c r="DC266" s="117"/>
      <c r="DD266" s="117"/>
      <c r="DE266" s="117"/>
      <c r="DF266" s="117"/>
      <c r="DG266" s="117"/>
      <c r="DH266" s="117"/>
      <c r="DI266" s="117"/>
      <c r="DJ266" s="117"/>
      <c r="DK266" s="117"/>
      <c r="DL266" s="117"/>
      <c r="DM266" s="117"/>
      <c r="DN266" s="117"/>
      <c r="DO266" s="117"/>
      <c r="DP266" s="117"/>
      <c r="DQ266" s="117"/>
      <c r="DR266" s="117"/>
      <c r="DS266" s="117"/>
      <c r="DT266" s="117"/>
      <c r="DU266" s="117"/>
      <c r="DV266" s="117"/>
      <c r="DW266" s="117"/>
      <c r="DX266" s="117"/>
      <c r="DY266" s="117"/>
      <c r="DZ266" s="117"/>
      <c r="EA266" s="117"/>
      <c r="EB266" s="117"/>
      <c r="EC266" s="117"/>
      <c r="ED266" s="117"/>
      <c r="EE266" s="117"/>
      <c r="EF266" s="686"/>
      <c r="EG266" s="117"/>
      <c r="EH266" s="117"/>
      <c r="EI266" s="117"/>
      <c r="EJ266" s="117"/>
      <c r="EK266" s="117"/>
      <c r="EL266" s="117"/>
      <c r="EM266" s="117"/>
      <c r="EN266" s="117"/>
      <c r="EO266" s="117"/>
      <c r="EP266" s="117"/>
      <c r="EQ266" s="117"/>
      <c r="ER266" s="117"/>
      <c r="ES266" s="117"/>
      <c r="ET266" s="117"/>
      <c r="EU266" s="117"/>
      <c r="EV266" s="117"/>
      <c r="EW266" s="117"/>
      <c r="EX266" s="117"/>
      <c r="EY266" s="117"/>
      <c r="EZ266" s="117"/>
      <c r="FA266" s="117"/>
      <c r="FB266" s="117"/>
      <c r="FC266" s="117"/>
      <c r="FD266" s="117"/>
      <c r="FE266" s="117"/>
      <c r="FF266" s="117"/>
      <c r="FG266" s="117"/>
      <c r="FH266" s="117"/>
      <c r="FI266" s="117"/>
      <c r="FJ266" s="117"/>
      <c r="FK266" s="117"/>
    </row>
    <row r="267" spans="2:167" x14ac:dyDescent="0.3">
      <c r="B267" s="45"/>
      <c r="C267" s="45"/>
      <c r="D267" s="196" t="str">
        <f t="shared" si="11"/>
        <v/>
      </c>
      <c r="E267" s="46"/>
      <c r="F267" s="46"/>
      <c r="G267" s="46"/>
      <c r="H267" s="46"/>
      <c r="I267" s="46"/>
      <c r="J267" s="46"/>
      <c r="K267" s="46"/>
      <c r="L267" s="46"/>
      <c r="M267" s="46"/>
      <c r="N267" s="46"/>
      <c r="AS267" s="117"/>
      <c r="AT267" s="117"/>
      <c r="AU267" s="117"/>
      <c r="AV267" s="117"/>
      <c r="AW267" s="117"/>
      <c r="AX267" s="117"/>
      <c r="AY267" s="117"/>
      <c r="AZ267" s="117"/>
      <c r="BA267" s="117"/>
      <c r="BB267" s="117"/>
      <c r="BC267" s="117"/>
      <c r="BD267" s="117"/>
      <c r="BE267" s="117"/>
      <c r="BF267" s="117"/>
      <c r="BG267" s="117"/>
      <c r="BH267" s="117"/>
      <c r="BI267" s="117"/>
      <c r="BJ267" s="117"/>
      <c r="BK267" s="117"/>
      <c r="BL267" s="117"/>
      <c r="BM267" s="117"/>
      <c r="BN267" s="117"/>
      <c r="BO267" s="117"/>
      <c r="BP267" s="117"/>
      <c r="BQ267" s="117"/>
      <c r="BR267" s="117"/>
      <c r="BS267" s="117"/>
      <c r="BT267" s="117"/>
      <c r="BU267" s="117"/>
      <c r="BV267" s="117"/>
      <c r="BW267" s="117"/>
      <c r="BX267" s="117"/>
      <c r="BY267" s="117"/>
      <c r="BZ267" s="117"/>
      <c r="CA267" s="117"/>
      <c r="CB267" s="117"/>
      <c r="CC267" s="117"/>
      <c r="CD267" s="117"/>
      <c r="CE267" s="117"/>
      <c r="CF267" s="117"/>
      <c r="CG267" s="117"/>
      <c r="CH267" s="117"/>
      <c r="CI267" s="117"/>
      <c r="CJ267" s="117"/>
      <c r="CK267" s="117"/>
      <c r="CL267" s="117"/>
      <c r="CM267" s="117"/>
      <c r="CN267" s="117"/>
      <c r="CO267" s="117"/>
      <c r="CP267" s="117"/>
      <c r="CQ267" s="117"/>
      <c r="CR267" s="117"/>
      <c r="CS267" s="117"/>
      <c r="CT267" s="117"/>
      <c r="CU267" s="117"/>
      <c r="CV267" s="117"/>
      <c r="CW267" s="117"/>
      <c r="CX267" s="117"/>
      <c r="CY267" s="117"/>
      <c r="CZ267" s="117"/>
      <c r="DA267" s="117"/>
      <c r="DB267" s="117"/>
      <c r="DC267" s="117"/>
      <c r="DD267" s="117"/>
      <c r="DE267" s="117"/>
      <c r="DF267" s="117"/>
      <c r="DG267" s="117"/>
      <c r="DH267" s="117"/>
      <c r="DI267" s="117"/>
      <c r="DJ267" s="117"/>
      <c r="DK267" s="117"/>
      <c r="DL267" s="117"/>
      <c r="DM267" s="117"/>
      <c r="DN267" s="117"/>
      <c r="DO267" s="117"/>
      <c r="DP267" s="117"/>
      <c r="DQ267" s="117"/>
      <c r="DR267" s="117"/>
      <c r="DS267" s="117"/>
      <c r="DT267" s="117"/>
      <c r="DU267" s="117"/>
      <c r="DV267" s="117"/>
      <c r="DW267" s="117"/>
      <c r="DX267" s="117"/>
      <c r="DY267" s="117"/>
      <c r="DZ267" s="117"/>
      <c r="EA267" s="117"/>
      <c r="EB267" s="117"/>
      <c r="EC267" s="117"/>
      <c r="ED267" s="117"/>
      <c r="EE267" s="117"/>
      <c r="EF267" s="686"/>
      <c r="EG267" s="117"/>
      <c r="EH267" s="117"/>
      <c r="EI267" s="117"/>
      <c r="EJ267" s="117"/>
      <c r="EK267" s="117"/>
      <c r="EL267" s="117"/>
      <c r="EM267" s="117"/>
      <c r="EN267" s="117"/>
      <c r="EO267" s="117"/>
      <c r="EP267" s="117"/>
      <c r="EQ267" s="117"/>
      <c r="ER267" s="117"/>
      <c r="ES267" s="117"/>
      <c r="ET267" s="117"/>
      <c r="EU267" s="117"/>
      <c r="EV267" s="117"/>
      <c r="EW267" s="117"/>
      <c r="EX267" s="117"/>
      <c r="EY267" s="117"/>
      <c r="EZ267" s="117"/>
      <c r="FA267" s="117"/>
      <c r="FB267" s="117"/>
      <c r="FC267" s="117"/>
      <c r="FD267" s="117"/>
      <c r="FE267" s="117"/>
      <c r="FF267" s="117"/>
      <c r="FG267" s="117"/>
      <c r="FH267" s="117"/>
      <c r="FI267" s="117"/>
      <c r="FJ267" s="117"/>
      <c r="FK267" s="117"/>
    </row>
    <row r="268" spans="2:167" x14ac:dyDescent="0.3">
      <c r="AS268" s="117"/>
      <c r="AT268" s="117"/>
      <c r="AU268" s="117"/>
      <c r="AV268" s="117"/>
      <c r="AW268" s="117"/>
      <c r="AX268" s="117"/>
      <c r="AY268" s="117"/>
      <c r="AZ268" s="117"/>
      <c r="BA268" s="117"/>
      <c r="BB268" s="117"/>
      <c r="BC268" s="117"/>
      <c r="BD268" s="117"/>
      <c r="BE268" s="117"/>
      <c r="BF268" s="117"/>
      <c r="BG268" s="117"/>
      <c r="BH268" s="117"/>
      <c r="BI268" s="117"/>
      <c r="BJ268" s="117"/>
      <c r="BK268" s="117"/>
      <c r="BL268" s="117"/>
      <c r="BM268" s="117"/>
      <c r="BN268" s="117"/>
      <c r="BO268" s="117"/>
      <c r="BP268" s="117"/>
      <c r="BQ268" s="117"/>
      <c r="BR268" s="117"/>
      <c r="BS268" s="117"/>
      <c r="BT268" s="117"/>
      <c r="BU268" s="117"/>
      <c r="BV268" s="117"/>
      <c r="BW268" s="117"/>
      <c r="BX268" s="117"/>
      <c r="BY268" s="117"/>
      <c r="BZ268" s="117"/>
      <c r="CA268" s="117"/>
      <c r="CB268" s="117"/>
      <c r="CC268" s="117"/>
      <c r="CD268" s="117"/>
      <c r="CE268" s="117"/>
      <c r="CF268" s="117"/>
      <c r="CG268" s="117"/>
      <c r="CH268" s="117"/>
      <c r="CI268" s="117"/>
      <c r="CJ268" s="117"/>
      <c r="CK268" s="117"/>
      <c r="CL268" s="117"/>
      <c r="CM268" s="117"/>
      <c r="CN268" s="117"/>
      <c r="CO268" s="117"/>
      <c r="CP268" s="117"/>
      <c r="CQ268" s="117"/>
      <c r="CR268" s="117"/>
      <c r="CS268" s="117"/>
      <c r="CT268" s="117"/>
      <c r="CU268" s="117"/>
      <c r="CV268" s="117"/>
      <c r="CW268" s="117"/>
      <c r="CX268" s="117"/>
      <c r="CY268" s="117"/>
      <c r="CZ268" s="117"/>
      <c r="DA268" s="117"/>
      <c r="DB268" s="117"/>
      <c r="DC268" s="117"/>
      <c r="DD268" s="117"/>
      <c r="DE268" s="117"/>
      <c r="DF268" s="117"/>
      <c r="DG268" s="117"/>
      <c r="DH268" s="117"/>
      <c r="DI268" s="117"/>
      <c r="DJ268" s="117"/>
      <c r="DK268" s="117"/>
      <c r="DL268" s="117"/>
      <c r="DM268" s="117"/>
      <c r="DN268" s="117"/>
      <c r="DO268" s="117"/>
      <c r="DP268" s="117"/>
      <c r="DQ268" s="117"/>
      <c r="DR268" s="117"/>
      <c r="DS268" s="117"/>
      <c r="DT268" s="117"/>
      <c r="DU268" s="117"/>
      <c r="DV268" s="117"/>
      <c r="DW268" s="117"/>
      <c r="DX268" s="117"/>
      <c r="DY268" s="117"/>
      <c r="DZ268" s="117"/>
      <c r="EA268" s="117"/>
      <c r="EB268" s="117"/>
      <c r="EC268" s="117"/>
      <c r="ED268" s="117"/>
      <c r="EE268" s="117"/>
      <c r="EF268" s="686"/>
      <c r="EG268" s="117"/>
      <c r="EH268" s="117"/>
      <c r="EI268" s="117"/>
      <c r="EJ268" s="117"/>
      <c r="EK268" s="117"/>
      <c r="EL268" s="117"/>
      <c r="EM268" s="117"/>
      <c r="EN268" s="117"/>
      <c r="EO268" s="117"/>
      <c r="EP268" s="117"/>
      <c r="EQ268" s="117"/>
      <c r="ER268" s="117"/>
      <c r="ES268" s="117"/>
      <c r="ET268" s="117"/>
      <c r="EU268" s="117"/>
      <c r="EV268" s="117"/>
      <c r="EW268" s="117"/>
      <c r="EX268" s="117"/>
      <c r="EY268" s="117"/>
      <c r="EZ268" s="117"/>
      <c r="FA268" s="117"/>
      <c r="FB268" s="117"/>
      <c r="FC268" s="117"/>
      <c r="FD268" s="117"/>
      <c r="FE268" s="117"/>
      <c r="FF268" s="117"/>
      <c r="FG268" s="117"/>
      <c r="FH268" s="117"/>
      <c r="FI268" s="117"/>
      <c r="FJ268" s="117"/>
      <c r="FK268" s="117"/>
    </row>
    <row r="269" spans="2:167" ht="47" customHeight="1" x14ac:dyDescent="0.3">
      <c r="W269" s="779" t="s">
        <v>4912</v>
      </c>
      <c r="X269" s="779"/>
      <c r="Y269" s="779"/>
      <c r="Z269" s="428"/>
      <c r="AA269" s="428"/>
      <c r="AB269" s="428"/>
      <c r="AS269" s="117"/>
      <c r="AT269" s="117"/>
      <c r="AU269" s="117"/>
      <c r="AV269" s="117"/>
      <c r="AW269" s="117"/>
      <c r="AX269" s="117"/>
      <c r="AY269" s="117"/>
      <c r="AZ269" s="117"/>
      <c r="BA269" s="117"/>
      <c r="BB269" s="117"/>
      <c r="BC269" s="117"/>
      <c r="BD269" s="117"/>
      <c r="BE269" s="117"/>
      <c r="BF269" s="117"/>
      <c r="BG269" s="117"/>
      <c r="BH269" s="117"/>
      <c r="BI269" s="117"/>
      <c r="BJ269" s="117"/>
      <c r="BK269" s="117"/>
      <c r="BL269" s="117"/>
      <c r="BM269" s="117"/>
      <c r="BN269" s="117"/>
      <c r="BO269" s="117"/>
      <c r="BP269" s="117"/>
      <c r="BQ269" s="117"/>
      <c r="BR269" s="117"/>
      <c r="BS269" s="117"/>
      <c r="BT269" s="117"/>
      <c r="BU269" s="117"/>
      <c r="BV269" s="117"/>
      <c r="BW269" s="117"/>
      <c r="BX269" s="117"/>
      <c r="BY269" s="117"/>
      <c r="BZ269" s="117"/>
      <c r="CA269" s="117"/>
      <c r="CB269" s="117"/>
      <c r="CC269" s="117"/>
      <c r="CD269" s="117"/>
      <c r="CE269" s="117"/>
      <c r="CF269" s="117"/>
      <c r="CG269" s="117"/>
      <c r="CH269" s="117"/>
      <c r="CI269" s="117"/>
      <c r="CJ269" s="117"/>
      <c r="CK269" s="117"/>
      <c r="CL269" s="117"/>
      <c r="CM269" s="117"/>
      <c r="CN269" s="117"/>
      <c r="CO269" s="117"/>
      <c r="CP269" s="117"/>
      <c r="CQ269" s="117"/>
      <c r="CR269" s="117"/>
      <c r="CS269" s="117"/>
      <c r="CT269" s="117"/>
      <c r="CU269" s="117"/>
      <c r="CV269" s="117"/>
      <c r="CW269" s="117"/>
      <c r="CX269" s="117"/>
      <c r="CY269" s="117"/>
      <c r="CZ269" s="117"/>
      <c r="DA269" s="117"/>
      <c r="DB269" s="117"/>
      <c r="DC269" s="117"/>
      <c r="DD269" s="117"/>
      <c r="DE269" s="117"/>
      <c r="DF269" s="117"/>
      <c r="DG269" s="117"/>
      <c r="DH269" s="117"/>
      <c r="DI269" s="117"/>
      <c r="DJ269" s="117"/>
      <c r="DK269" s="117"/>
      <c r="DL269" s="117"/>
      <c r="DM269" s="117"/>
      <c r="DN269" s="117"/>
      <c r="DO269" s="117"/>
      <c r="DP269" s="117"/>
      <c r="DQ269" s="117"/>
      <c r="DR269" s="117"/>
      <c r="DS269" s="117"/>
      <c r="DT269" s="117"/>
      <c r="DU269" s="117"/>
      <c r="DV269" s="117"/>
      <c r="DW269" s="117"/>
      <c r="DX269" s="117"/>
      <c r="DY269" s="117"/>
      <c r="DZ269" s="117"/>
      <c r="EA269" s="117"/>
      <c r="EB269" s="117"/>
      <c r="EC269" s="117"/>
      <c r="ED269" s="117"/>
      <c r="EE269" s="117"/>
      <c r="EF269" s="686"/>
      <c r="EG269" s="117"/>
      <c r="EH269" s="117"/>
      <c r="EI269" s="117"/>
      <c r="EJ269" s="117"/>
      <c r="EK269" s="117"/>
      <c r="EL269" s="117"/>
      <c r="EM269" s="117"/>
      <c r="EN269" s="117"/>
      <c r="EO269" s="117"/>
      <c r="EP269" s="117"/>
      <c r="EQ269" s="117"/>
      <c r="ER269" s="117"/>
      <c r="ES269" s="117"/>
      <c r="ET269" s="117"/>
      <c r="EU269" s="117"/>
      <c r="EV269" s="117"/>
      <c r="EW269" s="117"/>
      <c r="EX269" s="117"/>
      <c r="EY269" s="117"/>
      <c r="EZ269" s="117"/>
      <c r="FA269" s="117"/>
      <c r="FB269" s="117"/>
      <c r="FC269" s="117"/>
      <c r="FD269" s="117"/>
      <c r="FE269" s="117"/>
      <c r="FF269" s="117"/>
      <c r="FG269" s="117"/>
      <c r="FH269" s="117"/>
      <c r="FI269" s="117"/>
      <c r="FJ269" s="117"/>
      <c r="FK269" s="117"/>
    </row>
    <row r="270" spans="2:167" ht="43.25" customHeight="1" x14ac:dyDescent="0.3">
      <c r="B270" s="770" t="s">
        <v>8807</v>
      </c>
      <c r="C270" s="770"/>
      <c r="D270" s="770"/>
      <c r="F270" s="224" t="s">
        <v>4306</v>
      </c>
      <c r="J270" s="784" t="s">
        <v>4899</v>
      </c>
      <c r="K270" s="785"/>
      <c r="T270" s="784" t="s">
        <v>4900</v>
      </c>
      <c r="U270" s="785"/>
      <c r="W270" s="780"/>
      <c r="X270" s="780"/>
      <c r="Y270" s="780"/>
      <c r="Z270" s="429"/>
      <c r="AA270" s="429"/>
      <c r="AH270" s="647"/>
      <c r="AJ270" s="784" t="s">
        <v>4901</v>
      </c>
      <c r="AK270" s="785"/>
      <c r="AM270" s="786" t="s">
        <v>4902</v>
      </c>
      <c r="AN270" s="787"/>
      <c r="AP270" s="784" t="s">
        <v>4903</v>
      </c>
      <c r="AQ270" s="785"/>
      <c r="AS270" s="117"/>
      <c r="AT270" s="117"/>
      <c r="AU270" s="117"/>
      <c r="AV270" s="117"/>
      <c r="AW270" s="117"/>
      <c r="AX270" s="117"/>
      <c r="AY270" s="117"/>
      <c r="AZ270" s="117"/>
      <c r="BA270" s="117"/>
      <c r="BB270" s="117"/>
      <c r="BC270" s="117"/>
      <c r="BD270" s="117"/>
      <c r="BE270" s="117"/>
      <c r="BF270" s="117"/>
      <c r="BG270" s="117"/>
      <c r="BH270" s="117"/>
      <c r="BI270" s="117"/>
      <c r="BJ270" s="117"/>
      <c r="BK270" s="117"/>
      <c r="BL270" s="117"/>
      <c r="BM270" s="117"/>
      <c r="BN270" s="117"/>
      <c r="BO270" s="117"/>
      <c r="BP270" s="117"/>
      <c r="BQ270" s="117"/>
      <c r="BR270" s="117"/>
      <c r="BS270" s="117"/>
      <c r="BT270" s="117"/>
      <c r="BU270" s="117"/>
      <c r="BV270" s="117"/>
      <c r="BW270" s="117"/>
      <c r="BX270" s="117"/>
      <c r="BY270" s="117"/>
      <c r="BZ270" s="117"/>
      <c r="CA270" s="117"/>
      <c r="CB270" s="117"/>
      <c r="CC270" s="117"/>
      <c r="CD270" s="117"/>
      <c r="CE270" s="117"/>
      <c r="CF270" s="117"/>
      <c r="CG270" s="117"/>
      <c r="CH270" s="117"/>
      <c r="CI270" s="117"/>
      <c r="CJ270" s="117"/>
      <c r="CK270" s="117"/>
      <c r="CL270" s="117"/>
      <c r="CM270" s="117"/>
      <c r="CN270" s="117"/>
      <c r="CO270" s="117"/>
      <c r="CP270" s="117"/>
      <c r="CQ270" s="117"/>
      <c r="CR270" s="117"/>
      <c r="CS270" s="117"/>
      <c r="CT270" s="117"/>
      <c r="CU270" s="117"/>
      <c r="CV270" s="117"/>
      <c r="CW270" s="117"/>
      <c r="CX270" s="117"/>
      <c r="CY270" s="117"/>
      <c r="CZ270" s="117"/>
      <c r="DA270" s="117"/>
      <c r="DB270" s="117"/>
      <c r="DC270" s="117"/>
      <c r="DD270" s="117"/>
      <c r="DE270" s="117"/>
      <c r="DF270" s="117"/>
      <c r="DG270" s="117"/>
      <c r="DH270" s="117"/>
      <c r="DI270" s="117"/>
      <c r="DJ270" s="117"/>
      <c r="DK270" s="117"/>
      <c r="DL270" s="117"/>
      <c r="DM270" s="117"/>
      <c r="DN270" s="117"/>
      <c r="DO270" s="117"/>
      <c r="DP270" s="117"/>
      <c r="DQ270" s="117"/>
      <c r="DR270" s="117"/>
      <c r="DS270" s="117"/>
      <c r="DT270" s="117"/>
      <c r="DU270" s="117"/>
      <c r="DV270" s="117"/>
      <c r="DW270" s="117"/>
      <c r="DX270" s="117"/>
      <c r="DY270" s="117"/>
      <c r="DZ270" s="117"/>
      <c r="EA270" s="117"/>
      <c r="EB270" s="117"/>
      <c r="EC270" s="117"/>
      <c r="ED270" s="117"/>
      <c r="EE270" s="117"/>
      <c r="EF270" s="686"/>
      <c r="EG270" s="117"/>
      <c r="EH270" s="117"/>
      <c r="EI270" s="117"/>
      <c r="EJ270" s="117"/>
      <c r="EK270" s="117"/>
      <c r="EL270" s="117"/>
      <c r="EM270" s="117"/>
      <c r="EN270" s="117"/>
      <c r="EO270" s="117"/>
      <c r="EP270" s="117"/>
      <c r="EQ270" s="117"/>
      <c r="ER270" s="117"/>
      <c r="ES270" s="117"/>
      <c r="ET270" s="117"/>
      <c r="EU270" s="117"/>
      <c r="EV270" s="117"/>
      <c r="EW270" s="117"/>
      <c r="EX270" s="117"/>
      <c r="EY270" s="117"/>
      <c r="EZ270" s="117"/>
      <c r="FA270" s="117"/>
      <c r="FB270" s="117"/>
      <c r="FC270" s="117"/>
      <c r="FD270" s="117"/>
      <c r="FE270" s="117"/>
      <c r="FF270" s="117"/>
      <c r="FG270" s="117"/>
      <c r="FH270" s="117"/>
      <c r="FI270" s="117"/>
      <c r="FJ270" s="117"/>
      <c r="FK270" s="117"/>
    </row>
    <row r="271" spans="2:167" ht="261.75" customHeight="1" x14ac:dyDescent="0.3">
      <c r="B271" s="778" t="s">
        <v>8358</v>
      </c>
      <c r="C271" s="778"/>
      <c r="D271" s="778"/>
      <c r="E271" s="778"/>
      <c r="F271" s="778"/>
      <c r="G271" s="778"/>
      <c r="H271" s="778"/>
      <c r="I271" s="778"/>
      <c r="J271" s="751" t="s">
        <v>4829</v>
      </c>
      <c r="K271" s="751"/>
      <c r="L271" s="751"/>
      <c r="M271" s="751"/>
      <c r="N271" s="751"/>
      <c r="O271" s="751"/>
      <c r="P271" s="751"/>
      <c r="Q271" s="751"/>
      <c r="R271" s="751"/>
      <c r="S271" s="751"/>
      <c r="T271" s="791" t="s">
        <v>4830</v>
      </c>
      <c r="U271" s="792"/>
      <c r="V271" s="792"/>
      <c r="W271" s="792"/>
      <c r="X271" s="792"/>
      <c r="Y271" s="792"/>
      <c r="Z271" s="792"/>
      <c r="AA271" s="792"/>
      <c r="AB271" s="792"/>
      <c r="AC271" s="792"/>
      <c r="AD271" s="792"/>
      <c r="AE271" s="792"/>
      <c r="AF271" s="793"/>
      <c r="AG271" s="788"/>
      <c r="AH271" s="789"/>
      <c r="AI271" s="790"/>
      <c r="AJ271" s="781" t="s">
        <v>4831</v>
      </c>
      <c r="AK271" s="783"/>
      <c r="AL271" s="782"/>
      <c r="AM271" s="781" t="s">
        <v>4832</v>
      </c>
      <c r="AN271" s="783"/>
      <c r="AO271" s="782"/>
      <c r="AP271" s="781" t="s">
        <v>4833</v>
      </c>
      <c r="AQ271" s="782"/>
      <c r="FJ271" s="117"/>
      <c r="FK271" s="117"/>
    </row>
    <row r="272" spans="2:167" ht="37.5" customHeight="1" x14ac:dyDescent="0.35">
      <c r="B272" s="743" t="str">
        <f ca="1">IF(ISERROR(AY14),"",IF(AY14&gt;0,$AS$16,""))</f>
        <v/>
      </c>
      <c r="C272" s="743"/>
      <c r="D272" s="222"/>
      <c r="E272" s="766" t="s">
        <v>4828</v>
      </c>
      <c r="F272" s="766"/>
      <c r="G272" s="766"/>
      <c r="H272" s="766"/>
      <c r="I272" s="766"/>
      <c r="J272" s="773"/>
      <c r="K272" s="773"/>
      <c r="L272" s="773"/>
      <c r="M272" s="773"/>
      <c r="N272" s="767" t="s">
        <v>4834</v>
      </c>
      <c r="O272" s="768"/>
      <c r="P272" s="768"/>
      <c r="Q272" s="768"/>
      <c r="R272" s="768"/>
      <c r="S272" s="769"/>
      <c r="T272" s="773"/>
      <c r="U272" s="773"/>
      <c r="V272" s="773"/>
      <c r="W272" s="773"/>
      <c r="X272" s="773"/>
      <c r="Y272" s="773"/>
      <c r="Z272" s="773"/>
      <c r="AA272" s="773"/>
      <c r="AB272" s="772" t="s">
        <v>3761</v>
      </c>
      <c r="AC272" s="772"/>
      <c r="AD272" s="772"/>
      <c r="AE272" s="772" t="s">
        <v>4871</v>
      </c>
      <c r="AF272" s="772"/>
      <c r="AG272" s="774" t="s">
        <v>8684</v>
      </c>
      <c r="AH272" s="775"/>
      <c r="AI272" s="776"/>
      <c r="AJ272" s="766"/>
      <c r="AK272" s="766"/>
      <c r="AL272" s="766"/>
      <c r="AM272" s="766"/>
      <c r="AN272" s="766"/>
      <c r="AO272" s="766"/>
      <c r="AP272" s="308"/>
      <c r="AQ272" s="308"/>
      <c r="AS272" s="117"/>
      <c r="FK272" s="117"/>
    </row>
    <row r="273" spans="1:175" s="5" customFormat="1" ht="182" x14ac:dyDescent="0.35">
      <c r="B273" s="426" t="s">
        <v>8446</v>
      </c>
      <c r="C273" s="426" t="s">
        <v>8815</v>
      </c>
      <c r="D273" s="426" t="s">
        <v>8447</v>
      </c>
      <c r="E273" s="426" t="s">
        <v>4795</v>
      </c>
      <c r="F273" s="426" t="s">
        <v>4796</v>
      </c>
      <c r="G273" s="445" t="s">
        <v>4797</v>
      </c>
      <c r="H273" s="445" t="s">
        <v>4907</v>
      </c>
      <c r="I273" s="445" t="s">
        <v>9074</v>
      </c>
      <c r="J273" s="445" t="s">
        <v>8808</v>
      </c>
      <c r="K273" s="445" t="s">
        <v>8809</v>
      </c>
      <c r="L273" s="777" t="s">
        <v>8816</v>
      </c>
      <c r="M273" s="777"/>
      <c r="N273" s="446" t="s">
        <v>8817</v>
      </c>
      <c r="O273" s="446" t="s">
        <v>8818</v>
      </c>
      <c r="P273" s="447" t="s">
        <v>8819</v>
      </c>
      <c r="Q273" s="447" t="s">
        <v>8820</v>
      </c>
      <c r="R273" s="447" t="s">
        <v>8821</v>
      </c>
      <c r="S273" s="447" t="s">
        <v>8822</v>
      </c>
      <c r="T273" s="446" t="s">
        <v>3813</v>
      </c>
      <c r="U273" s="446" t="s">
        <v>8810</v>
      </c>
      <c r="V273" s="448" t="s">
        <v>8823</v>
      </c>
      <c r="W273" s="448" t="s">
        <v>8435</v>
      </c>
      <c r="X273" s="448" t="s">
        <v>8436</v>
      </c>
      <c r="Y273" s="448" t="s">
        <v>8824</v>
      </c>
      <c r="Z273" s="448" t="s">
        <v>8438</v>
      </c>
      <c r="AA273" s="448" t="s">
        <v>8825</v>
      </c>
      <c r="AB273" s="448" t="s">
        <v>8826</v>
      </c>
      <c r="AC273" s="448" t="s">
        <v>9132</v>
      </c>
      <c r="AD273" s="448" t="s">
        <v>8811</v>
      </c>
      <c r="AE273" s="448" t="s">
        <v>9133</v>
      </c>
      <c r="AF273" s="448" t="s">
        <v>9134</v>
      </c>
      <c r="AG273" s="445" t="s">
        <v>9135</v>
      </c>
      <c r="AH273" s="445" t="s">
        <v>9136</v>
      </c>
      <c r="AI273" s="317" t="s">
        <v>9137</v>
      </c>
      <c r="AJ273" s="426" t="s">
        <v>8827</v>
      </c>
      <c r="AK273" s="426" t="s">
        <v>8828</v>
      </c>
      <c r="AL273" s="426" t="s">
        <v>8829</v>
      </c>
      <c r="AM273" s="426" t="s">
        <v>8830</v>
      </c>
      <c r="AN273" s="426" t="s">
        <v>8831</v>
      </c>
      <c r="AO273" s="426" t="s">
        <v>8832</v>
      </c>
      <c r="AP273" s="431" t="s">
        <v>8833</v>
      </c>
      <c r="AQ273" s="431" t="s">
        <v>8834</v>
      </c>
      <c r="AV273" s="65"/>
      <c r="AW273" s="65"/>
      <c r="AX273" s="65"/>
      <c r="AY273" s="65"/>
      <c r="AZ273" s="65"/>
      <c r="BA273" s="65"/>
      <c r="BB273" s="65"/>
      <c r="BC273" s="65"/>
      <c r="BD273" s="65"/>
      <c r="BE273" s="65"/>
      <c r="BF273" s="65"/>
      <c r="BG273" s="65"/>
      <c r="BH273" s="65"/>
      <c r="BI273" s="65"/>
      <c r="BJ273" s="65"/>
      <c r="BK273" s="65"/>
      <c r="BL273" s="65"/>
      <c r="BM273" s="65"/>
      <c r="BN273" s="65"/>
      <c r="BO273" s="65"/>
      <c r="BP273" s="65"/>
      <c r="BQ273" s="65"/>
      <c r="BR273" s="65"/>
      <c r="BS273" s="65"/>
      <c r="BT273" s="65"/>
      <c r="BU273" s="65"/>
      <c r="BV273" s="65"/>
      <c r="BW273" s="65"/>
      <c r="BX273" s="65"/>
      <c r="BY273" s="65"/>
      <c r="BZ273" s="65"/>
      <c r="CA273" s="65"/>
      <c r="CB273" s="65"/>
      <c r="CC273" s="65"/>
      <c r="CD273" s="65"/>
      <c r="CE273" s="65"/>
      <c r="CF273" s="65"/>
      <c r="CG273" s="65"/>
      <c r="CH273" s="65"/>
      <c r="CI273" s="65"/>
      <c r="CJ273" s="65"/>
      <c r="CK273" s="65"/>
      <c r="CL273" s="65"/>
      <c r="CM273" s="65"/>
      <c r="CN273" s="65"/>
      <c r="CO273" s="65"/>
      <c r="CP273" s="65"/>
      <c r="CQ273" s="65"/>
      <c r="CR273" s="65"/>
      <c r="CS273" s="65"/>
      <c r="CT273" s="65"/>
      <c r="CU273" s="65"/>
      <c r="CV273" s="65"/>
      <c r="CW273" s="65"/>
      <c r="CX273" s="65"/>
      <c r="CY273" s="65"/>
      <c r="CZ273" s="65"/>
      <c r="DA273" s="65"/>
      <c r="DB273" s="65"/>
      <c r="DC273" s="65"/>
      <c r="DD273" s="65"/>
      <c r="DE273" s="65"/>
      <c r="DF273" s="65"/>
      <c r="DG273" s="65"/>
      <c r="DH273" s="65"/>
      <c r="DI273" s="65"/>
      <c r="DJ273" s="65"/>
      <c r="DK273" s="65"/>
      <c r="DL273" s="65"/>
      <c r="DM273" s="65"/>
      <c r="DN273" s="65"/>
      <c r="DO273" s="65"/>
      <c r="DP273" s="65"/>
      <c r="DQ273" s="65"/>
      <c r="DR273" s="65"/>
      <c r="DS273" s="65"/>
      <c r="DT273" s="65"/>
      <c r="DU273" s="65"/>
      <c r="DV273" s="65"/>
      <c r="DW273" s="65"/>
      <c r="DX273" s="65"/>
      <c r="DY273" s="65"/>
      <c r="DZ273" s="65"/>
      <c r="EA273" s="65"/>
      <c r="EB273" s="65"/>
      <c r="EC273" s="65"/>
      <c r="ED273" s="65"/>
      <c r="EE273" s="65"/>
      <c r="EF273" s="328"/>
      <c r="EG273" s="65"/>
      <c r="EH273" s="65"/>
      <c r="EI273" s="65"/>
      <c r="EJ273" s="65"/>
      <c r="EK273" s="65"/>
      <c r="EL273" s="65"/>
      <c r="EM273" s="65"/>
      <c r="EN273" s="65"/>
      <c r="EO273" s="65"/>
      <c r="EP273" s="65"/>
      <c r="EQ273" s="65"/>
      <c r="ER273" s="65"/>
      <c r="ES273" s="65"/>
      <c r="ET273" s="65"/>
      <c r="EU273" s="65"/>
      <c r="EV273" s="65"/>
      <c r="EW273" s="65"/>
      <c r="EX273" s="65"/>
      <c r="EY273" s="65"/>
      <c r="EZ273" s="65"/>
      <c r="FA273" s="65"/>
      <c r="FB273" s="65"/>
      <c r="FC273" s="65"/>
      <c r="FD273" s="65"/>
      <c r="FE273" s="65"/>
      <c r="FF273" s="65"/>
      <c r="FG273" s="65"/>
      <c r="FH273" s="65"/>
      <c r="FI273" s="65"/>
      <c r="FJ273" s="65"/>
      <c r="FK273" s="63"/>
      <c r="FL273" s="63"/>
      <c r="FM273" s="63"/>
      <c r="FQ273" s="397"/>
      <c r="FR273" s="397"/>
      <c r="FS273" s="397"/>
    </row>
    <row r="274" spans="1:175" ht="14.5" x14ac:dyDescent="0.35">
      <c r="A274" s="309"/>
      <c r="B274" s="310"/>
      <c r="C274" s="263"/>
      <c r="D274" s="263"/>
      <c r="E274" s="263"/>
      <c r="F274" s="263"/>
      <c r="G274" s="263"/>
      <c r="H274" s="263"/>
      <c r="I274" s="625"/>
      <c r="J274" s="314"/>
      <c r="K274" s="314"/>
      <c r="L274" s="744"/>
      <c r="M274" s="746"/>
      <c r="N274" s="312"/>
      <c r="O274" s="312"/>
      <c r="P274" s="312"/>
      <c r="Q274" s="312"/>
      <c r="R274" s="312"/>
      <c r="S274" s="312"/>
      <c r="T274" s="263"/>
      <c r="U274" s="263"/>
      <c r="V274" s="263"/>
      <c r="W274" s="258"/>
      <c r="X274" s="263"/>
      <c r="Y274" s="263"/>
      <c r="Z274" s="263"/>
      <c r="AA274" s="263"/>
      <c r="AB274" s="312"/>
      <c r="AC274" s="312"/>
      <c r="AD274" s="312"/>
      <c r="AE274" s="312"/>
      <c r="AF274" s="312"/>
      <c r="AG274" s="312"/>
      <c r="AH274" s="312"/>
      <c r="AI274" s="312"/>
      <c r="AJ274" s="263"/>
      <c r="AK274" s="263"/>
      <c r="AL274" s="263"/>
      <c r="AM274" s="263"/>
      <c r="AN274" s="263"/>
      <c r="AO274" s="263"/>
      <c r="AP274" s="263"/>
      <c r="AQ274" s="263"/>
      <c r="AS274" s="117"/>
      <c r="AT274" s="117"/>
      <c r="AU274" s="117"/>
      <c r="FK274" s="125"/>
      <c r="FL274" s="125"/>
      <c r="FM274" s="125"/>
      <c r="FQ274"/>
      <c r="FR274"/>
      <c r="FS274"/>
    </row>
    <row r="275" spans="1:175" ht="14.5" x14ac:dyDescent="0.35">
      <c r="A275" s="309"/>
      <c r="B275" s="310"/>
      <c r="C275" s="263"/>
      <c r="D275" s="263"/>
      <c r="E275" s="263"/>
      <c r="F275" s="263"/>
      <c r="G275" s="263"/>
      <c r="H275" s="263"/>
      <c r="I275" s="625"/>
      <c r="J275" s="314"/>
      <c r="K275" s="314"/>
      <c r="L275" s="744"/>
      <c r="M275" s="746"/>
      <c r="N275" s="312"/>
      <c r="O275" s="312"/>
      <c r="P275" s="312"/>
      <c r="Q275" s="312"/>
      <c r="R275" s="312"/>
      <c r="S275" s="312"/>
      <c r="T275" s="263"/>
      <c r="U275" s="263"/>
      <c r="V275" s="263"/>
      <c r="W275" s="258"/>
      <c r="X275" s="263"/>
      <c r="Y275" s="263"/>
      <c r="Z275" s="263"/>
      <c r="AA275" s="263"/>
      <c r="AB275" s="312"/>
      <c r="AC275" s="312"/>
      <c r="AD275" s="312"/>
      <c r="AE275" s="312"/>
      <c r="AF275" s="312"/>
      <c r="AG275" s="312"/>
      <c r="AH275" s="312"/>
      <c r="AI275" s="312"/>
      <c r="AJ275" s="263"/>
      <c r="AK275" s="263"/>
      <c r="AL275" s="263"/>
      <c r="AM275" s="263"/>
      <c r="AN275" s="263"/>
      <c r="AO275" s="263"/>
      <c r="AP275" s="263"/>
      <c r="AQ275" s="263"/>
      <c r="AS275" s="117"/>
      <c r="AT275" s="117"/>
      <c r="AU275" s="117"/>
      <c r="FK275" s="125"/>
      <c r="FL275" s="125"/>
      <c r="FM275" s="125"/>
      <c r="FQ275"/>
      <c r="FR275"/>
      <c r="FS275"/>
    </row>
    <row r="276" spans="1:175" ht="14.5" x14ac:dyDescent="0.35">
      <c r="A276" s="309"/>
      <c r="B276" s="310"/>
      <c r="C276" s="263"/>
      <c r="D276" s="263"/>
      <c r="E276" s="263"/>
      <c r="F276" s="263"/>
      <c r="G276" s="263"/>
      <c r="H276" s="263"/>
      <c r="I276" s="625"/>
      <c r="J276" s="314"/>
      <c r="K276" s="314"/>
      <c r="L276" s="744"/>
      <c r="M276" s="746"/>
      <c r="N276" s="312"/>
      <c r="O276" s="312"/>
      <c r="P276" s="312"/>
      <c r="Q276" s="312"/>
      <c r="R276" s="312"/>
      <c r="S276" s="312"/>
      <c r="T276" s="263"/>
      <c r="U276" s="263"/>
      <c r="V276" s="263"/>
      <c r="W276" s="258"/>
      <c r="X276" s="263"/>
      <c r="Y276" s="263"/>
      <c r="Z276" s="263"/>
      <c r="AA276" s="263"/>
      <c r="AB276" s="312"/>
      <c r="AC276" s="312"/>
      <c r="AD276" s="312"/>
      <c r="AE276" s="312"/>
      <c r="AF276" s="312"/>
      <c r="AG276" s="312"/>
      <c r="AH276" s="312"/>
      <c r="AI276" s="312"/>
      <c r="AJ276" s="263"/>
      <c r="AK276" s="263"/>
      <c r="AL276" s="263"/>
      <c r="AM276" s="263"/>
      <c r="AN276" s="263"/>
      <c r="AO276" s="263"/>
      <c r="AP276" s="263"/>
      <c r="AQ276" s="263"/>
      <c r="AS276" s="117"/>
      <c r="AT276" s="117"/>
      <c r="AU276" s="117"/>
      <c r="FK276" s="125"/>
      <c r="FL276" s="125"/>
      <c r="FM276" s="125"/>
      <c r="FQ276"/>
      <c r="FR276"/>
      <c r="FS276"/>
    </row>
    <row r="277" spans="1:175" ht="14.5" x14ac:dyDescent="0.35">
      <c r="A277" s="309"/>
      <c r="B277" s="310"/>
      <c r="C277" s="263"/>
      <c r="D277" s="263"/>
      <c r="E277" s="263"/>
      <c r="F277" s="263"/>
      <c r="G277" s="263"/>
      <c r="H277" s="263"/>
      <c r="I277" s="625"/>
      <c r="J277" s="314"/>
      <c r="K277" s="314"/>
      <c r="L277" s="744"/>
      <c r="M277" s="746"/>
      <c r="N277" s="312"/>
      <c r="O277" s="312"/>
      <c r="P277" s="312"/>
      <c r="Q277" s="312"/>
      <c r="R277" s="312"/>
      <c r="S277" s="312"/>
      <c r="T277" s="263"/>
      <c r="U277" s="263"/>
      <c r="V277" s="263"/>
      <c r="W277" s="258"/>
      <c r="X277" s="263"/>
      <c r="Y277" s="263"/>
      <c r="Z277" s="263"/>
      <c r="AA277" s="263"/>
      <c r="AB277" s="312"/>
      <c r="AC277" s="312"/>
      <c r="AD277" s="312"/>
      <c r="AE277" s="312"/>
      <c r="AF277" s="312"/>
      <c r="AG277" s="312"/>
      <c r="AH277" s="312"/>
      <c r="AI277" s="312"/>
      <c r="AJ277" s="263"/>
      <c r="AK277" s="263"/>
      <c r="AL277" s="263"/>
      <c r="AM277" s="263"/>
      <c r="AN277" s="263"/>
      <c r="AO277" s="263"/>
      <c r="AP277" s="263"/>
      <c r="AQ277" s="263"/>
      <c r="AS277" s="117"/>
      <c r="AT277" s="117"/>
      <c r="AU277" s="117"/>
      <c r="FK277" s="125"/>
      <c r="FL277" s="125"/>
      <c r="FM277" s="125"/>
      <c r="FQ277"/>
      <c r="FR277"/>
      <c r="FS277"/>
    </row>
    <row r="278" spans="1:175" x14ac:dyDescent="0.3">
      <c r="A278" s="309"/>
      <c r="B278" s="310"/>
      <c r="C278" s="263"/>
      <c r="D278" s="263"/>
      <c r="E278" s="263"/>
      <c r="F278" s="263"/>
      <c r="G278" s="263"/>
      <c r="H278" s="263"/>
      <c r="I278" s="625"/>
      <c r="J278" s="314"/>
      <c r="K278" s="314"/>
      <c r="L278" s="744"/>
      <c r="M278" s="746"/>
      <c r="N278" s="312"/>
      <c r="O278" s="312"/>
      <c r="P278" s="312"/>
      <c r="Q278" s="312"/>
      <c r="R278" s="312"/>
      <c r="S278" s="312"/>
      <c r="T278" s="263"/>
      <c r="U278" s="263"/>
      <c r="V278" s="263"/>
      <c r="W278" s="258"/>
      <c r="X278" s="263"/>
      <c r="Y278" s="263"/>
      <c r="Z278" s="263"/>
      <c r="AA278" s="263"/>
      <c r="AB278" s="312"/>
      <c r="AC278" s="312"/>
      <c r="AD278" s="312"/>
      <c r="AE278" s="312"/>
      <c r="AF278" s="312"/>
      <c r="AG278" s="312"/>
      <c r="AH278" s="312"/>
      <c r="AI278" s="312"/>
      <c r="AJ278" s="263"/>
      <c r="AK278" s="263"/>
      <c r="AL278" s="263"/>
      <c r="AM278" s="263"/>
      <c r="AN278" s="263"/>
      <c r="AO278" s="263"/>
      <c r="AP278" s="263"/>
      <c r="AQ278" s="263"/>
      <c r="AS278" s="117"/>
      <c r="AT278" s="117"/>
      <c r="AU278" s="117"/>
      <c r="FK278" s="125"/>
      <c r="FL278" s="125"/>
      <c r="FM278" s="125"/>
    </row>
    <row r="279" spans="1:175" x14ac:dyDescent="0.3">
      <c r="A279" s="309"/>
      <c r="B279" s="310"/>
      <c r="C279" s="263"/>
      <c r="D279" s="263"/>
      <c r="E279" s="263"/>
      <c r="F279" s="263"/>
      <c r="G279" s="263"/>
      <c r="H279" s="263"/>
      <c r="I279" s="625"/>
      <c r="J279" s="314"/>
      <c r="K279" s="314"/>
      <c r="L279" s="744"/>
      <c r="M279" s="746"/>
      <c r="N279" s="312"/>
      <c r="O279" s="312"/>
      <c r="P279" s="312"/>
      <c r="Q279" s="312"/>
      <c r="R279" s="312"/>
      <c r="S279" s="312"/>
      <c r="T279" s="263"/>
      <c r="U279" s="263"/>
      <c r="V279" s="263"/>
      <c r="W279" s="258"/>
      <c r="X279" s="263"/>
      <c r="Y279" s="263"/>
      <c r="Z279" s="263"/>
      <c r="AA279" s="263"/>
      <c r="AB279" s="312"/>
      <c r="AC279" s="312"/>
      <c r="AD279" s="312"/>
      <c r="AE279" s="312"/>
      <c r="AF279" s="312"/>
      <c r="AG279" s="312"/>
      <c r="AH279" s="312"/>
      <c r="AI279" s="312"/>
      <c r="AJ279" s="263"/>
      <c r="AK279" s="263"/>
      <c r="AL279" s="263"/>
      <c r="AM279" s="263"/>
      <c r="AN279" s="263"/>
      <c r="AO279" s="263"/>
      <c r="AP279" s="263"/>
      <c r="AQ279" s="263"/>
      <c r="AS279" s="117"/>
      <c r="AT279" s="117"/>
      <c r="FK279" s="125"/>
      <c r="FL279" s="125"/>
      <c r="FM279" s="125"/>
    </row>
    <row r="280" spans="1:175" x14ac:dyDescent="0.3">
      <c r="A280" s="309"/>
      <c r="B280" s="310"/>
      <c r="C280" s="263"/>
      <c r="D280" s="263"/>
      <c r="E280" s="263"/>
      <c r="F280" s="263"/>
      <c r="G280" s="263"/>
      <c r="H280" s="263"/>
      <c r="I280" s="625"/>
      <c r="J280" s="314"/>
      <c r="K280" s="314"/>
      <c r="L280" s="744"/>
      <c r="M280" s="746"/>
      <c r="N280" s="312"/>
      <c r="O280" s="312"/>
      <c r="P280" s="312"/>
      <c r="Q280" s="312"/>
      <c r="R280" s="312"/>
      <c r="S280" s="312"/>
      <c r="T280" s="263"/>
      <c r="U280" s="263"/>
      <c r="V280" s="263"/>
      <c r="W280" s="258"/>
      <c r="X280" s="263"/>
      <c r="Y280" s="263"/>
      <c r="Z280" s="263"/>
      <c r="AA280" s="263"/>
      <c r="AB280" s="312"/>
      <c r="AC280" s="312"/>
      <c r="AD280" s="312"/>
      <c r="AE280" s="312"/>
      <c r="AF280" s="312"/>
      <c r="AG280" s="312"/>
      <c r="AH280" s="312"/>
      <c r="AI280" s="312"/>
      <c r="AJ280" s="263"/>
      <c r="AK280" s="263"/>
      <c r="AL280" s="263"/>
      <c r="AM280" s="263"/>
      <c r="AN280" s="263"/>
      <c r="AO280" s="263"/>
      <c r="AP280" s="263"/>
      <c r="AQ280" s="263"/>
      <c r="AS280" s="117"/>
      <c r="AT280" s="117"/>
      <c r="FK280" s="125"/>
      <c r="FL280" s="125"/>
      <c r="FM280" s="125"/>
    </row>
    <row r="281" spans="1:175" x14ac:dyDescent="0.3">
      <c r="A281" s="309"/>
      <c r="B281" s="310"/>
      <c r="C281" s="263"/>
      <c r="D281" s="263"/>
      <c r="E281" s="263"/>
      <c r="F281" s="263"/>
      <c r="G281" s="263"/>
      <c r="H281" s="263"/>
      <c r="I281" s="625"/>
      <c r="J281" s="314"/>
      <c r="K281" s="314"/>
      <c r="L281" s="744"/>
      <c r="M281" s="746"/>
      <c r="N281" s="312"/>
      <c r="O281" s="312"/>
      <c r="P281" s="312"/>
      <c r="Q281" s="312"/>
      <c r="R281" s="312"/>
      <c r="S281" s="312"/>
      <c r="T281" s="263"/>
      <c r="U281" s="263"/>
      <c r="V281" s="263"/>
      <c r="W281" s="258"/>
      <c r="X281" s="263"/>
      <c r="Y281" s="263"/>
      <c r="Z281" s="263"/>
      <c r="AA281" s="263"/>
      <c r="AB281" s="312"/>
      <c r="AC281" s="312"/>
      <c r="AD281" s="312"/>
      <c r="AE281" s="312"/>
      <c r="AF281" s="312"/>
      <c r="AG281" s="312"/>
      <c r="AH281" s="312"/>
      <c r="AI281" s="312"/>
      <c r="AJ281" s="263"/>
      <c r="AK281" s="263"/>
      <c r="AL281" s="263"/>
      <c r="AM281" s="263"/>
      <c r="AN281" s="263"/>
      <c r="AO281" s="263"/>
      <c r="AP281" s="263"/>
      <c r="AQ281" s="263"/>
      <c r="AS281" s="117"/>
      <c r="AT281" s="117"/>
      <c r="FK281" s="125"/>
      <c r="FL281" s="125"/>
      <c r="FM281" s="125"/>
    </row>
    <row r="282" spans="1:175" x14ac:dyDescent="0.3">
      <c r="A282" s="309"/>
      <c r="B282" s="310"/>
      <c r="C282" s="263"/>
      <c r="D282" s="263"/>
      <c r="E282" s="263"/>
      <c r="F282" s="263"/>
      <c r="G282" s="263"/>
      <c r="H282" s="263"/>
      <c r="I282" s="625"/>
      <c r="J282" s="314"/>
      <c r="K282" s="314"/>
      <c r="L282" s="744"/>
      <c r="M282" s="746"/>
      <c r="N282" s="312"/>
      <c r="O282" s="312"/>
      <c r="P282" s="312"/>
      <c r="Q282" s="312"/>
      <c r="R282" s="312"/>
      <c r="S282" s="312"/>
      <c r="T282" s="263"/>
      <c r="U282" s="263"/>
      <c r="V282" s="263"/>
      <c r="W282" s="258"/>
      <c r="X282" s="263"/>
      <c r="Y282" s="263"/>
      <c r="Z282" s="263"/>
      <c r="AA282" s="263"/>
      <c r="AB282" s="312"/>
      <c r="AC282" s="312"/>
      <c r="AD282" s="312"/>
      <c r="AE282" s="312"/>
      <c r="AF282" s="312"/>
      <c r="AG282" s="312"/>
      <c r="AH282" s="312"/>
      <c r="AI282" s="312"/>
      <c r="AJ282" s="263"/>
      <c r="AK282" s="263"/>
      <c r="AL282" s="263"/>
      <c r="AM282" s="263"/>
      <c r="AN282" s="263"/>
      <c r="AO282" s="263"/>
      <c r="AP282" s="263"/>
      <c r="AQ282" s="263"/>
      <c r="AS282" s="117"/>
      <c r="AT282" s="117"/>
      <c r="FK282" s="125"/>
      <c r="FL282" s="125"/>
      <c r="FM282" s="125"/>
    </row>
    <row r="283" spans="1:175" x14ac:dyDescent="0.3">
      <c r="A283" s="309"/>
      <c r="B283" s="310"/>
      <c r="C283" s="263"/>
      <c r="D283" s="263"/>
      <c r="E283" s="263"/>
      <c r="F283" s="263"/>
      <c r="G283" s="263"/>
      <c r="H283" s="263"/>
      <c r="I283" s="625"/>
      <c r="J283" s="314"/>
      <c r="K283" s="314"/>
      <c r="L283" s="744"/>
      <c r="M283" s="746"/>
      <c r="N283" s="312"/>
      <c r="O283" s="312"/>
      <c r="P283" s="312"/>
      <c r="Q283" s="312"/>
      <c r="R283" s="312"/>
      <c r="S283" s="312"/>
      <c r="T283" s="263"/>
      <c r="U283" s="263"/>
      <c r="V283" s="263"/>
      <c r="W283" s="258"/>
      <c r="X283" s="263"/>
      <c r="Y283" s="263"/>
      <c r="Z283" s="263"/>
      <c r="AA283" s="263"/>
      <c r="AB283" s="312"/>
      <c r="AC283" s="312"/>
      <c r="AD283" s="312"/>
      <c r="AE283" s="312"/>
      <c r="AF283" s="312"/>
      <c r="AG283" s="312"/>
      <c r="AH283" s="312"/>
      <c r="AI283" s="312"/>
      <c r="AJ283" s="263"/>
      <c r="AK283" s="263"/>
      <c r="AL283" s="263"/>
      <c r="AM283" s="263"/>
      <c r="AN283" s="263"/>
      <c r="AO283" s="263"/>
      <c r="AP283" s="263"/>
      <c r="AQ283" s="263"/>
      <c r="AS283" s="117"/>
      <c r="AT283" s="117"/>
      <c r="FK283" s="125"/>
      <c r="FL283" s="125"/>
      <c r="FM283" s="125"/>
    </row>
    <row r="284" spans="1:175" x14ac:dyDescent="0.3">
      <c r="A284" s="309"/>
      <c r="B284" s="310"/>
      <c r="C284" s="263"/>
      <c r="D284" s="263"/>
      <c r="E284" s="263"/>
      <c r="F284" s="263"/>
      <c r="G284" s="263"/>
      <c r="H284" s="263"/>
      <c r="I284" s="625"/>
      <c r="J284" s="314"/>
      <c r="K284" s="314"/>
      <c r="L284" s="744"/>
      <c r="M284" s="746"/>
      <c r="N284" s="312"/>
      <c r="O284" s="312"/>
      <c r="P284" s="312"/>
      <c r="Q284" s="312"/>
      <c r="R284" s="312"/>
      <c r="S284" s="312"/>
      <c r="T284" s="263"/>
      <c r="U284" s="263"/>
      <c r="V284" s="263"/>
      <c r="W284" s="258"/>
      <c r="X284" s="263"/>
      <c r="Y284" s="263"/>
      <c r="Z284" s="263"/>
      <c r="AA284" s="263"/>
      <c r="AB284" s="312"/>
      <c r="AC284" s="312"/>
      <c r="AD284" s="312"/>
      <c r="AE284" s="312"/>
      <c r="AF284" s="312"/>
      <c r="AG284" s="312"/>
      <c r="AH284" s="312"/>
      <c r="AI284" s="312"/>
      <c r="AJ284" s="263"/>
      <c r="AK284" s="263"/>
      <c r="AL284" s="263"/>
      <c r="AM284" s="263"/>
      <c r="AN284" s="263"/>
      <c r="AO284" s="263"/>
      <c r="AP284" s="263"/>
      <c r="AQ284" s="263"/>
      <c r="AS284" s="117"/>
      <c r="AT284" s="117"/>
      <c r="FK284" s="125"/>
      <c r="FL284" s="125"/>
      <c r="FM284" s="125"/>
    </row>
    <row r="285" spans="1:175" x14ac:dyDescent="0.3">
      <c r="A285" s="309"/>
      <c r="B285" s="310"/>
      <c r="C285" s="263"/>
      <c r="D285" s="263"/>
      <c r="E285" s="263"/>
      <c r="F285" s="263"/>
      <c r="G285" s="263"/>
      <c r="H285" s="263"/>
      <c r="I285" s="625"/>
      <c r="J285" s="314"/>
      <c r="K285" s="314"/>
      <c r="L285" s="744"/>
      <c r="M285" s="746"/>
      <c r="N285" s="312"/>
      <c r="O285" s="312"/>
      <c r="P285" s="312"/>
      <c r="Q285" s="312"/>
      <c r="R285" s="312"/>
      <c r="S285" s="312"/>
      <c r="T285" s="263"/>
      <c r="U285" s="263"/>
      <c r="V285" s="263"/>
      <c r="W285" s="258"/>
      <c r="X285" s="263"/>
      <c r="Y285" s="263"/>
      <c r="Z285" s="263"/>
      <c r="AA285" s="263"/>
      <c r="AB285" s="312"/>
      <c r="AC285" s="312"/>
      <c r="AD285" s="312"/>
      <c r="AE285" s="312"/>
      <c r="AF285" s="312"/>
      <c r="AG285" s="312"/>
      <c r="AH285" s="312"/>
      <c r="AI285" s="312"/>
      <c r="AJ285" s="263"/>
      <c r="AK285" s="263"/>
      <c r="AL285" s="263"/>
      <c r="AM285" s="263"/>
      <c r="AN285" s="263"/>
      <c r="AO285" s="263"/>
      <c r="AP285" s="263"/>
      <c r="AQ285" s="263"/>
      <c r="AS285" s="117"/>
      <c r="AT285" s="117"/>
      <c r="FK285" s="125"/>
      <c r="FL285" s="125"/>
      <c r="FM285" s="125"/>
    </row>
    <row r="286" spans="1:175" x14ac:dyDescent="0.3">
      <c r="A286" s="309"/>
      <c r="B286" s="310"/>
      <c r="C286" s="263"/>
      <c r="D286" s="263"/>
      <c r="E286" s="263"/>
      <c r="F286" s="263"/>
      <c r="G286" s="263"/>
      <c r="H286" s="263"/>
      <c r="I286" s="625"/>
      <c r="J286" s="314"/>
      <c r="K286" s="314"/>
      <c r="L286" s="744"/>
      <c r="M286" s="746"/>
      <c r="N286" s="312"/>
      <c r="O286" s="312"/>
      <c r="P286" s="312"/>
      <c r="Q286" s="312"/>
      <c r="R286" s="312"/>
      <c r="S286" s="312"/>
      <c r="T286" s="263"/>
      <c r="U286" s="263"/>
      <c r="V286" s="263"/>
      <c r="W286" s="258"/>
      <c r="X286" s="263"/>
      <c r="Y286" s="263"/>
      <c r="Z286" s="263"/>
      <c r="AA286" s="263"/>
      <c r="AB286" s="312"/>
      <c r="AC286" s="312"/>
      <c r="AD286" s="312"/>
      <c r="AE286" s="312"/>
      <c r="AF286" s="312"/>
      <c r="AG286" s="312"/>
      <c r="AH286" s="312"/>
      <c r="AI286" s="312"/>
      <c r="AJ286" s="263"/>
      <c r="AK286" s="263"/>
      <c r="AL286" s="263"/>
      <c r="AM286" s="263"/>
      <c r="AN286" s="263"/>
      <c r="AO286" s="263"/>
      <c r="AP286" s="263"/>
      <c r="AQ286" s="263"/>
      <c r="AS286" s="117"/>
      <c r="AT286" s="117"/>
      <c r="FK286" s="125"/>
      <c r="FL286" s="125"/>
      <c r="FM286" s="125"/>
    </row>
    <row r="287" spans="1:175" x14ac:dyDescent="0.3">
      <c r="A287" s="309"/>
      <c r="B287" s="310"/>
      <c r="C287" s="263"/>
      <c r="D287" s="263"/>
      <c r="E287" s="263"/>
      <c r="F287" s="263"/>
      <c r="G287" s="263"/>
      <c r="H287" s="263"/>
      <c r="I287" s="625"/>
      <c r="J287" s="314"/>
      <c r="K287" s="314"/>
      <c r="L287" s="744"/>
      <c r="M287" s="746"/>
      <c r="N287" s="312"/>
      <c r="O287" s="312"/>
      <c r="P287" s="312"/>
      <c r="Q287" s="312"/>
      <c r="R287" s="312"/>
      <c r="S287" s="312"/>
      <c r="T287" s="263"/>
      <c r="U287" s="263"/>
      <c r="V287" s="263"/>
      <c r="W287" s="258"/>
      <c r="X287" s="263"/>
      <c r="Y287" s="263"/>
      <c r="Z287" s="263"/>
      <c r="AA287" s="263"/>
      <c r="AB287" s="312"/>
      <c r="AC287" s="312"/>
      <c r="AD287" s="312"/>
      <c r="AE287" s="312"/>
      <c r="AF287" s="312"/>
      <c r="AG287" s="312"/>
      <c r="AH287" s="312"/>
      <c r="AI287" s="312"/>
      <c r="AJ287" s="263"/>
      <c r="AK287" s="263"/>
      <c r="AL287" s="263"/>
      <c r="AM287" s="263"/>
      <c r="AN287" s="263"/>
      <c r="AO287" s="263"/>
      <c r="AP287" s="263"/>
      <c r="AQ287" s="263"/>
      <c r="AS287" s="117"/>
      <c r="AT287" s="117"/>
      <c r="FK287" s="125"/>
      <c r="FL287" s="125"/>
      <c r="FM287" s="125"/>
    </row>
    <row r="288" spans="1:175" x14ac:dyDescent="0.3">
      <c r="A288" s="309"/>
      <c r="B288" s="310"/>
      <c r="C288" s="263"/>
      <c r="D288" s="263"/>
      <c r="E288" s="263"/>
      <c r="F288" s="263"/>
      <c r="G288" s="263"/>
      <c r="H288" s="263"/>
      <c r="I288" s="625"/>
      <c r="J288" s="314"/>
      <c r="K288" s="314"/>
      <c r="L288" s="744"/>
      <c r="M288" s="746"/>
      <c r="N288" s="312"/>
      <c r="O288" s="312"/>
      <c r="P288" s="312"/>
      <c r="Q288" s="312"/>
      <c r="R288" s="312"/>
      <c r="S288" s="312"/>
      <c r="T288" s="263"/>
      <c r="U288" s="263"/>
      <c r="V288" s="263"/>
      <c r="W288" s="258"/>
      <c r="X288" s="263"/>
      <c r="Y288" s="263"/>
      <c r="Z288" s="263"/>
      <c r="AA288" s="263"/>
      <c r="AB288" s="312"/>
      <c r="AC288" s="312"/>
      <c r="AD288" s="312"/>
      <c r="AE288" s="312"/>
      <c r="AF288" s="312"/>
      <c r="AG288" s="312"/>
      <c r="AH288" s="312"/>
      <c r="AI288" s="312"/>
      <c r="AJ288" s="263"/>
      <c r="AK288" s="263"/>
      <c r="AL288" s="263"/>
      <c r="AM288" s="263"/>
      <c r="AN288" s="263"/>
      <c r="AO288" s="263"/>
      <c r="AP288" s="263"/>
      <c r="AQ288" s="263"/>
      <c r="AS288" s="117"/>
      <c r="AT288" s="117"/>
      <c r="FK288" s="125"/>
      <c r="FL288" s="125"/>
      <c r="FM288" s="125"/>
    </row>
    <row r="289" spans="1:169" x14ac:dyDescent="0.3">
      <c r="A289" s="309"/>
      <c r="B289" s="310"/>
      <c r="C289" s="263"/>
      <c r="D289" s="263"/>
      <c r="E289" s="263"/>
      <c r="F289" s="263"/>
      <c r="G289" s="263"/>
      <c r="H289" s="263"/>
      <c r="I289" s="625"/>
      <c r="J289" s="314"/>
      <c r="K289" s="314"/>
      <c r="L289" s="744"/>
      <c r="M289" s="746"/>
      <c r="N289" s="312"/>
      <c r="O289" s="312"/>
      <c r="P289" s="312"/>
      <c r="Q289" s="312"/>
      <c r="R289" s="312"/>
      <c r="S289" s="312"/>
      <c r="T289" s="263"/>
      <c r="U289" s="263"/>
      <c r="V289" s="263"/>
      <c r="W289" s="258"/>
      <c r="X289" s="263"/>
      <c r="Y289" s="263"/>
      <c r="Z289" s="263"/>
      <c r="AA289" s="263"/>
      <c r="AB289" s="312"/>
      <c r="AC289" s="312"/>
      <c r="AD289" s="312"/>
      <c r="AE289" s="312"/>
      <c r="AF289" s="312"/>
      <c r="AG289" s="312"/>
      <c r="AH289" s="312"/>
      <c r="AI289" s="312"/>
      <c r="AJ289" s="263"/>
      <c r="AK289" s="263"/>
      <c r="AL289" s="263"/>
      <c r="AM289" s="263"/>
      <c r="AN289" s="263"/>
      <c r="AO289" s="263"/>
      <c r="AP289" s="263"/>
      <c r="AQ289" s="263"/>
      <c r="AS289" s="117"/>
      <c r="AT289" s="117"/>
      <c r="FK289" s="125"/>
      <c r="FL289" s="125"/>
      <c r="FM289" s="125"/>
    </row>
    <row r="290" spans="1:169" x14ac:dyDescent="0.3">
      <c r="A290" s="309"/>
      <c r="B290" s="310"/>
      <c r="C290" s="263"/>
      <c r="D290" s="263"/>
      <c r="E290" s="263"/>
      <c r="F290" s="263"/>
      <c r="G290" s="263"/>
      <c r="H290" s="263"/>
      <c r="I290" s="625"/>
      <c r="J290" s="314"/>
      <c r="K290" s="314"/>
      <c r="L290" s="744"/>
      <c r="M290" s="746"/>
      <c r="N290" s="312"/>
      <c r="O290" s="312"/>
      <c r="P290" s="312"/>
      <c r="Q290" s="312"/>
      <c r="R290" s="312"/>
      <c r="S290" s="312"/>
      <c r="T290" s="263"/>
      <c r="U290" s="263"/>
      <c r="V290" s="263"/>
      <c r="W290" s="258"/>
      <c r="X290" s="263"/>
      <c r="Y290" s="263"/>
      <c r="Z290" s="263"/>
      <c r="AA290" s="263"/>
      <c r="AB290" s="312"/>
      <c r="AC290" s="312"/>
      <c r="AD290" s="312"/>
      <c r="AE290" s="312"/>
      <c r="AF290" s="312"/>
      <c r="AG290" s="312"/>
      <c r="AH290" s="312"/>
      <c r="AI290" s="312"/>
      <c r="AJ290" s="263"/>
      <c r="AK290" s="263"/>
      <c r="AL290" s="263"/>
      <c r="AM290" s="263"/>
      <c r="AN290" s="263"/>
      <c r="AO290" s="263"/>
      <c r="AP290" s="263"/>
      <c r="AQ290" s="263"/>
      <c r="AS290" s="117"/>
      <c r="AT290" s="117"/>
      <c r="FK290" s="125"/>
      <c r="FL290" s="125"/>
      <c r="FM290" s="125"/>
    </row>
    <row r="291" spans="1:169" x14ac:dyDescent="0.3">
      <c r="A291" s="309"/>
      <c r="B291" s="310"/>
      <c r="C291" s="263"/>
      <c r="D291" s="263"/>
      <c r="E291" s="263"/>
      <c r="F291" s="263"/>
      <c r="G291" s="263"/>
      <c r="H291" s="263"/>
      <c r="I291" s="625"/>
      <c r="J291" s="314"/>
      <c r="K291" s="314"/>
      <c r="L291" s="744"/>
      <c r="M291" s="746"/>
      <c r="N291" s="312"/>
      <c r="O291" s="312"/>
      <c r="P291" s="312"/>
      <c r="Q291" s="312"/>
      <c r="R291" s="312"/>
      <c r="S291" s="312"/>
      <c r="T291" s="263"/>
      <c r="U291" s="263"/>
      <c r="V291" s="263"/>
      <c r="W291" s="258"/>
      <c r="X291" s="263"/>
      <c r="Y291" s="263"/>
      <c r="Z291" s="263"/>
      <c r="AA291" s="263"/>
      <c r="AB291" s="312"/>
      <c r="AC291" s="312"/>
      <c r="AD291" s="312"/>
      <c r="AE291" s="312"/>
      <c r="AF291" s="312"/>
      <c r="AG291" s="312"/>
      <c r="AH291" s="312"/>
      <c r="AI291" s="312"/>
      <c r="AJ291" s="263"/>
      <c r="AK291" s="263"/>
      <c r="AL291" s="263"/>
      <c r="AM291" s="263"/>
      <c r="AN291" s="263"/>
      <c r="AO291" s="263"/>
      <c r="AP291" s="263"/>
      <c r="AQ291" s="263"/>
      <c r="AS291" s="117"/>
      <c r="AT291" s="117"/>
      <c r="FK291" s="125"/>
      <c r="FL291" s="125"/>
      <c r="FM291" s="125"/>
    </row>
    <row r="292" spans="1:169" x14ac:dyDescent="0.3">
      <c r="A292" s="309"/>
      <c r="B292" s="310"/>
      <c r="C292" s="263"/>
      <c r="D292" s="263"/>
      <c r="E292" s="263"/>
      <c r="F292" s="263"/>
      <c r="G292" s="263"/>
      <c r="H292" s="263"/>
      <c r="I292" s="625"/>
      <c r="J292" s="314"/>
      <c r="K292" s="314"/>
      <c r="L292" s="744"/>
      <c r="M292" s="746"/>
      <c r="N292" s="312"/>
      <c r="O292" s="312"/>
      <c r="P292" s="312"/>
      <c r="Q292" s="312"/>
      <c r="R292" s="312"/>
      <c r="S292" s="312"/>
      <c r="T292" s="263"/>
      <c r="U292" s="263"/>
      <c r="V292" s="263"/>
      <c r="W292" s="258"/>
      <c r="X292" s="263"/>
      <c r="Y292" s="263"/>
      <c r="Z292" s="263"/>
      <c r="AA292" s="263"/>
      <c r="AB292" s="312"/>
      <c r="AC292" s="312"/>
      <c r="AD292" s="312"/>
      <c r="AE292" s="312"/>
      <c r="AF292" s="312"/>
      <c r="AG292" s="312"/>
      <c r="AH292" s="312"/>
      <c r="AI292" s="312"/>
      <c r="AJ292" s="263"/>
      <c r="AK292" s="263"/>
      <c r="AL292" s="263"/>
      <c r="AM292" s="263"/>
      <c r="AN292" s="263"/>
      <c r="AO292" s="263"/>
      <c r="AP292" s="263"/>
      <c r="AQ292" s="263"/>
      <c r="AS292" s="117"/>
      <c r="AT292" s="117"/>
      <c r="FK292" s="125"/>
      <c r="FL292" s="125"/>
      <c r="FM292" s="125"/>
    </row>
    <row r="293" spans="1:169" x14ac:dyDescent="0.3">
      <c r="A293" s="309"/>
      <c r="B293" s="310"/>
      <c r="C293" s="263"/>
      <c r="D293" s="263"/>
      <c r="E293" s="263"/>
      <c r="F293" s="263"/>
      <c r="G293" s="263"/>
      <c r="H293" s="263"/>
      <c r="I293" s="625"/>
      <c r="J293" s="314"/>
      <c r="K293" s="314"/>
      <c r="L293" s="744"/>
      <c r="M293" s="746"/>
      <c r="N293" s="312"/>
      <c r="O293" s="312"/>
      <c r="P293" s="312"/>
      <c r="Q293" s="312"/>
      <c r="R293" s="312"/>
      <c r="S293" s="312"/>
      <c r="T293" s="263"/>
      <c r="U293" s="263"/>
      <c r="V293" s="263"/>
      <c r="W293" s="258"/>
      <c r="X293" s="263"/>
      <c r="Y293" s="263"/>
      <c r="Z293" s="263"/>
      <c r="AA293" s="263"/>
      <c r="AB293" s="312"/>
      <c r="AC293" s="312"/>
      <c r="AD293" s="312"/>
      <c r="AE293" s="312"/>
      <c r="AF293" s="312"/>
      <c r="AG293" s="312"/>
      <c r="AH293" s="312"/>
      <c r="AI293" s="312"/>
      <c r="AJ293" s="263"/>
      <c r="AK293" s="263"/>
      <c r="AL293" s="263"/>
      <c r="AM293" s="263"/>
      <c r="AN293" s="263"/>
      <c r="AO293" s="263"/>
      <c r="AP293" s="263"/>
      <c r="AQ293" s="263"/>
      <c r="AS293" s="117"/>
      <c r="AT293" s="117"/>
      <c r="FK293" s="125"/>
      <c r="FL293" s="125"/>
      <c r="FM293" s="125"/>
    </row>
    <row r="294" spans="1:169" x14ac:dyDescent="0.3">
      <c r="A294" s="309"/>
      <c r="B294" s="310"/>
      <c r="C294" s="263"/>
      <c r="D294" s="263"/>
      <c r="E294" s="263"/>
      <c r="F294" s="263"/>
      <c r="G294" s="263"/>
      <c r="H294" s="263"/>
      <c r="I294" s="625"/>
      <c r="J294" s="314"/>
      <c r="K294" s="314"/>
      <c r="L294" s="744"/>
      <c r="M294" s="746"/>
      <c r="N294" s="312"/>
      <c r="O294" s="312"/>
      <c r="P294" s="312"/>
      <c r="Q294" s="312"/>
      <c r="R294" s="312"/>
      <c r="S294" s="312"/>
      <c r="T294" s="263"/>
      <c r="U294" s="263"/>
      <c r="V294" s="263"/>
      <c r="W294" s="258"/>
      <c r="X294" s="263"/>
      <c r="Y294" s="263"/>
      <c r="Z294" s="263"/>
      <c r="AA294" s="263"/>
      <c r="AB294" s="312"/>
      <c r="AC294" s="312"/>
      <c r="AD294" s="312"/>
      <c r="AE294" s="312"/>
      <c r="AF294" s="312"/>
      <c r="AG294" s="312"/>
      <c r="AH294" s="312"/>
      <c r="AI294" s="312"/>
      <c r="AJ294" s="263"/>
      <c r="AK294" s="263"/>
      <c r="AL294" s="263"/>
      <c r="AM294" s="263"/>
      <c r="AN294" s="263"/>
      <c r="AO294" s="263"/>
      <c r="AP294" s="263"/>
      <c r="AQ294" s="263"/>
      <c r="AS294" s="117"/>
      <c r="AT294" s="117"/>
      <c r="FK294" s="125"/>
      <c r="FL294" s="125"/>
      <c r="FM294" s="125"/>
    </row>
    <row r="295" spans="1:169" x14ac:dyDescent="0.3">
      <c r="A295" s="309"/>
      <c r="B295" s="310"/>
      <c r="C295" s="263"/>
      <c r="D295" s="263"/>
      <c r="E295" s="263"/>
      <c r="F295" s="263"/>
      <c r="G295" s="263"/>
      <c r="H295" s="263"/>
      <c r="I295" s="625"/>
      <c r="J295" s="314"/>
      <c r="K295" s="314"/>
      <c r="L295" s="744"/>
      <c r="M295" s="746"/>
      <c r="N295" s="312"/>
      <c r="O295" s="312"/>
      <c r="P295" s="312"/>
      <c r="Q295" s="312"/>
      <c r="R295" s="312"/>
      <c r="S295" s="312"/>
      <c r="T295" s="263"/>
      <c r="U295" s="263"/>
      <c r="V295" s="263"/>
      <c r="W295" s="258"/>
      <c r="X295" s="263"/>
      <c r="Y295" s="263"/>
      <c r="Z295" s="263"/>
      <c r="AA295" s="263"/>
      <c r="AB295" s="312"/>
      <c r="AC295" s="312"/>
      <c r="AD295" s="312"/>
      <c r="AE295" s="312"/>
      <c r="AF295" s="312"/>
      <c r="AG295" s="312"/>
      <c r="AH295" s="312"/>
      <c r="AI295" s="312"/>
      <c r="AJ295" s="263"/>
      <c r="AK295" s="263"/>
      <c r="AL295" s="263"/>
      <c r="AM295" s="263"/>
      <c r="AN295" s="263"/>
      <c r="AO295" s="263"/>
      <c r="AP295" s="263"/>
      <c r="AQ295" s="263"/>
      <c r="AS295" s="117"/>
      <c r="AT295" s="117"/>
      <c r="FK295" s="125"/>
      <c r="FL295" s="125"/>
      <c r="FM295" s="125"/>
    </row>
    <row r="296" spans="1:169" x14ac:dyDescent="0.3">
      <c r="A296" s="309"/>
      <c r="B296" s="310"/>
      <c r="C296" s="263"/>
      <c r="D296" s="263"/>
      <c r="E296" s="263"/>
      <c r="F296" s="263"/>
      <c r="G296" s="263"/>
      <c r="H296" s="263"/>
      <c r="I296" s="625"/>
      <c r="J296" s="314"/>
      <c r="K296" s="314"/>
      <c r="L296" s="744"/>
      <c r="M296" s="746"/>
      <c r="N296" s="312"/>
      <c r="O296" s="312"/>
      <c r="P296" s="312"/>
      <c r="Q296" s="312"/>
      <c r="R296" s="312"/>
      <c r="S296" s="312"/>
      <c r="T296" s="263"/>
      <c r="U296" s="263"/>
      <c r="V296" s="263"/>
      <c r="W296" s="258"/>
      <c r="X296" s="263"/>
      <c r="Y296" s="263"/>
      <c r="Z296" s="263"/>
      <c r="AA296" s="263"/>
      <c r="AB296" s="312"/>
      <c r="AC296" s="312"/>
      <c r="AD296" s="312"/>
      <c r="AE296" s="312"/>
      <c r="AF296" s="312"/>
      <c r="AG296" s="312"/>
      <c r="AH296" s="312"/>
      <c r="AI296" s="312"/>
      <c r="AJ296" s="263"/>
      <c r="AK296" s="263"/>
      <c r="AL296" s="263"/>
      <c r="AM296" s="263"/>
      <c r="AN296" s="263"/>
      <c r="AO296" s="263"/>
      <c r="AP296" s="263"/>
      <c r="AQ296" s="263"/>
      <c r="AS296" s="117"/>
      <c r="AT296" s="117"/>
      <c r="FK296" s="125"/>
      <c r="FL296" s="125"/>
      <c r="FM296" s="125"/>
    </row>
    <row r="297" spans="1:169" x14ac:dyDescent="0.3">
      <c r="A297" s="309"/>
      <c r="B297" s="310"/>
      <c r="C297" s="263"/>
      <c r="D297" s="263"/>
      <c r="E297" s="263"/>
      <c r="F297" s="263"/>
      <c r="G297" s="263"/>
      <c r="H297" s="263"/>
      <c r="I297" s="625"/>
      <c r="J297" s="314"/>
      <c r="K297" s="314"/>
      <c r="L297" s="744"/>
      <c r="M297" s="746"/>
      <c r="N297" s="312"/>
      <c r="O297" s="312"/>
      <c r="P297" s="312"/>
      <c r="Q297" s="312"/>
      <c r="R297" s="312"/>
      <c r="S297" s="312"/>
      <c r="T297" s="263"/>
      <c r="U297" s="263"/>
      <c r="V297" s="263"/>
      <c r="W297" s="258"/>
      <c r="X297" s="263"/>
      <c r="Y297" s="263"/>
      <c r="Z297" s="263"/>
      <c r="AA297" s="263"/>
      <c r="AB297" s="312"/>
      <c r="AC297" s="312"/>
      <c r="AD297" s="312"/>
      <c r="AE297" s="312"/>
      <c r="AF297" s="312"/>
      <c r="AG297" s="312"/>
      <c r="AH297" s="312"/>
      <c r="AI297" s="312"/>
      <c r="AJ297" s="263"/>
      <c r="AK297" s="263"/>
      <c r="AL297" s="263"/>
      <c r="AM297" s="263"/>
      <c r="AN297" s="263"/>
      <c r="AO297" s="263"/>
      <c r="AP297" s="263"/>
      <c r="AQ297" s="263"/>
      <c r="AS297" s="117"/>
      <c r="AT297" s="117"/>
      <c r="FK297" s="125"/>
      <c r="FL297" s="125"/>
      <c r="FM297" s="125"/>
    </row>
    <row r="298" spans="1:169" x14ac:dyDescent="0.3">
      <c r="A298" s="309"/>
      <c r="B298" s="310"/>
      <c r="C298" s="263"/>
      <c r="D298" s="263"/>
      <c r="E298" s="263"/>
      <c r="F298" s="263"/>
      <c r="G298" s="263"/>
      <c r="H298" s="263"/>
      <c r="I298" s="625"/>
      <c r="J298" s="314"/>
      <c r="K298" s="314"/>
      <c r="L298" s="744"/>
      <c r="M298" s="746"/>
      <c r="N298" s="312"/>
      <c r="O298" s="312"/>
      <c r="P298" s="312"/>
      <c r="Q298" s="312"/>
      <c r="R298" s="312"/>
      <c r="S298" s="312"/>
      <c r="T298" s="263"/>
      <c r="U298" s="263"/>
      <c r="V298" s="263"/>
      <c r="W298" s="258"/>
      <c r="X298" s="263"/>
      <c r="Y298" s="263"/>
      <c r="Z298" s="263"/>
      <c r="AA298" s="263"/>
      <c r="AB298" s="312"/>
      <c r="AC298" s="312"/>
      <c r="AD298" s="312"/>
      <c r="AE298" s="312"/>
      <c r="AF298" s="312"/>
      <c r="AG298" s="312"/>
      <c r="AH298" s="312"/>
      <c r="AI298" s="312"/>
      <c r="AJ298" s="263"/>
      <c r="AK298" s="263"/>
      <c r="AL298" s="263"/>
      <c r="AM298" s="263"/>
      <c r="AN298" s="263"/>
      <c r="AO298" s="263"/>
      <c r="AP298" s="263"/>
      <c r="AQ298" s="263"/>
      <c r="AS298" s="117"/>
      <c r="AT298" s="117"/>
      <c r="FK298" s="125"/>
      <c r="FL298" s="125"/>
      <c r="FM298" s="125"/>
    </row>
    <row r="299" spans="1:169" x14ac:dyDescent="0.3">
      <c r="A299" s="309"/>
      <c r="B299" s="310"/>
      <c r="C299" s="263"/>
      <c r="D299" s="263"/>
      <c r="E299" s="263"/>
      <c r="F299" s="263"/>
      <c r="G299" s="263"/>
      <c r="H299" s="263"/>
      <c r="I299" s="625"/>
      <c r="J299" s="314"/>
      <c r="K299" s="314"/>
      <c r="L299" s="744"/>
      <c r="M299" s="746"/>
      <c r="N299" s="312"/>
      <c r="O299" s="312"/>
      <c r="P299" s="312"/>
      <c r="Q299" s="312"/>
      <c r="R299" s="312"/>
      <c r="S299" s="312"/>
      <c r="T299" s="263"/>
      <c r="U299" s="263"/>
      <c r="V299" s="263"/>
      <c r="W299" s="258"/>
      <c r="X299" s="263"/>
      <c r="Y299" s="263"/>
      <c r="Z299" s="263"/>
      <c r="AA299" s="263"/>
      <c r="AB299" s="312"/>
      <c r="AC299" s="312"/>
      <c r="AD299" s="312"/>
      <c r="AE299" s="312"/>
      <c r="AF299" s="312"/>
      <c r="AG299" s="312"/>
      <c r="AH299" s="312"/>
      <c r="AI299" s="312"/>
      <c r="AJ299" s="263"/>
      <c r="AK299" s="263"/>
      <c r="AL299" s="263"/>
      <c r="AM299" s="263"/>
      <c r="AN299" s="263"/>
      <c r="AO299" s="263"/>
      <c r="AP299" s="263"/>
      <c r="AQ299" s="263"/>
      <c r="AS299" s="117"/>
      <c r="AT299" s="117"/>
      <c r="FK299" s="125"/>
      <c r="FL299" s="125"/>
      <c r="FM299" s="125"/>
    </row>
    <row r="300" spans="1:169" x14ac:dyDescent="0.3">
      <c r="A300" s="309"/>
      <c r="B300" s="310"/>
      <c r="C300" s="263"/>
      <c r="D300" s="263"/>
      <c r="E300" s="263"/>
      <c r="F300" s="263"/>
      <c r="G300" s="263"/>
      <c r="H300" s="263"/>
      <c r="I300" s="625"/>
      <c r="J300" s="314"/>
      <c r="K300" s="314"/>
      <c r="L300" s="744"/>
      <c r="M300" s="746"/>
      <c r="N300" s="312"/>
      <c r="O300" s="312"/>
      <c r="P300" s="312"/>
      <c r="Q300" s="312"/>
      <c r="R300" s="312"/>
      <c r="S300" s="312"/>
      <c r="T300" s="263"/>
      <c r="U300" s="263"/>
      <c r="V300" s="263"/>
      <c r="W300" s="258"/>
      <c r="X300" s="263"/>
      <c r="Y300" s="263"/>
      <c r="Z300" s="263"/>
      <c r="AA300" s="263"/>
      <c r="AB300" s="312"/>
      <c r="AC300" s="312"/>
      <c r="AD300" s="312"/>
      <c r="AE300" s="312"/>
      <c r="AF300" s="312"/>
      <c r="AG300" s="312"/>
      <c r="AH300" s="312"/>
      <c r="AI300" s="312"/>
      <c r="AJ300" s="263"/>
      <c r="AK300" s="263"/>
      <c r="AL300" s="263"/>
      <c r="AM300" s="263"/>
      <c r="AN300" s="263"/>
      <c r="AO300" s="263"/>
      <c r="AP300" s="263"/>
      <c r="AQ300" s="263"/>
      <c r="AS300" s="117"/>
      <c r="AT300" s="117"/>
      <c r="FK300" s="125"/>
      <c r="FL300" s="125"/>
      <c r="FM300" s="125"/>
    </row>
    <row r="301" spans="1:169" x14ac:dyDescent="0.3">
      <c r="A301" s="309"/>
      <c r="B301" s="310"/>
      <c r="C301" s="263"/>
      <c r="D301" s="263"/>
      <c r="E301" s="263"/>
      <c r="F301" s="263"/>
      <c r="G301" s="263"/>
      <c r="H301" s="263"/>
      <c r="I301" s="625"/>
      <c r="J301" s="314"/>
      <c r="K301" s="314"/>
      <c r="L301" s="744"/>
      <c r="M301" s="746"/>
      <c r="N301" s="312"/>
      <c r="O301" s="312"/>
      <c r="P301" s="312"/>
      <c r="Q301" s="312"/>
      <c r="R301" s="312"/>
      <c r="S301" s="312"/>
      <c r="T301" s="263"/>
      <c r="U301" s="263"/>
      <c r="V301" s="263"/>
      <c r="W301" s="258"/>
      <c r="X301" s="263"/>
      <c r="Y301" s="263"/>
      <c r="Z301" s="263"/>
      <c r="AA301" s="263"/>
      <c r="AB301" s="312"/>
      <c r="AC301" s="312"/>
      <c r="AD301" s="312"/>
      <c r="AE301" s="312"/>
      <c r="AF301" s="312"/>
      <c r="AG301" s="312"/>
      <c r="AH301" s="312"/>
      <c r="AI301" s="312"/>
      <c r="AJ301" s="263"/>
      <c r="AK301" s="263"/>
      <c r="AL301" s="263"/>
      <c r="AM301" s="263"/>
      <c r="AN301" s="263"/>
      <c r="AO301" s="263"/>
      <c r="AP301" s="263"/>
      <c r="AQ301" s="263"/>
      <c r="AS301" s="117"/>
      <c r="AT301" s="117"/>
      <c r="FK301" s="125"/>
      <c r="FL301" s="125"/>
      <c r="FM301" s="125"/>
    </row>
    <row r="302" spans="1:169" x14ac:dyDescent="0.3">
      <c r="A302" s="309"/>
      <c r="B302" s="310"/>
      <c r="C302" s="263"/>
      <c r="D302" s="263"/>
      <c r="E302" s="263"/>
      <c r="F302" s="263"/>
      <c r="G302" s="263"/>
      <c r="H302" s="263"/>
      <c r="I302" s="625"/>
      <c r="J302" s="314"/>
      <c r="K302" s="314"/>
      <c r="L302" s="744"/>
      <c r="M302" s="746"/>
      <c r="N302" s="312"/>
      <c r="O302" s="312"/>
      <c r="P302" s="312"/>
      <c r="Q302" s="312"/>
      <c r="R302" s="312"/>
      <c r="S302" s="312"/>
      <c r="T302" s="263"/>
      <c r="U302" s="263"/>
      <c r="V302" s="263"/>
      <c r="W302" s="258"/>
      <c r="X302" s="263"/>
      <c r="Y302" s="263"/>
      <c r="Z302" s="263"/>
      <c r="AA302" s="263"/>
      <c r="AB302" s="312"/>
      <c r="AC302" s="312"/>
      <c r="AD302" s="312"/>
      <c r="AE302" s="312"/>
      <c r="AF302" s="312"/>
      <c r="AG302" s="312"/>
      <c r="AH302" s="312"/>
      <c r="AI302" s="312"/>
      <c r="AJ302" s="263"/>
      <c r="AK302" s="263"/>
      <c r="AL302" s="263"/>
      <c r="AM302" s="263"/>
      <c r="AN302" s="263"/>
      <c r="AO302" s="263"/>
      <c r="AP302" s="263"/>
      <c r="AQ302" s="263"/>
      <c r="AS302" s="117"/>
      <c r="AT302" s="117"/>
      <c r="FK302" s="125"/>
      <c r="FL302" s="125"/>
      <c r="FM302" s="125"/>
    </row>
    <row r="303" spans="1:169" x14ac:dyDescent="0.3">
      <c r="A303" s="309"/>
      <c r="B303" s="310"/>
      <c r="C303" s="263"/>
      <c r="D303" s="263"/>
      <c r="E303" s="263"/>
      <c r="F303" s="263"/>
      <c r="G303" s="263"/>
      <c r="H303" s="263"/>
      <c r="I303" s="625"/>
      <c r="J303" s="314"/>
      <c r="K303" s="314"/>
      <c r="L303" s="744"/>
      <c r="M303" s="746"/>
      <c r="N303" s="312"/>
      <c r="O303" s="312"/>
      <c r="P303" s="312"/>
      <c r="Q303" s="312"/>
      <c r="R303" s="312"/>
      <c r="S303" s="312"/>
      <c r="T303" s="263"/>
      <c r="U303" s="263"/>
      <c r="V303" s="263"/>
      <c r="W303" s="258"/>
      <c r="X303" s="263"/>
      <c r="Y303" s="263"/>
      <c r="Z303" s="263"/>
      <c r="AA303" s="263"/>
      <c r="AB303" s="312"/>
      <c r="AC303" s="312"/>
      <c r="AD303" s="312"/>
      <c r="AE303" s="312"/>
      <c r="AF303" s="312"/>
      <c r="AG303" s="312"/>
      <c r="AH303" s="312"/>
      <c r="AI303" s="312"/>
      <c r="AJ303" s="263"/>
      <c r="AK303" s="263"/>
      <c r="AL303" s="263"/>
      <c r="AM303" s="263"/>
      <c r="AN303" s="263"/>
      <c r="AO303" s="263"/>
      <c r="AP303" s="263"/>
      <c r="AQ303" s="263"/>
      <c r="AS303" s="117"/>
      <c r="AT303" s="117"/>
      <c r="FK303" s="125"/>
      <c r="FL303" s="125"/>
      <c r="FM303" s="125"/>
    </row>
    <row r="304" spans="1:169" x14ac:dyDescent="0.3">
      <c r="A304" s="309"/>
      <c r="B304" s="310"/>
      <c r="C304" s="263"/>
      <c r="D304" s="263"/>
      <c r="E304" s="263"/>
      <c r="F304" s="263"/>
      <c r="G304" s="263"/>
      <c r="H304" s="263"/>
      <c r="I304" s="625"/>
      <c r="J304" s="314"/>
      <c r="K304" s="314"/>
      <c r="L304" s="744"/>
      <c r="M304" s="746"/>
      <c r="N304" s="312"/>
      <c r="O304" s="312"/>
      <c r="P304" s="312"/>
      <c r="Q304" s="312"/>
      <c r="R304" s="312"/>
      <c r="S304" s="312"/>
      <c r="T304" s="263"/>
      <c r="U304" s="263"/>
      <c r="V304" s="263"/>
      <c r="W304" s="258"/>
      <c r="X304" s="263"/>
      <c r="Y304" s="263"/>
      <c r="Z304" s="263"/>
      <c r="AA304" s="263"/>
      <c r="AB304" s="312"/>
      <c r="AC304" s="312"/>
      <c r="AD304" s="312"/>
      <c r="AE304" s="312"/>
      <c r="AF304" s="312"/>
      <c r="AG304" s="312"/>
      <c r="AH304" s="312"/>
      <c r="AI304" s="312"/>
      <c r="AJ304" s="263"/>
      <c r="AK304" s="263"/>
      <c r="AL304" s="263"/>
      <c r="AM304" s="263"/>
      <c r="AN304" s="263"/>
      <c r="AO304" s="263"/>
      <c r="AP304" s="263"/>
      <c r="AQ304" s="263"/>
      <c r="AS304" s="117"/>
      <c r="AT304" s="117"/>
      <c r="FK304" s="125"/>
      <c r="FL304" s="125"/>
      <c r="FM304" s="125"/>
    </row>
    <row r="305" spans="1:169" x14ac:dyDescent="0.3">
      <c r="A305" s="309"/>
      <c r="B305" s="310"/>
      <c r="C305" s="263"/>
      <c r="D305" s="263"/>
      <c r="E305" s="263"/>
      <c r="F305" s="263"/>
      <c r="G305" s="263"/>
      <c r="H305" s="263"/>
      <c r="I305" s="625"/>
      <c r="J305" s="314"/>
      <c r="K305" s="314"/>
      <c r="L305" s="744"/>
      <c r="M305" s="746"/>
      <c r="N305" s="312"/>
      <c r="O305" s="312"/>
      <c r="P305" s="312"/>
      <c r="Q305" s="312"/>
      <c r="R305" s="312"/>
      <c r="S305" s="312"/>
      <c r="T305" s="263"/>
      <c r="U305" s="263"/>
      <c r="V305" s="263"/>
      <c r="W305" s="258"/>
      <c r="X305" s="263"/>
      <c r="Y305" s="263"/>
      <c r="Z305" s="263"/>
      <c r="AA305" s="263"/>
      <c r="AB305" s="312"/>
      <c r="AC305" s="312"/>
      <c r="AD305" s="312"/>
      <c r="AE305" s="312"/>
      <c r="AF305" s="312"/>
      <c r="AG305" s="312"/>
      <c r="AH305" s="312"/>
      <c r="AI305" s="312"/>
      <c r="AJ305" s="263"/>
      <c r="AK305" s="263"/>
      <c r="AL305" s="263"/>
      <c r="AM305" s="263"/>
      <c r="AN305" s="263"/>
      <c r="AO305" s="263"/>
      <c r="AP305" s="263"/>
      <c r="AQ305" s="263"/>
      <c r="AS305" s="117"/>
      <c r="AT305" s="117"/>
      <c r="FK305" s="125"/>
      <c r="FL305" s="125"/>
      <c r="FM305" s="125"/>
    </row>
    <row r="306" spans="1:169" x14ac:dyDescent="0.3">
      <c r="A306" s="309"/>
      <c r="B306" s="310"/>
      <c r="C306" s="263"/>
      <c r="D306" s="263"/>
      <c r="E306" s="263"/>
      <c r="F306" s="263"/>
      <c r="G306" s="263"/>
      <c r="H306" s="263"/>
      <c r="I306" s="625"/>
      <c r="J306" s="314"/>
      <c r="K306" s="314"/>
      <c r="L306" s="744"/>
      <c r="M306" s="746"/>
      <c r="N306" s="312"/>
      <c r="O306" s="312"/>
      <c r="P306" s="312"/>
      <c r="Q306" s="312"/>
      <c r="R306" s="312"/>
      <c r="S306" s="312"/>
      <c r="T306" s="263"/>
      <c r="U306" s="263"/>
      <c r="V306" s="263"/>
      <c r="W306" s="258"/>
      <c r="X306" s="263"/>
      <c r="Y306" s="263"/>
      <c r="Z306" s="263"/>
      <c r="AA306" s="263"/>
      <c r="AB306" s="312"/>
      <c r="AC306" s="312"/>
      <c r="AD306" s="312"/>
      <c r="AE306" s="312"/>
      <c r="AF306" s="312"/>
      <c r="AG306" s="312"/>
      <c r="AH306" s="312"/>
      <c r="AI306" s="312"/>
      <c r="AJ306" s="263"/>
      <c r="AK306" s="263"/>
      <c r="AL306" s="263"/>
      <c r="AM306" s="263"/>
      <c r="AN306" s="263"/>
      <c r="AO306" s="263"/>
      <c r="AP306" s="263"/>
      <c r="AQ306" s="263"/>
      <c r="AS306" s="117"/>
      <c r="AT306" s="117"/>
      <c r="FK306" s="125"/>
      <c r="FL306" s="125"/>
      <c r="FM306" s="125"/>
    </row>
    <row r="307" spans="1:169" x14ac:dyDescent="0.3">
      <c r="A307" s="309"/>
      <c r="B307" s="310"/>
      <c r="C307" s="263"/>
      <c r="D307" s="263"/>
      <c r="E307" s="263"/>
      <c r="F307" s="263"/>
      <c r="G307" s="263"/>
      <c r="H307" s="263"/>
      <c r="I307" s="625"/>
      <c r="J307" s="314"/>
      <c r="K307" s="314"/>
      <c r="L307" s="744"/>
      <c r="M307" s="746"/>
      <c r="N307" s="312"/>
      <c r="O307" s="312"/>
      <c r="P307" s="312"/>
      <c r="Q307" s="312"/>
      <c r="R307" s="312"/>
      <c r="S307" s="312"/>
      <c r="T307" s="263"/>
      <c r="U307" s="263"/>
      <c r="V307" s="263"/>
      <c r="W307" s="258"/>
      <c r="X307" s="263"/>
      <c r="Y307" s="263"/>
      <c r="Z307" s="263"/>
      <c r="AA307" s="263"/>
      <c r="AB307" s="312"/>
      <c r="AC307" s="312"/>
      <c r="AD307" s="312"/>
      <c r="AE307" s="312"/>
      <c r="AF307" s="312"/>
      <c r="AG307" s="312"/>
      <c r="AH307" s="312"/>
      <c r="AI307" s="312"/>
      <c r="AJ307" s="263"/>
      <c r="AK307" s="263"/>
      <c r="AL307" s="263"/>
      <c r="AM307" s="263"/>
      <c r="AN307" s="263"/>
      <c r="AO307" s="263"/>
      <c r="AP307" s="263"/>
      <c r="AQ307" s="263"/>
      <c r="AS307" s="117"/>
      <c r="AT307" s="117"/>
      <c r="FK307" s="125"/>
      <c r="FL307" s="125"/>
      <c r="FM307" s="125"/>
    </row>
    <row r="308" spans="1:169" x14ac:dyDescent="0.3">
      <c r="A308" s="309"/>
      <c r="B308" s="310"/>
      <c r="C308" s="263"/>
      <c r="D308" s="263"/>
      <c r="E308" s="263"/>
      <c r="F308" s="263"/>
      <c r="G308" s="263"/>
      <c r="H308" s="263"/>
      <c r="I308" s="625"/>
      <c r="J308" s="314"/>
      <c r="K308" s="314"/>
      <c r="L308" s="744"/>
      <c r="M308" s="746"/>
      <c r="N308" s="312"/>
      <c r="O308" s="312"/>
      <c r="P308" s="312"/>
      <c r="Q308" s="312"/>
      <c r="R308" s="312"/>
      <c r="S308" s="312"/>
      <c r="T308" s="263"/>
      <c r="U308" s="263"/>
      <c r="V308" s="263"/>
      <c r="W308" s="258"/>
      <c r="X308" s="263"/>
      <c r="Y308" s="263"/>
      <c r="Z308" s="263"/>
      <c r="AA308" s="263"/>
      <c r="AB308" s="312"/>
      <c r="AC308" s="312"/>
      <c r="AD308" s="312"/>
      <c r="AE308" s="312"/>
      <c r="AF308" s="312"/>
      <c r="AG308" s="312"/>
      <c r="AH308" s="312"/>
      <c r="AI308" s="312"/>
      <c r="AJ308" s="263"/>
      <c r="AK308" s="263"/>
      <c r="AL308" s="263"/>
      <c r="AM308" s="263"/>
      <c r="AN308" s="263"/>
      <c r="AO308" s="263"/>
      <c r="AP308" s="263"/>
      <c r="AQ308" s="263"/>
      <c r="AS308" s="117"/>
      <c r="AT308" s="117"/>
      <c r="FK308" s="125"/>
      <c r="FL308" s="125"/>
      <c r="FM308" s="125"/>
    </row>
    <row r="309" spans="1:169" x14ac:dyDescent="0.3">
      <c r="A309" s="309"/>
      <c r="B309" s="310"/>
      <c r="C309" s="263"/>
      <c r="D309" s="263"/>
      <c r="E309" s="263"/>
      <c r="F309" s="263"/>
      <c r="G309" s="263"/>
      <c r="H309" s="263"/>
      <c r="I309" s="625"/>
      <c r="J309" s="314"/>
      <c r="K309" s="314"/>
      <c r="L309" s="744"/>
      <c r="M309" s="746"/>
      <c r="N309" s="312"/>
      <c r="O309" s="312"/>
      <c r="P309" s="312"/>
      <c r="Q309" s="312"/>
      <c r="R309" s="312"/>
      <c r="S309" s="312"/>
      <c r="T309" s="263"/>
      <c r="U309" s="263"/>
      <c r="V309" s="263"/>
      <c r="W309" s="258"/>
      <c r="X309" s="263"/>
      <c r="Y309" s="263"/>
      <c r="Z309" s="263"/>
      <c r="AA309" s="263"/>
      <c r="AB309" s="312"/>
      <c r="AC309" s="312"/>
      <c r="AD309" s="312"/>
      <c r="AE309" s="312"/>
      <c r="AF309" s="312"/>
      <c r="AG309" s="312"/>
      <c r="AH309" s="312"/>
      <c r="AI309" s="312"/>
      <c r="AJ309" s="263"/>
      <c r="AK309" s="263"/>
      <c r="AL309" s="263"/>
      <c r="AM309" s="263"/>
      <c r="AN309" s="263"/>
      <c r="AO309" s="263"/>
      <c r="AP309" s="263"/>
      <c r="AQ309" s="263"/>
      <c r="AS309" s="117"/>
      <c r="AT309" s="117"/>
      <c r="FK309" s="125"/>
      <c r="FL309" s="125"/>
      <c r="FM309" s="125"/>
    </row>
    <row r="310" spans="1:169" x14ac:dyDescent="0.3">
      <c r="A310" s="309"/>
      <c r="B310" s="310"/>
      <c r="C310" s="263"/>
      <c r="D310" s="263"/>
      <c r="E310" s="263"/>
      <c r="F310" s="263"/>
      <c r="G310" s="263"/>
      <c r="H310" s="263"/>
      <c r="I310" s="625"/>
      <c r="J310" s="314"/>
      <c r="K310" s="314"/>
      <c r="L310" s="744"/>
      <c r="M310" s="746"/>
      <c r="N310" s="312"/>
      <c r="O310" s="312"/>
      <c r="P310" s="312"/>
      <c r="Q310" s="312"/>
      <c r="R310" s="312"/>
      <c r="S310" s="312"/>
      <c r="T310" s="263"/>
      <c r="U310" s="263"/>
      <c r="V310" s="263"/>
      <c r="W310" s="258"/>
      <c r="X310" s="263"/>
      <c r="Y310" s="263"/>
      <c r="Z310" s="263"/>
      <c r="AA310" s="263"/>
      <c r="AB310" s="312"/>
      <c r="AC310" s="312"/>
      <c r="AD310" s="312"/>
      <c r="AE310" s="312"/>
      <c r="AF310" s="312"/>
      <c r="AG310" s="312"/>
      <c r="AH310" s="312"/>
      <c r="AI310" s="312"/>
      <c r="AJ310" s="263"/>
      <c r="AK310" s="263"/>
      <c r="AL310" s="263"/>
      <c r="AM310" s="263"/>
      <c r="AN310" s="263"/>
      <c r="AO310" s="263"/>
      <c r="AP310" s="263"/>
      <c r="AQ310" s="263"/>
      <c r="AS310" s="117"/>
      <c r="AT310" s="117"/>
      <c r="FK310" s="125"/>
      <c r="FL310" s="125"/>
      <c r="FM310" s="125"/>
    </row>
    <row r="311" spans="1:169" x14ac:dyDescent="0.3">
      <c r="A311" s="309"/>
      <c r="B311" s="310"/>
      <c r="C311" s="263"/>
      <c r="D311" s="263"/>
      <c r="E311" s="263"/>
      <c r="F311" s="263"/>
      <c r="G311" s="263"/>
      <c r="H311" s="263"/>
      <c r="I311" s="625"/>
      <c r="J311" s="314"/>
      <c r="K311" s="314"/>
      <c r="L311" s="744"/>
      <c r="M311" s="746"/>
      <c r="N311" s="312"/>
      <c r="O311" s="312"/>
      <c r="P311" s="312"/>
      <c r="Q311" s="312"/>
      <c r="R311" s="312"/>
      <c r="S311" s="312"/>
      <c r="T311" s="263"/>
      <c r="U311" s="263"/>
      <c r="V311" s="263"/>
      <c r="W311" s="258"/>
      <c r="X311" s="263"/>
      <c r="Y311" s="263"/>
      <c r="Z311" s="263"/>
      <c r="AA311" s="263"/>
      <c r="AB311" s="312"/>
      <c r="AC311" s="312"/>
      <c r="AD311" s="312"/>
      <c r="AE311" s="312"/>
      <c r="AF311" s="312"/>
      <c r="AG311" s="312"/>
      <c r="AH311" s="312"/>
      <c r="AI311" s="312"/>
      <c r="AJ311" s="263"/>
      <c r="AK311" s="263"/>
      <c r="AL311" s="263"/>
      <c r="AM311" s="263"/>
      <c r="AN311" s="263"/>
      <c r="AO311" s="263"/>
      <c r="AP311" s="263"/>
      <c r="AQ311" s="263"/>
      <c r="AS311" s="117"/>
      <c r="AT311" s="117"/>
      <c r="FK311" s="125"/>
      <c r="FL311" s="125"/>
      <c r="FM311" s="125"/>
    </row>
    <row r="312" spans="1:169" x14ac:dyDescent="0.3">
      <c r="A312" s="309"/>
      <c r="B312" s="310"/>
      <c r="C312" s="263"/>
      <c r="D312" s="263"/>
      <c r="E312" s="263"/>
      <c r="F312" s="263"/>
      <c r="G312" s="263"/>
      <c r="H312" s="263"/>
      <c r="I312" s="625"/>
      <c r="J312" s="314"/>
      <c r="K312" s="314"/>
      <c r="L312" s="744"/>
      <c r="M312" s="746"/>
      <c r="N312" s="312"/>
      <c r="O312" s="312"/>
      <c r="P312" s="312"/>
      <c r="Q312" s="312"/>
      <c r="R312" s="312"/>
      <c r="S312" s="312"/>
      <c r="T312" s="263"/>
      <c r="U312" s="263"/>
      <c r="V312" s="263"/>
      <c r="W312" s="258"/>
      <c r="X312" s="263"/>
      <c r="Y312" s="263"/>
      <c r="Z312" s="263"/>
      <c r="AA312" s="263"/>
      <c r="AB312" s="312"/>
      <c r="AC312" s="312"/>
      <c r="AD312" s="312"/>
      <c r="AE312" s="312"/>
      <c r="AF312" s="312"/>
      <c r="AG312" s="312"/>
      <c r="AH312" s="312"/>
      <c r="AI312" s="312"/>
      <c r="AJ312" s="263"/>
      <c r="AK312" s="263"/>
      <c r="AL312" s="263"/>
      <c r="AM312" s="263"/>
      <c r="AN312" s="263"/>
      <c r="AO312" s="263"/>
      <c r="AP312" s="263"/>
      <c r="AQ312" s="263"/>
      <c r="AS312" s="117"/>
      <c r="AT312" s="117"/>
      <c r="FK312" s="125"/>
      <c r="FL312" s="125"/>
      <c r="FM312" s="125"/>
    </row>
    <row r="313" spans="1:169" x14ac:dyDescent="0.3">
      <c r="A313" s="309"/>
      <c r="B313" s="310"/>
      <c r="C313" s="263"/>
      <c r="D313" s="263"/>
      <c r="E313" s="263"/>
      <c r="F313" s="263"/>
      <c r="G313" s="263"/>
      <c r="H313" s="263"/>
      <c r="I313" s="625"/>
      <c r="J313" s="314"/>
      <c r="K313" s="314"/>
      <c r="L313" s="744"/>
      <c r="M313" s="746"/>
      <c r="N313" s="312"/>
      <c r="O313" s="312"/>
      <c r="P313" s="312"/>
      <c r="Q313" s="312"/>
      <c r="R313" s="312"/>
      <c r="S313" s="312"/>
      <c r="T313" s="263"/>
      <c r="U313" s="263"/>
      <c r="V313" s="263"/>
      <c r="W313" s="258"/>
      <c r="X313" s="263"/>
      <c r="Y313" s="263"/>
      <c r="Z313" s="263"/>
      <c r="AA313" s="263"/>
      <c r="AB313" s="312"/>
      <c r="AC313" s="312"/>
      <c r="AD313" s="312"/>
      <c r="AE313" s="312"/>
      <c r="AF313" s="312"/>
      <c r="AG313" s="312"/>
      <c r="AH313" s="312"/>
      <c r="AI313" s="312"/>
      <c r="AJ313" s="263"/>
      <c r="AK313" s="263"/>
      <c r="AL313" s="263"/>
      <c r="AM313" s="263"/>
      <c r="AN313" s="263"/>
      <c r="AO313" s="263"/>
      <c r="AP313" s="263"/>
      <c r="AQ313" s="263"/>
      <c r="AS313" s="117"/>
      <c r="AT313" s="117"/>
      <c r="FK313" s="125"/>
      <c r="FL313" s="125"/>
      <c r="FM313" s="125"/>
    </row>
    <row r="314" spans="1:169" x14ac:dyDescent="0.3">
      <c r="A314" s="309"/>
      <c r="B314" s="310"/>
      <c r="C314" s="263"/>
      <c r="D314" s="263"/>
      <c r="E314" s="263"/>
      <c r="F314" s="263"/>
      <c r="G314" s="263"/>
      <c r="H314" s="263"/>
      <c r="I314" s="625"/>
      <c r="J314" s="314"/>
      <c r="K314" s="314"/>
      <c r="L314" s="744"/>
      <c r="M314" s="746"/>
      <c r="N314" s="312"/>
      <c r="O314" s="312"/>
      <c r="P314" s="312"/>
      <c r="Q314" s="312"/>
      <c r="R314" s="312"/>
      <c r="S314" s="312"/>
      <c r="T314" s="263"/>
      <c r="U314" s="263"/>
      <c r="V314" s="263"/>
      <c r="W314" s="258"/>
      <c r="X314" s="263"/>
      <c r="Y314" s="263"/>
      <c r="Z314" s="263"/>
      <c r="AA314" s="263"/>
      <c r="AB314" s="312"/>
      <c r="AC314" s="312"/>
      <c r="AD314" s="312"/>
      <c r="AE314" s="312"/>
      <c r="AF314" s="312"/>
      <c r="AG314" s="312"/>
      <c r="AH314" s="312"/>
      <c r="AI314" s="312"/>
      <c r="AJ314" s="263"/>
      <c r="AK314" s="263"/>
      <c r="AL314" s="263"/>
      <c r="AM314" s="263"/>
      <c r="AN314" s="263"/>
      <c r="AO314" s="263"/>
      <c r="AP314" s="263"/>
      <c r="AQ314" s="263"/>
      <c r="AS314" s="117"/>
      <c r="AT314" s="117"/>
      <c r="FK314" s="125"/>
      <c r="FL314" s="125"/>
      <c r="FM314" s="125"/>
    </row>
    <row r="315" spans="1:169" x14ac:dyDescent="0.3">
      <c r="A315" s="309"/>
      <c r="B315" s="310"/>
      <c r="C315" s="263"/>
      <c r="D315" s="263"/>
      <c r="E315" s="263"/>
      <c r="F315" s="263"/>
      <c r="G315" s="263"/>
      <c r="H315" s="263"/>
      <c r="I315" s="625"/>
      <c r="J315" s="314"/>
      <c r="K315" s="314"/>
      <c r="L315" s="744"/>
      <c r="M315" s="746"/>
      <c r="N315" s="312"/>
      <c r="O315" s="312"/>
      <c r="P315" s="312"/>
      <c r="Q315" s="312"/>
      <c r="R315" s="312"/>
      <c r="S315" s="312"/>
      <c r="T315" s="263"/>
      <c r="U315" s="263"/>
      <c r="V315" s="263"/>
      <c r="W315" s="258"/>
      <c r="X315" s="263"/>
      <c r="Y315" s="263"/>
      <c r="Z315" s="263"/>
      <c r="AA315" s="263"/>
      <c r="AB315" s="312"/>
      <c r="AC315" s="312"/>
      <c r="AD315" s="312"/>
      <c r="AE315" s="312"/>
      <c r="AF315" s="312"/>
      <c r="AG315" s="312"/>
      <c r="AH315" s="312"/>
      <c r="AI315" s="312"/>
      <c r="AJ315" s="263"/>
      <c r="AK315" s="263"/>
      <c r="AL315" s="263"/>
      <c r="AM315" s="263"/>
      <c r="AN315" s="263"/>
      <c r="AO315" s="263"/>
      <c r="AP315" s="263"/>
      <c r="AQ315" s="263"/>
      <c r="AS315" s="117"/>
      <c r="AT315" s="117"/>
      <c r="FK315" s="125"/>
      <c r="FL315" s="125"/>
      <c r="FM315" s="125"/>
    </row>
    <row r="316" spans="1:169" x14ac:dyDescent="0.3">
      <c r="A316" s="309"/>
      <c r="B316" s="310"/>
      <c r="C316" s="263"/>
      <c r="D316" s="263"/>
      <c r="E316" s="263"/>
      <c r="F316" s="263"/>
      <c r="G316" s="263"/>
      <c r="H316" s="263"/>
      <c r="I316" s="625"/>
      <c r="J316" s="314"/>
      <c r="K316" s="314"/>
      <c r="L316" s="744"/>
      <c r="M316" s="746"/>
      <c r="N316" s="312"/>
      <c r="O316" s="312"/>
      <c r="P316" s="312"/>
      <c r="Q316" s="312"/>
      <c r="R316" s="312"/>
      <c r="S316" s="312"/>
      <c r="T316" s="263"/>
      <c r="U316" s="263"/>
      <c r="V316" s="263"/>
      <c r="W316" s="258"/>
      <c r="X316" s="263"/>
      <c r="Y316" s="263"/>
      <c r="Z316" s="263"/>
      <c r="AA316" s="263"/>
      <c r="AB316" s="312"/>
      <c r="AC316" s="312"/>
      <c r="AD316" s="312"/>
      <c r="AE316" s="312"/>
      <c r="AF316" s="312"/>
      <c r="AG316" s="312"/>
      <c r="AH316" s="312"/>
      <c r="AI316" s="312"/>
      <c r="AJ316" s="263"/>
      <c r="AK316" s="263"/>
      <c r="AL316" s="263"/>
      <c r="AM316" s="263"/>
      <c r="AN316" s="263"/>
      <c r="AO316" s="263"/>
      <c r="AP316" s="263"/>
      <c r="AQ316" s="263"/>
      <c r="AS316" s="117"/>
      <c r="AT316" s="117"/>
      <c r="FK316" s="125"/>
      <c r="FL316" s="125"/>
      <c r="FM316" s="125"/>
    </row>
    <row r="317" spans="1:169" x14ac:dyDescent="0.3">
      <c r="A317" s="309"/>
      <c r="B317" s="310"/>
      <c r="C317" s="263"/>
      <c r="D317" s="263"/>
      <c r="E317" s="263"/>
      <c r="F317" s="263"/>
      <c r="G317" s="263"/>
      <c r="H317" s="263"/>
      <c r="I317" s="625"/>
      <c r="J317" s="314"/>
      <c r="K317" s="314"/>
      <c r="L317" s="744"/>
      <c r="M317" s="746"/>
      <c r="N317" s="312"/>
      <c r="O317" s="312"/>
      <c r="P317" s="312"/>
      <c r="Q317" s="312"/>
      <c r="R317" s="312"/>
      <c r="S317" s="312"/>
      <c r="T317" s="263"/>
      <c r="U317" s="263"/>
      <c r="V317" s="263"/>
      <c r="W317" s="258"/>
      <c r="X317" s="263"/>
      <c r="Y317" s="263"/>
      <c r="Z317" s="263"/>
      <c r="AA317" s="263"/>
      <c r="AB317" s="312"/>
      <c r="AC317" s="312"/>
      <c r="AD317" s="312"/>
      <c r="AE317" s="312"/>
      <c r="AF317" s="312"/>
      <c r="AG317" s="312"/>
      <c r="AH317" s="312"/>
      <c r="AI317" s="312"/>
      <c r="AJ317" s="263"/>
      <c r="AK317" s="263"/>
      <c r="AL317" s="263"/>
      <c r="AM317" s="263"/>
      <c r="AN317" s="263"/>
      <c r="AO317" s="263"/>
      <c r="AP317" s="263"/>
      <c r="AQ317" s="263"/>
      <c r="AS317" s="117"/>
      <c r="AT317" s="117"/>
      <c r="FK317" s="125"/>
      <c r="FL317" s="125"/>
      <c r="FM317" s="125"/>
    </row>
    <row r="318" spans="1:169" x14ac:dyDescent="0.3">
      <c r="A318" s="309"/>
      <c r="B318" s="310"/>
      <c r="C318" s="263"/>
      <c r="D318" s="263"/>
      <c r="E318" s="263"/>
      <c r="F318" s="263"/>
      <c r="G318" s="263"/>
      <c r="H318" s="263"/>
      <c r="I318" s="625"/>
      <c r="J318" s="314"/>
      <c r="K318" s="314"/>
      <c r="L318" s="744"/>
      <c r="M318" s="746"/>
      <c r="N318" s="312"/>
      <c r="O318" s="312"/>
      <c r="P318" s="312"/>
      <c r="Q318" s="312"/>
      <c r="R318" s="312"/>
      <c r="S318" s="312"/>
      <c r="T318" s="263"/>
      <c r="U318" s="263"/>
      <c r="V318" s="263"/>
      <c r="W318" s="258"/>
      <c r="X318" s="263"/>
      <c r="Y318" s="263"/>
      <c r="Z318" s="263"/>
      <c r="AA318" s="263"/>
      <c r="AB318" s="312"/>
      <c r="AC318" s="312"/>
      <c r="AD318" s="312"/>
      <c r="AE318" s="312"/>
      <c r="AF318" s="312"/>
      <c r="AG318" s="312"/>
      <c r="AH318" s="312"/>
      <c r="AI318" s="312"/>
      <c r="AJ318" s="263"/>
      <c r="AK318" s="263"/>
      <c r="AL318" s="263"/>
      <c r="AM318" s="263"/>
      <c r="AN318" s="263"/>
      <c r="AO318" s="263"/>
      <c r="AP318" s="263"/>
      <c r="AQ318" s="263"/>
      <c r="AS318" s="117"/>
      <c r="AT318" s="117"/>
      <c r="FK318" s="125"/>
      <c r="FL318" s="125"/>
      <c r="FM318" s="125"/>
    </row>
    <row r="319" spans="1:169" x14ac:dyDescent="0.3">
      <c r="A319" s="309"/>
      <c r="B319" s="310"/>
      <c r="C319" s="263"/>
      <c r="D319" s="263"/>
      <c r="E319" s="263"/>
      <c r="F319" s="263"/>
      <c r="G319" s="263"/>
      <c r="H319" s="263"/>
      <c r="I319" s="625"/>
      <c r="J319" s="314"/>
      <c r="K319" s="314"/>
      <c r="L319" s="744"/>
      <c r="M319" s="746"/>
      <c r="N319" s="312"/>
      <c r="O319" s="312"/>
      <c r="P319" s="312"/>
      <c r="Q319" s="312"/>
      <c r="R319" s="312"/>
      <c r="S319" s="312"/>
      <c r="T319" s="263"/>
      <c r="U319" s="263"/>
      <c r="V319" s="263"/>
      <c r="W319" s="258"/>
      <c r="X319" s="263"/>
      <c r="Y319" s="263"/>
      <c r="Z319" s="263"/>
      <c r="AA319" s="263"/>
      <c r="AB319" s="312"/>
      <c r="AC319" s="312"/>
      <c r="AD319" s="312"/>
      <c r="AE319" s="312"/>
      <c r="AF319" s="312"/>
      <c r="AG319" s="312"/>
      <c r="AH319" s="312"/>
      <c r="AI319" s="312"/>
      <c r="AJ319" s="263"/>
      <c r="AK319" s="263"/>
      <c r="AL319" s="263"/>
      <c r="AM319" s="263"/>
      <c r="AN319" s="263"/>
      <c r="AO319" s="263"/>
      <c r="AP319" s="263"/>
      <c r="AQ319" s="263"/>
      <c r="AS319" s="117"/>
      <c r="AT319" s="117"/>
      <c r="FK319" s="125"/>
      <c r="FL319" s="125"/>
      <c r="FM319" s="125"/>
    </row>
    <row r="320" spans="1:169" x14ac:dyDescent="0.3">
      <c r="A320" s="309"/>
      <c r="B320" s="310"/>
      <c r="C320" s="263"/>
      <c r="D320" s="263"/>
      <c r="E320" s="263"/>
      <c r="F320" s="263"/>
      <c r="G320" s="263"/>
      <c r="H320" s="263"/>
      <c r="I320" s="625"/>
      <c r="J320" s="314"/>
      <c r="K320" s="314"/>
      <c r="L320" s="744"/>
      <c r="M320" s="746"/>
      <c r="N320" s="312"/>
      <c r="O320" s="312"/>
      <c r="P320" s="312"/>
      <c r="Q320" s="312"/>
      <c r="R320" s="312"/>
      <c r="S320" s="312"/>
      <c r="T320" s="263"/>
      <c r="U320" s="263"/>
      <c r="V320" s="263"/>
      <c r="W320" s="258"/>
      <c r="X320" s="263"/>
      <c r="Y320" s="263"/>
      <c r="Z320" s="263"/>
      <c r="AA320" s="263"/>
      <c r="AB320" s="312"/>
      <c r="AC320" s="312"/>
      <c r="AD320" s="312"/>
      <c r="AE320" s="312"/>
      <c r="AF320" s="312"/>
      <c r="AG320" s="312"/>
      <c r="AH320" s="312"/>
      <c r="AI320" s="312"/>
      <c r="AJ320" s="263"/>
      <c r="AK320" s="263"/>
      <c r="AL320" s="263"/>
      <c r="AM320" s="263"/>
      <c r="AN320" s="263"/>
      <c r="AO320" s="263"/>
      <c r="AP320" s="263"/>
      <c r="AQ320" s="263"/>
      <c r="AS320" s="117"/>
      <c r="AT320" s="117"/>
      <c r="FK320" s="125"/>
      <c r="FL320" s="125"/>
      <c r="FM320" s="125"/>
    </row>
    <row r="321" spans="1:169" x14ac:dyDescent="0.3">
      <c r="A321" s="309"/>
      <c r="B321" s="310"/>
      <c r="C321" s="263"/>
      <c r="D321" s="263"/>
      <c r="E321" s="263"/>
      <c r="F321" s="263"/>
      <c r="G321" s="263"/>
      <c r="H321" s="263"/>
      <c r="I321" s="625"/>
      <c r="J321" s="314"/>
      <c r="K321" s="314"/>
      <c r="L321" s="744"/>
      <c r="M321" s="746"/>
      <c r="N321" s="312"/>
      <c r="O321" s="312"/>
      <c r="P321" s="312"/>
      <c r="Q321" s="312"/>
      <c r="R321" s="312"/>
      <c r="S321" s="312"/>
      <c r="T321" s="263"/>
      <c r="U321" s="263"/>
      <c r="V321" s="263"/>
      <c r="W321" s="258"/>
      <c r="X321" s="263"/>
      <c r="Y321" s="263"/>
      <c r="Z321" s="263"/>
      <c r="AA321" s="263"/>
      <c r="AB321" s="312"/>
      <c r="AC321" s="312"/>
      <c r="AD321" s="312"/>
      <c r="AE321" s="312"/>
      <c r="AF321" s="312"/>
      <c r="AG321" s="312"/>
      <c r="AH321" s="312"/>
      <c r="AI321" s="312"/>
      <c r="AJ321" s="263"/>
      <c r="AK321" s="263"/>
      <c r="AL321" s="263"/>
      <c r="AM321" s="263"/>
      <c r="AN321" s="263"/>
      <c r="AO321" s="263"/>
      <c r="AP321" s="263"/>
      <c r="AQ321" s="263"/>
      <c r="AS321" s="117"/>
      <c r="AT321" s="117"/>
      <c r="FK321" s="125"/>
      <c r="FL321" s="125"/>
      <c r="FM321" s="125"/>
    </row>
    <row r="322" spans="1:169" x14ac:dyDescent="0.3">
      <c r="A322" s="309"/>
      <c r="B322" s="310"/>
      <c r="C322" s="263"/>
      <c r="D322" s="263"/>
      <c r="E322" s="263"/>
      <c r="F322" s="263"/>
      <c r="G322" s="263"/>
      <c r="H322" s="263"/>
      <c r="I322" s="625"/>
      <c r="J322" s="314"/>
      <c r="K322" s="314"/>
      <c r="L322" s="744"/>
      <c r="M322" s="746"/>
      <c r="N322" s="312"/>
      <c r="O322" s="312"/>
      <c r="P322" s="312"/>
      <c r="Q322" s="312"/>
      <c r="R322" s="312"/>
      <c r="S322" s="312"/>
      <c r="T322" s="263"/>
      <c r="U322" s="263"/>
      <c r="V322" s="263"/>
      <c r="W322" s="258"/>
      <c r="X322" s="263"/>
      <c r="Y322" s="263"/>
      <c r="Z322" s="263"/>
      <c r="AA322" s="263"/>
      <c r="AB322" s="312"/>
      <c r="AC322" s="312"/>
      <c r="AD322" s="312"/>
      <c r="AE322" s="312"/>
      <c r="AF322" s="312"/>
      <c r="AG322" s="312"/>
      <c r="AH322" s="312"/>
      <c r="AI322" s="312"/>
      <c r="AJ322" s="263"/>
      <c r="AK322" s="263"/>
      <c r="AL322" s="263"/>
      <c r="AM322" s="263"/>
      <c r="AN322" s="263"/>
      <c r="AO322" s="263"/>
      <c r="AP322" s="263"/>
      <c r="AQ322" s="263"/>
      <c r="AS322" s="117"/>
      <c r="AT322" s="117"/>
      <c r="FK322" s="125"/>
      <c r="FL322" s="125"/>
      <c r="FM322" s="125"/>
    </row>
    <row r="323" spans="1:169" x14ac:dyDescent="0.3">
      <c r="A323" s="309"/>
      <c r="B323" s="310"/>
      <c r="C323" s="263"/>
      <c r="D323" s="263"/>
      <c r="E323" s="263"/>
      <c r="F323" s="263"/>
      <c r="G323" s="263"/>
      <c r="H323" s="263"/>
      <c r="I323" s="625"/>
      <c r="J323" s="314"/>
      <c r="K323" s="314"/>
      <c r="L323" s="744"/>
      <c r="M323" s="746"/>
      <c r="N323" s="312"/>
      <c r="O323" s="312"/>
      <c r="P323" s="312"/>
      <c r="Q323" s="312"/>
      <c r="R323" s="312"/>
      <c r="S323" s="312"/>
      <c r="T323" s="263"/>
      <c r="U323" s="263"/>
      <c r="V323" s="263"/>
      <c r="W323" s="258"/>
      <c r="X323" s="263"/>
      <c r="Y323" s="263"/>
      <c r="Z323" s="263"/>
      <c r="AA323" s="263"/>
      <c r="AB323" s="312"/>
      <c r="AC323" s="312"/>
      <c r="AD323" s="312"/>
      <c r="AE323" s="312"/>
      <c r="AF323" s="312"/>
      <c r="AG323" s="312"/>
      <c r="AH323" s="312"/>
      <c r="AI323" s="312"/>
      <c r="AJ323" s="263"/>
      <c r="AK323" s="263"/>
      <c r="AL323" s="263"/>
      <c r="AM323" s="263"/>
      <c r="AN323" s="263"/>
      <c r="AO323" s="263"/>
      <c r="AP323" s="263"/>
      <c r="AQ323" s="263"/>
      <c r="AS323" s="117"/>
      <c r="AT323" s="117"/>
      <c r="FK323" s="125"/>
      <c r="FL323" s="125"/>
      <c r="FM323" s="125"/>
    </row>
    <row r="324" spans="1:169" x14ac:dyDescent="0.3">
      <c r="A324" s="309"/>
      <c r="B324" s="310"/>
      <c r="C324" s="263"/>
      <c r="D324" s="263"/>
      <c r="E324" s="263"/>
      <c r="F324" s="263"/>
      <c r="G324" s="263"/>
      <c r="H324" s="263"/>
      <c r="I324" s="625"/>
      <c r="J324" s="314"/>
      <c r="K324" s="314"/>
      <c r="L324" s="744"/>
      <c r="M324" s="746"/>
      <c r="N324" s="312"/>
      <c r="O324" s="312"/>
      <c r="P324" s="312"/>
      <c r="Q324" s="312"/>
      <c r="R324" s="312"/>
      <c r="S324" s="312"/>
      <c r="T324" s="263"/>
      <c r="U324" s="263"/>
      <c r="V324" s="263"/>
      <c r="W324" s="258"/>
      <c r="X324" s="263"/>
      <c r="Y324" s="263"/>
      <c r="Z324" s="263"/>
      <c r="AA324" s="263"/>
      <c r="AB324" s="312"/>
      <c r="AC324" s="312"/>
      <c r="AD324" s="312"/>
      <c r="AE324" s="312"/>
      <c r="AF324" s="312"/>
      <c r="AG324" s="312"/>
      <c r="AH324" s="312"/>
      <c r="AI324" s="312"/>
      <c r="AJ324" s="263"/>
      <c r="AK324" s="263"/>
      <c r="AL324" s="263"/>
      <c r="AM324" s="263"/>
      <c r="AN324" s="263"/>
      <c r="AO324" s="263"/>
      <c r="AP324" s="263"/>
      <c r="AQ324" s="263"/>
      <c r="AS324" s="117"/>
      <c r="AT324" s="117"/>
      <c r="FK324" s="125"/>
      <c r="FL324" s="125"/>
      <c r="FM324" s="125"/>
    </row>
    <row r="325" spans="1:169" x14ac:dyDescent="0.3">
      <c r="A325" s="309"/>
      <c r="B325" s="310"/>
      <c r="C325" s="263"/>
      <c r="D325" s="263"/>
      <c r="E325" s="263"/>
      <c r="F325" s="263"/>
      <c r="G325" s="263"/>
      <c r="H325" s="263"/>
      <c r="I325" s="625"/>
      <c r="J325" s="314"/>
      <c r="K325" s="314"/>
      <c r="L325" s="744"/>
      <c r="M325" s="746"/>
      <c r="N325" s="312"/>
      <c r="O325" s="312"/>
      <c r="P325" s="312"/>
      <c r="Q325" s="312"/>
      <c r="R325" s="312"/>
      <c r="S325" s="312"/>
      <c r="T325" s="263"/>
      <c r="U325" s="263"/>
      <c r="V325" s="263"/>
      <c r="W325" s="258"/>
      <c r="X325" s="263"/>
      <c r="Y325" s="263"/>
      <c r="Z325" s="263"/>
      <c r="AA325" s="263"/>
      <c r="AB325" s="312"/>
      <c r="AC325" s="312"/>
      <c r="AD325" s="312"/>
      <c r="AE325" s="312"/>
      <c r="AF325" s="312"/>
      <c r="AG325" s="312"/>
      <c r="AH325" s="312"/>
      <c r="AI325" s="312"/>
      <c r="AJ325" s="263"/>
      <c r="AK325" s="263"/>
      <c r="AL325" s="263"/>
      <c r="AM325" s="263"/>
      <c r="AN325" s="263"/>
      <c r="AO325" s="263"/>
      <c r="AP325" s="263"/>
      <c r="AQ325" s="263"/>
      <c r="AS325" s="117"/>
      <c r="AT325" s="117"/>
      <c r="FK325" s="125"/>
      <c r="FL325" s="125"/>
      <c r="FM325" s="125"/>
    </row>
    <row r="326" spans="1:169" x14ac:dyDescent="0.3">
      <c r="A326" s="309"/>
      <c r="B326" s="310"/>
      <c r="C326" s="263"/>
      <c r="D326" s="263"/>
      <c r="E326" s="263"/>
      <c r="F326" s="263"/>
      <c r="G326" s="263"/>
      <c r="H326" s="263"/>
      <c r="I326" s="625"/>
      <c r="J326" s="314"/>
      <c r="K326" s="314"/>
      <c r="L326" s="744"/>
      <c r="M326" s="746"/>
      <c r="N326" s="312"/>
      <c r="O326" s="312"/>
      <c r="P326" s="312"/>
      <c r="Q326" s="312"/>
      <c r="R326" s="312"/>
      <c r="S326" s="312"/>
      <c r="T326" s="263"/>
      <c r="U326" s="263"/>
      <c r="V326" s="263"/>
      <c r="W326" s="258"/>
      <c r="X326" s="263"/>
      <c r="Y326" s="263"/>
      <c r="Z326" s="263"/>
      <c r="AA326" s="263"/>
      <c r="AB326" s="312"/>
      <c r="AC326" s="312"/>
      <c r="AD326" s="312"/>
      <c r="AE326" s="312"/>
      <c r="AF326" s="312"/>
      <c r="AG326" s="312"/>
      <c r="AH326" s="312"/>
      <c r="AI326" s="312"/>
      <c r="AJ326" s="263"/>
      <c r="AK326" s="263"/>
      <c r="AL326" s="263"/>
      <c r="AM326" s="263"/>
      <c r="AN326" s="263"/>
      <c r="AO326" s="263"/>
      <c r="AP326" s="263"/>
      <c r="AQ326" s="263"/>
      <c r="AS326" s="117"/>
      <c r="AT326" s="117"/>
      <c r="FK326" s="125"/>
      <c r="FL326" s="125"/>
      <c r="FM326" s="125"/>
    </row>
    <row r="327" spans="1:169" x14ac:dyDescent="0.3">
      <c r="A327" s="309"/>
      <c r="B327" s="310"/>
      <c r="C327" s="263"/>
      <c r="D327" s="263"/>
      <c r="E327" s="263"/>
      <c r="F327" s="263"/>
      <c r="G327" s="263"/>
      <c r="H327" s="263"/>
      <c r="I327" s="625"/>
      <c r="J327" s="314"/>
      <c r="K327" s="314"/>
      <c r="L327" s="744"/>
      <c r="M327" s="746"/>
      <c r="N327" s="312"/>
      <c r="O327" s="312"/>
      <c r="P327" s="312"/>
      <c r="Q327" s="312"/>
      <c r="R327" s="312"/>
      <c r="S327" s="312"/>
      <c r="T327" s="263"/>
      <c r="U327" s="263"/>
      <c r="V327" s="263"/>
      <c r="W327" s="258"/>
      <c r="X327" s="263"/>
      <c r="Y327" s="263"/>
      <c r="Z327" s="263"/>
      <c r="AA327" s="263"/>
      <c r="AB327" s="312"/>
      <c r="AC327" s="312"/>
      <c r="AD327" s="312"/>
      <c r="AE327" s="312"/>
      <c r="AF327" s="312"/>
      <c r="AG327" s="312"/>
      <c r="AH327" s="312"/>
      <c r="AI327" s="312"/>
      <c r="AJ327" s="263"/>
      <c r="AK327" s="263"/>
      <c r="AL327" s="263"/>
      <c r="AM327" s="263"/>
      <c r="AN327" s="263"/>
      <c r="AO327" s="263"/>
      <c r="AP327" s="263"/>
      <c r="AQ327" s="263"/>
      <c r="AS327" s="117"/>
      <c r="AT327" s="117"/>
      <c r="FK327" s="125"/>
      <c r="FL327" s="125"/>
      <c r="FM327" s="125"/>
    </row>
    <row r="328" spans="1:169" x14ac:dyDescent="0.3">
      <c r="A328" s="309"/>
      <c r="B328" s="310"/>
      <c r="C328" s="263"/>
      <c r="D328" s="263"/>
      <c r="E328" s="263"/>
      <c r="F328" s="263"/>
      <c r="G328" s="263"/>
      <c r="H328" s="263"/>
      <c r="I328" s="625"/>
      <c r="J328" s="314"/>
      <c r="K328" s="314"/>
      <c r="L328" s="744"/>
      <c r="M328" s="746"/>
      <c r="N328" s="312"/>
      <c r="O328" s="312"/>
      <c r="P328" s="312"/>
      <c r="Q328" s="312"/>
      <c r="R328" s="312"/>
      <c r="S328" s="312"/>
      <c r="T328" s="263"/>
      <c r="U328" s="263"/>
      <c r="V328" s="263"/>
      <c r="W328" s="258"/>
      <c r="X328" s="263"/>
      <c r="Y328" s="263"/>
      <c r="Z328" s="263"/>
      <c r="AA328" s="263"/>
      <c r="AB328" s="312"/>
      <c r="AC328" s="312"/>
      <c r="AD328" s="312"/>
      <c r="AE328" s="312"/>
      <c r="AF328" s="312"/>
      <c r="AG328" s="312"/>
      <c r="AH328" s="312"/>
      <c r="AI328" s="312"/>
      <c r="AJ328" s="263"/>
      <c r="AK328" s="263"/>
      <c r="AL328" s="263"/>
      <c r="AM328" s="263"/>
      <c r="AN328" s="263"/>
      <c r="AO328" s="263"/>
      <c r="AP328" s="263"/>
      <c r="AQ328" s="263"/>
      <c r="AS328" s="117"/>
      <c r="AT328" s="117"/>
      <c r="FK328" s="125"/>
      <c r="FL328" s="125"/>
      <c r="FM328" s="125"/>
    </row>
    <row r="329" spans="1:169" x14ac:dyDescent="0.3">
      <c r="A329" s="309"/>
      <c r="B329" s="310"/>
      <c r="C329" s="263"/>
      <c r="D329" s="263"/>
      <c r="E329" s="263"/>
      <c r="F329" s="263"/>
      <c r="G329" s="263"/>
      <c r="H329" s="263"/>
      <c r="I329" s="625"/>
      <c r="J329" s="314"/>
      <c r="K329" s="314"/>
      <c r="L329" s="744"/>
      <c r="M329" s="746"/>
      <c r="N329" s="312"/>
      <c r="O329" s="312"/>
      <c r="P329" s="312"/>
      <c r="Q329" s="312"/>
      <c r="R329" s="312"/>
      <c r="S329" s="312"/>
      <c r="T329" s="263"/>
      <c r="U329" s="263"/>
      <c r="V329" s="263"/>
      <c r="W329" s="258"/>
      <c r="X329" s="263"/>
      <c r="Y329" s="263"/>
      <c r="Z329" s="263"/>
      <c r="AA329" s="263"/>
      <c r="AB329" s="312"/>
      <c r="AC329" s="312"/>
      <c r="AD329" s="312"/>
      <c r="AE329" s="312"/>
      <c r="AF329" s="312"/>
      <c r="AG329" s="312"/>
      <c r="AH329" s="312"/>
      <c r="AI329" s="312"/>
      <c r="AJ329" s="263"/>
      <c r="AK329" s="263"/>
      <c r="AL329" s="263"/>
      <c r="AM329" s="263"/>
      <c r="AN329" s="263"/>
      <c r="AO329" s="263"/>
      <c r="AP329" s="263"/>
      <c r="AQ329" s="263"/>
      <c r="AS329" s="117"/>
      <c r="AT329" s="117"/>
      <c r="FK329" s="125"/>
      <c r="FL329" s="125"/>
      <c r="FM329" s="125"/>
    </row>
    <row r="330" spans="1:169" x14ac:dyDescent="0.3">
      <c r="A330" s="309"/>
      <c r="B330" s="310"/>
      <c r="C330" s="263"/>
      <c r="D330" s="263"/>
      <c r="E330" s="263"/>
      <c r="F330" s="263"/>
      <c r="G330" s="263"/>
      <c r="H330" s="263"/>
      <c r="I330" s="625"/>
      <c r="J330" s="314"/>
      <c r="K330" s="314"/>
      <c r="L330" s="744"/>
      <c r="M330" s="746"/>
      <c r="N330" s="312"/>
      <c r="O330" s="312"/>
      <c r="P330" s="312"/>
      <c r="Q330" s="312"/>
      <c r="R330" s="312"/>
      <c r="S330" s="312"/>
      <c r="T330" s="263"/>
      <c r="U330" s="263"/>
      <c r="V330" s="263"/>
      <c r="W330" s="258"/>
      <c r="X330" s="263"/>
      <c r="Y330" s="263"/>
      <c r="Z330" s="263"/>
      <c r="AA330" s="263"/>
      <c r="AB330" s="312"/>
      <c r="AC330" s="312"/>
      <c r="AD330" s="312"/>
      <c r="AE330" s="312"/>
      <c r="AF330" s="312"/>
      <c r="AG330" s="312"/>
      <c r="AH330" s="312"/>
      <c r="AI330" s="312"/>
      <c r="AJ330" s="263"/>
      <c r="AK330" s="263"/>
      <c r="AL330" s="263"/>
      <c r="AM330" s="263"/>
      <c r="AN330" s="263"/>
      <c r="AO330" s="263"/>
      <c r="AP330" s="263"/>
      <c r="AQ330" s="263"/>
      <c r="AS330" s="117"/>
      <c r="AT330" s="117"/>
      <c r="FK330" s="125"/>
      <c r="FL330" s="125"/>
      <c r="FM330" s="125"/>
    </row>
    <row r="331" spans="1:169" x14ac:dyDescent="0.3">
      <c r="A331" s="309"/>
      <c r="B331" s="310"/>
      <c r="C331" s="263"/>
      <c r="D331" s="263"/>
      <c r="E331" s="263"/>
      <c r="F331" s="263"/>
      <c r="G331" s="263"/>
      <c r="H331" s="263"/>
      <c r="I331" s="625"/>
      <c r="J331" s="314"/>
      <c r="K331" s="314"/>
      <c r="L331" s="744"/>
      <c r="M331" s="746"/>
      <c r="N331" s="312"/>
      <c r="O331" s="312"/>
      <c r="P331" s="312"/>
      <c r="Q331" s="312"/>
      <c r="R331" s="312"/>
      <c r="S331" s="312"/>
      <c r="T331" s="263"/>
      <c r="U331" s="263"/>
      <c r="V331" s="263"/>
      <c r="W331" s="258"/>
      <c r="X331" s="263"/>
      <c r="Y331" s="263"/>
      <c r="Z331" s="263"/>
      <c r="AA331" s="263"/>
      <c r="AB331" s="312"/>
      <c r="AC331" s="312"/>
      <c r="AD331" s="312"/>
      <c r="AE331" s="312"/>
      <c r="AF331" s="312"/>
      <c r="AG331" s="312"/>
      <c r="AH331" s="312"/>
      <c r="AI331" s="312"/>
      <c r="AJ331" s="263"/>
      <c r="AK331" s="263"/>
      <c r="AL331" s="263"/>
      <c r="AM331" s="263"/>
      <c r="AN331" s="263"/>
      <c r="AO331" s="263"/>
      <c r="AP331" s="263"/>
      <c r="AQ331" s="263"/>
      <c r="AS331" s="117"/>
      <c r="AT331" s="117"/>
      <c r="FK331" s="125"/>
      <c r="FL331" s="125"/>
      <c r="FM331" s="125"/>
    </row>
    <row r="332" spans="1:169" x14ac:dyDescent="0.3">
      <c r="A332" s="309"/>
      <c r="B332" s="310"/>
      <c r="C332" s="263"/>
      <c r="D332" s="263"/>
      <c r="E332" s="263"/>
      <c r="F332" s="263"/>
      <c r="G332" s="263"/>
      <c r="H332" s="263"/>
      <c r="I332" s="625"/>
      <c r="J332" s="314"/>
      <c r="K332" s="314"/>
      <c r="L332" s="744"/>
      <c r="M332" s="746"/>
      <c r="N332" s="312"/>
      <c r="O332" s="312"/>
      <c r="P332" s="312"/>
      <c r="Q332" s="312"/>
      <c r="R332" s="312"/>
      <c r="S332" s="312"/>
      <c r="T332" s="263"/>
      <c r="U332" s="263"/>
      <c r="V332" s="263"/>
      <c r="W332" s="258"/>
      <c r="X332" s="263"/>
      <c r="Y332" s="263"/>
      <c r="Z332" s="263"/>
      <c r="AA332" s="263"/>
      <c r="AB332" s="312"/>
      <c r="AC332" s="312"/>
      <c r="AD332" s="312"/>
      <c r="AE332" s="312"/>
      <c r="AF332" s="312"/>
      <c r="AG332" s="312"/>
      <c r="AH332" s="312"/>
      <c r="AI332" s="312"/>
      <c r="AJ332" s="263"/>
      <c r="AK332" s="263"/>
      <c r="AL332" s="263"/>
      <c r="AM332" s="263"/>
      <c r="AN332" s="263"/>
      <c r="AO332" s="263"/>
      <c r="AP332" s="263"/>
      <c r="AQ332" s="263"/>
      <c r="AS332" s="117"/>
      <c r="AT332" s="117"/>
      <c r="FK332" s="125"/>
      <c r="FL332" s="125"/>
      <c r="FM332" s="125"/>
    </row>
    <row r="333" spans="1:169" x14ac:dyDescent="0.3">
      <c r="A333" s="309"/>
      <c r="B333" s="310"/>
      <c r="C333" s="263"/>
      <c r="D333" s="263"/>
      <c r="E333" s="263"/>
      <c r="F333" s="263"/>
      <c r="G333" s="263"/>
      <c r="H333" s="263"/>
      <c r="I333" s="625"/>
      <c r="J333" s="314"/>
      <c r="K333" s="314"/>
      <c r="L333" s="744"/>
      <c r="M333" s="746"/>
      <c r="N333" s="312"/>
      <c r="O333" s="312"/>
      <c r="P333" s="312"/>
      <c r="Q333" s="312"/>
      <c r="R333" s="312"/>
      <c r="S333" s="312"/>
      <c r="T333" s="263"/>
      <c r="U333" s="263"/>
      <c r="V333" s="263"/>
      <c r="W333" s="258"/>
      <c r="X333" s="263"/>
      <c r="Y333" s="263"/>
      <c r="Z333" s="263"/>
      <c r="AA333" s="263"/>
      <c r="AB333" s="312"/>
      <c r="AC333" s="312"/>
      <c r="AD333" s="312"/>
      <c r="AE333" s="312"/>
      <c r="AF333" s="312"/>
      <c r="AG333" s="312"/>
      <c r="AH333" s="312"/>
      <c r="AI333" s="312"/>
      <c r="AJ333" s="263"/>
      <c r="AK333" s="263"/>
      <c r="AL333" s="263"/>
      <c r="AM333" s="263"/>
      <c r="AN333" s="263"/>
      <c r="AO333" s="263"/>
      <c r="AP333" s="263"/>
      <c r="AQ333" s="263"/>
      <c r="AS333" s="117"/>
      <c r="AT333" s="117"/>
      <c r="FK333" s="125"/>
      <c r="FL333" s="125"/>
      <c r="FM333" s="125"/>
    </row>
    <row r="334" spans="1:169" x14ac:dyDescent="0.3">
      <c r="A334" s="309"/>
      <c r="B334" s="310"/>
      <c r="C334" s="263"/>
      <c r="D334" s="263"/>
      <c r="E334" s="263"/>
      <c r="F334" s="263"/>
      <c r="G334" s="263"/>
      <c r="H334" s="263"/>
      <c r="I334" s="625"/>
      <c r="J334" s="314"/>
      <c r="K334" s="314"/>
      <c r="L334" s="744"/>
      <c r="M334" s="746"/>
      <c r="N334" s="312"/>
      <c r="O334" s="312"/>
      <c r="P334" s="312"/>
      <c r="Q334" s="312"/>
      <c r="R334" s="312"/>
      <c r="S334" s="312"/>
      <c r="T334" s="263"/>
      <c r="U334" s="263"/>
      <c r="V334" s="263"/>
      <c r="W334" s="258"/>
      <c r="X334" s="263"/>
      <c r="Y334" s="263"/>
      <c r="Z334" s="263"/>
      <c r="AA334" s="263"/>
      <c r="AB334" s="312"/>
      <c r="AC334" s="312"/>
      <c r="AD334" s="312"/>
      <c r="AE334" s="312"/>
      <c r="AF334" s="312"/>
      <c r="AG334" s="312"/>
      <c r="AH334" s="312"/>
      <c r="AI334" s="312"/>
      <c r="AJ334" s="263"/>
      <c r="AK334" s="263"/>
      <c r="AL334" s="263"/>
      <c r="AM334" s="263"/>
      <c r="AN334" s="263"/>
      <c r="AO334" s="263"/>
      <c r="AP334" s="263"/>
      <c r="AQ334" s="263"/>
      <c r="AS334" s="117"/>
      <c r="AT334" s="117"/>
      <c r="FK334" s="125"/>
      <c r="FL334" s="125"/>
      <c r="FM334" s="125"/>
    </row>
    <row r="335" spans="1:169" x14ac:dyDescent="0.3">
      <c r="A335" s="309"/>
      <c r="B335" s="310"/>
      <c r="C335" s="263"/>
      <c r="D335" s="263"/>
      <c r="E335" s="263"/>
      <c r="F335" s="263"/>
      <c r="G335" s="263"/>
      <c r="H335" s="263"/>
      <c r="I335" s="625"/>
      <c r="J335" s="314"/>
      <c r="K335" s="314"/>
      <c r="L335" s="744"/>
      <c r="M335" s="746"/>
      <c r="N335" s="312"/>
      <c r="O335" s="312"/>
      <c r="P335" s="312"/>
      <c r="Q335" s="312"/>
      <c r="R335" s="312"/>
      <c r="S335" s="312"/>
      <c r="T335" s="263"/>
      <c r="U335" s="263"/>
      <c r="V335" s="263"/>
      <c r="W335" s="258"/>
      <c r="X335" s="263"/>
      <c r="Y335" s="263"/>
      <c r="Z335" s="263"/>
      <c r="AA335" s="263"/>
      <c r="AB335" s="312"/>
      <c r="AC335" s="312"/>
      <c r="AD335" s="312"/>
      <c r="AE335" s="312"/>
      <c r="AF335" s="312"/>
      <c r="AG335" s="312"/>
      <c r="AH335" s="312"/>
      <c r="AI335" s="312"/>
      <c r="AJ335" s="263"/>
      <c r="AK335" s="263"/>
      <c r="AL335" s="263"/>
      <c r="AM335" s="263"/>
      <c r="AN335" s="263"/>
      <c r="AO335" s="263"/>
      <c r="AP335" s="263"/>
      <c r="AQ335" s="263"/>
      <c r="AS335" s="117"/>
      <c r="AT335" s="117"/>
      <c r="FK335" s="125"/>
      <c r="FL335" s="125"/>
      <c r="FM335" s="125"/>
    </row>
    <row r="336" spans="1:169" x14ac:dyDescent="0.3">
      <c r="A336" s="309"/>
      <c r="B336" s="310"/>
      <c r="C336" s="263"/>
      <c r="D336" s="263"/>
      <c r="E336" s="263"/>
      <c r="F336" s="263"/>
      <c r="G336" s="263"/>
      <c r="H336" s="263"/>
      <c r="I336" s="625"/>
      <c r="J336" s="314"/>
      <c r="K336" s="314"/>
      <c r="L336" s="744"/>
      <c r="M336" s="746"/>
      <c r="N336" s="312"/>
      <c r="O336" s="312"/>
      <c r="P336" s="312"/>
      <c r="Q336" s="312"/>
      <c r="R336" s="312"/>
      <c r="S336" s="312"/>
      <c r="T336" s="263"/>
      <c r="U336" s="263"/>
      <c r="V336" s="263"/>
      <c r="W336" s="258"/>
      <c r="X336" s="263"/>
      <c r="Y336" s="263"/>
      <c r="Z336" s="263"/>
      <c r="AA336" s="263"/>
      <c r="AB336" s="312"/>
      <c r="AC336" s="312"/>
      <c r="AD336" s="312"/>
      <c r="AE336" s="312"/>
      <c r="AF336" s="312"/>
      <c r="AG336" s="312"/>
      <c r="AH336" s="312"/>
      <c r="AI336" s="312"/>
      <c r="AJ336" s="263"/>
      <c r="AK336" s="263"/>
      <c r="AL336" s="263"/>
      <c r="AM336" s="263"/>
      <c r="AN336" s="263"/>
      <c r="AO336" s="263"/>
      <c r="AP336" s="263"/>
      <c r="AQ336" s="263"/>
      <c r="AS336" s="117"/>
      <c r="AT336" s="117"/>
      <c r="FK336" s="125"/>
      <c r="FL336" s="125"/>
      <c r="FM336" s="125"/>
    </row>
    <row r="337" spans="1:169" x14ac:dyDescent="0.3">
      <c r="A337" s="309"/>
      <c r="B337" s="310"/>
      <c r="C337" s="263"/>
      <c r="D337" s="263"/>
      <c r="E337" s="263"/>
      <c r="F337" s="263"/>
      <c r="G337" s="263"/>
      <c r="H337" s="263"/>
      <c r="I337" s="625"/>
      <c r="J337" s="314"/>
      <c r="K337" s="314"/>
      <c r="L337" s="744"/>
      <c r="M337" s="746"/>
      <c r="N337" s="312"/>
      <c r="O337" s="312"/>
      <c r="P337" s="312"/>
      <c r="Q337" s="312"/>
      <c r="R337" s="312"/>
      <c r="S337" s="312"/>
      <c r="T337" s="263"/>
      <c r="U337" s="263"/>
      <c r="V337" s="263"/>
      <c r="W337" s="258"/>
      <c r="X337" s="263"/>
      <c r="Y337" s="263"/>
      <c r="Z337" s="263"/>
      <c r="AA337" s="263"/>
      <c r="AB337" s="312"/>
      <c r="AC337" s="312"/>
      <c r="AD337" s="312"/>
      <c r="AE337" s="312"/>
      <c r="AF337" s="312"/>
      <c r="AG337" s="312"/>
      <c r="AH337" s="312"/>
      <c r="AI337" s="312"/>
      <c r="AJ337" s="263"/>
      <c r="AK337" s="263"/>
      <c r="AL337" s="263"/>
      <c r="AM337" s="263"/>
      <c r="AN337" s="263"/>
      <c r="AO337" s="263"/>
      <c r="AP337" s="263"/>
      <c r="AQ337" s="263"/>
      <c r="AS337" s="117"/>
      <c r="AT337" s="117"/>
      <c r="FK337" s="125"/>
      <c r="FL337" s="125"/>
      <c r="FM337" s="125"/>
    </row>
    <row r="338" spans="1:169" x14ac:dyDescent="0.3">
      <c r="A338" s="309"/>
      <c r="B338" s="310"/>
      <c r="C338" s="263"/>
      <c r="D338" s="263"/>
      <c r="E338" s="263"/>
      <c r="F338" s="263"/>
      <c r="G338" s="263"/>
      <c r="H338" s="263"/>
      <c r="I338" s="625"/>
      <c r="J338" s="314"/>
      <c r="K338" s="314"/>
      <c r="L338" s="744"/>
      <c r="M338" s="746"/>
      <c r="N338" s="312"/>
      <c r="O338" s="312"/>
      <c r="P338" s="312"/>
      <c r="Q338" s="312"/>
      <c r="R338" s="312"/>
      <c r="S338" s="312"/>
      <c r="T338" s="263"/>
      <c r="U338" s="263"/>
      <c r="V338" s="263"/>
      <c r="W338" s="258"/>
      <c r="X338" s="263"/>
      <c r="Y338" s="263"/>
      <c r="Z338" s="263"/>
      <c r="AA338" s="263"/>
      <c r="AB338" s="312"/>
      <c r="AC338" s="312"/>
      <c r="AD338" s="312"/>
      <c r="AE338" s="312"/>
      <c r="AF338" s="312"/>
      <c r="AG338" s="312"/>
      <c r="AH338" s="312"/>
      <c r="AI338" s="312"/>
      <c r="AJ338" s="263"/>
      <c r="AK338" s="263"/>
      <c r="AL338" s="263"/>
      <c r="AM338" s="263"/>
      <c r="AN338" s="263"/>
      <c r="AO338" s="263"/>
      <c r="AP338" s="263"/>
      <c r="AQ338" s="263"/>
      <c r="AS338" s="117"/>
      <c r="AT338" s="117"/>
      <c r="FK338" s="125"/>
      <c r="FL338" s="125"/>
      <c r="FM338" s="125"/>
    </row>
    <row r="339" spans="1:169" x14ac:dyDescent="0.3">
      <c r="A339" s="309"/>
      <c r="B339" s="310"/>
      <c r="C339" s="263"/>
      <c r="D339" s="263"/>
      <c r="E339" s="263"/>
      <c r="F339" s="263"/>
      <c r="G339" s="263"/>
      <c r="H339" s="263"/>
      <c r="I339" s="625"/>
      <c r="J339" s="314"/>
      <c r="K339" s="314"/>
      <c r="L339" s="744"/>
      <c r="M339" s="746"/>
      <c r="N339" s="312"/>
      <c r="O339" s="312"/>
      <c r="P339" s="312"/>
      <c r="Q339" s="312"/>
      <c r="R339" s="312"/>
      <c r="S339" s="312"/>
      <c r="T339" s="263"/>
      <c r="U339" s="263"/>
      <c r="V339" s="263"/>
      <c r="W339" s="258"/>
      <c r="X339" s="263"/>
      <c r="Y339" s="263"/>
      <c r="Z339" s="263"/>
      <c r="AA339" s="263"/>
      <c r="AB339" s="312"/>
      <c r="AC339" s="312"/>
      <c r="AD339" s="312"/>
      <c r="AE339" s="312"/>
      <c r="AF339" s="312"/>
      <c r="AG339" s="312"/>
      <c r="AH339" s="312"/>
      <c r="AI339" s="312"/>
      <c r="AJ339" s="263"/>
      <c r="AK339" s="263"/>
      <c r="AL339" s="263"/>
      <c r="AM339" s="263"/>
      <c r="AN339" s="263"/>
      <c r="AO339" s="263"/>
      <c r="AP339" s="263"/>
      <c r="AQ339" s="263"/>
      <c r="AS339" s="117"/>
      <c r="AT339" s="117"/>
      <c r="FK339" s="125"/>
      <c r="FL339" s="125"/>
      <c r="FM339" s="125"/>
    </row>
    <row r="340" spans="1:169" x14ac:dyDescent="0.3">
      <c r="A340" s="309"/>
      <c r="B340" s="310"/>
      <c r="C340" s="263"/>
      <c r="D340" s="263"/>
      <c r="E340" s="263"/>
      <c r="F340" s="263"/>
      <c r="G340" s="263"/>
      <c r="H340" s="263"/>
      <c r="I340" s="625"/>
      <c r="J340" s="314"/>
      <c r="K340" s="314"/>
      <c r="L340" s="744"/>
      <c r="M340" s="746"/>
      <c r="N340" s="312"/>
      <c r="O340" s="312"/>
      <c r="P340" s="312"/>
      <c r="Q340" s="312"/>
      <c r="R340" s="312"/>
      <c r="S340" s="312"/>
      <c r="T340" s="263"/>
      <c r="U340" s="263"/>
      <c r="V340" s="263"/>
      <c r="W340" s="258"/>
      <c r="X340" s="263"/>
      <c r="Y340" s="263"/>
      <c r="Z340" s="263"/>
      <c r="AA340" s="263"/>
      <c r="AB340" s="312"/>
      <c r="AC340" s="312"/>
      <c r="AD340" s="312"/>
      <c r="AE340" s="312"/>
      <c r="AF340" s="312"/>
      <c r="AG340" s="312"/>
      <c r="AH340" s="312"/>
      <c r="AI340" s="312"/>
      <c r="AJ340" s="263"/>
      <c r="AK340" s="263"/>
      <c r="AL340" s="263"/>
      <c r="AM340" s="263"/>
      <c r="AN340" s="263"/>
      <c r="AO340" s="263"/>
      <c r="AP340" s="263"/>
      <c r="AQ340" s="263"/>
      <c r="AS340" s="117"/>
      <c r="AT340" s="117"/>
      <c r="FK340" s="125"/>
      <c r="FL340" s="125"/>
      <c r="FM340" s="125"/>
    </row>
    <row r="341" spans="1:169" x14ac:dyDescent="0.3">
      <c r="A341" s="309"/>
      <c r="B341" s="310"/>
      <c r="C341" s="263"/>
      <c r="D341" s="263"/>
      <c r="E341" s="263"/>
      <c r="F341" s="263"/>
      <c r="G341" s="263"/>
      <c r="H341" s="263"/>
      <c r="I341" s="625"/>
      <c r="J341" s="314"/>
      <c r="K341" s="314"/>
      <c r="L341" s="744"/>
      <c r="M341" s="746"/>
      <c r="N341" s="312"/>
      <c r="O341" s="312"/>
      <c r="P341" s="312"/>
      <c r="Q341" s="312"/>
      <c r="R341" s="312"/>
      <c r="S341" s="312"/>
      <c r="T341" s="263"/>
      <c r="U341" s="263"/>
      <c r="V341" s="263"/>
      <c r="W341" s="258"/>
      <c r="X341" s="263"/>
      <c r="Y341" s="263"/>
      <c r="Z341" s="263"/>
      <c r="AA341" s="263"/>
      <c r="AB341" s="312"/>
      <c r="AC341" s="312"/>
      <c r="AD341" s="312"/>
      <c r="AE341" s="312"/>
      <c r="AF341" s="312"/>
      <c r="AG341" s="312"/>
      <c r="AH341" s="312"/>
      <c r="AI341" s="312"/>
      <c r="AJ341" s="263"/>
      <c r="AK341" s="263"/>
      <c r="AL341" s="263"/>
      <c r="AM341" s="263"/>
      <c r="AN341" s="263"/>
      <c r="AO341" s="263"/>
      <c r="AP341" s="263"/>
      <c r="AQ341" s="263"/>
      <c r="AS341" s="117"/>
      <c r="AT341" s="117"/>
      <c r="FK341" s="125"/>
      <c r="FL341" s="125"/>
      <c r="FM341" s="125"/>
    </row>
    <row r="342" spans="1:169" x14ac:dyDescent="0.3">
      <c r="A342" s="309"/>
      <c r="B342" s="310"/>
      <c r="C342" s="263"/>
      <c r="D342" s="263"/>
      <c r="E342" s="263"/>
      <c r="F342" s="263"/>
      <c r="G342" s="263"/>
      <c r="H342" s="263"/>
      <c r="I342" s="625"/>
      <c r="J342" s="314"/>
      <c r="K342" s="314"/>
      <c r="L342" s="744"/>
      <c r="M342" s="746"/>
      <c r="N342" s="312"/>
      <c r="O342" s="312"/>
      <c r="P342" s="312"/>
      <c r="Q342" s="312"/>
      <c r="R342" s="312"/>
      <c r="S342" s="312"/>
      <c r="T342" s="263"/>
      <c r="U342" s="263"/>
      <c r="V342" s="263"/>
      <c r="W342" s="258"/>
      <c r="X342" s="263"/>
      <c r="Y342" s="263"/>
      <c r="Z342" s="263"/>
      <c r="AA342" s="263"/>
      <c r="AB342" s="312"/>
      <c r="AC342" s="312"/>
      <c r="AD342" s="312"/>
      <c r="AE342" s="312"/>
      <c r="AF342" s="312"/>
      <c r="AG342" s="312"/>
      <c r="AH342" s="312"/>
      <c r="AI342" s="312"/>
      <c r="AJ342" s="263"/>
      <c r="AK342" s="263"/>
      <c r="AL342" s="263"/>
      <c r="AM342" s="263"/>
      <c r="AN342" s="263"/>
      <c r="AO342" s="263"/>
      <c r="AP342" s="263"/>
      <c r="AQ342" s="263"/>
      <c r="AS342" s="117"/>
      <c r="AT342" s="117"/>
      <c r="FK342" s="125"/>
      <c r="FL342" s="125"/>
      <c r="FM342" s="125"/>
    </row>
    <row r="343" spans="1:169" x14ac:dyDescent="0.3">
      <c r="A343" s="309"/>
      <c r="B343" s="310"/>
      <c r="C343" s="263"/>
      <c r="D343" s="263"/>
      <c r="E343" s="263"/>
      <c r="F343" s="263"/>
      <c r="G343" s="263"/>
      <c r="H343" s="263"/>
      <c r="I343" s="625"/>
      <c r="J343" s="314"/>
      <c r="K343" s="314"/>
      <c r="L343" s="744"/>
      <c r="M343" s="746"/>
      <c r="N343" s="312"/>
      <c r="O343" s="312"/>
      <c r="P343" s="312"/>
      <c r="Q343" s="312"/>
      <c r="R343" s="312"/>
      <c r="S343" s="312"/>
      <c r="T343" s="263"/>
      <c r="U343" s="263"/>
      <c r="V343" s="263"/>
      <c r="W343" s="258"/>
      <c r="X343" s="263"/>
      <c r="Y343" s="263"/>
      <c r="Z343" s="263"/>
      <c r="AA343" s="263"/>
      <c r="AB343" s="312"/>
      <c r="AC343" s="312"/>
      <c r="AD343" s="312"/>
      <c r="AE343" s="312"/>
      <c r="AF343" s="312"/>
      <c r="AG343" s="312"/>
      <c r="AH343" s="312"/>
      <c r="AI343" s="312"/>
      <c r="AJ343" s="263"/>
      <c r="AK343" s="263"/>
      <c r="AL343" s="263"/>
      <c r="AM343" s="263"/>
      <c r="AN343" s="263"/>
      <c r="AO343" s="263"/>
      <c r="AP343" s="263"/>
      <c r="AQ343" s="263"/>
      <c r="AS343" s="117"/>
      <c r="AT343" s="117"/>
      <c r="FK343" s="125"/>
      <c r="FL343" s="125"/>
      <c r="FM343" s="125"/>
    </row>
    <row r="344" spans="1:169" x14ac:dyDescent="0.3">
      <c r="A344" s="309"/>
      <c r="B344" s="310"/>
      <c r="C344" s="263"/>
      <c r="D344" s="263"/>
      <c r="E344" s="263"/>
      <c r="F344" s="263"/>
      <c r="G344" s="263"/>
      <c r="H344" s="263"/>
      <c r="I344" s="625"/>
      <c r="J344" s="314"/>
      <c r="K344" s="314"/>
      <c r="L344" s="744"/>
      <c r="M344" s="746"/>
      <c r="N344" s="312"/>
      <c r="O344" s="312"/>
      <c r="P344" s="312"/>
      <c r="Q344" s="312"/>
      <c r="R344" s="312"/>
      <c r="S344" s="312"/>
      <c r="T344" s="263"/>
      <c r="U344" s="263"/>
      <c r="V344" s="263"/>
      <c r="W344" s="258"/>
      <c r="X344" s="263"/>
      <c r="Y344" s="263"/>
      <c r="Z344" s="263"/>
      <c r="AA344" s="263"/>
      <c r="AB344" s="312"/>
      <c r="AC344" s="312"/>
      <c r="AD344" s="312"/>
      <c r="AE344" s="312"/>
      <c r="AF344" s="312"/>
      <c r="AG344" s="312"/>
      <c r="AH344" s="312"/>
      <c r="AI344" s="312"/>
      <c r="AJ344" s="263"/>
      <c r="AK344" s="263"/>
      <c r="AL344" s="263"/>
      <c r="AM344" s="263"/>
      <c r="AN344" s="263"/>
      <c r="AO344" s="263"/>
      <c r="AP344" s="263"/>
      <c r="AQ344" s="263"/>
      <c r="AS344" s="117"/>
      <c r="AT344" s="117"/>
      <c r="FK344" s="125"/>
      <c r="FL344" s="125"/>
      <c r="FM344" s="125"/>
    </row>
    <row r="345" spans="1:169" x14ac:dyDescent="0.3">
      <c r="A345" s="309"/>
      <c r="B345" s="310"/>
      <c r="C345" s="263"/>
      <c r="D345" s="263"/>
      <c r="E345" s="263"/>
      <c r="F345" s="263"/>
      <c r="G345" s="263"/>
      <c r="H345" s="263"/>
      <c r="I345" s="625"/>
      <c r="J345" s="314"/>
      <c r="K345" s="314"/>
      <c r="L345" s="744"/>
      <c r="M345" s="746"/>
      <c r="N345" s="312"/>
      <c r="O345" s="312"/>
      <c r="P345" s="312"/>
      <c r="Q345" s="312"/>
      <c r="R345" s="312"/>
      <c r="S345" s="312"/>
      <c r="T345" s="263"/>
      <c r="U345" s="263"/>
      <c r="V345" s="263"/>
      <c r="W345" s="258"/>
      <c r="X345" s="263"/>
      <c r="Y345" s="263"/>
      <c r="Z345" s="263"/>
      <c r="AA345" s="263"/>
      <c r="AB345" s="312"/>
      <c r="AC345" s="312"/>
      <c r="AD345" s="312"/>
      <c r="AE345" s="312"/>
      <c r="AF345" s="312"/>
      <c r="AG345" s="312"/>
      <c r="AH345" s="312"/>
      <c r="AI345" s="312"/>
      <c r="AJ345" s="263"/>
      <c r="AK345" s="263"/>
      <c r="AL345" s="263"/>
      <c r="AM345" s="263"/>
      <c r="AN345" s="263"/>
      <c r="AO345" s="263"/>
      <c r="AP345" s="263"/>
      <c r="AQ345" s="263"/>
      <c r="AS345" s="117"/>
      <c r="AT345" s="117"/>
      <c r="FK345" s="125"/>
      <c r="FL345" s="125"/>
      <c r="FM345" s="125"/>
    </row>
    <row r="346" spans="1:169" x14ac:dyDescent="0.3">
      <c r="A346" s="309"/>
      <c r="B346" s="310"/>
      <c r="C346" s="263"/>
      <c r="D346" s="263"/>
      <c r="E346" s="263"/>
      <c r="F346" s="263"/>
      <c r="G346" s="263"/>
      <c r="H346" s="263"/>
      <c r="I346" s="625"/>
      <c r="J346" s="314"/>
      <c r="K346" s="314"/>
      <c r="L346" s="744"/>
      <c r="M346" s="746"/>
      <c r="N346" s="312"/>
      <c r="O346" s="312"/>
      <c r="P346" s="312"/>
      <c r="Q346" s="312"/>
      <c r="R346" s="312"/>
      <c r="S346" s="312"/>
      <c r="T346" s="263"/>
      <c r="U346" s="263"/>
      <c r="V346" s="263"/>
      <c r="W346" s="258"/>
      <c r="X346" s="263"/>
      <c r="Y346" s="263"/>
      <c r="Z346" s="263"/>
      <c r="AA346" s="263"/>
      <c r="AB346" s="312"/>
      <c r="AC346" s="312"/>
      <c r="AD346" s="312"/>
      <c r="AE346" s="312"/>
      <c r="AF346" s="312"/>
      <c r="AG346" s="312"/>
      <c r="AH346" s="312"/>
      <c r="AI346" s="312"/>
      <c r="AJ346" s="263"/>
      <c r="AK346" s="263"/>
      <c r="AL346" s="263"/>
      <c r="AM346" s="263"/>
      <c r="AN346" s="263"/>
      <c r="AO346" s="263"/>
      <c r="AP346" s="263"/>
      <c r="AQ346" s="263"/>
      <c r="AS346" s="117"/>
      <c r="AT346" s="117"/>
      <c r="FK346" s="125"/>
      <c r="FL346" s="125"/>
      <c r="FM346" s="125"/>
    </row>
    <row r="347" spans="1:169" x14ac:dyDescent="0.3">
      <c r="A347" s="309"/>
      <c r="B347" s="310"/>
      <c r="C347" s="263"/>
      <c r="D347" s="263"/>
      <c r="E347" s="263"/>
      <c r="F347" s="263"/>
      <c r="G347" s="263"/>
      <c r="H347" s="263"/>
      <c r="I347" s="625"/>
      <c r="J347" s="314"/>
      <c r="K347" s="314"/>
      <c r="L347" s="744"/>
      <c r="M347" s="746"/>
      <c r="N347" s="312"/>
      <c r="O347" s="312"/>
      <c r="P347" s="312"/>
      <c r="Q347" s="312"/>
      <c r="R347" s="312"/>
      <c r="S347" s="312"/>
      <c r="T347" s="263"/>
      <c r="U347" s="263"/>
      <c r="V347" s="263"/>
      <c r="W347" s="258"/>
      <c r="X347" s="263"/>
      <c r="Y347" s="263"/>
      <c r="Z347" s="263"/>
      <c r="AA347" s="263"/>
      <c r="AB347" s="312"/>
      <c r="AC347" s="312"/>
      <c r="AD347" s="312"/>
      <c r="AE347" s="312"/>
      <c r="AF347" s="312"/>
      <c r="AG347" s="312"/>
      <c r="AH347" s="312"/>
      <c r="AI347" s="312"/>
      <c r="AJ347" s="263"/>
      <c r="AK347" s="263"/>
      <c r="AL347" s="263"/>
      <c r="AM347" s="263"/>
      <c r="AN347" s="263"/>
      <c r="AO347" s="263"/>
      <c r="AP347" s="263"/>
      <c r="AQ347" s="263"/>
      <c r="AS347" s="117"/>
      <c r="AT347" s="117"/>
      <c r="FK347" s="125"/>
      <c r="FL347" s="125"/>
      <c r="FM347" s="125"/>
    </row>
    <row r="348" spans="1:169" x14ac:dyDescent="0.3">
      <c r="A348" s="309"/>
      <c r="B348" s="310"/>
      <c r="C348" s="263"/>
      <c r="D348" s="263"/>
      <c r="E348" s="263"/>
      <c r="F348" s="263"/>
      <c r="G348" s="263"/>
      <c r="H348" s="263"/>
      <c r="I348" s="625"/>
      <c r="J348" s="314"/>
      <c r="K348" s="314"/>
      <c r="L348" s="744"/>
      <c r="M348" s="746"/>
      <c r="N348" s="312"/>
      <c r="O348" s="312"/>
      <c r="P348" s="312"/>
      <c r="Q348" s="312"/>
      <c r="R348" s="312"/>
      <c r="S348" s="312"/>
      <c r="T348" s="263"/>
      <c r="U348" s="263"/>
      <c r="V348" s="263"/>
      <c r="W348" s="258"/>
      <c r="X348" s="263"/>
      <c r="Y348" s="263"/>
      <c r="Z348" s="263"/>
      <c r="AA348" s="263"/>
      <c r="AB348" s="312"/>
      <c r="AC348" s="312"/>
      <c r="AD348" s="312"/>
      <c r="AE348" s="312"/>
      <c r="AF348" s="312"/>
      <c r="AG348" s="312"/>
      <c r="AH348" s="312"/>
      <c r="AI348" s="312"/>
      <c r="AJ348" s="263"/>
      <c r="AK348" s="263"/>
      <c r="AL348" s="263"/>
      <c r="AM348" s="263"/>
      <c r="AN348" s="263"/>
      <c r="AO348" s="263"/>
      <c r="AP348" s="263"/>
      <c r="AQ348" s="263"/>
      <c r="AS348" s="117"/>
      <c r="AT348" s="117"/>
      <c r="FK348" s="125"/>
      <c r="FL348" s="125"/>
      <c r="FM348" s="125"/>
    </row>
    <row r="349" spans="1:169" x14ac:dyDescent="0.3">
      <c r="A349" s="309"/>
      <c r="B349" s="310"/>
      <c r="C349" s="263"/>
      <c r="D349" s="263"/>
      <c r="E349" s="263"/>
      <c r="F349" s="263"/>
      <c r="G349" s="263"/>
      <c r="H349" s="263"/>
      <c r="I349" s="625"/>
      <c r="J349" s="314"/>
      <c r="K349" s="314"/>
      <c r="L349" s="744"/>
      <c r="M349" s="746"/>
      <c r="N349" s="312"/>
      <c r="O349" s="312"/>
      <c r="P349" s="312"/>
      <c r="Q349" s="312"/>
      <c r="R349" s="312"/>
      <c r="S349" s="312"/>
      <c r="T349" s="263"/>
      <c r="U349" s="263"/>
      <c r="V349" s="263"/>
      <c r="W349" s="258"/>
      <c r="X349" s="263"/>
      <c r="Y349" s="263"/>
      <c r="Z349" s="263"/>
      <c r="AA349" s="263"/>
      <c r="AB349" s="312"/>
      <c r="AC349" s="312"/>
      <c r="AD349" s="312"/>
      <c r="AE349" s="312"/>
      <c r="AF349" s="312"/>
      <c r="AG349" s="312"/>
      <c r="AH349" s="312"/>
      <c r="AI349" s="312"/>
      <c r="AJ349" s="263"/>
      <c r="AK349" s="263"/>
      <c r="AL349" s="263"/>
      <c r="AM349" s="263"/>
      <c r="AN349" s="263"/>
      <c r="AO349" s="263"/>
      <c r="AP349" s="263"/>
      <c r="AQ349" s="263"/>
      <c r="AS349" s="117"/>
      <c r="AT349" s="117"/>
      <c r="FK349" s="125"/>
      <c r="FL349" s="125"/>
      <c r="FM349" s="125"/>
    </row>
    <row r="350" spans="1:169" x14ac:dyDescent="0.3">
      <c r="A350" s="309"/>
      <c r="B350" s="310"/>
      <c r="C350" s="263"/>
      <c r="D350" s="263"/>
      <c r="E350" s="263"/>
      <c r="F350" s="263"/>
      <c r="G350" s="263"/>
      <c r="H350" s="263"/>
      <c r="I350" s="625"/>
      <c r="J350" s="314"/>
      <c r="K350" s="314"/>
      <c r="L350" s="744"/>
      <c r="M350" s="746"/>
      <c r="N350" s="312"/>
      <c r="O350" s="312"/>
      <c r="P350" s="312"/>
      <c r="Q350" s="312"/>
      <c r="R350" s="312"/>
      <c r="S350" s="312"/>
      <c r="T350" s="263"/>
      <c r="U350" s="263"/>
      <c r="V350" s="263"/>
      <c r="W350" s="258"/>
      <c r="X350" s="263"/>
      <c r="Y350" s="263"/>
      <c r="Z350" s="263"/>
      <c r="AA350" s="263"/>
      <c r="AB350" s="312"/>
      <c r="AC350" s="312"/>
      <c r="AD350" s="312"/>
      <c r="AE350" s="312"/>
      <c r="AF350" s="312"/>
      <c r="AG350" s="312"/>
      <c r="AH350" s="312"/>
      <c r="AI350" s="312"/>
      <c r="AJ350" s="263"/>
      <c r="AK350" s="263"/>
      <c r="AL350" s="263"/>
      <c r="AM350" s="263"/>
      <c r="AN350" s="263"/>
      <c r="AO350" s="263"/>
      <c r="AP350" s="263"/>
      <c r="AQ350" s="263"/>
      <c r="AS350" s="117"/>
      <c r="AT350" s="117"/>
      <c r="FK350" s="125"/>
      <c r="FL350" s="125"/>
      <c r="FM350" s="125"/>
    </row>
    <row r="351" spans="1:169" x14ac:dyDescent="0.3">
      <c r="A351" s="309"/>
      <c r="B351" s="310"/>
      <c r="C351" s="263"/>
      <c r="D351" s="263"/>
      <c r="E351" s="263"/>
      <c r="F351" s="263"/>
      <c r="G351" s="263"/>
      <c r="H351" s="263"/>
      <c r="I351" s="625"/>
      <c r="J351" s="314"/>
      <c r="K351" s="314"/>
      <c r="L351" s="744"/>
      <c r="M351" s="746"/>
      <c r="N351" s="312"/>
      <c r="O351" s="312"/>
      <c r="P351" s="312"/>
      <c r="Q351" s="312"/>
      <c r="R351" s="312"/>
      <c r="S351" s="312"/>
      <c r="T351" s="263"/>
      <c r="U351" s="263"/>
      <c r="V351" s="263"/>
      <c r="W351" s="258"/>
      <c r="X351" s="263"/>
      <c r="Y351" s="263"/>
      <c r="Z351" s="263"/>
      <c r="AA351" s="263"/>
      <c r="AB351" s="312"/>
      <c r="AC351" s="312"/>
      <c r="AD351" s="312"/>
      <c r="AE351" s="312"/>
      <c r="AF351" s="312"/>
      <c r="AG351" s="312"/>
      <c r="AH351" s="312"/>
      <c r="AI351" s="312"/>
      <c r="AJ351" s="263"/>
      <c r="AK351" s="263"/>
      <c r="AL351" s="263"/>
      <c r="AM351" s="263"/>
      <c r="AN351" s="263"/>
      <c r="AO351" s="263"/>
      <c r="AP351" s="263"/>
      <c r="AQ351" s="263"/>
      <c r="AS351" s="117"/>
      <c r="AT351" s="117"/>
      <c r="FK351" s="125"/>
      <c r="FL351" s="125"/>
      <c r="FM351" s="125"/>
    </row>
    <row r="352" spans="1:169" x14ac:dyDescent="0.3">
      <c r="A352" s="309"/>
      <c r="B352" s="310"/>
      <c r="C352" s="263"/>
      <c r="D352" s="263"/>
      <c r="E352" s="263"/>
      <c r="F352" s="263"/>
      <c r="G352" s="263"/>
      <c r="H352" s="263"/>
      <c r="I352" s="625"/>
      <c r="J352" s="314"/>
      <c r="K352" s="314"/>
      <c r="L352" s="744"/>
      <c r="M352" s="746"/>
      <c r="N352" s="312"/>
      <c r="O352" s="312"/>
      <c r="P352" s="312"/>
      <c r="Q352" s="312"/>
      <c r="R352" s="312"/>
      <c r="S352" s="312"/>
      <c r="T352" s="263"/>
      <c r="U352" s="263"/>
      <c r="V352" s="263"/>
      <c r="W352" s="258"/>
      <c r="X352" s="263"/>
      <c r="Y352" s="263"/>
      <c r="Z352" s="263"/>
      <c r="AA352" s="263"/>
      <c r="AB352" s="312"/>
      <c r="AC352" s="312"/>
      <c r="AD352" s="312"/>
      <c r="AE352" s="312"/>
      <c r="AF352" s="312"/>
      <c r="AG352" s="312"/>
      <c r="AH352" s="312"/>
      <c r="AI352" s="312"/>
      <c r="AJ352" s="263"/>
      <c r="AK352" s="263"/>
      <c r="AL352" s="263"/>
      <c r="AM352" s="263"/>
      <c r="AN352" s="263"/>
      <c r="AO352" s="263"/>
      <c r="AP352" s="263"/>
      <c r="AQ352" s="263"/>
      <c r="AS352" s="117"/>
      <c r="AT352" s="117"/>
      <c r="FK352" s="125"/>
      <c r="FL352" s="125"/>
      <c r="FM352" s="125"/>
    </row>
    <row r="353" spans="1:169" x14ac:dyDescent="0.3">
      <c r="A353" s="309"/>
      <c r="B353" s="310"/>
      <c r="C353" s="263"/>
      <c r="D353" s="263"/>
      <c r="E353" s="263"/>
      <c r="F353" s="263"/>
      <c r="G353" s="263"/>
      <c r="H353" s="263"/>
      <c r="I353" s="625"/>
      <c r="J353" s="314"/>
      <c r="K353" s="314"/>
      <c r="L353" s="744"/>
      <c r="M353" s="746"/>
      <c r="N353" s="312"/>
      <c r="O353" s="312"/>
      <c r="P353" s="312"/>
      <c r="Q353" s="312"/>
      <c r="R353" s="312"/>
      <c r="S353" s="312"/>
      <c r="T353" s="263"/>
      <c r="U353" s="263"/>
      <c r="V353" s="263"/>
      <c r="W353" s="258"/>
      <c r="X353" s="263"/>
      <c r="Y353" s="263"/>
      <c r="Z353" s="263"/>
      <c r="AA353" s="263"/>
      <c r="AB353" s="312"/>
      <c r="AC353" s="312"/>
      <c r="AD353" s="312"/>
      <c r="AE353" s="312"/>
      <c r="AF353" s="312"/>
      <c r="AG353" s="312"/>
      <c r="AH353" s="312"/>
      <c r="AI353" s="312"/>
      <c r="AJ353" s="263"/>
      <c r="AK353" s="263"/>
      <c r="AL353" s="263"/>
      <c r="AM353" s="263"/>
      <c r="AN353" s="263"/>
      <c r="AO353" s="263"/>
      <c r="AP353" s="263"/>
      <c r="AQ353" s="263"/>
      <c r="AS353" s="117"/>
      <c r="AT353" s="117"/>
      <c r="FK353" s="125"/>
      <c r="FL353" s="125"/>
      <c r="FM353" s="125"/>
    </row>
    <row r="354" spans="1:169" x14ac:dyDescent="0.3">
      <c r="A354" s="309"/>
      <c r="B354" s="310"/>
      <c r="C354" s="263"/>
      <c r="D354" s="263"/>
      <c r="E354" s="263"/>
      <c r="F354" s="263"/>
      <c r="G354" s="263"/>
      <c r="H354" s="263"/>
      <c r="I354" s="625"/>
      <c r="J354" s="314"/>
      <c r="K354" s="314"/>
      <c r="L354" s="744"/>
      <c r="M354" s="746"/>
      <c r="N354" s="312"/>
      <c r="O354" s="312"/>
      <c r="P354" s="312"/>
      <c r="Q354" s="312"/>
      <c r="R354" s="312"/>
      <c r="S354" s="312"/>
      <c r="T354" s="263"/>
      <c r="U354" s="263"/>
      <c r="V354" s="263"/>
      <c r="W354" s="258"/>
      <c r="X354" s="263"/>
      <c r="Y354" s="263"/>
      <c r="Z354" s="263"/>
      <c r="AA354" s="263"/>
      <c r="AB354" s="312"/>
      <c r="AC354" s="312"/>
      <c r="AD354" s="312"/>
      <c r="AE354" s="312"/>
      <c r="AF354" s="312"/>
      <c r="AG354" s="312"/>
      <c r="AH354" s="312"/>
      <c r="AI354" s="312"/>
      <c r="AJ354" s="263"/>
      <c r="AK354" s="263"/>
      <c r="AL354" s="263"/>
      <c r="AM354" s="263"/>
      <c r="AN354" s="263"/>
      <c r="AO354" s="263"/>
      <c r="AP354" s="263"/>
      <c r="AQ354" s="263"/>
      <c r="AS354" s="117"/>
      <c r="AT354" s="117"/>
      <c r="FK354" s="125"/>
      <c r="FL354" s="125"/>
      <c r="FM354" s="125"/>
    </row>
    <row r="355" spans="1:169" x14ac:dyDescent="0.3">
      <c r="A355" s="309"/>
      <c r="B355" s="310"/>
      <c r="C355" s="263"/>
      <c r="D355" s="263"/>
      <c r="E355" s="263"/>
      <c r="F355" s="263"/>
      <c r="G355" s="263"/>
      <c r="H355" s="263"/>
      <c r="I355" s="625"/>
      <c r="J355" s="314"/>
      <c r="K355" s="314"/>
      <c r="L355" s="744"/>
      <c r="M355" s="746"/>
      <c r="N355" s="312"/>
      <c r="O355" s="312"/>
      <c r="P355" s="312"/>
      <c r="Q355" s="312"/>
      <c r="R355" s="312"/>
      <c r="S355" s="312"/>
      <c r="T355" s="263"/>
      <c r="U355" s="263"/>
      <c r="V355" s="263"/>
      <c r="W355" s="258"/>
      <c r="X355" s="263"/>
      <c r="Y355" s="263"/>
      <c r="Z355" s="263"/>
      <c r="AA355" s="263"/>
      <c r="AB355" s="312"/>
      <c r="AC355" s="312"/>
      <c r="AD355" s="312"/>
      <c r="AE355" s="312"/>
      <c r="AF355" s="312"/>
      <c r="AG355" s="312"/>
      <c r="AH355" s="312"/>
      <c r="AI355" s="312"/>
      <c r="AJ355" s="263"/>
      <c r="AK355" s="263"/>
      <c r="AL355" s="263"/>
      <c r="AM355" s="263"/>
      <c r="AN355" s="263"/>
      <c r="AO355" s="263"/>
      <c r="AP355" s="263"/>
      <c r="AQ355" s="263"/>
      <c r="AS355" s="117"/>
      <c r="AT355" s="117"/>
      <c r="FK355" s="125"/>
      <c r="FL355" s="125"/>
      <c r="FM355" s="125"/>
    </row>
    <row r="356" spans="1:169" x14ac:dyDescent="0.3">
      <c r="A356" s="309"/>
      <c r="B356" s="310"/>
      <c r="C356" s="263"/>
      <c r="D356" s="263"/>
      <c r="E356" s="263"/>
      <c r="F356" s="263"/>
      <c r="G356" s="263"/>
      <c r="H356" s="263"/>
      <c r="I356" s="625"/>
      <c r="J356" s="314"/>
      <c r="K356" s="314"/>
      <c r="L356" s="744"/>
      <c r="M356" s="746"/>
      <c r="N356" s="312"/>
      <c r="O356" s="312"/>
      <c r="P356" s="312"/>
      <c r="Q356" s="312"/>
      <c r="R356" s="312"/>
      <c r="S356" s="312"/>
      <c r="T356" s="263"/>
      <c r="U356" s="263"/>
      <c r="V356" s="263"/>
      <c r="W356" s="258"/>
      <c r="X356" s="263"/>
      <c r="Y356" s="263"/>
      <c r="Z356" s="263"/>
      <c r="AA356" s="263"/>
      <c r="AB356" s="312"/>
      <c r="AC356" s="312"/>
      <c r="AD356" s="312"/>
      <c r="AE356" s="312"/>
      <c r="AF356" s="312"/>
      <c r="AG356" s="312"/>
      <c r="AH356" s="312"/>
      <c r="AI356" s="312"/>
      <c r="AJ356" s="263"/>
      <c r="AK356" s="263"/>
      <c r="AL356" s="263"/>
      <c r="AM356" s="263"/>
      <c r="AN356" s="263"/>
      <c r="AO356" s="263"/>
      <c r="AP356" s="263"/>
      <c r="AQ356" s="263"/>
      <c r="AS356" s="117"/>
      <c r="AT356" s="117"/>
      <c r="FK356" s="125"/>
      <c r="FL356" s="125"/>
      <c r="FM356" s="125"/>
    </row>
    <row r="357" spans="1:169" x14ac:dyDescent="0.3">
      <c r="A357" s="309"/>
      <c r="B357" s="310"/>
      <c r="C357" s="263"/>
      <c r="D357" s="263"/>
      <c r="E357" s="263"/>
      <c r="F357" s="263"/>
      <c r="G357" s="263"/>
      <c r="H357" s="263"/>
      <c r="I357" s="625"/>
      <c r="J357" s="314"/>
      <c r="K357" s="314"/>
      <c r="L357" s="744"/>
      <c r="M357" s="746"/>
      <c r="N357" s="312"/>
      <c r="O357" s="312"/>
      <c r="P357" s="312"/>
      <c r="Q357" s="312"/>
      <c r="R357" s="312"/>
      <c r="S357" s="312"/>
      <c r="T357" s="263"/>
      <c r="U357" s="263"/>
      <c r="V357" s="263"/>
      <c r="W357" s="258"/>
      <c r="X357" s="263"/>
      <c r="Y357" s="263"/>
      <c r="Z357" s="263"/>
      <c r="AA357" s="263"/>
      <c r="AB357" s="312"/>
      <c r="AC357" s="312"/>
      <c r="AD357" s="312"/>
      <c r="AE357" s="312"/>
      <c r="AF357" s="312"/>
      <c r="AG357" s="312"/>
      <c r="AH357" s="312"/>
      <c r="AI357" s="312"/>
      <c r="AJ357" s="263"/>
      <c r="AK357" s="263"/>
      <c r="AL357" s="263"/>
      <c r="AM357" s="263"/>
      <c r="AN357" s="263"/>
      <c r="AO357" s="263"/>
      <c r="AP357" s="263"/>
      <c r="AQ357" s="263"/>
      <c r="AS357" s="117"/>
      <c r="AT357" s="117"/>
      <c r="FK357" s="125"/>
      <c r="FL357" s="125"/>
      <c r="FM357" s="125"/>
    </row>
    <row r="358" spans="1:169" x14ac:dyDescent="0.3">
      <c r="A358" s="309"/>
      <c r="B358" s="310"/>
      <c r="C358" s="263"/>
      <c r="D358" s="263"/>
      <c r="E358" s="263"/>
      <c r="F358" s="263"/>
      <c r="G358" s="263"/>
      <c r="H358" s="263"/>
      <c r="I358" s="625"/>
      <c r="J358" s="314"/>
      <c r="K358" s="314"/>
      <c r="L358" s="744"/>
      <c r="M358" s="746"/>
      <c r="N358" s="312"/>
      <c r="O358" s="312"/>
      <c r="P358" s="312"/>
      <c r="Q358" s="312"/>
      <c r="R358" s="312"/>
      <c r="S358" s="312"/>
      <c r="T358" s="263"/>
      <c r="U358" s="263"/>
      <c r="V358" s="263"/>
      <c r="W358" s="258"/>
      <c r="X358" s="263"/>
      <c r="Y358" s="263"/>
      <c r="Z358" s="263"/>
      <c r="AA358" s="263"/>
      <c r="AB358" s="312"/>
      <c r="AC358" s="312"/>
      <c r="AD358" s="312"/>
      <c r="AE358" s="312"/>
      <c r="AF358" s="312"/>
      <c r="AG358" s="312"/>
      <c r="AH358" s="312"/>
      <c r="AI358" s="312"/>
      <c r="AJ358" s="263"/>
      <c r="AK358" s="263"/>
      <c r="AL358" s="263"/>
      <c r="AM358" s="263"/>
      <c r="AN358" s="263"/>
      <c r="AO358" s="263"/>
      <c r="AP358" s="263"/>
      <c r="AQ358" s="263"/>
      <c r="AS358" s="117"/>
      <c r="AT358" s="117"/>
      <c r="FK358" s="125"/>
      <c r="FL358" s="125"/>
      <c r="FM358" s="125"/>
    </row>
    <row r="359" spans="1:169" x14ac:dyDescent="0.3">
      <c r="A359" s="309"/>
      <c r="B359" s="310"/>
      <c r="C359" s="263"/>
      <c r="D359" s="263"/>
      <c r="E359" s="263"/>
      <c r="F359" s="263"/>
      <c r="G359" s="263"/>
      <c r="H359" s="263"/>
      <c r="I359" s="625"/>
      <c r="J359" s="314"/>
      <c r="K359" s="314"/>
      <c r="L359" s="744"/>
      <c r="M359" s="746"/>
      <c r="N359" s="312"/>
      <c r="O359" s="312"/>
      <c r="P359" s="312"/>
      <c r="Q359" s="312"/>
      <c r="R359" s="312"/>
      <c r="S359" s="312"/>
      <c r="T359" s="263"/>
      <c r="U359" s="263"/>
      <c r="V359" s="263"/>
      <c r="W359" s="258"/>
      <c r="X359" s="263"/>
      <c r="Y359" s="263"/>
      <c r="Z359" s="263"/>
      <c r="AA359" s="263"/>
      <c r="AB359" s="312"/>
      <c r="AC359" s="312"/>
      <c r="AD359" s="312"/>
      <c r="AE359" s="312"/>
      <c r="AF359" s="312"/>
      <c r="AG359" s="312"/>
      <c r="AH359" s="312"/>
      <c r="AI359" s="312"/>
      <c r="AJ359" s="263"/>
      <c r="AK359" s="263"/>
      <c r="AL359" s="263"/>
      <c r="AM359" s="263"/>
      <c r="AN359" s="263"/>
      <c r="AO359" s="263"/>
      <c r="AP359" s="263"/>
      <c r="AQ359" s="263"/>
      <c r="AS359" s="117"/>
      <c r="AT359" s="117"/>
      <c r="FK359" s="125"/>
      <c r="FL359" s="125"/>
      <c r="FM359" s="125"/>
    </row>
    <row r="360" spans="1:169" x14ac:dyDescent="0.3">
      <c r="A360" s="309"/>
      <c r="B360" s="310"/>
      <c r="C360" s="263"/>
      <c r="D360" s="263"/>
      <c r="E360" s="263"/>
      <c r="F360" s="263"/>
      <c r="G360" s="263"/>
      <c r="H360" s="263"/>
      <c r="I360" s="625"/>
      <c r="J360" s="314"/>
      <c r="K360" s="314"/>
      <c r="L360" s="744"/>
      <c r="M360" s="746"/>
      <c r="N360" s="312"/>
      <c r="O360" s="312"/>
      <c r="P360" s="312"/>
      <c r="Q360" s="312"/>
      <c r="R360" s="312"/>
      <c r="S360" s="312"/>
      <c r="T360" s="263"/>
      <c r="U360" s="263"/>
      <c r="V360" s="263"/>
      <c r="W360" s="258"/>
      <c r="X360" s="263"/>
      <c r="Y360" s="263"/>
      <c r="Z360" s="263"/>
      <c r="AA360" s="263"/>
      <c r="AB360" s="312"/>
      <c r="AC360" s="312"/>
      <c r="AD360" s="312"/>
      <c r="AE360" s="312"/>
      <c r="AF360" s="312"/>
      <c r="AG360" s="312"/>
      <c r="AH360" s="312"/>
      <c r="AI360" s="312"/>
      <c r="AJ360" s="263"/>
      <c r="AK360" s="263"/>
      <c r="AL360" s="263"/>
      <c r="AM360" s="263"/>
      <c r="AN360" s="263"/>
      <c r="AO360" s="263"/>
      <c r="AP360" s="263"/>
      <c r="AQ360" s="263"/>
      <c r="AS360" s="117"/>
      <c r="AT360" s="117"/>
      <c r="FK360" s="125"/>
      <c r="FL360" s="125"/>
      <c r="FM360" s="125"/>
    </row>
    <row r="361" spans="1:169" x14ac:dyDescent="0.3">
      <c r="A361" s="309"/>
      <c r="B361" s="310"/>
      <c r="C361" s="263"/>
      <c r="D361" s="263"/>
      <c r="E361" s="263"/>
      <c r="F361" s="263"/>
      <c r="G361" s="263"/>
      <c r="H361" s="263"/>
      <c r="I361" s="625"/>
      <c r="J361" s="314"/>
      <c r="K361" s="314"/>
      <c r="L361" s="744"/>
      <c r="M361" s="746"/>
      <c r="N361" s="312"/>
      <c r="O361" s="312"/>
      <c r="P361" s="312"/>
      <c r="Q361" s="312"/>
      <c r="R361" s="312"/>
      <c r="S361" s="312"/>
      <c r="T361" s="263"/>
      <c r="U361" s="263"/>
      <c r="V361" s="263"/>
      <c r="W361" s="258"/>
      <c r="X361" s="263"/>
      <c r="Y361" s="263"/>
      <c r="Z361" s="263"/>
      <c r="AA361" s="263"/>
      <c r="AB361" s="312"/>
      <c r="AC361" s="312"/>
      <c r="AD361" s="312"/>
      <c r="AE361" s="312"/>
      <c r="AF361" s="312"/>
      <c r="AG361" s="312"/>
      <c r="AH361" s="312"/>
      <c r="AI361" s="312"/>
      <c r="AJ361" s="263"/>
      <c r="AK361" s="263"/>
      <c r="AL361" s="263"/>
      <c r="AM361" s="263"/>
      <c r="AN361" s="263"/>
      <c r="AO361" s="263"/>
      <c r="AP361" s="263"/>
      <c r="AQ361" s="263"/>
      <c r="AS361" s="117"/>
      <c r="AT361" s="117"/>
      <c r="FK361" s="125"/>
      <c r="FL361" s="125"/>
      <c r="FM361" s="125"/>
    </row>
    <row r="362" spans="1:169" x14ac:dyDescent="0.3">
      <c r="A362" s="309"/>
      <c r="B362" s="310"/>
      <c r="C362" s="263"/>
      <c r="D362" s="263"/>
      <c r="E362" s="263"/>
      <c r="F362" s="263"/>
      <c r="G362" s="263"/>
      <c r="H362" s="263"/>
      <c r="I362" s="625"/>
      <c r="J362" s="314"/>
      <c r="K362" s="314"/>
      <c r="L362" s="744"/>
      <c r="M362" s="746"/>
      <c r="N362" s="312"/>
      <c r="O362" s="312"/>
      <c r="P362" s="312"/>
      <c r="Q362" s="312"/>
      <c r="R362" s="312"/>
      <c r="S362" s="312"/>
      <c r="T362" s="263"/>
      <c r="U362" s="263"/>
      <c r="V362" s="263"/>
      <c r="W362" s="258"/>
      <c r="X362" s="263"/>
      <c r="Y362" s="263"/>
      <c r="Z362" s="263"/>
      <c r="AA362" s="263"/>
      <c r="AB362" s="312"/>
      <c r="AC362" s="312"/>
      <c r="AD362" s="312"/>
      <c r="AE362" s="312"/>
      <c r="AF362" s="312"/>
      <c r="AG362" s="312"/>
      <c r="AH362" s="312"/>
      <c r="AI362" s="312"/>
      <c r="AJ362" s="263"/>
      <c r="AK362" s="263"/>
      <c r="AL362" s="263"/>
      <c r="AM362" s="263"/>
      <c r="AN362" s="263"/>
      <c r="AO362" s="263"/>
      <c r="AP362" s="263"/>
      <c r="AQ362" s="263"/>
      <c r="AS362" s="117"/>
      <c r="AT362" s="117"/>
      <c r="FK362" s="125"/>
      <c r="FL362" s="125"/>
      <c r="FM362" s="125"/>
    </row>
    <row r="363" spans="1:169" x14ac:dyDescent="0.3">
      <c r="A363" s="309"/>
      <c r="B363" s="310"/>
      <c r="C363" s="263"/>
      <c r="D363" s="263"/>
      <c r="E363" s="263"/>
      <c r="F363" s="263"/>
      <c r="G363" s="263"/>
      <c r="H363" s="263"/>
      <c r="I363" s="625"/>
      <c r="J363" s="314"/>
      <c r="K363" s="314"/>
      <c r="L363" s="744"/>
      <c r="M363" s="746"/>
      <c r="N363" s="312"/>
      <c r="O363" s="312"/>
      <c r="P363" s="312"/>
      <c r="Q363" s="312"/>
      <c r="R363" s="312"/>
      <c r="S363" s="312"/>
      <c r="T363" s="263"/>
      <c r="U363" s="263"/>
      <c r="V363" s="263"/>
      <c r="W363" s="258"/>
      <c r="X363" s="263"/>
      <c r="Y363" s="263"/>
      <c r="Z363" s="263"/>
      <c r="AA363" s="263"/>
      <c r="AB363" s="312"/>
      <c r="AC363" s="312"/>
      <c r="AD363" s="312"/>
      <c r="AE363" s="312"/>
      <c r="AF363" s="312"/>
      <c r="AG363" s="312"/>
      <c r="AH363" s="312"/>
      <c r="AI363" s="312"/>
      <c r="AJ363" s="263"/>
      <c r="AK363" s="263"/>
      <c r="AL363" s="263"/>
      <c r="AM363" s="263"/>
      <c r="AN363" s="263"/>
      <c r="AO363" s="263"/>
      <c r="AP363" s="263"/>
      <c r="AQ363" s="263"/>
      <c r="AS363" s="117"/>
      <c r="AT363" s="117"/>
      <c r="FK363" s="125"/>
      <c r="FL363" s="125"/>
      <c r="FM363" s="125"/>
    </row>
    <row r="364" spans="1:169" x14ac:dyDescent="0.3">
      <c r="A364" s="309"/>
      <c r="B364" s="310"/>
      <c r="C364" s="263"/>
      <c r="D364" s="263"/>
      <c r="E364" s="263"/>
      <c r="F364" s="263"/>
      <c r="G364" s="263"/>
      <c r="H364" s="263"/>
      <c r="I364" s="625"/>
      <c r="J364" s="314"/>
      <c r="K364" s="314"/>
      <c r="L364" s="744"/>
      <c r="M364" s="746"/>
      <c r="N364" s="312"/>
      <c r="O364" s="312"/>
      <c r="P364" s="312"/>
      <c r="Q364" s="312"/>
      <c r="R364" s="312"/>
      <c r="S364" s="312"/>
      <c r="T364" s="263"/>
      <c r="U364" s="263"/>
      <c r="V364" s="263"/>
      <c r="W364" s="258"/>
      <c r="X364" s="263"/>
      <c r="Y364" s="263"/>
      <c r="Z364" s="263"/>
      <c r="AA364" s="263"/>
      <c r="AB364" s="312"/>
      <c r="AC364" s="312"/>
      <c r="AD364" s="312"/>
      <c r="AE364" s="312"/>
      <c r="AF364" s="312"/>
      <c r="AG364" s="312"/>
      <c r="AH364" s="312"/>
      <c r="AI364" s="312"/>
      <c r="AJ364" s="263"/>
      <c r="AK364" s="263"/>
      <c r="AL364" s="263"/>
      <c r="AM364" s="263"/>
      <c r="AN364" s="263"/>
      <c r="AO364" s="263"/>
      <c r="AP364" s="263"/>
      <c r="AQ364" s="263"/>
      <c r="AS364" s="117"/>
      <c r="AT364" s="117"/>
      <c r="FK364" s="125"/>
      <c r="FL364" s="125"/>
      <c r="FM364" s="125"/>
    </row>
    <row r="365" spans="1:169" x14ac:dyDescent="0.3">
      <c r="A365" s="309"/>
      <c r="B365" s="310"/>
      <c r="C365" s="263"/>
      <c r="D365" s="263"/>
      <c r="E365" s="263"/>
      <c r="F365" s="263"/>
      <c r="G365" s="263"/>
      <c r="H365" s="263"/>
      <c r="I365" s="625"/>
      <c r="J365" s="314"/>
      <c r="K365" s="314"/>
      <c r="L365" s="744"/>
      <c r="M365" s="746"/>
      <c r="N365" s="312"/>
      <c r="O365" s="312"/>
      <c r="P365" s="312"/>
      <c r="Q365" s="312"/>
      <c r="R365" s="312"/>
      <c r="S365" s="312"/>
      <c r="T365" s="263"/>
      <c r="U365" s="263"/>
      <c r="V365" s="263"/>
      <c r="W365" s="258"/>
      <c r="X365" s="263"/>
      <c r="Y365" s="263"/>
      <c r="Z365" s="263"/>
      <c r="AA365" s="263"/>
      <c r="AB365" s="312"/>
      <c r="AC365" s="312"/>
      <c r="AD365" s="312"/>
      <c r="AE365" s="312"/>
      <c r="AF365" s="312"/>
      <c r="AG365" s="312"/>
      <c r="AH365" s="312"/>
      <c r="AI365" s="312"/>
      <c r="AJ365" s="263"/>
      <c r="AK365" s="263"/>
      <c r="AL365" s="263"/>
      <c r="AM365" s="263"/>
      <c r="AN365" s="263"/>
      <c r="AO365" s="263"/>
      <c r="AP365" s="263"/>
      <c r="AQ365" s="263"/>
      <c r="AS365" s="117"/>
      <c r="AT365" s="117"/>
      <c r="FK365" s="125"/>
      <c r="FL365" s="125"/>
      <c r="FM365" s="125"/>
    </row>
    <row r="366" spans="1:169" x14ac:dyDescent="0.3">
      <c r="A366" s="309"/>
      <c r="B366" s="310"/>
      <c r="C366" s="263"/>
      <c r="D366" s="263"/>
      <c r="E366" s="263"/>
      <c r="F366" s="263"/>
      <c r="G366" s="263"/>
      <c r="H366" s="263"/>
      <c r="I366" s="625"/>
      <c r="J366" s="314"/>
      <c r="K366" s="314"/>
      <c r="L366" s="744"/>
      <c r="M366" s="746"/>
      <c r="N366" s="312"/>
      <c r="O366" s="312"/>
      <c r="P366" s="312"/>
      <c r="Q366" s="312"/>
      <c r="R366" s="312"/>
      <c r="S366" s="312"/>
      <c r="T366" s="263"/>
      <c r="U366" s="263"/>
      <c r="V366" s="263"/>
      <c r="W366" s="258"/>
      <c r="X366" s="263"/>
      <c r="Y366" s="263"/>
      <c r="Z366" s="263"/>
      <c r="AA366" s="263"/>
      <c r="AB366" s="312"/>
      <c r="AC366" s="312"/>
      <c r="AD366" s="312"/>
      <c r="AE366" s="312"/>
      <c r="AF366" s="312"/>
      <c r="AG366" s="312"/>
      <c r="AH366" s="312"/>
      <c r="AI366" s="312"/>
      <c r="AJ366" s="263"/>
      <c r="AK366" s="263"/>
      <c r="AL366" s="263"/>
      <c r="AM366" s="263"/>
      <c r="AN366" s="263"/>
      <c r="AO366" s="263"/>
      <c r="AP366" s="263"/>
      <c r="AQ366" s="263"/>
      <c r="AS366" s="117"/>
      <c r="AT366" s="117"/>
      <c r="FK366" s="125"/>
      <c r="FL366" s="125"/>
      <c r="FM366" s="125"/>
    </row>
    <row r="367" spans="1:169" x14ac:dyDescent="0.3">
      <c r="A367" s="309"/>
      <c r="B367" s="310"/>
      <c r="C367" s="263"/>
      <c r="D367" s="263"/>
      <c r="E367" s="263"/>
      <c r="F367" s="263"/>
      <c r="G367" s="263"/>
      <c r="H367" s="263"/>
      <c r="I367" s="625"/>
      <c r="J367" s="314"/>
      <c r="K367" s="314"/>
      <c r="L367" s="744"/>
      <c r="M367" s="746"/>
      <c r="N367" s="312"/>
      <c r="O367" s="312"/>
      <c r="P367" s="312"/>
      <c r="Q367" s="312"/>
      <c r="R367" s="312"/>
      <c r="S367" s="312"/>
      <c r="T367" s="263"/>
      <c r="U367" s="263"/>
      <c r="V367" s="263"/>
      <c r="W367" s="258"/>
      <c r="X367" s="263"/>
      <c r="Y367" s="263"/>
      <c r="Z367" s="263"/>
      <c r="AA367" s="263"/>
      <c r="AB367" s="312"/>
      <c r="AC367" s="312"/>
      <c r="AD367" s="312"/>
      <c r="AE367" s="312"/>
      <c r="AF367" s="312"/>
      <c r="AG367" s="312"/>
      <c r="AH367" s="312"/>
      <c r="AI367" s="312"/>
      <c r="AJ367" s="263"/>
      <c r="AK367" s="263"/>
      <c r="AL367" s="263"/>
      <c r="AM367" s="263"/>
      <c r="AN367" s="263"/>
      <c r="AO367" s="263"/>
      <c r="AP367" s="263"/>
      <c r="AQ367" s="263"/>
      <c r="AS367" s="117"/>
      <c r="AT367" s="117"/>
      <c r="FK367" s="125"/>
      <c r="FL367" s="125"/>
      <c r="FM367" s="125"/>
    </row>
    <row r="368" spans="1:169" x14ac:dyDescent="0.3">
      <c r="A368" s="309"/>
      <c r="B368" s="310"/>
      <c r="C368" s="263"/>
      <c r="D368" s="263"/>
      <c r="E368" s="263"/>
      <c r="F368" s="263"/>
      <c r="G368" s="263"/>
      <c r="H368" s="263"/>
      <c r="I368" s="625"/>
      <c r="J368" s="314"/>
      <c r="K368" s="314"/>
      <c r="L368" s="744"/>
      <c r="M368" s="746"/>
      <c r="N368" s="312"/>
      <c r="O368" s="312"/>
      <c r="P368" s="312"/>
      <c r="Q368" s="312"/>
      <c r="R368" s="312"/>
      <c r="S368" s="312"/>
      <c r="T368" s="263"/>
      <c r="U368" s="263"/>
      <c r="V368" s="263"/>
      <c r="W368" s="258"/>
      <c r="X368" s="263"/>
      <c r="Y368" s="263"/>
      <c r="Z368" s="263"/>
      <c r="AA368" s="263"/>
      <c r="AB368" s="312"/>
      <c r="AC368" s="312"/>
      <c r="AD368" s="312"/>
      <c r="AE368" s="312"/>
      <c r="AF368" s="312"/>
      <c r="AG368" s="312"/>
      <c r="AH368" s="312"/>
      <c r="AI368" s="312"/>
      <c r="AJ368" s="263"/>
      <c r="AK368" s="263"/>
      <c r="AL368" s="263"/>
      <c r="AM368" s="263"/>
      <c r="AN368" s="263"/>
      <c r="AO368" s="263"/>
      <c r="AP368" s="263"/>
      <c r="AQ368" s="263"/>
      <c r="AS368" s="117"/>
      <c r="AT368" s="117"/>
      <c r="FK368" s="125"/>
      <c r="FL368" s="125"/>
      <c r="FM368" s="125"/>
    </row>
    <row r="369" spans="1:169" x14ac:dyDescent="0.3">
      <c r="A369" s="309"/>
      <c r="B369" s="310"/>
      <c r="C369" s="263"/>
      <c r="D369" s="263"/>
      <c r="E369" s="263"/>
      <c r="F369" s="263"/>
      <c r="G369" s="263"/>
      <c r="H369" s="263"/>
      <c r="I369" s="625"/>
      <c r="J369" s="314"/>
      <c r="K369" s="314"/>
      <c r="L369" s="744"/>
      <c r="M369" s="746"/>
      <c r="N369" s="312"/>
      <c r="O369" s="312"/>
      <c r="P369" s="312"/>
      <c r="Q369" s="312"/>
      <c r="R369" s="312"/>
      <c r="S369" s="312"/>
      <c r="T369" s="263"/>
      <c r="U369" s="263"/>
      <c r="V369" s="263"/>
      <c r="W369" s="258"/>
      <c r="X369" s="263"/>
      <c r="Y369" s="263"/>
      <c r="Z369" s="263"/>
      <c r="AA369" s="263"/>
      <c r="AB369" s="312"/>
      <c r="AC369" s="312"/>
      <c r="AD369" s="312"/>
      <c r="AE369" s="312"/>
      <c r="AF369" s="312"/>
      <c r="AG369" s="312"/>
      <c r="AH369" s="312"/>
      <c r="AI369" s="312"/>
      <c r="AJ369" s="263"/>
      <c r="AK369" s="263"/>
      <c r="AL369" s="263"/>
      <c r="AM369" s="263"/>
      <c r="AN369" s="263"/>
      <c r="AO369" s="263"/>
      <c r="AP369" s="263"/>
      <c r="AQ369" s="263"/>
      <c r="AS369" s="117"/>
      <c r="AT369" s="117"/>
      <c r="FK369" s="125"/>
      <c r="FL369" s="125"/>
      <c r="FM369" s="125"/>
    </row>
    <row r="370" spans="1:169" x14ac:dyDescent="0.3">
      <c r="A370" s="309"/>
      <c r="B370" s="310"/>
      <c r="C370" s="263"/>
      <c r="D370" s="263"/>
      <c r="E370" s="263"/>
      <c r="F370" s="263"/>
      <c r="G370" s="263"/>
      <c r="H370" s="263"/>
      <c r="I370" s="625"/>
      <c r="J370" s="314"/>
      <c r="K370" s="314"/>
      <c r="L370" s="744"/>
      <c r="M370" s="746"/>
      <c r="N370" s="312"/>
      <c r="O370" s="312"/>
      <c r="P370" s="312"/>
      <c r="Q370" s="312"/>
      <c r="R370" s="312"/>
      <c r="S370" s="312"/>
      <c r="T370" s="263"/>
      <c r="U370" s="263"/>
      <c r="V370" s="263"/>
      <c r="W370" s="258"/>
      <c r="X370" s="263"/>
      <c r="Y370" s="263"/>
      <c r="Z370" s="263"/>
      <c r="AA370" s="263"/>
      <c r="AB370" s="312"/>
      <c r="AC370" s="312"/>
      <c r="AD370" s="312"/>
      <c r="AE370" s="312"/>
      <c r="AF370" s="312"/>
      <c r="AG370" s="312"/>
      <c r="AH370" s="312"/>
      <c r="AI370" s="312"/>
      <c r="AJ370" s="263"/>
      <c r="AK370" s="263"/>
      <c r="AL370" s="263"/>
      <c r="AM370" s="263"/>
      <c r="AN370" s="263"/>
      <c r="AO370" s="263"/>
      <c r="AP370" s="263"/>
      <c r="AQ370" s="263"/>
      <c r="AS370" s="117"/>
      <c r="AT370" s="117"/>
      <c r="FK370" s="125"/>
      <c r="FL370" s="125"/>
      <c r="FM370" s="125"/>
    </row>
    <row r="371" spans="1:169" x14ac:dyDescent="0.3">
      <c r="A371" s="309"/>
      <c r="B371" s="310"/>
      <c r="C371" s="263"/>
      <c r="D371" s="263"/>
      <c r="E371" s="263"/>
      <c r="F371" s="263"/>
      <c r="G371" s="263"/>
      <c r="H371" s="263"/>
      <c r="I371" s="625"/>
      <c r="J371" s="314"/>
      <c r="K371" s="314"/>
      <c r="L371" s="744"/>
      <c r="M371" s="746"/>
      <c r="N371" s="312"/>
      <c r="O371" s="312"/>
      <c r="P371" s="312"/>
      <c r="Q371" s="312"/>
      <c r="R371" s="312"/>
      <c r="S371" s="312"/>
      <c r="T371" s="263"/>
      <c r="U371" s="263"/>
      <c r="V371" s="263"/>
      <c r="W371" s="258"/>
      <c r="X371" s="263"/>
      <c r="Y371" s="263"/>
      <c r="Z371" s="263"/>
      <c r="AA371" s="263"/>
      <c r="AB371" s="312"/>
      <c r="AC371" s="312"/>
      <c r="AD371" s="312"/>
      <c r="AE371" s="312"/>
      <c r="AF371" s="312"/>
      <c r="AG371" s="312"/>
      <c r="AH371" s="312"/>
      <c r="AI371" s="312"/>
      <c r="AJ371" s="263"/>
      <c r="AK371" s="263"/>
      <c r="AL371" s="263"/>
      <c r="AM371" s="263"/>
      <c r="AN371" s="263"/>
      <c r="AO371" s="263"/>
      <c r="AP371" s="263"/>
      <c r="AQ371" s="263"/>
      <c r="AS371" s="117"/>
      <c r="AT371" s="117"/>
      <c r="FK371" s="125"/>
      <c r="FL371" s="125"/>
      <c r="FM371" s="125"/>
    </row>
    <row r="372" spans="1:169" x14ac:dyDescent="0.3">
      <c r="A372" s="309"/>
      <c r="B372" s="310"/>
      <c r="C372" s="263"/>
      <c r="D372" s="263"/>
      <c r="E372" s="263"/>
      <c r="F372" s="263"/>
      <c r="G372" s="263"/>
      <c r="H372" s="263"/>
      <c r="I372" s="625"/>
      <c r="J372" s="314"/>
      <c r="K372" s="314"/>
      <c r="L372" s="744"/>
      <c r="M372" s="746"/>
      <c r="N372" s="312"/>
      <c r="O372" s="312"/>
      <c r="P372" s="312"/>
      <c r="Q372" s="312"/>
      <c r="R372" s="312"/>
      <c r="S372" s="312"/>
      <c r="T372" s="263"/>
      <c r="U372" s="263"/>
      <c r="V372" s="263"/>
      <c r="W372" s="258"/>
      <c r="X372" s="263"/>
      <c r="Y372" s="263"/>
      <c r="Z372" s="263"/>
      <c r="AA372" s="263"/>
      <c r="AB372" s="312"/>
      <c r="AC372" s="312"/>
      <c r="AD372" s="312"/>
      <c r="AE372" s="312"/>
      <c r="AF372" s="312"/>
      <c r="AG372" s="312"/>
      <c r="AH372" s="312"/>
      <c r="AI372" s="312"/>
      <c r="AJ372" s="263"/>
      <c r="AK372" s="263"/>
      <c r="AL372" s="263"/>
      <c r="AM372" s="263"/>
      <c r="AN372" s="263"/>
      <c r="AO372" s="263"/>
      <c r="AP372" s="263"/>
      <c r="AQ372" s="263"/>
      <c r="AS372" s="117"/>
      <c r="AT372" s="117"/>
      <c r="FK372" s="125"/>
      <c r="FL372" s="125"/>
      <c r="FM372" s="125"/>
    </row>
    <row r="373" spans="1:169" x14ac:dyDescent="0.3">
      <c r="A373" s="309"/>
      <c r="B373" s="310"/>
      <c r="C373" s="263"/>
      <c r="D373" s="263"/>
      <c r="E373" s="263"/>
      <c r="F373" s="263"/>
      <c r="G373" s="263"/>
      <c r="H373" s="263"/>
      <c r="I373" s="625"/>
      <c r="J373" s="314"/>
      <c r="K373" s="314"/>
      <c r="L373" s="744"/>
      <c r="M373" s="746"/>
      <c r="N373" s="312"/>
      <c r="O373" s="312"/>
      <c r="P373" s="312"/>
      <c r="Q373" s="312"/>
      <c r="R373" s="312"/>
      <c r="S373" s="312"/>
      <c r="T373" s="263"/>
      <c r="U373" s="263"/>
      <c r="V373" s="263"/>
      <c r="W373" s="258"/>
      <c r="X373" s="263"/>
      <c r="Y373" s="263"/>
      <c r="Z373" s="263"/>
      <c r="AA373" s="263"/>
      <c r="AB373" s="312"/>
      <c r="AC373" s="312"/>
      <c r="AD373" s="312"/>
      <c r="AE373" s="312"/>
      <c r="AF373" s="312"/>
      <c r="AG373" s="312"/>
      <c r="AH373" s="312"/>
      <c r="AI373" s="312"/>
      <c r="AJ373" s="263"/>
      <c r="AK373" s="263"/>
      <c r="AL373" s="263"/>
      <c r="AM373" s="263"/>
      <c r="AN373" s="263"/>
      <c r="AO373" s="263"/>
      <c r="AP373" s="263"/>
      <c r="AQ373" s="263"/>
      <c r="AS373" s="117"/>
      <c r="AT373" s="117"/>
      <c r="FK373" s="125"/>
      <c r="FL373" s="125"/>
      <c r="FM373" s="125"/>
    </row>
    <row r="374" spans="1:169" x14ac:dyDescent="0.3">
      <c r="A374" s="309"/>
      <c r="B374" s="310"/>
      <c r="C374" s="263"/>
      <c r="D374" s="263"/>
      <c r="E374" s="263"/>
      <c r="F374" s="263"/>
      <c r="G374" s="263"/>
      <c r="H374" s="263"/>
      <c r="I374" s="625"/>
      <c r="J374" s="314"/>
      <c r="K374" s="314"/>
      <c r="L374" s="744"/>
      <c r="M374" s="746"/>
      <c r="N374" s="312"/>
      <c r="O374" s="312"/>
      <c r="P374" s="312"/>
      <c r="Q374" s="312"/>
      <c r="R374" s="312"/>
      <c r="S374" s="312"/>
      <c r="T374" s="263"/>
      <c r="U374" s="263"/>
      <c r="V374" s="263"/>
      <c r="W374" s="258"/>
      <c r="X374" s="263"/>
      <c r="Y374" s="263"/>
      <c r="Z374" s="263"/>
      <c r="AA374" s="263"/>
      <c r="AB374" s="312"/>
      <c r="AC374" s="312"/>
      <c r="AD374" s="312"/>
      <c r="AE374" s="312"/>
      <c r="AF374" s="312"/>
      <c r="AG374" s="312"/>
      <c r="AH374" s="312"/>
      <c r="AI374" s="312"/>
      <c r="AJ374" s="263"/>
      <c r="AK374" s="263"/>
      <c r="AL374" s="263"/>
      <c r="AM374" s="263"/>
      <c r="AN374" s="263"/>
      <c r="AO374" s="263"/>
      <c r="AP374" s="263"/>
      <c r="AQ374" s="263"/>
      <c r="AS374" s="117"/>
      <c r="AT374" s="117"/>
      <c r="FK374" s="125"/>
      <c r="FL374" s="125"/>
      <c r="FM374" s="125"/>
    </row>
    <row r="375" spans="1:169" x14ac:dyDescent="0.3">
      <c r="A375" s="309"/>
      <c r="B375" s="310"/>
      <c r="C375" s="263"/>
      <c r="D375" s="263"/>
      <c r="E375" s="263"/>
      <c r="F375" s="263"/>
      <c r="G375" s="263"/>
      <c r="H375" s="263"/>
      <c r="I375" s="625"/>
      <c r="J375" s="314"/>
      <c r="K375" s="314"/>
      <c r="L375" s="744"/>
      <c r="M375" s="746"/>
      <c r="N375" s="312"/>
      <c r="O375" s="312"/>
      <c r="P375" s="312"/>
      <c r="Q375" s="312"/>
      <c r="R375" s="312"/>
      <c r="S375" s="312"/>
      <c r="T375" s="263"/>
      <c r="U375" s="263"/>
      <c r="V375" s="263"/>
      <c r="W375" s="258"/>
      <c r="X375" s="263"/>
      <c r="Y375" s="263"/>
      <c r="Z375" s="263"/>
      <c r="AA375" s="263"/>
      <c r="AB375" s="312"/>
      <c r="AC375" s="312"/>
      <c r="AD375" s="312"/>
      <c r="AE375" s="312"/>
      <c r="AF375" s="312"/>
      <c r="AG375" s="312"/>
      <c r="AH375" s="312"/>
      <c r="AI375" s="312"/>
      <c r="AJ375" s="263"/>
      <c r="AK375" s="263"/>
      <c r="AL375" s="263"/>
      <c r="AM375" s="263"/>
      <c r="AN375" s="263"/>
      <c r="AO375" s="263"/>
      <c r="AP375" s="263"/>
      <c r="AQ375" s="263"/>
      <c r="AS375" s="117"/>
      <c r="AT375" s="117"/>
      <c r="FK375" s="125"/>
      <c r="FL375" s="125"/>
      <c r="FM375" s="125"/>
    </row>
    <row r="376" spans="1:169" x14ac:dyDescent="0.3">
      <c r="A376" s="309"/>
      <c r="B376" s="310"/>
      <c r="C376" s="263"/>
      <c r="D376" s="263"/>
      <c r="E376" s="263"/>
      <c r="F376" s="263"/>
      <c r="G376" s="263"/>
      <c r="H376" s="263"/>
      <c r="I376" s="625"/>
      <c r="J376" s="314"/>
      <c r="K376" s="314"/>
      <c r="L376" s="744"/>
      <c r="M376" s="746"/>
      <c r="N376" s="312"/>
      <c r="O376" s="312"/>
      <c r="P376" s="312"/>
      <c r="Q376" s="312"/>
      <c r="R376" s="312"/>
      <c r="S376" s="312"/>
      <c r="T376" s="263"/>
      <c r="U376" s="263"/>
      <c r="V376" s="263"/>
      <c r="W376" s="258"/>
      <c r="X376" s="263"/>
      <c r="Y376" s="263"/>
      <c r="Z376" s="263"/>
      <c r="AA376" s="263"/>
      <c r="AB376" s="312"/>
      <c r="AC376" s="312"/>
      <c r="AD376" s="312"/>
      <c r="AE376" s="312"/>
      <c r="AF376" s="312"/>
      <c r="AG376" s="312"/>
      <c r="AH376" s="312"/>
      <c r="AI376" s="312"/>
      <c r="AJ376" s="263"/>
      <c r="AK376" s="263"/>
      <c r="AL376" s="263"/>
      <c r="AM376" s="263"/>
      <c r="AN376" s="263"/>
      <c r="AO376" s="263"/>
      <c r="AP376" s="263"/>
      <c r="AQ376" s="263"/>
      <c r="AS376" s="117"/>
      <c r="AT376" s="117"/>
      <c r="FK376" s="125"/>
      <c r="FL376" s="125"/>
      <c r="FM376" s="125"/>
    </row>
    <row r="377" spans="1:169" x14ac:dyDescent="0.3">
      <c r="A377" s="309"/>
      <c r="B377" s="310"/>
      <c r="C377" s="263"/>
      <c r="D377" s="263"/>
      <c r="E377" s="263"/>
      <c r="F377" s="263"/>
      <c r="G377" s="263"/>
      <c r="H377" s="263"/>
      <c r="I377" s="625"/>
      <c r="J377" s="314"/>
      <c r="K377" s="314"/>
      <c r="L377" s="744"/>
      <c r="M377" s="746"/>
      <c r="N377" s="312"/>
      <c r="O377" s="312"/>
      <c r="P377" s="312"/>
      <c r="Q377" s="312"/>
      <c r="R377" s="312"/>
      <c r="S377" s="312"/>
      <c r="T377" s="263"/>
      <c r="U377" s="263"/>
      <c r="V377" s="263"/>
      <c r="W377" s="258"/>
      <c r="X377" s="263"/>
      <c r="Y377" s="263"/>
      <c r="Z377" s="263"/>
      <c r="AA377" s="263"/>
      <c r="AB377" s="312"/>
      <c r="AC377" s="312"/>
      <c r="AD377" s="312"/>
      <c r="AE377" s="312"/>
      <c r="AF377" s="312"/>
      <c r="AG377" s="312"/>
      <c r="AH377" s="312"/>
      <c r="AI377" s="312"/>
      <c r="AJ377" s="263"/>
      <c r="AK377" s="263"/>
      <c r="AL377" s="263"/>
      <c r="AM377" s="263"/>
      <c r="AN377" s="263"/>
      <c r="AO377" s="263"/>
      <c r="AP377" s="263"/>
      <c r="AQ377" s="263"/>
      <c r="AS377" s="117"/>
      <c r="AT377" s="117"/>
      <c r="FK377" s="125"/>
      <c r="FL377" s="125"/>
      <c r="FM377" s="125"/>
    </row>
    <row r="378" spans="1:169" x14ac:dyDescent="0.3">
      <c r="A378" s="309"/>
      <c r="B378" s="310"/>
      <c r="C378" s="263"/>
      <c r="D378" s="263"/>
      <c r="E378" s="263"/>
      <c r="F378" s="263"/>
      <c r="G378" s="263"/>
      <c r="H378" s="263"/>
      <c r="I378" s="625"/>
      <c r="J378" s="314"/>
      <c r="K378" s="314"/>
      <c r="L378" s="744"/>
      <c r="M378" s="746"/>
      <c r="N378" s="312"/>
      <c r="O378" s="312"/>
      <c r="P378" s="312"/>
      <c r="Q378" s="312"/>
      <c r="R378" s="312"/>
      <c r="S378" s="312"/>
      <c r="T378" s="263"/>
      <c r="U378" s="263"/>
      <c r="V378" s="263"/>
      <c r="W378" s="258"/>
      <c r="X378" s="263"/>
      <c r="Y378" s="263"/>
      <c r="Z378" s="263"/>
      <c r="AA378" s="263"/>
      <c r="AB378" s="312"/>
      <c r="AC378" s="312"/>
      <c r="AD378" s="312"/>
      <c r="AE378" s="312"/>
      <c r="AF378" s="312"/>
      <c r="AG378" s="312"/>
      <c r="AH378" s="312"/>
      <c r="AI378" s="312"/>
      <c r="AJ378" s="263"/>
      <c r="AK378" s="263"/>
      <c r="AL378" s="263"/>
      <c r="AM378" s="263"/>
      <c r="AN378" s="263"/>
      <c r="AO378" s="263"/>
      <c r="AP378" s="263"/>
      <c r="AQ378" s="263"/>
      <c r="AS378" s="117"/>
      <c r="AT378" s="117"/>
      <c r="FK378" s="125"/>
      <c r="FL378" s="125"/>
      <c r="FM378" s="125"/>
    </row>
    <row r="379" spans="1:169" x14ac:dyDescent="0.3">
      <c r="A379" s="309"/>
      <c r="B379" s="310"/>
      <c r="C379" s="263"/>
      <c r="D379" s="263"/>
      <c r="E379" s="263"/>
      <c r="F379" s="263"/>
      <c r="G379" s="263"/>
      <c r="H379" s="263"/>
      <c r="I379" s="625"/>
      <c r="J379" s="314"/>
      <c r="K379" s="314"/>
      <c r="L379" s="744"/>
      <c r="M379" s="746"/>
      <c r="N379" s="312"/>
      <c r="O379" s="312"/>
      <c r="P379" s="312"/>
      <c r="Q379" s="312"/>
      <c r="R379" s="312"/>
      <c r="S379" s="312"/>
      <c r="T379" s="263"/>
      <c r="U379" s="263"/>
      <c r="V379" s="263"/>
      <c r="W379" s="258"/>
      <c r="X379" s="263"/>
      <c r="Y379" s="263"/>
      <c r="Z379" s="263"/>
      <c r="AA379" s="263"/>
      <c r="AB379" s="312"/>
      <c r="AC379" s="312"/>
      <c r="AD379" s="312"/>
      <c r="AE379" s="312"/>
      <c r="AF379" s="312"/>
      <c r="AG379" s="312"/>
      <c r="AH379" s="312"/>
      <c r="AI379" s="312"/>
      <c r="AJ379" s="263"/>
      <c r="AK379" s="263"/>
      <c r="AL379" s="263"/>
      <c r="AM379" s="263"/>
      <c r="AN379" s="263"/>
      <c r="AO379" s="263"/>
      <c r="AP379" s="263"/>
      <c r="AQ379" s="263"/>
      <c r="AS379" s="117"/>
      <c r="AT379" s="117"/>
      <c r="FK379" s="125"/>
      <c r="FL379" s="125"/>
      <c r="FM379" s="125"/>
    </row>
    <row r="380" spans="1:169" x14ac:dyDescent="0.3">
      <c r="A380" s="309"/>
      <c r="B380" s="310"/>
      <c r="C380" s="263"/>
      <c r="D380" s="263"/>
      <c r="E380" s="263"/>
      <c r="F380" s="263"/>
      <c r="G380" s="263"/>
      <c r="H380" s="263"/>
      <c r="I380" s="625"/>
      <c r="J380" s="314"/>
      <c r="K380" s="314"/>
      <c r="L380" s="744"/>
      <c r="M380" s="746"/>
      <c r="N380" s="312"/>
      <c r="O380" s="312"/>
      <c r="P380" s="312"/>
      <c r="Q380" s="312"/>
      <c r="R380" s="312"/>
      <c r="S380" s="312"/>
      <c r="T380" s="263"/>
      <c r="U380" s="263"/>
      <c r="V380" s="263"/>
      <c r="W380" s="258"/>
      <c r="X380" s="263"/>
      <c r="Y380" s="263"/>
      <c r="Z380" s="263"/>
      <c r="AA380" s="263"/>
      <c r="AB380" s="312"/>
      <c r="AC380" s="312"/>
      <c r="AD380" s="312"/>
      <c r="AE380" s="312"/>
      <c r="AF380" s="312"/>
      <c r="AG380" s="312"/>
      <c r="AH380" s="312"/>
      <c r="AI380" s="312"/>
      <c r="AJ380" s="263"/>
      <c r="AK380" s="263"/>
      <c r="AL380" s="263"/>
      <c r="AM380" s="263"/>
      <c r="AN380" s="263"/>
      <c r="AO380" s="263"/>
      <c r="AP380" s="263"/>
      <c r="AQ380" s="263"/>
      <c r="AS380" s="117"/>
      <c r="AT380" s="117"/>
      <c r="FK380" s="125"/>
      <c r="FL380" s="125"/>
      <c r="FM380" s="125"/>
    </row>
    <row r="381" spans="1:169" x14ac:dyDescent="0.3">
      <c r="A381" s="309"/>
      <c r="B381" s="310"/>
      <c r="C381" s="263"/>
      <c r="D381" s="263"/>
      <c r="E381" s="263"/>
      <c r="F381" s="263"/>
      <c r="G381" s="263"/>
      <c r="H381" s="263"/>
      <c r="I381" s="625"/>
      <c r="J381" s="314"/>
      <c r="K381" s="314"/>
      <c r="L381" s="744"/>
      <c r="M381" s="746"/>
      <c r="N381" s="312"/>
      <c r="O381" s="312"/>
      <c r="P381" s="312"/>
      <c r="Q381" s="312"/>
      <c r="R381" s="312"/>
      <c r="S381" s="312"/>
      <c r="T381" s="263"/>
      <c r="U381" s="263"/>
      <c r="V381" s="263"/>
      <c r="W381" s="258"/>
      <c r="X381" s="263"/>
      <c r="Y381" s="263"/>
      <c r="Z381" s="263"/>
      <c r="AA381" s="263"/>
      <c r="AB381" s="312"/>
      <c r="AC381" s="312"/>
      <c r="AD381" s="312"/>
      <c r="AE381" s="312"/>
      <c r="AF381" s="312"/>
      <c r="AG381" s="312"/>
      <c r="AH381" s="312"/>
      <c r="AI381" s="312"/>
      <c r="AJ381" s="263"/>
      <c r="AK381" s="263"/>
      <c r="AL381" s="263"/>
      <c r="AM381" s="263"/>
      <c r="AN381" s="263"/>
      <c r="AO381" s="263"/>
      <c r="AP381" s="263"/>
      <c r="AQ381" s="263"/>
      <c r="AS381" s="117"/>
      <c r="AT381" s="117"/>
      <c r="FK381" s="125"/>
      <c r="FL381" s="125"/>
      <c r="FM381" s="125"/>
    </row>
    <row r="382" spans="1:169" x14ac:dyDescent="0.3">
      <c r="A382" s="309"/>
      <c r="B382" s="310"/>
      <c r="C382" s="263"/>
      <c r="D382" s="263"/>
      <c r="E382" s="263"/>
      <c r="F382" s="263"/>
      <c r="G382" s="263"/>
      <c r="H382" s="263"/>
      <c r="I382" s="625"/>
      <c r="J382" s="314"/>
      <c r="K382" s="314"/>
      <c r="L382" s="744"/>
      <c r="M382" s="746"/>
      <c r="N382" s="312"/>
      <c r="O382" s="312"/>
      <c r="P382" s="312"/>
      <c r="Q382" s="312"/>
      <c r="R382" s="312"/>
      <c r="S382" s="312"/>
      <c r="T382" s="263"/>
      <c r="U382" s="263"/>
      <c r="V382" s="263"/>
      <c r="W382" s="258"/>
      <c r="X382" s="263"/>
      <c r="Y382" s="263"/>
      <c r="Z382" s="263"/>
      <c r="AA382" s="263"/>
      <c r="AB382" s="312"/>
      <c r="AC382" s="312"/>
      <c r="AD382" s="312"/>
      <c r="AE382" s="312"/>
      <c r="AF382" s="312"/>
      <c r="AG382" s="312"/>
      <c r="AH382" s="312"/>
      <c r="AI382" s="312"/>
      <c r="AJ382" s="263"/>
      <c r="AK382" s="263"/>
      <c r="AL382" s="263"/>
      <c r="AM382" s="263"/>
      <c r="AN382" s="263"/>
      <c r="AO382" s="263"/>
      <c r="AP382" s="263"/>
      <c r="AQ382" s="263"/>
      <c r="AS382" s="117"/>
      <c r="AT382" s="117"/>
      <c r="FK382" s="125"/>
      <c r="FL382" s="125"/>
      <c r="FM382" s="125"/>
    </row>
    <row r="383" spans="1:169" x14ac:dyDescent="0.3">
      <c r="A383" s="309"/>
      <c r="B383" s="310"/>
      <c r="C383" s="263"/>
      <c r="D383" s="263"/>
      <c r="E383" s="263"/>
      <c r="F383" s="263"/>
      <c r="G383" s="263"/>
      <c r="H383" s="263"/>
      <c r="I383" s="625"/>
      <c r="J383" s="314"/>
      <c r="K383" s="314"/>
      <c r="L383" s="744"/>
      <c r="M383" s="746"/>
      <c r="N383" s="312"/>
      <c r="O383" s="312"/>
      <c r="P383" s="312"/>
      <c r="Q383" s="312"/>
      <c r="R383" s="312"/>
      <c r="S383" s="312"/>
      <c r="T383" s="263"/>
      <c r="U383" s="263"/>
      <c r="V383" s="263"/>
      <c r="W383" s="258"/>
      <c r="X383" s="263"/>
      <c r="Y383" s="263"/>
      <c r="Z383" s="263"/>
      <c r="AA383" s="263"/>
      <c r="AB383" s="312"/>
      <c r="AC383" s="312"/>
      <c r="AD383" s="312"/>
      <c r="AE383" s="312"/>
      <c r="AF383" s="312"/>
      <c r="AG383" s="312"/>
      <c r="AH383" s="312"/>
      <c r="AI383" s="312"/>
      <c r="AJ383" s="263"/>
      <c r="AK383" s="263"/>
      <c r="AL383" s="263"/>
      <c r="AM383" s="263"/>
      <c r="AN383" s="263"/>
      <c r="AO383" s="263"/>
      <c r="AP383" s="263"/>
      <c r="AQ383" s="263"/>
      <c r="AS383" s="117"/>
      <c r="AT383" s="117"/>
      <c r="FK383" s="125"/>
      <c r="FL383" s="125"/>
      <c r="FM383" s="125"/>
    </row>
    <row r="384" spans="1:169" x14ac:dyDescent="0.3">
      <c r="A384" s="309"/>
      <c r="B384" s="310"/>
      <c r="C384" s="263"/>
      <c r="D384" s="263"/>
      <c r="E384" s="263"/>
      <c r="F384" s="263"/>
      <c r="G384" s="263"/>
      <c r="H384" s="263"/>
      <c r="I384" s="625"/>
      <c r="J384" s="314"/>
      <c r="K384" s="314"/>
      <c r="L384" s="744"/>
      <c r="M384" s="746"/>
      <c r="N384" s="312"/>
      <c r="O384" s="312"/>
      <c r="P384" s="312"/>
      <c r="Q384" s="312"/>
      <c r="R384" s="312"/>
      <c r="S384" s="312"/>
      <c r="T384" s="263"/>
      <c r="U384" s="263"/>
      <c r="V384" s="263"/>
      <c r="W384" s="258"/>
      <c r="X384" s="263"/>
      <c r="Y384" s="263"/>
      <c r="Z384" s="263"/>
      <c r="AA384" s="263"/>
      <c r="AB384" s="312"/>
      <c r="AC384" s="312"/>
      <c r="AD384" s="312"/>
      <c r="AE384" s="312"/>
      <c r="AF384" s="312"/>
      <c r="AG384" s="312"/>
      <c r="AH384" s="312"/>
      <c r="AI384" s="312"/>
      <c r="AJ384" s="263"/>
      <c r="AK384" s="263"/>
      <c r="AL384" s="263"/>
      <c r="AM384" s="263"/>
      <c r="AN384" s="263"/>
      <c r="AO384" s="263"/>
      <c r="AP384" s="263"/>
      <c r="AQ384" s="263"/>
      <c r="AS384" s="117"/>
      <c r="AT384" s="117"/>
      <c r="FK384" s="125"/>
      <c r="FL384" s="125"/>
      <c r="FM384" s="125"/>
    </row>
    <row r="385" spans="1:169" x14ac:dyDescent="0.3">
      <c r="A385" s="309"/>
      <c r="B385" s="310"/>
      <c r="C385" s="263"/>
      <c r="D385" s="263"/>
      <c r="E385" s="263"/>
      <c r="F385" s="263"/>
      <c r="G385" s="263"/>
      <c r="H385" s="263"/>
      <c r="I385" s="625"/>
      <c r="J385" s="314"/>
      <c r="K385" s="314"/>
      <c r="L385" s="744"/>
      <c r="M385" s="746"/>
      <c r="N385" s="312"/>
      <c r="O385" s="312"/>
      <c r="P385" s="312"/>
      <c r="Q385" s="312"/>
      <c r="R385" s="312"/>
      <c r="S385" s="312"/>
      <c r="T385" s="263"/>
      <c r="U385" s="263"/>
      <c r="V385" s="263"/>
      <c r="W385" s="258"/>
      <c r="X385" s="263"/>
      <c r="Y385" s="263"/>
      <c r="Z385" s="263"/>
      <c r="AA385" s="263"/>
      <c r="AB385" s="312"/>
      <c r="AC385" s="312"/>
      <c r="AD385" s="312"/>
      <c r="AE385" s="312"/>
      <c r="AF385" s="312"/>
      <c r="AG385" s="312"/>
      <c r="AH385" s="312"/>
      <c r="AI385" s="312"/>
      <c r="AJ385" s="263"/>
      <c r="AK385" s="263"/>
      <c r="AL385" s="263"/>
      <c r="AM385" s="263"/>
      <c r="AN385" s="263"/>
      <c r="AO385" s="263"/>
      <c r="AP385" s="263"/>
      <c r="AQ385" s="263"/>
      <c r="AS385" s="117"/>
      <c r="AT385" s="117"/>
      <c r="FK385" s="125"/>
      <c r="FL385" s="125"/>
      <c r="FM385" s="125"/>
    </row>
    <row r="386" spans="1:169" x14ac:dyDescent="0.3">
      <c r="A386" s="309"/>
      <c r="B386" s="310"/>
      <c r="C386" s="263"/>
      <c r="D386" s="263"/>
      <c r="E386" s="263"/>
      <c r="F386" s="263"/>
      <c r="G386" s="263"/>
      <c r="H386" s="263"/>
      <c r="I386" s="625"/>
      <c r="J386" s="314"/>
      <c r="K386" s="314"/>
      <c r="L386" s="744"/>
      <c r="M386" s="746"/>
      <c r="N386" s="312"/>
      <c r="O386" s="312"/>
      <c r="P386" s="312"/>
      <c r="Q386" s="312"/>
      <c r="R386" s="312"/>
      <c r="S386" s="312"/>
      <c r="T386" s="263"/>
      <c r="U386" s="263"/>
      <c r="V386" s="263"/>
      <c r="W386" s="258"/>
      <c r="X386" s="263"/>
      <c r="Y386" s="263"/>
      <c r="Z386" s="263"/>
      <c r="AA386" s="263"/>
      <c r="AB386" s="312"/>
      <c r="AC386" s="312"/>
      <c r="AD386" s="312"/>
      <c r="AE386" s="312"/>
      <c r="AF386" s="312"/>
      <c r="AG386" s="312"/>
      <c r="AH386" s="312"/>
      <c r="AI386" s="312"/>
      <c r="AJ386" s="263"/>
      <c r="AK386" s="263"/>
      <c r="AL386" s="263"/>
      <c r="AM386" s="263"/>
      <c r="AN386" s="263"/>
      <c r="AO386" s="263"/>
      <c r="AP386" s="263"/>
      <c r="AQ386" s="263"/>
      <c r="AS386" s="117"/>
      <c r="AT386" s="117"/>
      <c r="FK386" s="125"/>
      <c r="FL386" s="125"/>
      <c r="FM386" s="125"/>
    </row>
    <row r="387" spans="1:169" x14ac:dyDescent="0.3">
      <c r="A387" s="309"/>
      <c r="B387" s="310"/>
      <c r="C387" s="263"/>
      <c r="D387" s="263"/>
      <c r="E387" s="263"/>
      <c r="F387" s="263"/>
      <c r="G387" s="263"/>
      <c r="H387" s="263"/>
      <c r="I387" s="625"/>
      <c r="J387" s="314"/>
      <c r="K387" s="314"/>
      <c r="L387" s="744"/>
      <c r="M387" s="746"/>
      <c r="N387" s="312"/>
      <c r="O387" s="312"/>
      <c r="P387" s="312"/>
      <c r="Q387" s="312"/>
      <c r="R387" s="312"/>
      <c r="S387" s="312"/>
      <c r="T387" s="263"/>
      <c r="U387" s="263"/>
      <c r="V387" s="263"/>
      <c r="W387" s="258"/>
      <c r="X387" s="263"/>
      <c r="Y387" s="263"/>
      <c r="Z387" s="263"/>
      <c r="AA387" s="263"/>
      <c r="AB387" s="312"/>
      <c r="AC387" s="312"/>
      <c r="AD387" s="312"/>
      <c r="AE387" s="312"/>
      <c r="AF387" s="312"/>
      <c r="AG387" s="312"/>
      <c r="AH387" s="312"/>
      <c r="AI387" s="312"/>
      <c r="AJ387" s="263"/>
      <c r="AK387" s="263"/>
      <c r="AL387" s="263"/>
      <c r="AM387" s="263"/>
      <c r="AN387" s="263"/>
      <c r="AO387" s="263"/>
      <c r="AP387" s="263"/>
      <c r="AQ387" s="263"/>
      <c r="AS387" s="117"/>
      <c r="AT387" s="117"/>
      <c r="FK387" s="125"/>
      <c r="FL387" s="125"/>
      <c r="FM387" s="125"/>
    </row>
    <row r="388" spans="1:169" x14ac:dyDescent="0.3">
      <c r="A388" s="309"/>
      <c r="B388" s="310"/>
      <c r="C388" s="263"/>
      <c r="D388" s="263"/>
      <c r="E388" s="263"/>
      <c r="F388" s="263"/>
      <c r="G388" s="263"/>
      <c r="H388" s="263"/>
      <c r="I388" s="625"/>
      <c r="J388" s="314"/>
      <c r="K388" s="314"/>
      <c r="L388" s="744"/>
      <c r="M388" s="746"/>
      <c r="N388" s="312"/>
      <c r="O388" s="312"/>
      <c r="P388" s="312"/>
      <c r="Q388" s="312"/>
      <c r="R388" s="312"/>
      <c r="S388" s="312"/>
      <c r="T388" s="263"/>
      <c r="U388" s="263"/>
      <c r="V388" s="263"/>
      <c r="W388" s="258"/>
      <c r="X388" s="263"/>
      <c r="Y388" s="263"/>
      <c r="Z388" s="263"/>
      <c r="AA388" s="263"/>
      <c r="AB388" s="312"/>
      <c r="AC388" s="312"/>
      <c r="AD388" s="312"/>
      <c r="AE388" s="312"/>
      <c r="AF388" s="312"/>
      <c r="AG388" s="312"/>
      <c r="AH388" s="312"/>
      <c r="AI388" s="312"/>
      <c r="AJ388" s="263"/>
      <c r="AK388" s="263"/>
      <c r="AL388" s="263"/>
      <c r="AM388" s="263"/>
      <c r="AN388" s="263"/>
      <c r="AO388" s="263"/>
      <c r="AP388" s="263"/>
      <c r="AQ388" s="263"/>
      <c r="AS388" s="117"/>
      <c r="AT388" s="117"/>
      <c r="FK388" s="125"/>
      <c r="FL388" s="125"/>
      <c r="FM388" s="125"/>
    </row>
    <row r="389" spans="1:169" x14ac:dyDescent="0.3">
      <c r="A389" s="309"/>
      <c r="B389" s="310"/>
      <c r="C389" s="263"/>
      <c r="D389" s="263"/>
      <c r="E389" s="263"/>
      <c r="F389" s="263"/>
      <c r="G389" s="263"/>
      <c r="H389" s="263"/>
      <c r="I389" s="625"/>
      <c r="J389" s="314"/>
      <c r="K389" s="314"/>
      <c r="L389" s="744"/>
      <c r="M389" s="746"/>
      <c r="N389" s="312"/>
      <c r="O389" s="312"/>
      <c r="P389" s="312"/>
      <c r="Q389" s="312"/>
      <c r="R389" s="312"/>
      <c r="S389" s="312"/>
      <c r="T389" s="263"/>
      <c r="U389" s="263"/>
      <c r="V389" s="263"/>
      <c r="W389" s="258"/>
      <c r="X389" s="263"/>
      <c r="Y389" s="263"/>
      <c r="Z389" s="263"/>
      <c r="AA389" s="263"/>
      <c r="AB389" s="312"/>
      <c r="AC389" s="312"/>
      <c r="AD389" s="312"/>
      <c r="AE389" s="312"/>
      <c r="AF389" s="312"/>
      <c r="AG389" s="312"/>
      <c r="AH389" s="312"/>
      <c r="AI389" s="312"/>
      <c r="AJ389" s="263"/>
      <c r="AK389" s="263"/>
      <c r="AL389" s="263"/>
      <c r="AM389" s="263"/>
      <c r="AN389" s="263"/>
      <c r="AO389" s="263"/>
      <c r="AP389" s="263"/>
      <c r="AQ389" s="263"/>
      <c r="AS389" s="117"/>
      <c r="AT389" s="117"/>
      <c r="FK389" s="125"/>
      <c r="FL389" s="125"/>
      <c r="FM389" s="125"/>
    </row>
    <row r="390" spans="1:169" x14ac:dyDescent="0.3">
      <c r="A390" s="309"/>
      <c r="B390" s="310"/>
      <c r="C390" s="263"/>
      <c r="D390" s="263"/>
      <c r="E390" s="263"/>
      <c r="F390" s="263"/>
      <c r="G390" s="263"/>
      <c r="H390" s="263"/>
      <c r="I390" s="625"/>
      <c r="J390" s="314"/>
      <c r="K390" s="314"/>
      <c r="L390" s="744"/>
      <c r="M390" s="746"/>
      <c r="N390" s="312"/>
      <c r="O390" s="312"/>
      <c r="P390" s="312"/>
      <c r="Q390" s="312"/>
      <c r="R390" s="312"/>
      <c r="S390" s="312"/>
      <c r="T390" s="263"/>
      <c r="U390" s="263"/>
      <c r="V390" s="263"/>
      <c r="W390" s="258"/>
      <c r="X390" s="263"/>
      <c r="Y390" s="263"/>
      <c r="Z390" s="263"/>
      <c r="AA390" s="263"/>
      <c r="AB390" s="312"/>
      <c r="AC390" s="312"/>
      <c r="AD390" s="312"/>
      <c r="AE390" s="312"/>
      <c r="AF390" s="312"/>
      <c r="AG390" s="312"/>
      <c r="AH390" s="312"/>
      <c r="AI390" s="312"/>
      <c r="AJ390" s="263"/>
      <c r="AK390" s="263"/>
      <c r="AL390" s="263"/>
      <c r="AM390" s="263"/>
      <c r="AN390" s="263"/>
      <c r="AO390" s="263"/>
      <c r="AP390" s="263"/>
      <c r="AQ390" s="263"/>
      <c r="AS390" s="117"/>
      <c r="AT390" s="117"/>
      <c r="FK390" s="125"/>
      <c r="FL390" s="125"/>
      <c r="FM390" s="125"/>
    </row>
    <row r="391" spans="1:169" x14ac:dyDescent="0.3">
      <c r="A391" s="309"/>
      <c r="B391" s="310"/>
      <c r="C391" s="263"/>
      <c r="D391" s="263"/>
      <c r="E391" s="263"/>
      <c r="F391" s="263"/>
      <c r="G391" s="263"/>
      <c r="H391" s="263"/>
      <c r="I391" s="625"/>
      <c r="J391" s="314"/>
      <c r="K391" s="314"/>
      <c r="L391" s="744"/>
      <c r="M391" s="746"/>
      <c r="N391" s="312"/>
      <c r="O391" s="312"/>
      <c r="P391" s="312"/>
      <c r="Q391" s="312"/>
      <c r="R391" s="312"/>
      <c r="S391" s="312"/>
      <c r="T391" s="263"/>
      <c r="U391" s="263"/>
      <c r="V391" s="263"/>
      <c r="W391" s="258"/>
      <c r="X391" s="263"/>
      <c r="Y391" s="263"/>
      <c r="Z391" s="263"/>
      <c r="AA391" s="263"/>
      <c r="AB391" s="312"/>
      <c r="AC391" s="312"/>
      <c r="AD391" s="312"/>
      <c r="AE391" s="312"/>
      <c r="AF391" s="312"/>
      <c r="AG391" s="312"/>
      <c r="AH391" s="312"/>
      <c r="AI391" s="312"/>
      <c r="AJ391" s="263"/>
      <c r="AK391" s="263"/>
      <c r="AL391" s="263"/>
      <c r="AM391" s="263"/>
      <c r="AN391" s="263"/>
      <c r="AO391" s="263"/>
      <c r="AP391" s="263"/>
      <c r="AQ391" s="263"/>
      <c r="AS391" s="117"/>
      <c r="AT391" s="117"/>
      <c r="FK391" s="125"/>
      <c r="FL391" s="125"/>
      <c r="FM391" s="125"/>
    </row>
    <row r="392" spans="1:169" x14ac:dyDescent="0.3">
      <c r="A392" s="309"/>
      <c r="B392" s="310"/>
      <c r="C392" s="263"/>
      <c r="D392" s="263"/>
      <c r="E392" s="263"/>
      <c r="F392" s="263"/>
      <c r="G392" s="263"/>
      <c r="H392" s="263"/>
      <c r="I392" s="625"/>
      <c r="J392" s="314"/>
      <c r="K392" s="314"/>
      <c r="L392" s="744"/>
      <c r="M392" s="746"/>
      <c r="N392" s="312"/>
      <c r="O392" s="312"/>
      <c r="P392" s="312"/>
      <c r="Q392" s="312"/>
      <c r="R392" s="312"/>
      <c r="S392" s="312"/>
      <c r="T392" s="263"/>
      <c r="U392" s="263"/>
      <c r="V392" s="263"/>
      <c r="W392" s="258"/>
      <c r="X392" s="263"/>
      <c r="Y392" s="263"/>
      <c r="Z392" s="263"/>
      <c r="AA392" s="263"/>
      <c r="AB392" s="312"/>
      <c r="AC392" s="312"/>
      <c r="AD392" s="312"/>
      <c r="AE392" s="312"/>
      <c r="AF392" s="312"/>
      <c r="AG392" s="312"/>
      <c r="AH392" s="312"/>
      <c r="AI392" s="312"/>
      <c r="AJ392" s="263"/>
      <c r="AK392" s="263"/>
      <c r="AL392" s="263"/>
      <c r="AM392" s="263"/>
      <c r="AN392" s="263"/>
      <c r="AO392" s="263"/>
      <c r="AP392" s="263"/>
      <c r="AQ392" s="263"/>
      <c r="AS392" s="117"/>
      <c r="AT392" s="117"/>
      <c r="FK392" s="125"/>
      <c r="FL392" s="125"/>
      <c r="FM392" s="125"/>
    </row>
    <row r="393" spans="1:169" x14ac:dyDescent="0.3">
      <c r="A393" s="309"/>
      <c r="B393" s="310"/>
      <c r="C393" s="263"/>
      <c r="D393" s="263"/>
      <c r="E393" s="263"/>
      <c r="F393" s="263"/>
      <c r="G393" s="263"/>
      <c r="H393" s="263"/>
      <c r="I393" s="625"/>
      <c r="J393" s="314"/>
      <c r="K393" s="314"/>
      <c r="L393" s="744"/>
      <c r="M393" s="746"/>
      <c r="N393" s="312"/>
      <c r="O393" s="312"/>
      <c r="P393" s="312"/>
      <c r="Q393" s="312"/>
      <c r="R393" s="312"/>
      <c r="S393" s="312"/>
      <c r="T393" s="263"/>
      <c r="U393" s="263"/>
      <c r="V393" s="263"/>
      <c r="W393" s="258"/>
      <c r="X393" s="263"/>
      <c r="Y393" s="263"/>
      <c r="Z393" s="263"/>
      <c r="AA393" s="263"/>
      <c r="AB393" s="312"/>
      <c r="AC393" s="312"/>
      <c r="AD393" s="312"/>
      <c r="AE393" s="312"/>
      <c r="AF393" s="312"/>
      <c r="AG393" s="312"/>
      <c r="AH393" s="312"/>
      <c r="AI393" s="312"/>
      <c r="AJ393" s="263"/>
      <c r="AK393" s="263"/>
      <c r="AL393" s="263"/>
      <c r="AM393" s="263"/>
      <c r="AN393" s="263"/>
      <c r="AO393" s="263"/>
      <c r="AP393" s="263"/>
      <c r="AQ393" s="263"/>
      <c r="AS393" s="117"/>
      <c r="AT393" s="117"/>
      <c r="FK393" s="125"/>
      <c r="FL393" s="125"/>
      <c r="FM393" s="125"/>
    </row>
    <row r="394" spans="1:169" x14ac:dyDescent="0.3">
      <c r="A394" s="309"/>
      <c r="B394" s="310"/>
      <c r="C394" s="263"/>
      <c r="D394" s="263"/>
      <c r="E394" s="263"/>
      <c r="F394" s="263"/>
      <c r="G394" s="263"/>
      <c r="H394" s="263"/>
      <c r="I394" s="625"/>
      <c r="J394" s="314"/>
      <c r="K394" s="314"/>
      <c r="L394" s="744"/>
      <c r="M394" s="746"/>
      <c r="N394" s="312"/>
      <c r="O394" s="312"/>
      <c r="P394" s="312"/>
      <c r="Q394" s="312"/>
      <c r="R394" s="312"/>
      <c r="S394" s="312"/>
      <c r="T394" s="263"/>
      <c r="U394" s="263"/>
      <c r="V394" s="263"/>
      <c r="W394" s="258"/>
      <c r="X394" s="263"/>
      <c r="Y394" s="263"/>
      <c r="Z394" s="263"/>
      <c r="AA394" s="263"/>
      <c r="AB394" s="312"/>
      <c r="AC394" s="312"/>
      <c r="AD394" s="312"/>
      <c r="AE394" s="312"/>
      <c r="AF394" s="312"/>
      <c r="AG394" s="312"/>
      <c r="AH394" s="312"/>
      <c r="AI394" s="312"/>
      <c r="AJ394" s="263"/>
      <c r="AK394" s="263"/>
      <c r="AL394" s="263"/>
      <c r="AM394" s="263"/>
      <c r="AN394" s="263"/>
      <c r="AO394" s="263"/>
      <c r="AP394" s="263"/>
      <c r="AQ394" s="263"/>
      <c r="AS394" s="117"/>
      <c r="AT394" s="117"/>
      <c r="FK394" s="125"/>
      <c r="FL394" s="125"/>
      <c r="FM394" s="125"/>
    </row>
    <row r="395" spans="1:169" x14ac:dyDescent="0.3">
      <c r="A395" s="309"/>
      <c r="B395" s="310"/>
      <c r="C395" s="263"/>
      <c r="D395" s="263"/>
      <c r="E395" s="263"/>
      <c r="F395" s="263"/>
      <c r="G395" s="263"/>
      <c r="H395" s="263"/>
      <c r="I395" s="625"/>
      <c r="J395" s="314"/>
      <c r="K395" s="314"/>
      <c r="L395" s="744"/>
      <c r="M395" s="746"/>
      <c r="N395" s="312"/>
      <c r="O395" s="312"/>
      <c r="P395" s="312"/>
      <c r="Q395" s="312"/>
      <c r="R395" s="312"/>
      <c r="S395" s="312"/>
      <c r="T395" s="263"/>
      <c r="U395" s="263"/>
      <c r="V395" s="263"/>
      <c r="W395" s="258"/>
      <c r="X395" s="263"/>
      <c r="Y395" s="263"/>
      <c r="Z395" s="263"/>
      <c r="AA395" s="263"/>
      <c r="AB395" s="312"/>
      <c r="AC395" s="312"/>
      <c r="AD395" s="312"/>
      <c r="AE395" s="312"/>
      <c r="AF395" s="312"/>
      <c r="AG395" s="312"/>
      <c r="AH395" s="312"/>
      <c r="AI395" s="312"/>
      <c r="AJ395" s="263"/>
      <c r="AK395" s="263"/>
      <c r="AL395" s="263"/>
      <c r="AM395" s="263"/>
      <c r="AN395" s="263"/>
      <c r="AO395" s="263"/>
      <c r="AP395" s="263"/>
      <c r="AQ395" s="263"/>
      <c r="AS395" s="117"/>
      <c r="AT395" s="117"/>
      <c r="FK395" s="125"/>
      <c r="FL395" s="125"/>
      <c r="FM395" s="125"/>
    </row>
    <row r="396" spans="1:169" x14ac:dyDescent="0.3">
      <c r="A396" s="309"/>
      <c r="B396" s="310"/>
      <c r="C396" s="263"/>
      <c r="D396" s="263"/>
      <c r="E396" s="263"/>
      <c r="F396" s="263"/>
      <c r="G396" s="263"/>
      <c r="H396" s="263"/>
      <c r="I396" s="625"/>
      <c r="J396" s="314"/>
      <c r="K396" s="314"/>
      <c r="L396" s="744"/>
      <c r="M396" s="746"/>
      <c r="N396" s="312"/>
      <c r="O396" s="312"/>
      <c r="P396" s="312"/>
      <c r="Q396" s="312"/>
      <c r="R396" s="312"/>
      <c r="S396" s="312"/>
      <c r="T396" s="263"/>
      <c r="U396" s="263"/>
      <c r="V396" s="263"/>
      <c r="W396" s="258"/>
      <c r="X396" s="263"/>
      <c r="Y396" s="263"/>
      <c r="Z396" s="263"/>
      <c r="AA396" s="263"/>
      <c r="AB396" s="312"/>
      <c r="AC396" s="312"/>
      <c r="AD396" s="312"/>
      <c r="AE396" s="312"/>
      <c r="AF396" s="312"/>
      <c r="AG396" s="312"/>
      <c r="AH396" s="312"/>
      <c r="AI396" s="312"/>
      <c r="AJ396" s="263"/>
      <c r="AK396" s="263"/>
      <c r="AL396" s="263"/>
      <c r="AM396" s="263"/>
      <c r="AN396" s="263"/>
      <c r="AO396" s="263"/>
      <c r="AP396" s="263"/>
      <c r="AQ396" s="263"/>
      <c r="AS396" s="117"/>
      <c r="AT396" s="117"/>
      <c r="FK396" s="125"/>
      <c r="FL396" s="125"/>
      <c r="FM396" s="125"/>
    </row>
    <row r="397" spans="1:169" x14ac:dyDescent="0.3">
      <c r="A397" s="309"/>
      <c r="B397" s="310"/>
      <c r="C397" s="263"/>
      <c r="D397" s="263"/>
      <c r="E397" s="263"/>
      <c r="F397" s="263"/>
      <c r="G397" s="263"/>
      <c r="H397" s="263"/>
      <c r="I397" s="625"/>
      <c r="J397" s="314"/>
      <c r="K397" s="314"/>
      <c r="L397" s="744"/>
      <c r="M397" s="746"/>
      <c r="N397" s="312"/>
      <c r="O397" s="312"/>
      <c r="P397" s="312"/>
      <c r="Q397" s="312"/>
      <c r="R397" s="312"/>
      <c r="S397" s="312"/>
      <c r="T397" s="263"/>
      <c r="U397" s="263"/>
      <c r="V397" s="263"/>
      <c r="W397" s="258"/>
      <c r="X397" s="263"/>
      <c r="Y397" s="263"/>
      <c r="Z397" s="263"/>
      <c r="AA397" s="263"/>
      <c r="AB397" s="312"/>
      <c r="AC397" s="312"/>
      <c r="AD397" s="312"/>
      <c r="AE397" s="312"/>
      <c r="AF397" s="312"/>
      <c r="AG397" s="312"/>
      <c r="AH397" s="312"/>
      <c r="AI397" s="312"/>
      <c r="AJ397" s="263"/>
      <c r="AK397" s="263"/>
      <c r="AL397" s="263"/>
      <c r="AM397" s="263"/>
      <c r="AN397" s="263"/>
      <c r="AO397" s="263"/>
      <c r="AP397" s="263"/>
      <c r="AQ397" s="263"/>
      <c r="AS397" s="117"/>
      <c r="AT397" s="117"/>
      <c r="FK397" s="125"/>
      <c r="FL397" s="125"/>
      <c r="FM397" s="125"/>
    </row>
    <row r="398" spans="1:169" x14ac:dyDescent="0.3">
      <c r="A398" s="309"/>
      <c r="B398" s="310"/>
      <c r="C398" s="263"/>
      <c r="D398" s="263"/>
      <c r="E398" s="263"/>
      <c r="F398" s="263"/>
      <c r="G398" s="263"/>
      <c r="H398" s="263"/>
      <c r="I398" s="625"/>
      <c r="J398" s="314"/>
      <c r="K398" s="314"/>
      <c r="L398" s="744"/>
      <c r="M398" s="746"/>
      <c r="N398" s="312"/>
      <c r="O398" s="312"/>
      <c r="P398" s="312"/>
      <c r="Q398" s="312"/>
      <c r="R398" s="312"/>
      <c r="S398" s="312"/>
      <c r="T398" s="263"/>
      <c r="U398" s="263"/>
      <c r="V398" s="263"/>
      <c r="W398" s="258"/>
      <c r="X398" s="263"/>
      <c r="Y398" s="263"/>
      <c r="Z398" s="263"/>
      <c r="AA398" s="263"/>
      <c r="AB398" s="312"/>
      <c r="AC398" s="312"/>
      <c r="AD398" s="312"/>
      <c r="AE398" s="312"/>
      <c r="AF398" s="312"/>
      <c r="AG398" s="312"/>
      <c r="AH398" s="312"/>
      <c r="AI398" s="312"/>
      <c r="AJ398" s="263"/>
      <c r="AK398" s="263"/>
      <c r="AL398" s="263"/>
      <c r="AM398" s="263"/>
      <c r="AN398" s="263"/>
      <c r="AO398" s="263"/>
      <c r="AP398" s="263"/>
      <c r="AQ398" s="263"/>
      <c r="AS398" s="117"/>
      <c r="AT398" s="117"/>
      <c r="FK398" s="125"/>
      <c r="FL398" s="125"/>
      <c r="FM398" s="125"/>
    </row>
    <row r="399" spans="1:169" x14ac:dyDescent="0.3">
      <c r="A399" s="309"/>
      <c r="B399" s="310"/>
      <c r="C399" s="263"/>
      <c r="D399" s="263"/>
      <c r="E399" s="263"/>
      <c r="F399" s="263"/>
      <c r="G399" s="263"/>
      <c r="H399" s="263"/>
      <c r="I399" s="625"/>
      <c r="J399" s="314"/>
      <c r="K399" s="314"/>
      <c r="L399" s="744"/>
      <c r="M399" s="746"/>
      <c r="N399" s="312"/>
      <c r="O399" s="312"/>
      <c r="P399" s="312"/>
      <c r="Q399" s="312"/>
      <c r="R399" s="312"/>
      <c r="S399" s="312"/>
      <c r="T399" s="263"/>
      <c r="U399" s="263"/>
      <c r="V399" s="263"/>
      <c r="W399" s="258"/>
      <c r="X399" s="263"/>
      <c r="Y399" s="263"/>
      <c r="Z399" s="263"/>
      <c r="AA399" s="263"/>
      <c r="AB399" s="312"/>
      <c r="AC399" s="312"/>
      <c r="AD399" s="312"/>
      <c r="AE399" s="312"/>
      <c r="AF399" s="312"/>
      <c r="AG399" s="312"/>
      <c r="AH399" s="312"/>
      <c r="AI399" s="312"/>
      <c r="AJ399" s="263"/>
      <c r="AK399" s="263"/>
      <c r="AL399" s="263"/>
      <c r="AM399" s="263"/>
      <c r="AN399" s="263"/>
      <c r="AO399" s="263"/>
      <c r="AP399" s="263"/>
      <c r="AQ399" s="263"/>
      <c r="AS399" s="117"/>
      <c r="AT399" s="117"/>
      <c r="FK399" s="125"/>
      <c r="FL399" s="125"/>
      <c r="FM399" s="125"/>
    </row>
    <row r="400" spans="1:169" x14ac:dyDescent="0.3">
      <c r="A400" s="309"/>
      <c r="B400" s="310"/>
      <c r="C400" s="263"/>
      <c r="D400" s="263"/>
      <c r="E400" s="263"/>
      <c r="F400" s="263"/>
      <c r="G400" s="263"/>
      <c r="H400" s="263"/>
      <c r="I400" s="625"/>
      <c r="J400" s="314"/>
      <c r="K400" s="314"/>
      <c r="L400" s="744"/>
      <c r="M400" s="746"/>
      <c r="N400" s="312"/>
      <c r="O400" s="312"/>
      <c r="P400" s="312"/>
      <c r="Q400" s="312"/>
      <c r="R400" s="312"/>
      <c r="S400" s="312"/>
      <c r="T400" s="263"/>
      <c r="U400" s="263"/>
      <c r="V400" s="263"/>
      <c r="W400" s="258"/>
      <c r="X400" s="263"/>
      <c r="Y400" s="263"/>
      <c r="Z400" s="263"/>
      <c r="AA400" s="263"/>
      <c r="AB400" s="312"/>
      <c r="AC400" s="312"/>
      <c r="AD400" s="312"/>
      <c r="AE400" s="312"/>
      <c r="AF400" s="312"/>
      <c r="AG400" s="312"/>
      <c r="AH400" s="312"/>
      <c r="AI400" s="312"/>
      <c r="AJ400" s="263"/>
      <c r="AK400" s="263"/>
      <c r="AL400" s="263"/>
      <c r="AM400" s="263"/>
      <c r="AN400" s="263"/>
      <c r="AO400" s="263"/>
      <c r="AP400" s="263"/>
      <c r="AQ400" s="263"/>
      <c r="AS400" s="117"/>
      <c r="AT400" s="117"/>
      <c r="FK400" s="125"/>
      <c r="FL400" s="125"/>
      <c r="FM400" s="125"/>
    </row>
    <row r="401" spans="1:169" x14ac:dyDescent="0.3">
      <c r="A401" s="309"/>
      <c r="B401" s="310"/>
      <c r="C401" s="263"/>
      <c r="D401" s="263"/>
      <c r="E401" s="263"/>
      <c r="F401" s="263"/>
      <c r="G401" s="263"/>
      <c r="H401" s="263"/>
      <c r="I401" s="625"/>
      <c r="J401" s="314"/>
      <c r="K401" s="314"/>
      <c r="L401" s="744"/>
      <c r="M401" s="746"/>
      <c r="N401" s="312"/>
      <c r="O401" s="312"/>
      <c r="P401" s="312"/>
      <c r="Q401" s="312"/>
      <c r="R401" s="312"/>
      <c r="S401" s="312"/>
      <c r="T401" s="263"/>
      <c r="U401" s="263"/>
      <c r="V401" s="263"/>
      <c r="W401" s="258"/>
      <c r="X401" s="263"/>
      <c r="Y401" s="263"/>
      <c r="Z401" s="263"/>
      <c r="AA401" s="263"/>
      <c r="AB401" s="312"/>
      <c r="AC401" s="312"/>
      <c r="AD401" s="312"/>
      <c r="AE401" s="312"/>
      <c r="AF401" s="312"/>
      <c r="AG401" s="312"/>
      <c r="AH401" s="312"/>
      <c r="AI401" s="312"/>
      <c r="AJ401" s="263"/>
      <c r="AK401" s="263"/>
      <c r="AL401" s="263"/>
      <c r="AM401" s="263"/>
      <c r="AN401" s="263"/>
      <c r="AO401" s="263"/>
      <c r="AP401" s="263"/>
      <c r="AQ401" s="263"/>
      <c r="AS401" s="117"/>
      <c r="AT401" s="117"/>
      <c r="FK401" s="125"/>
      <c r="FL401" s="125"/>
      <c r="FM401" s="125"/>
    </row>
    <row r="402" spans="1:169" x14ac:dyDescent="0.3">
      <c r="A402" s="309"/>
      <c r="B402" s="310"/>
      <c r="C402" s="263"/>
      <c r="D402" s="263"/>
      <c r="E402" s="263"/>
      <c r="F402" s="263"/>
      <c r="G402" s="263"/>
      <c r="H402" s="263"/>
      <c r="I402" s="625"/>
      <c r="J402" s="314"/>
      <c r="K402" s="314"/>
      <c r="L402" s="744"/>
      <c r="M402" s="746"/>
      <c r="N402" s="312"/>
      <c r="O402" s="312"/>
      <c r="P402" s="312"/>
      <c r="Q402" s="312"/>
      <c r="R402" s="312"/>
      <c r="S402" s="312"/>
      <c r="T402" s="263"/>
      <c r="U402" s="263"/>
      <c r="V402" s="263"/>
      <c r="W402" s="258"/>
      <c r="X402" s="263"/>
      <c r="Y402" s="263"/>
      <c r="Z402" s="263"/>
      <c r="AA402" s="263"/>
      <c r="AB402" s="312"/>
      <c r="AC402" s="312"/>
      <c r="AD402" s="312"/>
      <c r="AE402" s="312"/>
      <c r="AF402" s="312"/>
      <c r="AG402" s="312"/>
      <c r="AH402" s="312"/>
      <c r="AI402" s="312"/>
      <c r="AJ402" s="263"/>
      <c r="AK402" s="263"/>
      <c r="AL402" s="263"/>
      <c r="AM402" s="263"/>
      <c r="AN402" s="263"/>
      <c r="AO402" s="263"/>
      <c r="AP402" s="263"/>
      <c r="AQ402" s="263"/>
      <c r="AS402" s="117"/>
      <c r="AT402" s="117"/>
      <c r="FK402" s="125"/>
      <c r="FL402" s="125"/>
      <c r="FM402" s="125"/>
    </row>
    <row r="403" spans="1:169" x14ac:dyDescent="0.3">
      <c r="A403" s="309"/>
      <c r="B403" s="310"/>
      <c r="C403" s="263"/>
      <c r="D403" s="263"/>
      <c r="E403" s="263"/>
      <c r="F403" s="263"/>
      <c r="G403" s="263"/>
      <c r="H403" s="263"/>
      <c r="I403" s="625"/>
      <c r="J403" s="314"/>
      <c r="K403" s="314"/>
      <c r="L403" s="744"/>
      <c r="M403" s="746"/>
      <c r="N403" s="312"/>
      <c r="O403" s="312"/>
      <c r="P403" s="312"/>
      <c r="Q403" s="312"/>
      <c r="R403" s="312"/>
      <c r="S403" s="312"/>
      <c r="T403" s="263"/>
      <c r="U403" s="263"/>
      <c r="V403" s="263"/>
      <c r="W403" s="258"/>
      <c r="X403" s="263"/>
      <c r="Y403" s="263"/>
      <c r="Z403" s="263"/>
      <c r="AA403" s="263"/>
      <c r="AB403" s="312"/>
      <c r="AC403" s="312"/>
      <c r="AD403" s="312"/>
      <c r="AE403" s="312"/>
      <c r="AF403" s="312"/>
      <c r="AG403" s="312"/>
      <c r="AH403" s="312"/>
      <c r="AI403" s="312"/>
      <c r="AJ403" s="263"/>
      <c r="AK403" s="263"/>
      <c r="AL403" s="263"/>
      <c r="AM403" s="263"/>
      <c r="AN403" s="263"/>
      <c r="AO403" s="263"/>
      <c r="AP403" s="263"/>
      <c r="AQ403" s="263"/>
      <c r="AS403" s="117"/>
      <c r="AT403" s="117"/>
      <c r="FK403" s="125"/>
      <c r="FL403" s="125"/>
      <c r="FM403" s="125"/>
    </row>
    <row r="404" spans="1:169" x14ac:dyDescent="0.3">
      <c r="A404" s="309"/>
      <c r="B404" s="310"/>
      <c r="C404" s="263"/>
      <c r="D404" s="263"/>
      <c r="E404" s="263"/>
      <c r="F404" s="263"/>
      <c r="G404" s="263"/>
      <c r="H404" s="263"/>
      <c r="I404" s="625"/>
      <c r="J404" s="314"/>
      <c r="K404" s="314"/>
      <c r="L404" s="744"/>
      <c r="M404" s="746"/>
      <c r="N404" s="312"/>
      <c r="O404" s="312"/>
      <c r="P404" s="312"/>
      <c r="Q404" s="312"/>
      <c r="R404" s="312"/>
      <c r="S404" s="312"/>
      <c r="T404" s="263"/>
      <c r="U404" s="263"/>
      <c r="V404" s="263"/>
      <c r="W404" s="258"/>
      <c r="X404" s="263"/>
      <c r="Y404" s="263"/>
      <c r="Z404" s="263"/>
      <c r="AA404" s="263"/>
      <c r="AB404" s="312"/>
      <c r="AC404" s="312"/>
      <c r="AD404" s="312"/>
      <c r="AE404" s="312"/>
      <c r="AF404" s="312"/>
      <c r="AG404" s="312"/>
      <c r="AH404" s="312"/>
      <c r="AI404" s="312"/>
      <c r="AJ404" s="263"/>
      <c r="AK404" s="263"/>
      <c r="AL404" s="263"/>
      <c r="AM404" s="263"/>
      <c r="AN404" s="263"/>
      <c r="AO404" s="263"/>
      <c r="AP404" s="263"/>
      <c r="AQ404" s="263"/>
      <c r="AS404" s="117"/>
      <c r="AT404" s="117"/>
      <c r="FK404" s="125"/>
      <c r="FL404" s="125"/>
      <c r="FM404" s="125"/>
    </row>
    <row r="405" spans="1:169" x14ac:dyDescent="0.3">
      <c r="A405" s="309"/>
      <c r="B405" s="310"/>
      <c r="C405" s="263"/>
      <c r="D405" s="263"/>
      <c r="E405" s="263"/>
      <c r="F405" s="263"/>
      <c r="G405" s="263"/>
      <c r="H405" s="263"/>
      <c r="I405" s="625"/>
      <c r="J405" s="314"/>
      <c r="K405" s="314"/>
      <c r="L405" s="744"/>
      <c r="M405" s="746"/>
      <c r="N405" s="312"/>
      <c r="O405" s="312"/>
      <c r="P405" s="312"/>
      <c r="Q405" s="312"/>
      <c r="R405" s="312"/>
      <c r="S405" s="312"/>
      <c r="T405" s="263"/>
      <c r="U405" s="263"/>
      <c r="V405" s="263"/>
      <c r="W405" s="258"/>
      <c r="X405" s="263"/>
      <c r="Y405" s="263"/>
      <c r="Z405" s="263"/>
      <c r="AA405" s="263"/>
      <c r="AB405" s="312"/>
      <c r="AC405" s="312"/>
      <c r="AD405" s="312"/>
      <c r="AE405" s="312"/>
      <c r="AF405" s="312"/>
      <c r="AG405" s="312"/>
      <c r="AH405" s="312"/>
      <c r="AI405" s="312"/>
      <c r="AJ405" s="263"/>
      <c r="AK405" s="263"/>
      <c r="AL405" s="263"/>
      <c r="AM405" s="263"/>
      <c r="AN405" s="263"/>
      <c r="AO405" s="263"/>
      <c r="AP405" s="263"/>
      <c r="AQ405" s="263"/>
      <c r="AS405" s="117"/>
      <c r="AT405" s="117"/>
      <c r="FK405" s="125"/>
      <c r="FL405" s="125"/>
      <c r="FM405" s="125"/>
    </row>
    <row r="406" spans="1:169" x14ac:dyDescent="0.3">
      <c r="A406" s="309"/>
      <c r="B406" s="310"/>
      <c r="C406" s="263"/>
      <c r="D406" s="263"/>
      <c r="E406" s="263"/>
      <c r="F406" s="263"/>
      <c r="G406" s="263"/>
      <c r="H406" s="263"/>
      <c r="I406" s="625"/>
      <c r="J406" s="314"/>
      <c r="K406" s="314"/>
      <c r="L406" s="744"/>
      <c r="M406" s="746"/>
      <c r="N406" s="312"/>
      <c r="O406" s="312"/>
      <c r="P406" s="312"/>
      <c r="Q406" s="312"/>
      <c r="R406" s="312"/>
      <c r="S406" s="312"/>
      <c r="T406" s="263"/>
      <c r="U406" s="263"/>
      <c r="V406" s="263"/>
      <c r="W406" s="258"/>
      <c r="X406" s="263"/>
      <c r="Y406" s="263"/>
      <c r="Z406" s="263"/>
      <c r="AA406" s="263"/>
      <c r="AB406" s="312"/>
      <c r="AC406" s="312"/>
      <c r="AD406" s="312"/>
      <c r="AE406" s="312"/>
      <c r="AF406" s="312"/>
      <c r="AG406" s="312"/>
      <c r="AH406" s="312"/>
      <c r="AI406" s="312"/>
      <c r="AJ406" s="263"/>
      <c r="AK406" s="263"/>
      <c r="AL406" s="263"/>
      <c r="AM406" s="263"/>
      <c r="AN406" s="263"/>
      <c r="AO406" s="263"/>
      <c r="AP406" s="263"/>
      <c r="AQ406" s="263"/>
      <c r="AS406" s="117"/>
      <c r="AT406" s="117"/>
      <c r="FK406" s="125"/>
      <c r="FL406" s="125"/>
      <c r="FM406" s="125"/>
    </row>
    <row r="407" spans="1:169" x14ac:dyDescent="0.3">
      <c r="A407" s="309"/>
      <c r="B407" s="310"/>
      <c r="C407" s="263"/>
      <c r="D407" s="263"/>
      <c r="E407" s="263"/>
      <c r="F407" s="263"/>
      <c r="G407" s="263"/>
      <c r="H407" s="263"/>
      <c r="I407" s="625"/>
      <c r="J407" s="314"/>
      <c r="K407" s="314"/>
      <c r="L407" s="744"/>
      <c r="M407" s="746"/>
      <c r="N407" s="312"/>
      <c r="O407" s="312"/>
      <c r="P407" s="312"/>
      <c r="Q407" s="312"/>
      <c r="R407" s="312"/>
      <c r="S407" s="312"/>
      <c r="T407" s="263"/>
      <c r="U407" s="263"/>
      <c r="V407" s="263"/>
      <c r="W407" s="258"/>
      <c r="X407" s="263"/>
      <c r="Y407" s="263"/>
      <c r="Z407" s="263"/>
      <c r="AA407" s="263"/>
      <c r="AB407" s="312"/>
      <c r="AC407" s="312"/>
      <c r="AD407" s="312"/>
      <c r="AE407" s="312"/>
      <c r="AF407" s="312"/>
      <c r="AG407" s="312"/>
      <c r="AH407" s="312"/>
      <c r="AI407" s="312"/>
      <c r="AJ407" s="263"/>
      <c r="AK407" s="263"/>
      <c r="AL407" s="263"/>
      <c r="AM407" s="263"/>
      <c r="AN407" s="263"/>
      <c r="AO407" s="263"/>
      <c r="AP407" s="263"/>
      <c r="AQ407" s="263"/>
      <c r="AS407" s="117"/>
      <c r="AT407" s="117"/>
      <c r="FK407" s="125"/>
      <c r="FL407" s="125"/>
      <c r="FM407" s="125"/>
    </row>
    <row r="408" spans="1:169" x14ac:dyDescent="0.3">
      <c r="A408" s="309"/>
      <c r="B408" s="310"/>
      <c r="C408" s="263"/>
      <c r="D408" s="263"/>
      <c r="E408" s="263"/>
      <c r="F408" s="263"/>
      <c r="G408" s="263"/>
      <c r="H408" s="263"/>
      <c r="I408" s="625"/>
      <c r="J408" s="314"/>
      <c r="K408" s="314"/>
      <c r="L408" s="744"/>
      <c r="M408" s="746"/>
      <c r="N408" s="312"/>
      <c r="O408" s="312"/>
      <c r="P408" s="312"/>
      <c r="Q408" s="312"/>
      <c r="R408" s="312"/>
      <c r="S408" s="312"/>
      <c r="T408" s="263"/>
      <c r="U408" s="263"/>
      <c r="V408" s="263"/>
      <c r="W408" s="258"/>
      <c r="X408" s="263"/>
      <c r="Y408" s="263"/>
      <c r="Z408" s="263"/>
      <c r="AA408" s="263"/>
      <c r="AB408" s="312"/>
      <c r="AC408" s="312"/>
      <c r="AD408" s="312"/>
      <c r="AE408" s="312"/>
      <c r="AF408" s="312"/>
      <c r="AG408" s="312"/>
      <c r="AH408" s="312"/>
      <c r="AI408" s="312"/>
      <c r="AJ408" s="263"/>
      <c r="AK408" s="263"/>
      <c r="AL408" s="263"/>
      <c r="AM408" s="263"/>
      <c r="AN408" s="263"/>
      <c r="AO408" s="263"/>
      <c r="AP408" s="263"/>
      <c r="AQ408" s="263"/>
      <c r="AS408" s="117"/>
      <c r="AT408" s="117"/>
      <c r="FK408" s="125"/>
      <c r="FL408" s="125"/>
      <c r="FM408" s="125"/>
    </row>
    <row r="409" spans="1:169" x14ac:dyDescent="0.3">
      <c r="A409" s="309"/>
      <c r="B409" s="310"/>
      <c r="C409" s="263"/>
      <c r="D409" s="263"/>
      <c r="E409" s="263"/>
      <c r="F409" s="263"/>
      <c r="G409" s="263"/>
      <c r="H409" s="263"/>
      <c r="I409" s="625"/>
      <c r="J409" s="314"/>
      <c r="K409" s="314"/>
      <c r="L409" s="744"/>
      <c r="M409" s="746"/>
      <c r="N409" s="312"/>
      <c r="O409" s="312"/>
      <c r="P409" s="312"/>
      <c r="Q409" s="312"/>
      <c r="R409" s="312"/>
      <c r="S409" s="312"/>
      <c r="T409" s="263"/>
      <c r="U409" s="263"/>
      <c r="V409" s="263"/>
      <c r="W409" s="258"/>
      <c r="X409" s="263"/>
      <c r="Y409" s="263"/>
      <c r="Z409" s="263"/>
      <c r="AA409" s="263"/>
      <c r="AB409" s="312"/>
      <c r="AC409" s="312"/>
      <c r="AD409" s="312"/>
      <c r="AE409" s="312"/>
      <c r="AF409" s="312"/>
      <c r="AG409" s="312"/>
      <c r="AH409" s="312"/>
      <c r="AI409" s="312"/>
      <c r="AJ409" s="263"/>
      <c r="AK409" s="263"/>
      <c r="AL409" s="263"/>
      <c r="AM409" s="263"/>
      <c r="AN409" s="263"/>
      <c r="AO409" s="263"/>
      <c r="AP409" s="263"/>
      <c r="AQ409" s="263"/>
      <c r="AS409" s="117"/>
      <c r="AT409" s="117"/>
      <c r="FK409" s="125"/>
      <c r="FL409" s="125"/>
      <c r="FM409" s="125"/>
    </row>
    <row r="410" spans="1:169" x14ac:dyDescent="0.3">
      <c r="A410" s="309"/>
      <c r="B410" s="310"/>
      <c r="C410" s="263"/>
      <c r="D410" s="263"/>
      <c r="E410" s="263"/>
      <c r="F410" s="263"/>
      <c r="G410" s="263"/>
      <c r="H410" s="263"/>
      <c r="I410" s="625"/>
      <c r="J410" s="314"/>
      <c r="K410" s="314"/>
      <c r="L410" s="744"/>
      <c r="M410" s="746"/>
      <c r="N410" s="312"/>
      <c r="O410" s="312"/>
      <c r="P410" s="312"/>
      <c r="Q410" s="312"/>
      <c r="R410" s="312"/>
      <c r="S410" s="312"/>
      <c r="T410" s="263"/>
      <c r="U410" s="263"/>
      <c r="V410" s="263"/>
      <c r="W410" s="258"/>
      <c r="X410" s="263"/>
      <c r="Y410" s="263"/>
      <c r="Z410" s="263"/>
      <c r="AA410" s="263"/>
      <c r="AB410" s="312"/>
      <c r="AC410" s="312"/>
      <c r="AD410" s="312"/>
      <c r="AE410" s="312"/>
      <c r="AF410" s="312"/>
      <c r="AG410" s="312"/>
      <c r="AH410" s="312"/>
      <c r="AI410" s="312"/>
      <c r="AJ410" s="263"/>
      <c r="AK410" s="263"/>
      <c r="AL410" s="263"/>
      <c r="AM410" s="263"/>
      <c r="AN410" s="263"/>
      <c r="AO410" s="263"/>
      <c r="AP410" s="263"/>
      <c r="AQ410" s="263"/>
      <c r="AS410" s="117"/>
      <c r="AT410" s="117"/>
      <c r="FK410" s="125"/>
      <c r="FL410" s="125"/>
      <c r="FM410" s="125"/>
    </row>
    <row r="411" spans="1:169" x14ac:dyDescent="0.3">
      <c r="A411" s="309"/>
      <c r="B411" s="310"/>
      <c r="C411" s="263"/>
      <c r="D411" s="263"/>
      <c r="E411" s="263"/>
      <c r="F411" s="263"/>
      <c r="G411" s="263"/>
      <c r="H411" s="263"/>
      <c r="I411" s="625"/>
      <c r="J411" s="314"/>
      <c r="K411" s="314"/>
      <c r="L411" s="744"/>
      <c r="M411" s="746"/>
      <c r="N411" s="312"/>
      <c r="O411" s="312"/>
      <c r="P411" s="312"/>
      <c r="Q411" s="312"/>
      <c r="R411" s="312"/>
      <c r="S411" s="312"/>
      <c r="T411" s="263"/>
      <c r="U411" s="263"/>
      <c r="V411" s="263"/>
      <c r="W411" s="258"/>
      <c r="X411" s="263"/>
      <c r="Y411" s="263"/>
      <c r="Z411" s="263"/>
      <c r="AA411" s="263"/>
      <c r="AB411" s="312"/>
      <c r="AC411" s="312"/>
      <c r="AD411" s="312"/>
      <c r="AE411" s="312"/>
      <c r="AF411" s="312"/>
      <c r="AG411" s="312"/>
      <c r="AH411" s="312"/>
      <c r="AI411" s="312"/>
      <c r="AJ411" s="263"/>
      <c r="AK411" s="263"/>
      <c r="AL411" s="263"/>
      <c r="AM411" s="263"/>
      <c r="AN411" s="263"/>
      <c r="AO411" s="263"/>
      <c r="AP411" s="263"/>
      <c r="AQ411" s="263"/>
      <c r="AS411" s="117"/>
      <c r="AT411" s="117"/>
      <c r="FK411" s="125"/>
      <c r="FL411" s="125"/>
      <c r="FM411" s="125"/>
    </row>
    <row r="412" spans="1:169" x14ac:dyDescent="0.3">
      <c r="A412" s="309"/>
      <c r="B412" s="310"/>
      <c r="C412" s="263"/>
      <c r="D412" s="263"/>
      <c r="E412" s="263"/>
      <c r="F412" s="263"/>
      <c r="G412" s="263"/>
      <c r="H412" s="263"/>
      <c r="I412" s="625"/>
      <c r="J412" s="314"/>
      <c r="K412" s="314"/>
      <c r="L412" s="744"/>
      <c r="M412" s="746"/>
      <c r="N412" s="312"/>
      <c r="O412" s="312"/>
      <c r="P412" s="312"/>
      <c r="Q412" s="312"/>
      <c r="R412" s="312"/>
      <c r="S412" s="312"/>
      <c r="T412" s="263"/>
      <c r="U412" s="263"/>
      <c r="V412" s="263"/>
      <c r="W412" s="258"/>
      <c r="X412" s="263"/>
      <c r="Y412" s="263"/>
      <c r="Z412" s="263"/>
      <c r="AA412" s="263"/>
      <c r="AB412" s="312"/>
      <c r="AC412" s="312"/>
      <c r="AD412" s="312"/>
      <c r="AE412" s="312"/>
      <c r="AF412" s="312"/>
      <c r="AG412" s="312"/>
      <c r="AH412" s="312"/>
      <c r="AI412" s="312"/>
      <c r="AJ412" s="263"/>
      <c r="AK412" s="263"/>
      <c r="AL412" s="263"/>
      <c r="AM412" s="263"/>
      <c r="AN412" s="263"/>
      <c r="AO412" s="263"/>
      <c r="AP412" s="263"/>
      <c r="AQ412" s="263"/>
      <c r="AS412" s="117"/>
      <c r="AT412" s="117"/>
      <c r="FK412" s="125"/>
      <c r="FL412" s="125"/>
      <c r="FM412" s="125"/>
    </row>
    <row r="413" spans="1:169" x14ac:dyDescent="0.3">
      <c r="A413" s="309"/>
      <c r="B413" s="310"/>
      <c r="C413" s="263"/>
      <c r="D413" s="263"/>
      <c r="E413" s="263"/>
      <c r="F413" s="263"/>
      <c r="G413" s="263"/>
      <c r="H413" s="263"/>
      <c r="I413" s="625"/>
      <c r="J413" s="314"/>
      <c r="K413" s="314"/>
      <c r="L413" s="744"/>
      <c r="M413" s="746"/>
      <c r="N413" s="312"/>
      <c r="O413" s="312"/>
      <c r="P413" s="312"/>
      <c r="Q413" s="312"/>
      <c r="R413" s="312"/>
      <c r="S413" s="312"/>
      <c r="T413" s="263"/>
      <c r="U413" s="263"/>
      <c r="V413" s="263"/>
      <c r="W413" s="258"/>
      <c r="X413" s="263"/>
      <c r="Y413" s="263"/>
      <c r="Z413" s="263"/>
      <c r="AA413" s="263"/>
      <c r="AB413" s="312"/>
      <c r="AC413" s="312"/>
      <c r="AD413" s="312"/>
      <c r="AE413" s="312"/>
      <c r="AF413" s="312"/>
      <c r="AG413" s="312"/>
      <c r="AH413" s="312"/>
      <c r="AI413" s="312"/>
      <c r="AJ413" s="263"/>
      <c r="AK413" s="263"/>
      <c r="AL413" s="263"/>
      <c r="AM413" s="263"/>
      <c r="AN413" s="263"/>
      <c r="AO413" s="263"/>
      <c r="AP413" s="263"/>
      <c r="AQ413" s="263"/>
      <c r="AS413" s="117"/>
      <c r="AT413" s="117"/>
      <c r="FK413" s="125"/>
      <c r="FL413" s="125"/>
      <c r="FM413" s="125"/>
    </row>
    <row r="414" spans="1:169" x14ac:dyDescent="0.3">
      <c r="A414" s="309"/>
      <c r="B414" s="310"/>
      <c r="C414" s="263"/>
      <c r="D414" s="263"/>
      <c r="E414" s="263"/>
      <c r="F414" s="263"/>
      <c r="G414" s="263"/>
      <c r="H414" s="263"/>
      <c r="I414" s="625"/>
      <c r="J414" s="314"/>
      <c r="K414" s="314"/>
      <c r="L414" s="744"/>
      <c r="M414" s="746"/>
      <c r="N414" s="312"/>
      <c r="O414" s="312"/>
      <c r="P414" s="312"/>
      <c r="Q414" s="312"/>
      <c r="R414" s="312"/>
      <c r="S414" s="312"/>
      <c r="T414" s="263"/>
      <c r="U414" s="263"/>
      <c r="V414" s="263"/>
      <c r="W414" s="258"/>
      <c r="X414" s="263"/>
      <c r="Y414" s="263"/>
      <c r="Z414" s="263"/>
      <c r="AA414" s="263"/>
      <c r="AB414" s="312"/>
      <c r="AC414" s="312"/>
      <c r="AD414" s="312"/>
      <c r="AE414" s="312"/>
      <c r="AF414" s="312"/>
      <c r="AG414" s="312"/>
      <c r="AH414" s="312"/>
      <c r="AI414" s="312"/>
      <c r="AJ414" s="263"/>
      <c r="AK414" s="263"/>
      <c r="AL414" s="263"/>
      <c r="AM414" s="263"/>
      <c r="AN414" s="263"/>
      <c r="AO414" s="263"/>
      <c r="AP414" s="263"/>
      <c r="AQ414" s="263"/>
      <c r="AS414" s="117"/>
      <c r="AT414" s="117"/>
      <c r="FK414" s="125"/>
      <c r="FL414" s="125"/>
      <c r="FM414" s="125"/>
    </row>
    <row r="415" spans="1:169" x14ac:dyDescent="0.3">
      <c r="A415" s="309"/>
      <c r="B415" s="310"/>
      <c r="C415" s="263"/>
      <c r="D415" s="263"/>
      <c r="E415" s="263"/>
      <c r="F415" s="263"/>
      <c r="G415" s="263"/>
      <c r="H415" s="263"/>
      <c r="I415" s="625"/>
      <c r="J415" s="314"/>
      <c r="K415" s="314"/>
      <c r="L415" s="744"/>
      <c r="M415" s="746"/>
      <c r="N415" s="312"/>
      <c r="O415" s="312"/>
      <c r="P415" s="312"/>
      <c r="Q415" s="312"/>
      <c r="R415" s="312"/>
      <c r="S415" s="312"/>
      <c r="T415" s="263"/>
      <c r="U415" s="263"/>
      <c r="V415" s="263"/>
      <c r="W415" s="258"/>
      <c r="X415" s="263"/>
      <c r="Y415" s="263"/>
      <c r="Z415" s="263"/>
      <c r="AA415" s="263"/>
      <c r="AB415" s="312"/>
      <c r="AC415" s="312"/>
      <c r="AD415" s="312"/>
      <c r="AE415" s="312"/>
      <c r="AF415" s="312"/>
      <c r="AG415" s="312"/>
      <c r="AH415" s="312"/>
      <c r="AI415" s="312"/>
      <c r="AJ415" s="263"/>
      <c r="AK415" s="263"/>
      <c r="AL415" s="263"/>
      <c r="AM415" s="263"/>
      <c r="AN415" s="263"/>
      <c r="AO415" s="263"/>
      <c r="AP415" s="263"/>
      <c r="AQ415" s="263"/>
      <c r="AS415" s="117"/>
      <c r="AT415" s="117"/>
      <c r="FK415" s="125"/>
      <c r="FL415" s="125"/>
      <c r="FM415" s="125"/>
    </row>
    <row r="416" spans="1:169" x14ac:dyDescent="0.3">
      <c r="A416" s="309"/>
      <c r="B416" s="310"/>
      <c r="C416" s="263"/>
      <c r="D416" s="263"/>
      <c r="E416" s="263"/>
      <c r="F416" s="263"/>
      <c r="G416" s="263"/>
      <c r="H416" s="263"/>
      <c r="I416" s="625"/>
      <c r="J416" s="314"/>
      <c r="K416" s="314"/>
      <c r="L416" s="744"/>
      <c r="M416" s="746"/>
      <c r="N416" s="312"/>
      <c r="O416" s="312"/>
      <c r="P416" s="312"/>
      <c r="Q416" s="312"/>
      <c r="R416" s="312"/>
      <c r="S416" s="312"/>
      <c r="T416" s="263"/>
      <c r="U416" s="263"/>
      <c r="V416" s="263"/>
      <c r="W416" s="258"/>
      <c r="X416" s="263"/>
      <c r="Y416" s="263"/>
      <c r="Z416" s="263"/>
      <c r="AA416" s="263"/>
      <c r="AB416" s="312"/>
      <c r="AC416" s="312"/>
      <c r="AD416" s="312"/>
      <c r="AE416" s="312"/>
      <c r="AF416" s="312"/>
      <c r="AG416" s="312"/>
      <c r="AH416" s="312"/>
      <c r="AI416" s="312"/>
      <c r="AJ416" s="263"/>
      <c r="AK416" s="263"/>
      <c r="AL416" s="263"/>
      <c r="AM416" s="263"/>
      <c r="AN416" s="263"/>
      <c r="AO416" s="263"/>
      <c r="AP416" s="263"/>
      <c r="AQ416" s="263"/>
      <c r="AS416" s="117"/>
      <c r="AT416" s="117"/>
      <c r="FK416" s="125"/>
      <c r="FL416" s="125"/>
      <c r="FM416" s="125"/>
    </row>
    <row r="417" spans="1:169" x14ac:dyDescent="0.3">
      <c r="A417" s="309"/>
      <c r="B417" s="310"/>
      <c r="C417" s="263"/>
      <c r="D417" s="263"/>
      <c r="E417" s="263"/>
      <c r="F417" s="263"/>
      <c r="G417" s="263"/>
      <c r="H417" s="263"/>
      <c r="I417" s="625"/>
      <c r="J417" s="314"/>
      <c r="K417" s="314"/>
      <c r="L417" s="744"/>
      <c r="M417" s="746"/>
      <c r="N417" s="312"/>
      <c r="O417" s="312"/>
      <c r="P417" s="312"/>
      <c r="Q417" s="312"/>
      <c r="R417" s="312"/>
      <c r="S417" s="312"/>
      <c r="T417" s="263"/>
      <c r="U417" s="263"/>
      <c r="V417" s="263"/>
      <c r="W417" s="258"/>
      <c r="X417" s="263"/>
      <c r="Y417" s="263"/>
      <c r="Z417" s="263"/>
      <c r="AA417" s="263"/>
      <c r="AB417" s="312"/>
      <c r="AC417" s="312"/>
      <c r="AD417" s="312"/>
      <c r="AE417" s="312"/>
      <c r="AF417" s="312"/>
      <c r="AG417" s="312"/>
      <c r="AH417" s="312"/>
      <c r="AI417" s="312"/>
      <c r="AJ417" s="263"/>
      <c r="AK417" s="263"/>
      <c r="AL417" s="263"/>
      <c r="AM417" s="263"/>
      <c r="AN417" s="263"/>
      <c r="AO417" s="263"/>
      <c r="AP417" s="263"/>
      <c r="AQ417" s="263"/>
      <c r="AS417" s="117"/>
      <c r="AT417" s="117"/>
      <c r="FK417" s="125"/>
      <c r="FL417" s="125"/>
      <c r="FM417" s="125"/>
    </row>
    <row r="418" spans="1:169" x14ac:dyDescent="0.3">
      <c r="A418" s="309"/>
      <c r="B418" s="310"/>
      <c r="C418" s="263"/>
      <c r="D418" s="263"/>
      <c r="E418" s="263"/>
      <c r="F418" s="263"/>
      <c r="G418" s="263"/>
      <c r="H418" s="263"/>
      <c r="I418" s="625"/>
      <c r="J418" s="314"/>
      <c r="K418" s="314"/>
      <c r="L418" s="744"/>
      <c r="M418" s="746"/>
      <c r="N418" s="312"/>
      <c r="O418" s="312"/>
      <c r="P418" s="312"/>
      <c r="Q418" s="312"/>
      <c r="R418" s="312"/>
      <c r="S418" s="312"/>
      <c r="T418" s="263"/>
      <c r="U418" s="263"/>
      <c r="V418" s="263"/>
      <c r="W418" s="258"/>
      <c r="X418" s="263"/>
      <c r="Y418" s="263"/>
      <c r="Z418" s="263"/>
      <c r="AA418" s="263"/>
      <c r="AB418" s="312"/>
      <c r="AC418" s="312"/>
      <c r="AD418" s="312"/>
      <c r="AE418" s="312"/>
      <c r="AF418" s="312"/>
      <c r="AG418" s="312"/>
      <c r="AH418" s="312"/>
      <c r="AI418" s="312"/>
      <c r="AJ418" s="263"/>
      <c r="AK418" s="263"/>
      <c r="AL418" s="263"/>
      <c r="AM418" s="263"/>
      <c r="AN418" s="263"/>
      <c r="AO418" s="263"/>
      <c r="AP418" s="263"/>
      <c r="AQ418" s="263"/>
      <c r="AS418" s="117"/>
      <c r="AT418" s="117"/>
      <c r="FK418" s="125"/>
      <c r="FL418" s="125"/>
      <c r="FM418" s="125"/>
    </row>
    <row r="419" spans="1:169" x14ac:dyDescent="0.3">
      <c r="A419" s="309"/>
      <c r="B419" s="310"/>
      <c r="C419" s="263"/>
      <c r="D419" s="263"/>
      <c r="E419" s="263"/>
      <c r="F419" s="263"/>
      <c r="G419" s="263"/>
      <c r="H419" s="263"/>
      <c r="I419" s="625"/>
      <c r="J419" s="314"/>
      <c r="K419" s="314"/>
      <c r="L419" s="744"/>
      <c r="M419" s="746"/>
      <c r="N419" s="312"/>
      <c r="O419" s="312"/>
      <c r="P419" s="312"/>
      <c r="Q419" s="312"/>
      <c r="R419" s="312"/>
      <c r="S419" s="312"/>
      <c r="T419" s="263"/>
      <c r="U419" s="263"/>
      <c r="V419" s="263"/>
      <c r="W419" s="258"/>
      <c r="X419" s="263"/>
      <c r="Y419" s="263"/>
      <c r="Z419" s="263"/>
      <c r="AA419" s="263"/>
      <c r="AB419" s="312"/>
      <c r="AC419" s="312"/>
      <c r="AD419" s="312"/>
      <c r="AE419" s="312"/>
      <c r="AF419" s="312"/>
      <c r="AG419" s="312"/>
      <c r="AH419" s="312"/>
      <c r="AI419" s="312"/>
      <c r="AJ419" s="263"/>
      <c r="AK419" s="263"/>
      <c r="AL419" s="263"/>
      <c r="AM419" s="263"/>
      <c r="AN419" s="263"/>
      <c r="AO419" s="263"/>
      <c r="AP419" s="263"/>
      <c r="AQ419" s="263"/>
      <c r="AS419" s="117"/>
      <c r="AT419" s="117"/>
      <c r="FK419" s="125"/>
      <c r="FL419" s="125"/>
      <c r="FM419" s="125"/>
    </row>
    <row r="420" spans="1:169" x14ac:dyDescent="0.3">
      <c r="A420" s="309"/>
      <c r="B420" s="310"/>
      <c r="C420" s="263"/>
      <c r="D420" s="263"/>
      <c r="E420" s="263"/>
      <c r="F420" s="263"/>
      <c r="G420" s="263"/>
      <c r="H420" s="263"/>
      <c r="I420" s="625"/>
      <c r="J420" s="314"/>
      <c r="K420" s="314"/>
      <c r="L420" s="744"/>
      <c r="M420" s="746"/>
      <c r="N420" s="312"/>
      <c r="O420" s="312"/>
      <c r="P420" s="312"/>
      <c r="Q420" s="312"/>
      <c r="R420" s="312"/>
      <c r="S420" s="312"/>
      <c r="T420" s="263"/>
      <c r="U420" s="263"/>
      <c r="V420" s="263"/>
      <c r="W420" s="258"/>
      <c r="X420" s="263"/>
      <c r="Y420" s="263"/>
      <c r="Z420" s="263"/>
      <c r="AA420" s="263"/>
      <c r="AB420" s="312"/>
      <c r="AC420" s="312"/>
      <c r="AD420" s="312"/>
      <c r="AE420" s="312"/>
      <c r="AF420" s="312"/>
      <c r="AG420" s="312"/>
      <c r="AH420" s="312"/>
      <c r="AI420" s="312"/>
      <c r="AJ420" s="263"/>
      <c r="AK420" s="263"/>
      <c r="AL420" s="263"/>
      <c r="AM420" s="263"/>
      <c r="AN420" s="263"/>
      <c r="AO420" s="263"/>
      <c r="AP420" s="263"/>
      <c r="AQ420" s="263"/>
      <c r="AS420" s="117"/>
      <c r="AT420" s="117"/>
      <c r="FK420" s="125"/>
      <c r="FL420" s="125"/>
      <c r="FM420" s="125"/>
    </row>
    <row r="421" spans="1:169" x14ac:dyDescent="0.3">
      <c r="A421" s="309"/>
      <c r="B421" s="310"/>
      <c r="C421" s="263"/>
      <c r="D421" s="263"/>
      <c r="E421" s="263"/>
      <c r="F421" s="263"/>
      <c r="G421" s="263"/>
      <c r="H421" s="263"/>
      <c r="I421" s="625"/>
      <c r="J421" s="314"/>
      <c r="K421" s="314"/>
      <c r="L421" s="744"/>
      <c r="M421" s="746"/>
      <c r="N421" s="312"/>
      <c r="O421" s="312"/>
      <c r="P421" s="312"/>
      <c r="Q421" s="312"/>
      <c r="R421" s="312"/>
      <c r="S421" s="312"/>
      <c r="T421" s="263"/>
      <c r="U421" s="263"/>
      <c r="V421" s="263"/>
      <c r="W421" s="258"/>
      <c r="X421" s="263"/>
      <c r="Y421" s="263"/>
      <c r="Z421" s="263"/>
      <c r="AA421" s="263"/>
      <c r="AB421" s="312"/>
      <c r="AC421" s="312"/>
      <c r="AD421" s="312"/>
      <c r="AE421" s="312"/>
      <c r="AF421" s="312"/>
      <c r="AG421" s="312"/>
      <c r="AH421" s="312"/>
      <c r="AI421" s="312"/>
      <c r="AJ421" s="263"/>
      <c r="AK421" s="263"/>
      <c r="AL421" s="263"/>
      <c r="AM421" s="263"/>
      <c r="AN421" s="263"/>
      <c r="AO421" s="263"/>
      <c r="AP421" s="263"/>
      <c r="AQ421" s="263"/>
      <c r="AS421" s="117"/>
      <c r="AT421" s="117"/>
      <c r="FK421" s="125"/>
      <c r="FL421" s="125"/>
      <c r="FM421" s="125"/>
    </row>
    <row r="422" spans="1:169" x14ac:dyDescent="0.3">
      <c r="A422" s="309"/>
      <c r="B422" s="310"/>
      <c r="C422" s="263"/>
      <c r="D422" s="263"/>
      <c r="E422" s="263"/>
      <c r="F422" s="263"/>
      <c r="G422" s="263"/>
      <c r="H422" s="263"/>
      <c r="I422" s="625"/>
      <c r="J422" s="314"/>
      <c r="K422" s="314"/>
      <c r="L422" s="744"/>
      <c r="M422" s="746"/>
      <c r="N422" s="312"/>
      <c r="O422" s="312"/>
      <c r="P422" s="312"/>
      <c r="Q422" s="312"/>
      <c r="R422" s="312"/>
      <c r="S422" s="312"/>
      <c r="T422" s="263"/>
      <c r="U422" s="263"/>
      <c r="V422" s="263"/>
      <c r="W422" s="258"/>
      <c r="X422" s="263"/>
      <c r="Y422" s="263"/>
      <c r="Z422" s="263"/>
      <c r="AA422" s="263"/>
      <c r="AB422" s="312"/>
      <c r="AC422" s="312"/>
      <c r="AD422" s="312"/>
      <c r="AE422" s="312"/>
      <c r="AF422" s="312"/>
      <c r="AG422" s="312"/>
      <c r="AH422" s="312"/>
      <c r="AI422" s="312"/>
      <c r="AJ422" s="263"/>
      <c r="AK422" s="263"/>
      <c r="AL422" s="263"/>
      <c r="AM422" s="263"/>
      <c r="AN422" s="263"/>
      <c r="AO422" s="263"/>
      <c r="AP422" s="263"/>
      <c r="AQ422" s="263"/>
      <c r="AS422" s="117"/>
      <c r="AT422" s="117"/>
      <c r="FK422" s="125"/>
      <c r="FL422" s="125"/>
      <c r="FM422" s="125"/>
    </row>
    <row r="423" spans="1:169" x14ac:dyDescent="0.3">
      <c r="A423" s="309"/>
      <c r="B423" s="310"/>
      <c r="C423" s="263"/>
      <c r="D423" s="263"/>
      <c r="E423" s="263"/>
      <c r="F423" s="263"/>
      <c r="G423" s="263"/>
      <c r="H423" s="263"/>
      <c r="I423" s="625"/>
      <c r="J423" s="314"/>
      <c r="K423" s="314"/>
      <c r="L423" s="744"/>
      <c r="M423" s="746"/>
      <c r="N423" s="312"/>
      <c r="O423" s="312"/>
      <c r="P423" s="312"/>
      <c r="Q423" s="312"/>
      <c r="R423" s="312"/>
      <c r="S423" s="312"/>
      <c r="T423" s="263"/>
      <c r="U423" s="263"/>
      <c r="V423" s="263"/>
      <c r="W423" s="258"/>
      <c r="X423" s="263"/>
      <c r="Y423" s="263"/>
      <c r="Z423" s="263"/>
      <c r="AA423" s="263"/>
      <c r="AB423" s="312"/>
      <c r="AC423" s="312"/>
      <c r="AD423" s="312"/>
      <c r="AE423" s="312"/>
      <c r="AF423" s="312"/>
      <c r="AG423" s="312"/>
      <c r="AH423" s="312"/>
      <c r="AI423" s="312"/>
      <c r="AJ423" s="263"/>
      <c r="AK423" s="263"/>
      <c r="AL423" s="263"/>
      <c r="AM423" s="263"/>
      <c r="AN423" s="263"/>
      <c r="AO423" s="263"/>
      <c r="AP423" s="263"/>
      <c r="AQ423" s="263"/>
      <c r="AS423" s="117"/>
      <c r="AT423" s="117"/>
      <c r="FK423" s="125"/>
      <c r="FL423" s="125"/>
      <c r="FM423" s="125"/>
    </row>
    <row r="424" spans="1:169" x14ac:dyDescent="0.3">
      <c r="A424" s="309"/>
      <c r="B424" s="310"/>
      <c r="C424" s="263"/>
      <c r="D424" s="263"/>
      <c r="E424" s="263"/>
      <c r="F424" s="263"/>
      <c r="G424" s="263"/>
      <c r="H424" s="263"/>
      <c r="I424" s="625"/>
      <c r="J424" s="314"/>
      <c r="K424" s="314"/>
      <c r="L424" s="744"/>
      <c r="M424" s="746"/>
      <c r="N424" s="312"/>
      <c r="O424" s="312"/>
      <c r="P424" s="312"/>
      <c r="Q424" s="312"/>
      <c r="R424" s="312"/>
      <c r="S424" s="312"/>
      <c r="T424" s="263"/>
      <c r="U424" s="263"/>
      <c r="V424" s="263"/>
      <c r="W424" s="258"/>
      <c r="X424" s="263"/>
      <c r="Y424" s="263"/>
      <c r="Z424" s="263"/>
      <c r="AA424" s="263"/>
      <c r="AB424" s="312"/>
      <c r="AC424" s="312"/>
      <c r="AD424" s="312"/>
      <c r="AE424" s="312"/>
      <c r="AF424" s="312"/>
      <c r="AG424" s="312"/>
      <c r="AH424" s="312"/>
      <c r="AI424" s="312"/>
      <c r="AJ424" s="263"/>
      <c r="AK424" s="263"/>
      <c r="AL424" s="263"/>
      <c r="AM424" s="263"/>
      <c r="AN424" s="263"/>
      <c r="AO424" s="263"/>
      <c r="AP424" s="263"/>
      <c r="AQ424" s="263"/>
      <c r="AS424" s="117"/>
      <c r="AT424" s="117"/>
      <c r="FK424" s="125"/>
      <c r="FL424" s="125"/>
      <c r="FM424" s="125"/>
    </row>
    <row r="425" spans="1:169" x14ac:dyDescent="0.3">
      <c r="A425" s="309"/>
      <c r="B425" s="310"/>
      <c r="C425" s="263"/>
      <c r="D425" s="263"/>
      <c r="E425" s="263"/>
      <c r="F425" s="263"/>
      <c r="G425" s="263"/>
      <c r="H425" s="263"/>
      <c r="I425" s="625"/>
      <c r="J425" s="314"/>
      <c r="K425" s="314"/>
      <c r="L425" s="744"/>
      <c r="M425" s="746"/>
      <c r="N425" s="312"/>
      <c r="O425" s="312"/>
      <c r="P425" s="312"/>
      <c r="Q425" s="312"/>
      <c r="R425" s="312"/>
      <c r="S425" s="312"/>
      <c r="T425" s="263"/>
      <c r="U425" s="263"/>
      <c r="V425" s="263"/>
      <c r="W425" s="258"/>
      <c r="X425" s="263"/>
      <c r="Y425" s="263"/>
      <c r="Z425" s="263"/>
      <c r="AA425" s="263"/>
      <c r="AB425" s="312"/>
      <c r="AC425" s="312"/>
      <c r="AD425" s="312"/>
      <c r="AE425" s="312"/>
      <c r="AF425" s="312"/>
      <c r="AG425" s="312"/>
      <c r="AH425" s="312"/>
      <c r="AI425" s="312"/>
      <c r="AJ425" s="263"/>
      <c r="AK425" s="263"/>
      <c r="AL425" s="263"/>
      <c r="AM425" s="263"/>
      <c r="AN425" s="263"/>
      <c r="AO425" s="263"/>
      <c r="AP425" s="263"/>
      <c r="AQ425" s="263"/>
      <c r="AS425" s="117"/>
      <c r="AT425" s="117"/>
      <c r="FK425" s="125"/>
      <c r="FL425" s="125"/>
      <c r="FM425" s="125"/>
    </row>
    <row r="426" spans="1:169" x14ac:dyDescent="0.3">
      <c r="A426" s="309"/>
      <c r="B426" s="310"/>
      <c r="C426" s="263"/>
      <c r="D426" s="263"/>
      <c r="E426" s="263"/>
      <c r="F426" s="263"/>
      <c r="G426" s="263"/>
      <c r="H426" s="263"/>
      <c r="I426" s="625"/>
      <c r="J426" s="314"/>
      <c r="K426" s="314"/>
      <c r="L426" s="744"/>
      <c r="M426" s="746"/>
      <c r="N426" s="312"/>
      <c r="O426" s="312"/>
      <c r="P426" s="312"/>
      <c r="Q426" s="312"/>
      <c r="R426" s="312"/>
      <c r="S426" s="312"/>
      <c r="T426" s="263"/>
      <c r="U426" s="263"/>
      <c r="V426" s="263"/>
      <c r="W426" s="258"/>
      <c r="X426" s="263"/>
      <c r="Y426" s="263"/>
      <c r="Z426" s="263"/>
      <c r="AA426" s="263"/>
      <c r="AB426" s="312"/>
      <c r="AC426" s="312"/>
      <c r="AD426" s="312"/>
      <c r="AE426" s="312"/>
      <c r="AF426" s="312"/>
      <c r="AG426" s="312"/>
      <c r="AH426" s="312"/>
      <c r="AI426" s="312"/>
      <c r="AJ426" s="263"/>
      <c r="AK426" s="263"/>
      <c r="AL426" s="263"/>
      <c r="AM426" s="263"/>
      <c r="AN426" s="263"/>
      <c r="AO426" s="263"/>
      <c r="AP426" s="263"/>
      <c r="AQ426" s="263"/>
      <c r="AS426" s="117"/>
      <c r="AT426" s="117"/>
      <c r="FK426" s="125"/>
      <c r="FL426" s="125"/>
      <c r="FM426" s="125"/>
    </row>
    <row r="427" spans="1:169" x14ac:dyDescent="0.3">
      <c r="A427" s="309"/>
      <c r="B427" s="310"/>
      <c r="C427" s="263"/>
      <c r="D427" s="263"/>
      <c r="E427" s="263"/>
      <c r="F427" s="263"/>
      <c r="G427" s="263"/>
      <c r="H427" s="263"/>
      <c r="I427" s="625"/>
      <c r="J427" s="314"/>
      <c r="K427" s="314"/>
      <c r="L427" s="744"/>
      <c r="M427" s="746"/>
      <c r="N427" s="312"/>
      <c r="O427" s="312"/>
      <c r="P427" s="312"/>
      <c r="Q427" s="312"/>
      <c r="R427" s="312"/>
      <c r="S427" s="312"/>
      <c r="T427" s="263"/>
      <c r="U427" s="263"/>
      <c r="V427" s="263"/>
      <c r="W427" s="258"/>
      <c r="X427" s="263"/>
      <c r="Y427" s="263"/>
      <c r="Z427" s="263"/>
      <c r="AA427" s="263"/>
      <c r="AB427" s="312"/>
      <c r="AC427" s="312"/>
      <c r="AD427" s="312"/>
      <c r="AE427" s="312"/>
      <c r="AF427" s="312"/>
      <c r="AG427" s="312"/>
      <c r="AH427" s="312"/>
      <c r="AI427" s="312"/>
      <c r="AJ427" s="263"/>
      <c r="AK427" s="263"/>
      <c r="AL427" s="263"/>
      <c r="AM427" s="263"/>
      <c r="AN427" s="263"/>
      <c r="AO427" s="263"/>
      <c r="AP427" s="263"/>
      <c r="AQ427" s="263"/>
      <c r="AS427" s="117"/>
      <c r="AT427" s="117"/>
      <c r="FK427" s="125"/>
      <c r="FL427" s="125"/>
      <c r="FM427" s="125"/>
    </row>
    <row r="428" spans="1:169" x14ac:dyDescent="0.3">
      <c r="A428" s="309"/>
      <c r="B428" s="310"/>
      <c r="C428" s="263"/>
      <c r="D428" s="263"/>
      <c r="E428" s="263"/>
      <c r="F428" s="263"/>
      <c r="G428" s="263"/>
      <c r="H428" s="263"/>
      <c r="I428" s="625"/>
      <c r="J428" s="314"/>
      <c r="K428" s="314"/>
      <c r="L428" s="744"/>
      <c r="M428" s="746"/>
      <c r="N428" s="312"/>
      <c r="O428" s="312"/>
      <c r="P428" s="312"/>
      <c r="Q428" s="312"/>
      <c r="R428" s="312"/>
      <c r="S428" s="312"/>
      <c r="T428" s="263"/>
      <c r="U428" s="263"/>
      <c r="V428" s="263"/>
      <c r="W428" s="258"/>
      <c r="X428" s="263"/>
      <c r="Y428" s="263"/>
      <c r="Z428" s="263"/>
      <c r="AA428" s="263"/>
      <c r="AB428" s="312"/>
      <c r="AC428" s="312"/>
      <c r="AD428" s="312"/>
      <c r="AE428" s="312"/>
      <c r="AF428" s="312"/>
      <c r="AG428" s="312"/>
      <c r="AH428" s="312"/>
      <c r="AI428" s="312"/>
      <c r="AJ428" s="263"/>
      <c r="AK428" s="263"/>
      <c r="AL428" s="263"/>
      <c r="AM428" s="263"/>
      <c r="AN428" s="263"/>
      <c r="AO428" s="263"/>
      <c r="AP428" s="263"/>
      <c r="AQ428" s="263"/>
      <c r="AS428" s="117"/>
      <c r="AT428" s="117"/>
      <c r="FK428" s="125"/>
      <c r="FL428" s="125"/>
      <c r="FM428" s="125"/>
    </row>
    <row r="429" spans="1:169" x14ac:dyDescent="0.3">
      <c r="A429" s="309"/>
      <c r="B429" s="310"/>
      <c r="C429" s="263"/>
      <c r="D429" s="263"/>
      <c r="E429" s="263"/>
      <c r="F429" s="263"/>
      <c r="G429" s="263"/>
      <c r="H429" s="263"/>
      <c r="I429" s="625"/>
      <c r="J429" s="314"/>
      <c r="K429" s="314"/>
      <c r="L429" s="744"/>
      <c r="M429" s="746"/>
      <c r="N429" s="312"/>
      <c r="O429" s="312"/>
      <c r="P429" s="312"/>
      <c r="Q429" s="312"/>
      <c r="R429" s="312"/>
      <c r="S429" s="312"/>
      <c r="T429" s="263"/>
      <c r="U429" s="263"/>
      <c r="V429" s="263"/>
      <c r="W429" s="258"/>
      <c r="X429" s="263"/>
      <c r="Y429" s="263"/>
      <c r="Z429" s="263"/>
      <c r="AA429" s="263"/>
      <c r="AB429" s="312"/>
      <c r="AC429" s="312"/>
      <c r="AD429" s="312"/>
      <c r="AE429" s="312"/>
      <c r="AF429" s="312"/>
      <c r="AG429" s="312"/>
      <c r="AH429" s="312"/>
      <c r="AI429" s="312"/>
      <c r="AJ429" s="263"/>
      <c r="AK429" s="263"/>
      <c r="AL429" s="263"/>
      <c r="AM429" s="263"/>
      <c r="AN429" s="263"/>
      <c r="AO429" s="263"/>
      <c r="AP429" s="263"/>
      <c r="AQ429" s="263"/>
      <c r="AS429" s="117"/>
      <c r="AT429" s="117"/>
      <c r="FK429" s="125"/>
      <c r="FL429" s="125"/>
      <c r="FM429" s="125"/>
    </row>
    <row r="430" spans="1:169" x14ac:dyDescent="0.3">
      <c r="A430" s="309"/>
      <c r="B430" s="310"/>
      <c r="C430" s="263"/>
      <c r="D430" s="263"/>
      <c r="E430" s="263"/>
      <c r="F430" s="263"/>
      <c r="G430" s="263"/>
      <c r="H430" s="263"/>
      <c r="I430" s="625"/>
      <c r="J430" s="314"/>
      <c r="K430" s="314"/>
      <c r="L430" s="744"/>
      <c r="M430" s="746"/>
      <c r="N430" s="312"/>
      <c r="O430" s="312"/>
      <c r="P430" s="312"/>
      <c r="Q430" s="312"/>
      <c r="R430" s="312"/>
      <c r="S430" s="312"/>
      <c r="T430" s="263"/>
      <c r="U430" s="263"/>
      <c r="V430" s="263"/>
      <c r="W430" s="258"/>
      <c r="X430" s="263"/>
      <c r="Y430" s="263"/>
      <c r="Z430" s="263"/>
      <c r="AA430" s="263"/>
      <c r="AB430" s="312"/>
      <c r="AC430" s="312"/>
      <c r="AD430" s="312"/>
      <c r="AE430" s="312"/>
      <c r="AF430" s="312"/>
      <c r="AG430" s="312"/>
      <c r="AH430" s="312"/>
      <c r="AI430" s="312"/>
      <c r="AJ430" s="263"/>
      <c r="AK430" s="263"/>
      <c r="AL430" s="263"/>
      <c r="AM430" s="263"/>
      <c r="AN430" s="263"/>
      <c r="AO430" s="263"/>
      <c r="AP430" s="263"/>
      <c r="AQ430" s="263"/>
      <c r="AS430" s="117"/>
      <c r="AT430" s="117"/>
      <c r="FK430" s="125"/>
      <c r="FL430" s="125"/>
      <c r="FM430" s="125"/>
    </row>
    <row r="431" spans="1:169" x14ac:dyDescent="0.3">
      <c r="A431" s="309"/>
      <c r="B431" s="310"/>
      <c r="C431" s="263"/>
      <c r="D431" s="263"/>
      <c r="E431" s="263"/>
      <c r="F431" s="263"/>
      <c r="G431" s="263"/>
      <c r="H431" s="263"/>
      <c r="I431" s="625"/>
      <c r="J431" s="314"/>
      <c r="K431" s="314"/>
      <c r="L431" s="744"/>
      <c r="M431" s="746"/>
      <c r="N431" s="312"/>
      <c r="O431" s="312"/>
      <c r="P431" s="312"/>
      <c r="Q431" s="312"/>
      <c r="R431" s="312"/>
      <c r="S431" s="312"/>
      <c r="T431" s="263"/>
      <c r="U431" s="263"/>
      <c r="V431" s="263"/>
      <c r="W431" s="258"/>
      <c r="X431" s="263"/>
      <c r="Y431" s="263"/>
      <c r="Z431" s="263"/>
      <c r="AA431" s="263"/>
      <c r="AB431" s="312"/>
      <c r="AC431" s="312"/>
      <c r="AD431" s="312"/>
      <c r="AE431" s="312"/>
      <c r="AF431" s="312"/>
      <c r="AG431" s="312"/>
      <c r="AH431" s="312"/>
      <c r="AI431" s="312"/>
      <c r="AJ431" s="263"/>
      <c r="AK431" s="263"/>
      <c r="AL431" s="263"/>
      <c r="AM431" s="263"/>
      <c r="AN431" s="263"/>
      <c r="AO431" s="263"/>
      <c r="AP431" s="263"/>
      <c r="AQ431" s="263"/>
      <c r="AS431" s="117"/>
      <c r="AT431" s="117"/>
      <c r="FK431" s="125"/>
      <c r="FL431" s="125"/>
      <c r="FM431" s="125"/>
    </row>
    <row r="432" spans="1:169" x14ac:dyDescent="0.3">
      <c r="A432" s="309"/>
      <c r="B432" s="310"/>
      <c r="C432" s="263"/>
      <c r="D432" s="263"/>
      <c r="E432" s="263"/>
      <c r="F432" s="263"/>
      <c r="G432" s="263"/>
      <c r="H432" s="263"/>
      <c r="I432" s="625"/>
      <c r="J432" s="314"/>
      <c r="K432" s="314"/>
      <c r="L432" s="744"/>
      <c r="M432" s="746"/>
      <c r="N432" s="312"/>
      <c r="O432" s="312"/>
      <c r="P432" s="312"/>
      <c r="Q432" s="312"/>
      <c r="R432" s="312"/>
      <c r="S432" s="312"/>
      <c r="T432" s="263"/>
      <c r="U432" s="263"/>
      <c r="V432" s="263"/>
      <c r="W432" s="258"/>
      <c r="X432" s="263"/>
      <c r="Y432" s="263"/>
      <c r="Z432" s="263"/>
      <c r="AA432" s="263"/>
      <c r="AB432" s="312"/>
      <c r="AC432" s="312"/>
      <c r="AD432" s="312"/>
      <c r="AE432" s="312"/>
      <c r="AF432" s="312"/>
      <c r="AG432" s="312"/>
      <c r="AH432" s="312"/>
      <c r="AI432" s="312"/>
      <c r="AJ432" s="263"/>
      <c r="AK432" s="263"/>
      <c r="AL432" s="263"/>
      <c r="AM432" s="263"/>
      <c r="AN432" s="263"/>
      <c r="AO432" s="263"/>
      <c r="AP432" s="263"/>
      <c r="AQ432" s="263"/>
      <c r="AS432" s="117"/>
      <c r="AT432" s="117"/>
      <c r="FK432" s="125"/>
      <c r="FL432" s="125"/>
      <c r="FM432" s="125"/>
    </row>
    <row r="433" spans="1:169" x14ac:dyDescent="0.3">
      <c r="A433" s="309"/>
      <c r="B433" s="310"/>
      <c r="C433" s="263"/>
      <c r="D433" s="263"/>
      <c r="E433" s="263"/>
      <c r="F433" s="263"/>
      <c r="G433" s="263"/>
      <c r="H433" s="263"/>
      <c r="I433" s="625"/>
      <c r="J433" s="314"/>
      <c r="K433" s="314"/>
      <c r="L433" s="744"/>
      <c r="M433" s="746"/>
      <c r="N433" s="312"/>
      <c r="O433" s="312"/>
      <c r="P433" s="312"/>
      <c r="Q433" s="312"/>
      <c r="R433" s="312"/>
      <c r="S433" s="312"/>
      <c r="T433" s="263"/>
      <c r="U433" s="263"/>
      <c r="V433" s="263"/>
      <c r="W433" s="258"/>
      <c r="X433" s="263"/>
      <c r="Y433" s="263"/>
      <c r="Z433" s="263"/>
      <c r="AA433" s="263"/>
      <c r="AB433" s="312"/>
      <c r="AC433" s="312"/>
      <c r="AD433" s="312"/>
      <c r="AE433" s="312"/>
      <c r="AF433" s="312"/>
      <c r="AG433" s="312"/>
      <c r="AH433" s="312"/>
      <c r="AI433" s="312"/>
      <c r="AJ433" s="263"/>
      <c r="AK433" s="263"/>
      <c r="AL433" s="263"/>
      <c r="AM433" s="263"/>
      <c r="AN433" s="263"/>
      <c r="AO433" s="263"/>
      <c r="AP433" s="263"/>
      <c r="AQ433" s="263"/>
      <c r="AS433" s="117"/>
      <c r="AT433" s="117"/>
      <c r="FK433" s="125"/>
      <c r="FL433" s="125"/>
      <c r="FM433" s="125"/>
    </row>
    <row r="434" spans="1:169" x14ac:dyDescent="0.3">
      <c r="A434" s="309"/>
      <c r="B434" s="310"/>
      <c r="C434" s="263"/>
      <c r="D434" s="263"/>
      <c r="E434" s="263"/>
      <c r="F434" s="263"/>
      <c r="G434" s="263"/>
      <c r="H434" s="263"/>
      <c r="I434" s="625"/>
      <c r="J434" s="314"/>
      <c r="K434" s="314"/>
      <c r="L434" s="744"/>
      <c r="M434" s="746"/>
      <c r="N434" s="312"/>
      <c r="O434" s="312"/>
      <c r="P434" s="312"/>
      <c r="Q434" s="312"/>
      <c r="R434" s="312"/>
      <c r="S434" s="312"/>
      <c r="T434" s="263"/>
      <c r="U434" s="263"/>
      <c r="V434" s="263"/>
      <c r="W434" s="258"/>
      <c r="X434" s="263"/>
      <c r="Y434" s="263"/>
      <c r="Z434" s="263"/>
      <c r="AA434" s="263"/>
      <c r="AB434" s="312"/>
      <c r="AC434" s="312"/>
      <c r="AD434" s="312"/>
      <c r="AE434" s="312"/>
      <c r="AF434" s="312"/>
      <c r="AG434" s="312"/>
      <c r="AH434" s="312"/>
      <c r="AI434" s="312"/>
      <c r="AJ434" s="263"/>
      <c r="AK434" s="263"/>
      <c r="AL434" s="263"/>
      <c r="AM434" s="263"/>
      <c r="AN434" s="263"/>
      <c r="AO434" s="263"/>
      <c r="AP434" s="263"/>
      <c r="AQ434" s="263"/>
      <c r="AS434" s="117"/>
      <c r="AT434" s="117"/>
      <c r="FK434" s="125"/>
      <c r="FL434" s="125"/>
      <c r="FM434" s="125"/>
    </row>
    <row r="435" spans="1:169" x14ac:dyDescent="0.3">
      <c r="A435" s="309"/>
      <c r="B435" s="310"/>
      <c r="C435" s="263"/>
      <c r="D435" s="263"/>
      <c r="E435" s="263"/>
      <c r="F435" s="263"/>
      <c r="G435" s="263"/>
      <c r="H435" s="263"/>
      <c r="I435" s="625"/>
      <c r="J435" s="314"/>
      <c r="K435" s="314"/>
      <c r="L435" s="744"/>
      <c r="M435" s="746"/>
      <c r="N435" s="312"/>
      <c r="O435" s="312"/>
      <c r="P435" s="312"/>
      <c r="Q435" s="312"/>
      <c r="R435" s="312"/>
      <c r="S435" s="312"/>
      <c r="T435" s="263"/>
      <c r="U435" s="263"/>
      <c r="V435" s="263"/>
      <c r="W435" s="258"/>
      <c r="X435" s="263"/>
      <c r="Y435" s="263"/>
      <c r="Z435" s="263"/>
      <c r="AA435" s="263"/>
      <c r="AB435" s="312"/>
      <c r="AC435" s="312"/>
      <c r="AD435" s="312"/>
      <c r="AE435" s="312"/>
      <c r="AF435" s="312"/>
      <c r="AG435" s="312"/>
      <c r="AH435" s="312"/>
      <c r="AI435" s="312"/>
      <c r="AJ435" s="263"/>
      <c r="AK435" s="263"/>
      <c r="AL435" s="263"/>
      <c r="AM435" s="263"/>
      <c r="AN435" s="263"/>
      <c r="AO435" s="263"/>
      <c r="AP435" s="263"/>
      <c r="AQ435" s="263"/>
      <c r="AS435" s="117"/>
      <c r="AT435" s="117"/>
      <c r="FK435" s="125"/>
      <c r="FL435" s="125"/>
      <c r="FM435" s="125"/>
    </row>
    <row r="436" spans="1:169" x14ac:dyDescent="0.3">
      <c r="A436" s="309"/>
      <c r="B436" s="310"/>
      <c r="C436" s="263"/>
      <c r="D436" s="263"/>
      <c r="E436" s="263"/>
      <c r="F436" s="263"/>
      <c r="G436" s="263"/>
      <c r="H436" s="263"/>
      <c r="I436" s="625"/>
      <c r="J436" s="314"/>
      <c r="K436" s="314"/>
      <c r="L436" s="744"/>
      <c r="M436" s="746"/>
      <c r="N436" s="312"/>
      <c r="O436" s="312"/>
      <c r="P436" s="312"/>
      <c r="Q436" s="312"/>
      <c r="R436" s="312"/>
      <c r="S436" s="312"/>
      <c r="T436" s="263"/>
      <c r="U436" s="263"/>
      <c r="V436" s="263"/>
      <c r="W436" s="258"/>
      <c r="X436" s="263"/>
      <c r="Y436" s="263"/>
      <c r="Z436" s="263"/>
      <c r="AA436" s="263"/>
      <c r="AB436" s="312"/>
      <c r="AC436" s="312"/>
      <c r="AD436" s="312"/>
      <c r="AE436" s="312"/>
      <c r="AF436" s="312"/>
      <c r="AG436" s="312"/>
      <c r="AH436" s="312"/>
      <c r="AI436" s="312"/>
      <c r="AJ436" s="263"/>
      <c r="AK436" s="263"/>
      <c r="AL436" s="263"/>
      <c r="AM436" s="263"/>
      <c r="AN436" s="263"/>
      <c r="AO436" s="263"/>
      <c r="AP436" s="263"/>
      <c r="AQ436" s="263"/>
      <c r="AS436" s="117"/>
      <c r="AT436" s="117"/>
      <c r="FK436" s="125"/>
      <c r="FL436" s="125"/>
      <c r="FM436" s="125"/>
    </row>
    <row r="437" spans="1:169" x14ac:dyDescent="0.3">
      <c r="A437" s="309"/>
      <c r="B437" s="310"/>
      <c r="C437" s="263"/>
      <c r="D437" s="263"/>
      <c r="E437" s="263"/>
      <c r="F437" s="263"/>
      <c r="G437" s="263"/>
      <c r="H437" s="263"/>
      <c r="I437" s="625"/>
      <c r="J437" s="314"/>
      <c r="K437" s="314"/>
      <c r="L437" s="744"/>
      <c r="M437" s="746"/>
      <c r="N437" s="312"/>
      <c r="O437" s="312"/>
      <c r="P437" s="312"/>
      <c r="Q437" s="312"/>
      <c r="R437" s="312"/>
      <c r="S437" s="312"/>
      <c r="T437" s="263"/>
      <c r="U437" s="263"/>
      <c r="V437" s="263"/>
      <c r="W437" s="258"/>
      <c r="X437" s="263"/>
      <c r="Y437" s="263"/>
      <c r="Z437" s="263"/>
      <c r="AA437" s="263"/>
      <c r="AB437" s="312"/>
      <c r="AC437" s="312"/>
      <c r="AD437" s="312"/>
      <c r="AE437" s="312"/>
      <c r="AF437" s="312"/>
      <c r="AG437" s="312"/>
      <c r="AH437" s="312"/>
      <c r="AI437" s="312"/>
      <c r="AJ437" s="263"/>
      <c r="AK437" s="263"/>
      <c r="AL437" s="263"/>
      <c r="AM437" s="263"/>
      <c r="AN437" s="263"/>
      <c r="AO437" s="263"/>
      <c r="AP437" s="263"/>
      <c r="AQ437" s="263"/>
      <c r="AS437" s="117"/>
      <c r="AT437" s="117"/>
      <c r="FK437" s="125"/>
      <c r="FL437" s="125"/>
      <c r="FM437" s="125"/>
    </row>
    <row r="438" spans="1:169" x14ac:dyDescent="0.3">
      <c r="A438" s="309"/>
      <c r="B438" s="310"/>
      <c r="C438" s="263"/>
      <c r="D438" s="263"/>
      <c r="E438" s="263"/>
      <c r="F438" s="263"/>
      <c r="G438" s="263"/>
      <c r="H438" s="263"/>
      <c r="I438" s="625"/>
      <c r="J438" s="314"/>
      <c r="K438" s="314"/>
      <c r="L438" s="744"/>
      <c r="M438" s="746"/>
      <c r="N438" s="312"/>
      <c r="O438" s="312"/>
      <c r="P438" s="312"/>
      <c r="Q438" s="312"/>
      <c r="R438" s="312"/>
      <c r="S438" s="312"/>
      <c r="T438" s="263"/>
      <c r="U438" s="263"/>
      <c r="V438" s="263"/>
      <c r="W438" s="258"/>
      <c r="X438" s="263"/>
      <c r="Y438" s="263"/>
      <c r="Z438" s="263"/>
      <c r="AA438" s="263"/>
      <c r="AB438" s="312"/>
      <c r="AC438" s="312"/>
      <c r="AD438" s="312"/>
      <c r="AE438" s="312"/>
      <c r="AF438" s="312"/>
      <c r="AG438" s="312"/>
      <c r="AH438" s="312"/>
      <c r="AI438" s="312"/>
      <c r="AJ438" s="263"/>
      <c r="AK438" s="263"/>
      <c r="AL438" s="263"/>
      <c r="AM438" s="263"/>
      <c r="AN438" s="263"/>
      <c r="AO438" s="263"/>
      <c r="AP438" s="263"/>
      <c r="AQ438" s="263"/>
      <c r="AS438" s="117"/>
      <c r="AT438" s="117"/>
      <c r="FK438" s="125"/>
      <c r="FL438" s="125"/>
      <c r="FM438" s="125"/>
    </row>
    <row r="439" spans="1:169" x14ac:dyDescent="0.3">
      <c r="A439" s="309"/>
      <c r="B439" s="310"/>
      <c r="C439" s="263"/>
      <c r="D439" s="263"/>
      <c r="E439" s="263"/>
      <c r="F439" s="263"/>
      <c r="G439" s="263"/>
      <c r="H439" s="263"/>
      <c r="I439" s="625"/>
      <c r="J439" s="314"/>
      <c r="K439" s="314"/>
      <c r="L439" s="744"/>
      <c r="M439" s="746"/>
      <c r="N439" s="312"/>
      <c r="O439" s="312"/>
      <c r="P439" s="312"/>
      <c r="Q439" s="312"/>
      <c r="R439" s="312"/>
      <c r="S439" s="312"/>
      <c r="T439" s="263"/>
      <c r="U439" s="263"/>
      <c r="V439" s="263"/>
      <c r="W439" s="258"/>
      <c r="X439" s="263"/>
      <c r="Y439" s="263"/>
      <c r="Z439" s="263"/>
      <c r="AA439" s="263"/>
      <c r="AB439" s="312"/>
      <c r="AC439" s="312"/>
      <c r="AD439" s="312"/>
      <c r="AE439" s="312"/>
      <c r="AF439" s="312"/>
      <c r="AG439" s="312"/>
      <c r="AH439" s="312"/>
      <c r="AI439" s="312"/>
      <c r="AJ439" s="263"/>
      <c r="AK439" s="263"/>
      <c r="AL439" s="263"/>
      <c r="AM439" s="263"/>
      <c r="AN439" s="263"/>
      <c r="AO439" s="263"/>
      <c r="AP439" s="263"/>
      <c r="AQ439" s="263"/>
      <c r="AS439" s="117"/>
      <c r="AT439" s="117"/>
      <c r="FK439" s="125"/>
      <c r="FL439" s="125"/>
      <c r="FM439" s="125"/>
    </row>
    <row r="440" spans="1:169" x14ac:dyDescent="0.3">
      <c r="A440" s="309"/>
      <c r="B440" s="310"/>
      <c r="C440" s="263"/>
      <c r="D440" s="263"/>
      <c r="E440" s="263"/>
      <c r="F440" s="263"/>
      <c r="G440" s="263"/>
      <c r="H440" s="263"/>
      <c r="I440" s="625"/>
      <c r="J440" s="314"/>
      <c r="K440" s="314"/>
      <c r="L440" s="744"/>
      <c r="M440" s="746"/>
      <c r="N440" s="312"/>
      <c r="O440" s="312"/>
      <c r="P440" s="312"/>
      <c r="Q440" s="312"/>
      <c r="R440" s="312"/>
      <c r="S440" s="312"/>
      <c r="T440" s="263"/>
      <c r="U440" s="263"/>
      <c r="V440" s="263"/>
      <c r="W440" s="258"/>
      <c r="X440" s="263"/>
      <c r="Y440" s="263"/>
      <c r="Z440" s="263"/>
      <c r="AA440" s="263"/>
      <c r="AB440" s="312"/>
      <c r="AC440" s="312"/>
      <c r="AD440" s="312"/>
      <c r="AE440" s="312"/>
      <c r="AF440" s="312"/>
      <c r="AG440" s="312"/>
      <c r="AH440" s="312"/>
      <c r="AI440" s="312"/>
      <c r="AJ440" s="263"/>
      <c r="AK440" s="263"/>
      <c r="AL440" s="263"/>
      <c r="AM440" s="263"/>
      <c r="AN440" s="263"/>
      <c r="AO440" s="263"/>
      <c r="AP440" s="263"/>
      <c r="AQ440" s="263"/>
      <c r="AS440" s="117"/>
      <c r="AT440" s="117"/>
      <c r="FK440" s="125"/>
      <c r="FL440" s="125"/>
      <c r="FM440" s="125"/>
    </row>
    <row r="441" spans="1:169" x14ac:dyDescent="0.3">
      <c r="A441" s="309"/>
      <c r="B441" s="310"/>
      <c r="C441" s="263"/>
      <c r="D441" s="263"/>
      <c r="E441" s="263"/>
      <c r="F441" s="263"/>
      <c r="G441" s="263"/>
      <c r="H441" s="263"/>
      <c r="I441" s="625"/>
      <c r="J441" s="314"/>
      <c r="K441" s="314"/>
      <c r="L441" s="744"/>
      <c r="M441" s="746"/>
      <c r="N441" s="312"/>
      <c r="O441" s="312"/>
      <c r="P441" s="312"/>
      <c r="Q441" s="312"/>
      <c r="R441" s="312"/>
      <c r="S441" s="312"/>
      <c r="T441" s="263"/>
      <c r="U441" s="263"/>
      <c r="V441" s="263"/>
      <c r="W441" s="258"/>
      <c r="X441" s="263"/>
      <c r="Y441" s="263"/>
      <c r="Z441" s="263"/>
      <c r="AA441" s="263"/>
      <c r="AB441" s="312"/>
      <c r="AC441" s="312"/>
      <c r="AD441" s="312"/>
      <c r="AE441" s="312"/>
      <c r="AF441" s="312"/>
      <c r="AG441" s="312"/>
      <c r="AH441" s="312"/>
      <c r="AI441" s="312"/>
      <c r="AJ441" s="263"/>
      <c r="AK441" s="263"/>
      <c r="AL441" s="263"/>
      <c r="AM441" s="263"/>
      <c r="AN441" s="263"/>
      <c r="AO441" s="263"/>
      <c r="AP441" s="263"/>
      <c r="AQ441" s="263"/>
      <c r="AS441" s="117"/>
      <c r="AT441" s="117"/>
      <c r="FK441" s="125"/>
      <c r="FL441" s="125"/>
      <c r="FM441" s="125"/>
    </row>
    <row r="442" spans="1:169" x14ac:dyDescent="0.3">
      <c r="A442" s="309"/>
      <c r="B442" s="310"/>
      <c r="C442" s="263"/>
      <c r="D442" s="263"/>
      <c r="E442" s="263"/>
      <c r="F442" s="263"/>
      <c r="G442" s="263"/>
      <c r="H442" s="263"/>
      <c r="I442" s="625"/>
      <c r="J442" s="314"/>
      <c r="K442" s="314"/>
      <c r="L442" s="744"/>
      <c r="M442" s="746"/>
      <c r="N442" s="312"/>
      <c r="O442" s="312"/>
      <c r="P442" s="312"/>
      <c r="Q442" s="312"/>
      <c r="R442" s="312"/>
      <c r="S442" s="312"/>
      <c r="T442" s="263"/>
      <c r="U442" s="263"/>
      <c r="V442" s="263"/>
      <c r="W442" s="258"/>
      <c r="X442" s="263"/>
      <c r="Y442" s="263"/>
      <c r="Z442" s="263"/>
      <c r="AA442" s="263"/>
      <c r="AB442" s="312"/>
      <c r="AC442" s="312"/>
      <c r="AD442" s="312"/>
      <c r="AE442" s="312"/>
      <c r="AF442" s="312"/>
      <c r="AG442" s="312"/>
      <c r="AH442" s="312"/>
      <c r="AI442" s="312"/>
      <c r="AJ442" s="263"/>
      <c r="AK442" s="263"/>
      <c r="AL442" s="263"/>
      <c r="AM442" s="263"/>
      <c r="AN442" s="263"/>
      <c r="AO442" s="263"/>
      <c r="AP442" s="263"/>
      <c r="AQ442" s="263"/>
      <c r="AS442" s="117"/>
      <c r="AT442" s="117"/>
      <c r="FK442" s="125"/>
      <c r="FL442" s="125"/>
      <c r="FM442" s="125"/>
    </row>
    <row r="443" spans="1:169" x14ac:dyDescent="0.3">
      <c r="A443" s="309"/>
      <c r="B443" s="310"/>
      <c r="C443" s="263"/>
      <c r="D443" s="263"/>
      <c r="E443" s="263"/>
      <c r="F443" s="263"/>
      <c r="G443" s="263"/>
      <c r="H443" s="263"/>
      <c r="I443" s="625"/>
      <c r="J443" s="314"/>
      <c r="K443" s="314"/>
      <c r="L443" s="744"/>
      <c r="M443" s="746"/>
      <c r="N443" s="312"/>
      <c r="O443" s="312"/>
      <c r="P443" s="312"/>
      <c r="Q443" s="312"/>
      <c r="R443" s="312"/>
      <c r="S443" s="312"/>
      <c r="T443" s="263"/>
      <c r="U443" s="263"/>
      <c r="V443" s="263"/>
      <c r="W443" s="258"/>
      <c r="X443" s="263"/>
      <c r="Y443" s="263"/>
      <c r="Z443" s="263"/>
      <c r="AA443" s="263"/>
      <c r="AB443" s="312"/>
      <c r="AC443" s="312"/>
      <c r="AD443" s="312"/>
      <c r="AE443" s="312"/>
      <c r="AF443" s="312"/>
      <c r="AG443" s="312"/>
      <c r="AH443" s="312"/>
      <c r="AI443" s="312"/>
      <c r="AJ443" s="263"/>
      <c r="AK443" s="263"/>
      <c r="AL443" s="263"/>
      <c r="AM443" s="263"/>
      <c r="AN443" s="263"/>
      <c r="AO443" s="263"/>
      <c r="AP443" s="263"/>
      <c r="AQ443" s="263"/>
      <c r="AS443" s="117"/>
      <c r="AT443" s="117"/>
      <c r="FK443" s="125"/>
      <c r="FL443" s="125"/>
      <c r="FM443" s="125"/>
    </row>
    <row r="444" spans="1:169" x14ac:dyDescent="0.3">
      <c r="A444" s="309"/>
      <c r="B444" s="310"/>
      <c r="C444" s="263"/>
      <c r="D444" s="263"/>
      <c r="E444" s="263"/>
      <c r="F444" s="263"/>
      <c r="G444" s="263"/>
      <c r="H444" s="263"/>
      <c r="I444" s="625"/>
      <c r="J444" s="314"/>
      <c r="K444" s="314"/>
      <c r="L444" s="744"/>
      <c r="M444" s="746"/>
      <c r="N444" s="312"/>
      <c r="O444" s="312"/>
      <c r="P444" s="312"/>
      <c r="Q444" s="312"/>
      <c r="R444" s="312"/>
      <c r="S444" s="312"/>
      <c r="T444" s="263"/>
      <c r="U444" s="263"/>
      <c r="V444" s="263"/>
      <c r="W444" s="258"/>
      <c r="X444" s="263"/>
      <c r="Y444" s="263"/>
      <c r="Z444" s="263"/>
      <c r="AA444" s="263"/>
      <c r="AB444" s="312"/>
      <c r="AC444" s="312"/>
      <c r="AD444" s="312"/>
      <c r="AE444" s="312"/>
      <c r="AF444" s="312"/>
      <c r="AG444" s="312"/>
      <c r="AH444" s="312"/>
      <c r="AI444" s="312"/>
      <c r="AJ444" s="263"/>
      <c r="AK444" s="263"/>
      <c r="AL444" s="263"/>
      <c r="AM444" s="263"/>
      <c r="AN444" s="263"/>
      <c r="AO444" s="263"/>
      <c r="AP444" s="263"/>
      <c r="AQ444" s="263"/>
      <c r="AS444" s="117"/>
      <c r="AT444" s="117"/>
      <c r="FK444" s="125"/>
      <c r="FL444" s="125"/>
      <c r="FM444" s="125"/>
    </row>
    <row r="445" spans="1:169" x14ac:dyDescent="0.3">
      <c r="A445" s="309"/>
      <c r="B445" s="310"/>
      <c r="C445" s="263"/>
      <c r="D445" s="263"/>
      <c r="E445" s="263"/>
      <c r="F445" s="263"/>
      <c r="G445" s="263"/>
      <c r="H445" s="263"/>
      <c r="I445" s="625"/>
      <c r="J445" s="314"/>
      <c r="K445" s="314"/>
      <c r="L445" s="744"/>
      <c r="M445" s="746"/>
      <c r="N445" s="312"/>
      <c r="O445" s="312"/>
      <c r="P445" s="312"/>
      <c r="Q445" s="312"/>
      <c r="R445" s="312"/>
      <c r="S445" s="312"/>
      <c r="T445" s="263"/>
      <c r="U445" s="263"/>
      <c r="V445" s="263"/>
      <c r="W445" s="258"/>
      <c r="X445" s="263"/>
      <c r="Y445" s="263"/>
      <c r="Z445" s="263"/>
      <c r="AA445" s="263"/>
      <c r="AB445" s="312"/>
      <c r="AC445" s="312"/>
      <c r="AD445" s="312"/>
      <c r="AE445" s="312"/>
      <c r="AF445" s="312"/>
      <c r="AG445" s="312"/>
      <c r="AH445" s="312"/>
      <c r="AI445" s="312"/>
      <c r="AJ445" s="263"/>
      <c r="AK445" s="263"/>
      <c r="AL445" s="263"/>
      <c r="AM445" s="263"/>
      <c r="AN445" s="263"/>
      <c r="AO445" s="263"/>
      <c r="AP445" s="263"/>
      <c r="AQ445" s="263"/>
      <c r="AS445" s="117"/>
      <c r="AT445" s="117"/>
      <c r="FK445" s="125"/>
      <c r="FL445" s="125"/>
      <c r="FM445" s="125"/>
    </row>
    <row r="446" spans="1:169" x14ac:dyDescent="0.3">
      <c r="A446" s="309"/>
      <c r="B446" s="310"/>
      <c r="C446" s="263"/>
      <c r="D446" s="263"/>
      <c r="E446" s="263"/>
      <c r="F446" s="263"/>
      <c r="G446" s="263"/>
      <c r="H446" s="263"/>
      <c r="I446" s="625"/>
      <c r="J446" s="314"/>
      <c r="K446" s="314"/>
      <c r="L446" s="744"/>
      <c r="M446" s="746"/>
      <c r="N446" s="312"/>
      <c r="O446" s="312"/>
      <c r="P446" s="312"/>
      <c r="Q446" s="312"/>
      <c r="R446" s="312"/>
      <c r="S446" s="312"/>
      <c r="T446" s="263"/>
      <c r="U446" s="263"/>
      <c r="V446" s="263"/>
      <c r="W446" s="258"/>
      <c r="X446" s="263"/>
      <c r="Y446" s="263"/>
      <c r="Z446" s="263"/>
      <c r="AA446" s="263"/>
      <c r="AB446" s="312"/>
      <c r="AC446" s="312"/>
      <c r="AD446" s="312"/>
      <c r="AE446" s="312"/>
      <c r="AF446" s="312"/>
      <c r="AG446" s="312"/>
      <c r="AH446" s="312"/>
      <c r="AI446" s="312"/>
      <c r="AJ446" s="263"/>
      <c r="AK446" s="263"/>
      <c r="AL446" s="263"/>
      <c r="AM446" s="263"/>
      <c r="AN446" s="263"/>
      <c r="AO446" s="263"/>
      <c r="AP446" s="263"/>
      <c r="AQ446" s="263"/>
      <c r="AS446" s="117"/>
      <c r="AT446" s="117"/>
      <c r="FK446" s="125"/>
      <c r="FL446" s="125"/>
      <c r="FM446" s="125"/>
    </row>
    <row r="447" spans="1:169" x14ac:dyDescent="0.3">
      <c r="A447" s="309"/>
      <c r="B447" s="310"/>
      <c r="C447" s="263"/>
      <c r="D447" s="263"/>
      <c r="E447" s="263"/>
      <c r="F447" s="263"/>
      <c r="G447" s="263"/>
      <c r="H447" s="263"/>
      <c r="I447" s="625"/>
      <c r="J447" s="314"/>
      <c r="K447" s="314"/>
      <c r="L447" s="744"/>
      <c r="M447" s="746"/>
      <c r="N447" s="312"/>
      <c r="O447" s="312"/>
      <c r="P447" s="312"/>
      <c r="Q447" s="312"/>
      <c r="R447" s="312"/>
      <c r="S447" s="312"/>
      <c r="T447" s="263"/>
      <c r="U447" s="263"/>
      <c r="V447" s="263"/>
      <c r="W447" s="258"/>
      <c r="X447" s="263"/>
      <c r="Y447" s="263"/>
      <c r="Z447" s="263"/>
      <c r="AA447" s="263"/>
      <c r="AB447" s="312"/>
      <c r="AC447" s="312"/>
      <c r="AD447" s="312"/>
      <c r="AE447" s="312"/>
      <c r="AF447" s="312"/>
      <c r="AG447" s="312"/>
      <c r="AH447" s="312"/>
      <c r="AI447" s="312"/>
      <c r="AJ447" s="263"/>
      <c r="AK447" s="263"/>
      <c r="AL447" s="263"/>
      <c r="AM447" s="263"/>
      <c r="AN447" s="263"/>
      <c r="AO447" s="263"/>
      <c r="AP447" s="263"/>
      <c r="AQ447" s="263"/>
      <c r="AS447" s="117"/>
      <c r="AT447" s="117"/>
      <c r="FK447" s="125"/>
      <c r="FL447" s="125"/>
      <c r="FM447" s="125"/>
    </row>
    <row r="448" spans="1:169" x14ac:dyDescent="0.3">
      <c r="A448" s="309"/>
      <c r="B448" s="310"/>
      <c r="C448" s="263"/>
      <c r="D448" s="263"/>
      <c r="E448" s="263"/>
      <c r="F448" s="263"/>
      <c r="G448" s="263"/>
      <c r="H448" s="263"/>
      <c r="I448" s="625"/>
      <c r="J448" s="314"/>
      <c r="K448" s="314"/>
      <c r="L448" s="744"/>
      <c r="M448" s="746"/>
      <c r="N448" s="312"/>
      <c r="O448" s="312"/>
      <c r="P448" s="312"/>
      <c r="Q448" s="312"/>
      <c r="R448" s="312"/>
      <c r="S448" s="312"/>
      <c r="T448" s="263"/>
      <c r="U448" s="263"/>
      <c r="V448" s="263"/>
      <c r="W448" s="258"/>
      <c r="X448" s="263"/>
      <c r="Y448" s="263"/>
      <c r="Z448" s="263"/>
      <c r="AA448" s="263"/>
      <c r="AB448" s="312"/>
      <c r="AC448" s="312"/>
      <c r="AD448" s="312"/>
      <c r="AE448" s="312"/>
      <c r="AF448" s="312"/>
      <c r="AG448" s="312"/>
      <c r="AH448" s="312"/>
      <c r="AI448" s="312"/>
      <c r="AJ448" s="263"/>
      <c r="AK448" s="263"/>
      <c r="AL448" s="263"/>
      <c r="AM448" s="263"/>
      <c r="AN448" s="263"/>
      <c r="AO448" s="263"/>
      <c r="AP448" s="263"/>
      <c r="AQ448" s="263"/>
      <c r="AS448" s="117"/>
      <c r="AT448" s="117"/>
      <c r="FK448" s="125"/>
      <c r="FL448" s="125"/>
      <c r="FM448" s="125"/>
    </row>
    <row r="449" spans="1:169" x14ac:dyDescent="0.3">
      <c r="A449" s="309"/>
      <c r="B449" s="310"/>
      <c r="C449" s="263"/>
      <c r="D449" s="263"/>
      <c r="E449" s="263"/>
      <c r="F449" s="263"/>
      <c r="G449" s="263"/>
      <c r="H449" s="263"/>
      <c r="I449" s="625"/>
      <c r="J449" s="314"/>
      <c r="K449" s="314"/>
      <c r="L449" s="744"/>
      <c r="M449" s="746"/>
      <c r="N449" s="312"/>
      <c r="O449" s="312"/>
      <c r="P449" s="312"/>
      <c r="Q449" s="312"/>
      <c r="R449" s="312"/>
      <c r="S449" s="312"/>
      <c r="T449" s="263"/>
      <c r="U449" s="263"/>
      <c r="V449" s="263"/>
      <c r="W449" s="258"/>
      <c r="X449" s="263"/>
      <c r="Y449" s="263"/>
      <c r="Z449" s="263"/>
      <c r="AA449" s="263"/>
      <c r="AB449" s="312"/>
      <c r="AC449" s="312"/>
      <c r="AD449" s="312"/>
      <c r="AE449" s="312"/>
      <c r="AF449" s="312"/>
      <c r="AG449" s="312"/>
      <c r="AH449" s="312"/>
      <c r="AI449" s="312"/>
      <c r="AJ449" s="263"/>
      <c r="AK449" s="263"/>
      <c r="AL449" s="263"/>
      <c r="AM449" s="263"/>
      <c r="AN449" s="263"/>
      <c r="AO449" s="263"/>
      <c r="AP449" s="263"/>
      <c r="AQ449" s="263"/>
      <c r="AS449" s="117"/>
      <c r="AT449" s="117"/>
      <c r="FK449" s="125"/>
      <c r="FL449" s="125"/>
      <c r="FM449" s="125"/>
    </row>
    <row r="450" spans="1:169" x14ac:dyDescent="0.3">
      <c r="A450" s="309"/>
      <c r="B450" s="310"/>
      <c r="C450" s="263"/>
      <c r="D450" s="263"/>
      <c r="E450" s="263"/>
      <c r="F450" s="263"/>
      <c r="G450" s="263"/>
      <c r="H450" s="263"/>
      <c r="I450" s="625"/>
      <c r="J450" s="314"/>
      <c r="K450" s="314"/>
      <c r="L450" s="744"/>
      <c r="M450" s="746"/>
      <c r="N450" s="312"/>
      <c r="O450" s="312"/>
      <c r="P450" s="312"/>
      <c r="Q450" s="312"/>
      <c r="R450" s="312"/>
      <c r="S450" s="312"/>
      <c r="T450" s="263"/>
      <c r="U450" s="263"/>
      <c r="V450" s="263"/>
      <c r="W450" s="258"/>
      <c r="X450" s="263"/>
      <c r="Y450" s="263"/>
      <c r="Z450" s="263"/>
      <c r="AA450" s="263"/>
      <c r="AB450" s="312"/>
      <c r="AC450" s="312"/>
      <c r="AD450" s="312"/>
      <c r="AE450" s="312"/>
      <c r="AF450" s="312"/>
      <c r="AG450" s="312"/>
      <c r="AH450" s="312"/>
      <c r="AI450" s="312"/>
      <c r="AJ450" s="263"/>
      <c r="AK450" s="263"/>
      <c r="AL450" s="263"/>
      <c r="AM450" s="263"/>
      <c r="AN450" s="263"/>
      <c r="AO450" s="263"/>
      <c r="AP450" s="263"/>
      <c r="AQ450" s="263"/>
      <c r="AS450" s="117"/>
      <c r="AT450" s="117"/>
      <c r="FK450" s="125"/>
      <c r="FL450" s="125"/>
      <c r="FM450" s="125"/>
    </row>
    <row r="451" spans="1:169" x14ac:dyDescent="0.3">
      <c r="A451" s="309"/>
      <c r="B451" s="310"/>
      <c r="C451" s="263"/>
      <c r="D451" s="263"/>
      <c r="E451" s="263"/>
      <c r="F451" s="263"/>
      <c r="G451" s="263"/>
      <c r="H451" s="263"/>
      <c r="I451" s="625"/>
      <c r="J451" s="314"/>
      <c r="K451" s="314"/>
      <c r="L451" s="744"/>
      <c r="M451" s="746"/>
      <c r="N451" s="312"/>
      <c r="O451" s="312"/>
      <c r="P451" s="312"/>
      <c r="Q451" s="312"/>
      <c r="R451" s="312"/>
      <c r="S451" s="312"/>
      <c r="T451" s="263"/>
      <c r="U451" s="263"/>
      <c r="V451" s="263"/>
      <c r="W451" s="258"/>
      <c r="X451" s="263"/>
      <c r="Y451" s="263"/>
      <c r="Z451" s="263"/>
      <c r="AA451" s="263"/>
      <c r="AB451" s="312"/>
      <c r="AC451" s="312"/>
      <c r="AD451" s="312"/>
      <c r="AE451" s="312"/>
      <c r="AF451" s="312"/>
      <c r="AG451" s="312"/>
      <c r="AH451" s="312"/>
      <c r="AI451" s="312"/>
      <c r="AJ451" s="263"/>
      <c r="AK451" s="263"/>
      <c r="AL451" s="263"/>
      <c r="AM451" s="263"/>
      <c r="AN451" s="263"/>
      <c r="AO451" s="263"/>
      <c r="AP451" s="263"/>
      <c r="AQ451" s="263"/>
      <c r="AS451" s="117"/>
      <c r="AT451" s="117"/>
      <c r="FK451" s="125"/>
      <c r="FL451" s="125"/>
      <c r="FM451" s="125"/>
    </row>
    <row r="452" spans="1:169" x14ac:dyDescent="0.3">
      <c r="A452" s="309"/>
      <c r="B452" s="310"/>
      <c r="C452" s="263"/>
      <c r="D452" s="263"/>
      <c r="E452" s="263"/>
      <c r="F452" s="263"/>
      <c r="G452" s="263"/>
      <c r="H452" s="263"/>
      <c r="I452" s="625"/>
      <c r="J452" s="314"/>
      <c r="K452" s="314"/>
      <c r="L452" s="744"/>
      <c r="M452" s="746"/>
      <c r="N452" s="312"/>
      <c r="O452" s="312"/>
      <c r="P452" s="312"/>
      <c r="Q452" s="312"/>
      <c r="R452" s="312"/>
      <c r="S452" s="312"/>
      <c r="T452" s="263"/>
      <c r="U452" s="263"/>
      <c r="V452" s="263"/>
      <c r="W452" s="258"/>
      <c r="X452" s="263"/>
      <c r="Y452" s="263"/>
      <c r="Z452" s="263"/>
      <c r="AA452" s="263"/>
      <c r="AB452" s="312"/>
      <c r="AC452" s="312"/>
      <c r="AD452" s="312"/>
      <c r="AE452" s="312"/>
      <c r="AF452" s="312"/>
      <c r="AG452" s="312"/>
      <c r="AH452" s="312"/>
      <c r="AI452" s="312"/>
      <c r="AJ452" s="263"/>
      <c r="AK452" s="263"/>
      <c r="AL452" s="263"/>
      <c r="AM452" s="263"/>
      <c r="AN452" s="263"/>
      <c r="AO452" s="263"/>
      <c r="AP452" s="263"/>
      <c r="AQ452" s="263"/>
      <c r="AS452" s="117"/>
      <c r="AT452" s="117"/>
      <c r="FK452" s="125"/>
      <c r="FL452" s="125"/>
      <c r="FM452" s="125"/>
    </row>
    <row r="453" spans="1:169" x14ac:dyDescent="0.3">
      <c r="A453" s="309"/>
      <c r="B453" s="310"/>
      <c r="C453" s="263"/>
      <c r="D453" s="263"/>
      <c r="E453" s="263"/>
      <c r="F453" s="263"/>
      <c r="G453" s="263"/>
      <c r="H453" s="263"/>
      <c r="I453" s="625"/>
      <c r="J453" s="314"/>
      <c r="K453" s="314"/>
      <c r="L453" s="744"/>
      <c r="M453" s="746"/>
      <c r="N453" s="312"/>
      <c r="O453" s="312"/>
      <c r="P453" s="312"/>
      <c r="Q453" s="312"/>
      <c r="R453" s="312"/>
      <c r="S453" s="312"/>
      <c r="T453" s="263"/>
      <c r="U453" s="263"/>
      <c r="V453" s="263"/>
      <c r="W453" s="258"/>
      <c r="X453" s="263"/>
      <c r="Y453" s="263"/>
      <c r="Z453" s="263"/>
      <c r="AA453" s="263"/>
      <c r="AB453" s="312"/>
      <c r="AC453" s="312"/>
      <c r="AD453" s="312"/>
      <c r="AE453" s="312"/>
      <c r="AF453" s="312"/>
      <c r="AG453" s="312"/>
      <c r="AH453" s="312"/>
      <c r="AI453" s="312"/>
      <c r="AJ453" s="263"/>
      <c r="AK453" s="263"/>
      <c r="AL453" s="263"/>
      <c r="AM453" s="263"/>
      <c r="AN453" s="263"/>
      <c r="AO453" s="263"/>
      <c r="AP453" s="263"/>
      <c r="AQ453" s="263"/>
      <c r="AS453" s="117"/>
      <c r="AT453" s="117"/>
      <c r="FK453" s="125"/>
      <c r="FL453" s="125"/>
      <c r="FM453" s="125"/>
    </row>
    <row r="454" spans="1:169" x14ac:dyDescent="0.3">
      <c r="A454" s="309"/>
      <c r="B454" s="310"/>
      <c r="C454" s="263"/>
      <c r="D454" s="263"/>
      <c r="E454" s="263"/>
      <c r="F454" s="263"/>
      <c r="G454" s="263"/>
      <c r="H454" s="263"/>
      <c r="I454" s="625"/>
      <c r="J454" s="314"/>
      <c r="K454" s="314"/>
      <c r="L454" s="744"/>
      <c r="M454" s="746"/>
      <c r="N454" s="312"/>
      <c r="O454" s="312"/>
      <c r="P454" s="312"/>
      <c r="Q454" s="312"/>
      <c r="R454" s="312"/>
      <c r="S454" s="312"/>
      <c r="T454" s="263"/>
      <c r="U454" s="263"/>
      <c r="V454" s="263"/>
      <c r="W454" s="258"/>
      <c r="X454" s="263"/>
      <c r="Y454" s="263"/>
      <c r="Z454" s="263"/>
      <c r="AA454" s="263"/>
      <c r="AB454" s="312"/>
      <c r="AC454" s="312"/>
      <c r="AD454" s="312"/>
      <c r="AE454" s="312"/>
      <c r="AF454" s="312"/>
      <c r="AG454" s="312"/>
      <c r="AH454" s="312"/>
      <c r="AI454" s="312"/>
      <c r="AJ454" s="263"/>
      <c r="AK454" s="263"/>
      <c r="AL454" s="263"/>
      <c r="AM454" s="263"/>
      <c r="AN454" s="263"/>
      <c r="AO454" s="263"/>
      <c r="AP454" s="263"/>
      <c r="AQ454" s="263"/>
      <c r="AS454" s="117"/>
      <c r="AT454" s="117"/>
      <c r="FK454" s="125"/>
      <c r="FL454" s="125"/>
      <c r="FM454" s="125"/>
    </row>
    <row r="455" spans="1:169" x14ac:dyDescent="0.3">
      <c r="A455" s="309"/>
      <c r="B455" s="310"/>
      <c r="C455" s="263"/>
      <c r="D455" s="263"/>
      <c r="E455" s="263"/>
      <c r="F455" s="263"/>
      <c r="G455" s="263"/>
      <c r="H455" s="263"/>
      <c r="I455" s="625"/>
      <c r="J455" s="314"/>
      <c r="K455" s="314"/>
      <c r="L455" s="744"/>
      <c r="M455" s="746"/>
      <c r="N455" s="312"/>
      <c r="O455" s="312"/>
      <c r="P455" s="312"/>
      <c r="Q455" s="312"/>
      <c r="R455" s="312"/>
      <c r="S455" s="312"/>
      <c r="T455" s="263"/>
      <c r="U455" s="263"/>
      <c r="V455" s="263"/>
      <c r="W455" s="258"/>
      <c r="X455" s="263"/>
      <c r="Y455" s="263"/>
      <c r="Z455" s="263"/>
      <c r="AA455" s="263"/>
      <c r="AB455" s="312"/>
      <c r="AC455" s="312"/>
      <c r="AD455" s="312"/>
      <c r="AE455" s="312"/>
      <c r="AF455" s="312"/>
      <c r="AG455" s="312"/>
      <c r="AH455" s="312"/>
      <c r="AI455" s="312"/>
      <c r="AJ455" s="263"/>
      <c r="AK455" s="263"/>
      <c r="AL455" s="263"/>
      <c r="AM455" s="263"/>
      <c r="AN455" s="263"/>
      <c r="AO455" s="263"/>
      <c r="AP455" s="263"/>
      <c r="AQ455" s="263"/>
      <c r="AS455" s="117"/>
      <c r="AT455" s="117"/>
      <c r="FK455" s="125"/>
      <c r="FL455" s="125"/>
      <c r="FM455" s="125"/>
    </row>
    <row r="456" spans="1:169" x14ac:dyDescent="0.3">
      <c r="A456" s="309"/>
      <c r="B456" s="310"/>
      <c r="C456" s="263"/>
      <c r="D456" s="263"/>
      <c r="E456" s="263"/>
      <c r="F456" s="263"/>
      <c r="G456" s="263"/>
      <c r="H456" s="263"/>
      <c r="I456" s="625"/>
      <c r="J456" s="314"/>
      <c r="K456" s="314"/>
      <c r="L456" s="744"/>
      <c r="M456" s="746"/>
      <c r="N456" s="312"/>
      <c r="O456" s="312"/>
      <c r="P456" s="312"/>
      <c r="Q456" s="312"/>
      <c r="R456" s="312"/>
      <c r="S456" s="312"/>
      <c r="T456" s="263"/>
      <c r="U456" s="263"/>
      <c r="V456" s="263"/>
      <c r="W456" s="258"/>
      <c r="X456" s="263"/>
      <c r="Y456" s="263"/>
      <c r="Z456" s="263"/>
      <c r="AA456" s="263"/>
      <c r="AB456" s="312"/>
      <c r="AC456" s="312"/>
      <c r="AD456" s="312"/>
      <c r="AE456" s="312"/>
      <c r="AF456" s="312"/>
      <c r="AG456" s="312"/>
      <c r="AH456" s="312"/>
      <c r="AI456" s="312"/>
      <c r="AJ456" s="263"/>
      <c r="AK456" s="263"/>
      <c r="AL456" s="263"/>
      <c r="AM456" s="263"/>
      <c r="AN456" s="263"/>
      <c r="AO456" s="263"/>
      <c r="AP456" s="263"/>
      <c r="AQ456" s="263"/>
      <c r="AS456" s="117"/>
      <c r="AT456" s="117"/>
      <c r="FK456" s="125"/>
      <c r="FL456" s="125"/>
      <c r="FM456" s="125"/>
    </row>
    <row r="457" spans="1:169" x14ac:dyDescent="0.3">
      <c r="A457" s="309"/>
      <c r="B457" s="310"/>
      <c r="C457" s="263"/>
      <c r="D457" s="263"/>
      <c r="E457" s="263"/>
      <c r="F457" s="263"/>
      <c r="G457" s="263"/>
      <c r="H457" s="263"/>
      <c r="I457" s="625"/>
      <c r="J457" s="314"/>
      <c r="K457" s="314"/>
      <c r="L457" s="744"/>
      <c r="M457" s="746"/>
      <c r="N457" s="312"/>
      <c r="O457" s="312"/>
      <c r="P457" s="312"/>
      <c r="Q457" s="312"/>
      <c r="R457" s="312"/>
      <c r="S457" s="312"/>
      <c r="T457" s="263"/>
      <c r="U457" s="263"/>
      <c r="V457" s="263"/>
      <c r="W457" s="258"/>
      <c r="X457" s="263"/>
      <c r="Y457" s="263"/>
      <c r="Z457" s="263"/>
      <c r="AA457" s="263"/>
      <c r="AB457" s="312"/>
      <c r="AC457" s="312"/>
      <c r="AD457" s="312"/>
      <c r="AE457" s="312"/>
      <c r="AF457" s="312"/>
      <c r="AG457" s="312"/>
      <c r="AH457" s="312"/>
      <c r="AI457" s="312"/>
      <c r="AJ457" s="263"/>
      <c r="AK457" s="263"/>
      <c r="AL457" s="263"/>
      <c r="AM457" s="263"/>
      <c r="AN457" s="263"/>
      <c r="AO457" s="263"/>
      <c r="AP457" s="263"/>
      <c r="AQ457" s="263"/>
      <c r="AS457" s="117"/>
      <c r="AT457" s="117"/>
      <c r="FK457" s="125"/>
      <c r="FL457" s="125"/>
      <c r="FM457" s="125"/>
    </row>
    <row r="458" spans="1:169" x14ac:dyDescent="0.3">
      <c r="A458" s="309"/>
      <c r="B458" s="310"/>
      <c r="C458" s="263"/>
      <c r="D458" s="263"/>
      <c r="E458" s="263"/>
      <c r="F458" s="263"/>
      <c r="G458" s="263"/>
      <c r="H458" s="263"/>
      <c r="I458" s="625"/>
      <c r="J458" s="314"/>
      <c r="K458" s="314"/>
      <c r="L458" s="744"/>
      <c r="M458" s="746"/>
      <c r="N458" s="312"/>
      <c r="O458" s="312"/>
      <c r="P458" s="312"/>
      <c r="Q458" s="312"/>
      <c r="R458" s="312"/>
      <c r="S458" s="312"/>
      <c r="T458" s="263"/>
      <c r="U458" s="263"/>
      <c r="V458" s="263"/>
      <c r="W458" s="258"/>
      <c r="X458" s="263"/>
      <c r="Y458" s="263"/>
      <c r="Z458" s="263"/>
      <c r="AA458" s="263"/>
      <c r="AB458" s="312"/>
      <c r="AC458" s="312"/>
      <c r="AD458" s="312"/>
      <c r="AE458" s="312"/>
      <c r="AF458" s="312"/>
      <c r="AG458" s="312"/>
      <c r="AH458" s="312"/>
      <c r="AI458" s="312"/>
      <c r="AJ458" s="263"/>
      <c r="AK458" s="263"/>
      <c r="AL458" s="263"/>
      <c r="AM458" s="263"/>
      <c r="AN458" s="263"/>
      <c r="AO458" s="263"/>
      <c r="AP458" s="263"/>
      <c r="AQ458" s="263"/>
      <c r="AS458" s="117"/>
      <c r="AT458" s="117"/>
      <c r="FK458" s="125"/>
      <c r="FL458" s="125"/>
      <c r="FM458" s="125"/>
    </row>
    <row r="459" spans="1:169" x14ac:dyDescent="0.3">
      <c r="A459" s="309"/>
      <c r="B459" s="310"/>
      <c r="C459" s="263"/>
      <c r="D459" s="263"/>
      <c r="E459" s="263"/>
      <c r="F459" s="263"/>
      <c r="G459" s="263"/>
      <c r="H459" s="263"/>
      <c r="I459" s="625"/>
      <c r="J459" s="314"/>
      <c r="K459" s="314"/>
      <c r="L459" s="744"/>
      <c r="M459" s="746"/>
      <c r="N459" s="312"/>
      <c r="O459" s="312"/>
      <c r="P459" s="312"/>
      <c r="Q459" s="312"/>
      <c r="R459" s="312"/>
      <c r="S459" s="312"/>
      <c r="T459" s="263"/>
      <c r="U459" s="263"/>
      <c r="V459" s="263"/>
      <c r="W459" s="258"/>
      <c r="X459" s="263"/>
      <c r="Y459" s="263"/>
      <c r="Z459" s="263"/>
      <c r="AA459" s="263"/>
      <c r="AB459" s="312"/>
      <c r="AC459" s="312"/>
      <c r="AD459" s="312"/>
      <c r="AE459" s="312"/>
      <c r="AF459" s="312"/>
      <c r="AG459" s="312"/>
      <c r="AH459" s="312"/>
      <c r="AI459" s="312"/>
      <c r="AJ459" s="263"/>
      <c r="AK459" s="263"/>
      <c r="AL459" s="263"/>
      <c r="AM459" s="263"/>
      <c r="AN459" s="263"/>
      <c r="AO459" s="263"/>
      <c r="AP459" s="263"/>
      <c r="AQ459" s="263"/>
      <c r="AS459" s="117"/>
      <c r="AT459" s="117"/>
      <c r="FK459" s="125"/>
      <c r="FL459" s="125"/>
      <c r="FM459" s="125"/>
    </row>
    <row r="460" spans="1:169" x14ac:dyDescent="0.3">
      <c r="A460" s="309"/>
      <c r="B460" s="310"/>
      <c r="C460" s="263"/>
      <c r="D460" s="263"/>
      <c r="E460" s="263"/>
      <c r="F460" s="263"/>
      <c r="G460" s="263"/>
      <c r="H460" s="263"/>
      <c r="I460" s="625"/>
      <c r="J460" s="314"/>
      <c r="K460" s="314"/>
      <c r="L460" s="744"/>
      <c r="M460" s="746"/>
      <c r="N460" s="312"/>
      <c r="O460" s="312"/>
      <c r="P460" s="312"/>
      <c r="Q460" s="312"/>
      <c r="R460" s="312"/>
      <c r="S460" s="312"/>
      <c r="T460" s="263"/>
      <c r="U460" s="263"/>
      <c r="V460" s="263"/>
      <c r="W460" s="258"/>
      <c r="X460" s="263"/>
      <c r="Y460" s="263"/>
      <c r="Z460" s="263"/>
      <c r="AA460" s="263"/>
      <c r="AB460" s="312"/>
      <c r="AC460" s="312"/>
      <c r="AD460" s="312"/>
      <c r="AE460" s="312"/>
      <c r="AF460" s="312"/>
      <c r="AG460" s="312"/>
      <c r="AH460" s="312"/>
      <c r="AI460" s="312"/>
      <c r="AJ460" s="263"/>
      <c r="AK460" s="263"/>
      <c r="AL460" s="263"/>
      <c r="AM460" s="263"/>
      <c r="AN460" s="263"/>
      <c r="AO460" s="263"/>
      <c r="AP460" s="263"/>
      <c r="AQ460" s="263"/>
      <c r="AS460" s="117"/>
      <c r="AT460" s="117"/>
      <c r="FK460" s="125"/>
      <c r="FL460" s="125"/>
      <c r="FM460" s="125"/>
    </row>
    <row r="461" spans="1:169" x14ac:dyDescent="0.3">
      <c r="A461" s="309"/>
      <c r="B461" s="310"/>
      <c r="C461" s="263"/>
      <c r="D461" s="263"/>
      <c r="E461" s="263"/>
      <c r="F461" s="263"/>
      <c r="G461" s="263"/>
      <c r="H461" s="263"/>
      <c r="I461" s="625"/>
      <c r="J461" s="314"/>
      <c r="K461" s="314"/>
      <c r="L461" s="744"/>
      <c r="M461" s="746"/>
      <c r="N461" s="312"/>
      <c r="O461" s="312"/>
      <c r="P461" s="312"/>
      <c r="Q461" s="312"/>
      <c r="R461" s="312"/>
      <c r="S461" s="312"/>
      <c r="T461" s="263"/>
      <c r="U461" s="263"/>
      <c r="V461" s="263"/>
      <c r="W461" s="258"/>
      <c r="X461" s="263"/>
      <c r="Y461" s="263"/>
      <c r="Z461" s="263"/>
      <c r="AA461" s="263"/>
      <c r="AB461" s="312"/>
      <c r="AC461" s="312"/>
      <c r="AD461" s="312"/>
      <c r="AE461" s="312"/>
      <c r="AF461" s="312"/>
      <c r="AG461" s="312"/>
      <c r="AH461" s="312"/>
      <c r="AI461" s="312"/>
      <c r="AJ461" s="263"/>
      <c r="AK461" s="263"/>
      <c r="AL461" s="263"/>
      <c r="AM461" s="263"/>
      <c r="AN461" s="263"/>
      <c r="AO461" s="263"/>
      <c r="AP461" s="263"/>
      <c r="AQ461" s="263"/>
      <c r="AS461" s="117"/>
      <c r="AT461" s="117"/>
      <c r="FK461" s="125"/>
      <c r="FL461" s="125"/>
      <c r="FM461" s="125"/>
    </row>
    <row r="462" spans="1:169" x14ac:dyDescent="0.3">
      <c r="A462" s="309"/>
      <c r="B462" s="310"/>
      <c r="C462" s="263"/>
      <c r="D462" s="263"/>
      <c r="E462" s="263"/>
      <c r="F462" s="263"/>
      <c r="G462" s="263"/>
      <c r="H462" s="263"/>
      <c r="I462" s="625"/>
      <c r="J462" s="314"/>
      <c r="K462" s="314"/>
      <c r="L462" s="744"/>
      <c r="M462" s="746"/>
      <c r="N462" s="312"/>
      <c r="O462" s="312"/>
      <c r="P462" s="312"/>
      <c r="Q462" s="312"/>
      <c r="R462" s="312"/>
      <c r="S462" s="312"/>
      <c r="T462" s="263"/>
      <c r="U462" s="263"/>
      <c r="V462" s="263"/>
      <c r="W462" s="258"/>
      <c r="X462" s="263"/>
      <c r="Y462" s="263"/>
      <c r="Z462" s="263"/>
      <c r="AA462" s="263"/>
      <c r="AB462" s="312"/>
      <c r="AC462" s="312"/>
      <c r="AD462" s="312"/>
      <c r="AE462" s="312"/>
      <c r="AF462" s="312"/>
      <c r="AG462" s="312"/>
      <c r="AH462" s="312"/>
      <c r="AI462" s="312"/>
      <c r="AJ462" s="263"/>
      <c r="AK462" s="263"/>
      <c r="AL462" s="263"/>
      <c r="AM462" s="263"/>
      <c r="AN462" s="263"/>
      <c r="AO462" s="263"/>
      <c r="AP462" s="263"/>
      <c r="AQ462" s="263"/>
      <c r="AS462" s="117"/>
      <c r="AT462" s="117"/>
      <c r="FK462" s="125"/>
      <c r="FL462" s="125"/>
      <c r="FM462" s="125"/>
    </row>
    <row r="463" spans="1:169" x14ac:dyDescent="0.3">
      <c r="A463" s="309"/>
      <c r="B463" s="310"/>
      <c r="C463" s="263"/>
      <c r="D463" s="263"/>
      <c r="E463" s="263"/>
      <c r="F463" s="263"/>
      <c r="G463" s="263"/>
      <c r="H463" s="263"/>
      <c r="I463" s="625"/>
      <c r="J463" s="314"/>
      <c r="K463" s="314"/>
      <c r="L463" s="744"/>
      <c r="M463" s="746"/>
      <c r="N463" s="312"/>
      <c r="O463" s="312"/>
      <c r="P463" s="312"/>
      <c r="Q463" s="312"/>
      <c r="R463" s="312"/>
      <c r="S463" s="312"/>
      <c r="T463" s="263"/>
      <c r="U463" s="263"/>
      <c r="V463" s="263"/>
      <c r="W463" s="258"/>
      <c r="X463" s="263"/>
      <c r="Y463" s="263"/>
      <c r="Z463" s="263"/>
      <c r="AA463" s="263"/>
      <c r="AB463" s="312"/>
      <c r="AC463" s="312"/>
      <c r="AD463" s="312"/>
      <c r="AE463" s="312"/>
      <c r="AF463" s="312"/>
      <c r="AG463" s="312"/>
      <c r="AH463" s="312"/>
      <c r="AI463" s="312"/>
      <c r="AJ463" s="263"/>
      <c r="AK463" s="263"/>
      <c r="AL463" s="263"/>
      <c r="AM463" s="263"/>
      <c r="AN463" s="263"/>
      <c r="AO463" s="263"/>
      <c r="AP463" s="263"/>
      <c r="AQ463" s="263"/>
      <c r="AS463" s="117"/>
      <c r="AT463" s="117"/>
      <c r="FK463" s="125"/>
      <c r="FL463" s="125"/>
      <c r="FM463" s="125"/>
    </row>
    <row r="464" spans="1:169" x14ac:dyDescent="0.3">
      <c r="A464" s="309"/>
      <c r="B464" s="310"/>
      <c r="C464" s="263"/>
      <c r="D464" s="263"/>
      <c r="E464" s="263"/>
      <c r="F464" s="263"/>
      <c r="G464" s="263"/>
      <c r="H464" s="263"/>
      <c r="I464" s="625"/>
      <c r="J464" s="314"/>
      <c r="K464" s="314"/>
      <c r="L464" s="744"/>
      <c r="M464" s="746"/>
      <c r="N464" s="312"/>
      <c r="O464" s="312"/>
      <c r="P464" s="312"/>
      <c r="Q464" s="312"/>
      <c r="R464" s="312"/>
      <c r="S464" s="312"/>
      <c r="T464" s="263"/>
      <c r="U464" s="263"/>
      <c r="V464" s="263"/>
      <c r="W464" s="258"/>
      <c r="X464" s="263"/>
      <c r="Y464" s="263"/>
      <c r="Z464" s="263"/>
      <c r="AA464" s="263"/>
      <c r="AB464" s="312"/>
      <c r="AC464" s="312"/>
      <c r="AD464" s="312"/>
      <c r="AE464" s="312"/>
      <c r="AF464" s="312"/>
      <c r="AG464" s="312"/>
      <c r="AH464" s="312"/>
      <c r="AI464" s="312"/>
      <c r="AJ464" s="263"/>
      <c r="AK464" s="263"/>
      <c r="AL464" s="263"/>
      <c r="AM464" s="263"/>
      <c r="AN464" s="263"/>
      <c r="AO464" s="263"/>
      <c r="AP464" s="263"/>
      <c r="AQ464" s="263"/>
      <c r="AS464" s="117"/>
      <c r="AT464" s="117"/>
      <c r="FK464" s="125"/>
      <c r="FL464" s="125"/>
      <c r="FM464" s="125"/>
    </row>
    <row r="465" spans="1:169" x14ac:dyDescent="0.3">
      <c r="A465" s="309"/>
      <c r="B465" s="310"/>
      <c r="C465" s="263"/>
      <c r="D465" s="263"/>
      <c r="E465" s="263"/>
      <c r="F465" s="263"/>
      <c r="G465" s="263"/>
      <c r="H465" s="263"/>
      <c r="I465" s="625"/>
      <c r="J465" s="314"/>
      <c r="K465" s="314"/>
      <c r="L465" s="744"/>
      <c r="M465" s="746"/>
      <c r="N465" s="312"/>
      <c r="O465" s="312"/>
      <c r="P465" s="312"/>
      <c r="Q465" s="312"/>
      <c r="R465" s="312"/>
      <c r="S465" s="312"/>
      <c r="T465" s="263"/>
      <c r="U465" s="263"/>
      <c r="V465" s="263"/>
      <c r="W465" s="258"/>
      <c r="X465" s="263"/>
      <c r="Y465" s="263"/>
      <c r="Z465" s="263"/>
      <c r="AA465" s="263"/>
      <c r="AB465" s="312"/>
      <c r="AC465" s="312"/>
      <c r="AD465" s="312"/>
      <c r="AE465" s="312"/>
      <c r="AF465" s="312"/>
      <c r="AG465" s="312"/>
      <c r="AH465" s="312"/>
      <c r="AI465" s="312"/>
      <c r="AJ465" s="263"/>
      <c r="AK465" s="263"/>
      <c r="AL465" s="263"/>
      <c r="AM465" s="263"/>
      <c r="AN465" s="263"/>
      <c r="AO465" s="263"/>
      <c r="AP465" s="263"/>
      <c r="AQ465" s="263"/>
      <c r="AS465" s="117"/>
      <c r="AT465" s="117"/>
      <c r="FK465" s="125"/>
      <c r="FL465" s="125"/>
      <c r="FM465" s="125"/>
    </row>
    <row r="466" spans="1:169" x14ac:dyDescent="0.3">
      <c r="A466" s="309"/>
      <c r="B466" s="310"/>
      <c r="C466" s="263"/>
      <c r="D466" s="263"/>
      <c r="E466" s="263"/>
      <c r="F466" s="263"/>
      <c r="G466" s="263"/>
      <c r="H466" s="263"/>
      <c r="I466" s="625"/>
      <c r="J466" s="314"/>
      <c r="K466" s="314"/>
      <c r="L466" s="744"/>
      <c r="M466" s="746"/>
      <c r="N466" s="312"/>
      <c r="O466" s="312"/>
      <c r="P466" s="312"/>
      <c r="Q466" s="312"/>
      <c r="R466" s="312"/>
      <c r="S466" s="312"/>
      <c r="T466" s="263"/>
      <c r="U466" s="263"/>
      <c r="V466" s="263"/>
      <c r="W466" s="258"/>
      <c r="X466" s="263"/>
      <c r="Y466" s="263"/>
      <c r="Z466" s="263"/>
      <c r="AA466" s="263"/>
      <c r="AB466" s="312"/>
      <c r="AC466" s="312"/>
      <c r="AD466" s="312"/>
      <c r="AE466" s="312"/>
      <c r="AF466" s="312"/>
      <c r="AG466" s="312"/>
      <c r="AH466" s="312"/>
      <c r="AI466" s="312"/>
      <c r="AJ466" s="263"/>
      <c r="AK466" s="263"/>
      <c r="AL466" s="263"/>
      <c r="AM466" s="263"/>
      <c r="AN466" s="263"/>
      <c r="AO466" s="263"/>
      <c r="AP466" s="263"/>
      <c r="AQ466" s="263"/>
      <c r="AS466" s="117"/>
      <c r="AT466" s="117"/>
      <c r="FK466" s="125"/>
      <c r="FL466" s="125"/>
      <c r="FM466" s="125"/>
    </row>
    <row r="467" spans="1:169" x14ac:dyDescent="0.3">
      <c r="A467" s="309"/>
      <c r="B467" s="310"/>
      <c r="C467" s="263"/>
      <c r="D467" s="263"/>
      <c r="E467" s="263"/>
      <c r="F467" s="263"/>
      <c r="G467" s="263"/>
      <c r="H467" s="263"/>
      <c r="I467" s="625"/>
      <c r="J467" s="314"/>
      <c r="K467" s="314"/>
      <c r="L467" s="744"/>
      <c r="M467" s="746"/>
      <c r="N467" s="312"/>
      <c r="O467" s="312"/>
      <c r="P467" s="312"/>
      <c r="Q467" s="312"/>
      <c r="R467" s="312"/>
      <c r="S467" s="312"/>
      <c r="T467" s="263"/>
      <c r="U467" s="263"/>
      <c r="V467" s="263"/>
      <c r="W467" s="258"/>
      <c r="X467" s="263"/>
      <c r="Y467" s="263"/>
      <c r="Z467" s="263"/>
      <c r="AA467" s="263"/>
      <c r="AB467" s="312"/>
      <c r="AC467" s="312"/>
      <c r="AD467" s="312"/>
      <c r="AE467" s="312"/>
      <c r="AF467" s="312"/>
      <c r="AG467" s="312"/>
      <c r="AH467" s="312"/>
      <c r="AI467" s="312"/>
      <c r="AJ467" s="263"/>
      <c r="AK467" s="263"/>
      <c r="AL467" s="263"/>
      <c r="AM467" s="263"/>
      <c r="AN467" s="263"/>
      <c r="AO467" s="263"/>
      <c r="AP467" s="263"/>
      <c r="AQ467" s="263"/>
      <c r="AS467" s="117"/>
      <c r="AT467" s="117"/>
      <c r="FK467" s="125"/>
      <c r="FL467" s="125"/>
      <c r="FM467" s="125"/>
    </row>
    <row r="468" spans="1:169" x14ac:dyDescent="0.3">
      <c r="A468" s="309"/>
      <c r="B468" s="310"/>
      <c r="C468" s="263"/>
      <c r="D468" s="263"/>
      <c r="E468" s="263"/>
      <c r="F468" s="263"/>
      <c r="G468" s="263"/>
      <c r="H468" s="263"/>
      <c r="I468" s="625"/>
      <c r="J468" s="314"/>
      <c r="K468" s="314"/>
      <c r="L468" s="744"/>
      <c r="M468" s="746"/>
      <c r="N468" s="312"/>
      <c r="O468" s="312"/>
      <c r="P468" s="312"/>
      <c r="Q468" s="312"/>
      <c r="R468" s="312"/>
      <c r="S468" s="312"/>
      <c r="T468" s="263"/>
      <c r="U468" s="263"/>
      <c r="V468" s="263"/>
      <c r="W468" s="258"/>
      <c r="X468" s="263"/>
      <c r="Y468" s="263"/>
      <c r="Z468" s="263"/>
      <c r="AA468" s="263"/>
      <c r="AB468" s="312"/>
      <c r="AC468" s="312"/>
      <c r="AD468" s="312"/>
      <c r="AE468" s="312"/>
      <c r="AF468" s="312"/>
      <c r="AG468" s="312"/>
      <c r="AH468" s="312"/>
      <c r="AI468" s="312"/>
      <c r="AJ468" s="263"/>
      <c r="AK468" s="263"/>
      <c r="AL468" s="263"/>
      <c r="AM468" s="263"/>
      <c r="AN468" s="263"/>
      <c r="AO468" s="263"/>
      <c r="AP468" s="263"/>
      <c r="AQ468" s="263"/>
      <c r="AS468" s="117"/>
      <c r="AT468" s="117"/>
      <c r="FK468" s="125"/>
      <c r="FL468" s="125"/>
      <c r="FM468" s="125"/>
    </row>
    <row r="469" spans="1:169" x14ac:dyDescent="0.3">
      <c r="A469" s="309"/>
      <c r="B469" s="310"/>
      <c r="C469" s="263"/>
      <c r="D469" s="263"/>
      <c r="E469" s="263"/>
      <c r="F469" s="263"/>
      <c r="G469" s="263"/>
      <c r="H469" s="263"/>
      <c r="I469" s="625"/>
      <c r="J469" s="314"/>
      <c r="K469" s="314"/>
      <c r="L469" s="744"/>
      <c r="M469" s="746"/>
      <c r="N469" s="312"/>
      <c r="O469" s="312"/>
      <c r="P469" s="312"/>
      <c r="Q469" s="312"/>
      <c r="R469" s="312"/>
      <c r="S469" s="312"/>
      <c r="T469" s="263"/>
      <c r="U469" s="263"/>
      <c r="V469" s="263"/>
      <c r="W469" s="258"/>
      <c r="X469" s="263"/>
      <c r="Y469" s="263"/>
      <c r="Z469" s="263"/>
      <c r="AA469" s="263"/>
      <c r="AB469" s="312"/>
      <c r="AC469" s="312"/>
      <c r="AD469" s="312"/>
      <c r="AE469" s="312"/>
      <c r="AF469" s="312"/>
      <c r="AG469" s="312"/>
      <c r="AH469" s="312"/>
      <c r="AI469" s="312"/>
      <c r="AJ469" s="263"/>
      <c r="AK469" s="263"/>
      <c r="AL469" s="263"/>
      <c r="AM469" s="263"/>
      <c r="AN469" s="263"/>
      <c r="AO469" s="263"/>
      <c r="AP469" s="263"/>
      <c r="AQ469" s="263"/>
      <c r="AS469" s="117"/>
      <c r="AT469" s="117"/>
      <c r="FK469" s="125"/>
      <c r="FL469" s="125"/>
      <c r="FM469" s="125"/>
    </row>
    <row r="470" spans="1:169" x14ac:dyDescent="0.3">
      <c r="A470" s="309"/>
      <c r="B470" s="310"/>
      <c r="C470" s="263"/>
      <c r="D470" s="263"/>
      <c r="E470" s="263"/>
      <c r="F470" s="263"/>
      <c r="G470" s="263"/>
      <c r="H470" s="263"/>
      <c r="I470" s="625"/>
      <c r="J470" s="314"/>
      <c r="K470" s="314"/>
      <c r="L470" s="744"/>
      <c r="M470" s="746"/>
      <c r="N470" s="312"/>
      <c r="O470" s="312"/>
      <c r="P470" s="312"/>
      <c r="Q470" s="312"/>
      <c r="R470" s="312"/>
      <c r="S470" s="312"/>
      <c r="T470" s="263"/>
      <c r="U470" s="263"/>
      <c r="V470" s="263"/>
      <c r="W470" s="258"/>
      <c r="X470" s="263"/>
      <c r="Y470" s="263"/>
      <c r="Z470" s="263"/>
      <c r="AA470" s="263"/>
      <c r="AB470" s="312"/>
      <c r="AC470" s="312"/>
      <c r="AD470" s="312"/>
      <c r="AE470" s="312"/>
      <c r="AF470" s="312"/>
      <c r="AG470" s="312"/>
      <c r="AH470" s="312"/>
      <c r="AI470" s="312"/>
      <c r="AJ470" s="263"/>
      <c r="AK470" s="263"/>
      <c r="AL470" s="263"/>
      <c r="AM470" s="263"/>
      <c r="AN470" s="263"/>
      <c r="AO470" s="263"/>
      <c r="AP470" s="263"/>
      <c r="AQ470" s="263"/>
      <c r="AS470" s="117"/>
      <c r="AT470" s="117"/>
      <c r="FK470" s="125"/>
      <c r="FL470" s="125"/>
      <c r="FM470" s="125"/>
    </row>
    <row r="471" spans="1:169" x14ac:dyDescent="0.3">
      <c r="A471" s="309"/>
      <c r="B471" s="310"/>
      <c r="C471" s="263"/>
      <c r="D471" s="263"/>
      <c r="E471" s="263"/>
      <c r="F471" s="263"/>
      <c r="G471" s="263"/>
      <c r="H471" s="263"/>
      <c r="I471" s="625"/>
      <c r="J471" s="314"/>
      <c r="K471" s="314"/>
      <c r="L471" s="744"/>
      <c r="M471" s="746"/>
      <c r="N471" s="312"/>
      <c r="O471" s="312"/>
      <c r="P471" s="312"/>
      <c r="Q471" s="312"/>
      <c r="R471" s="312"/>
      <c r="S471" s="312"/>
      <c r="T471" s="263"/>
      <c r="U471" s="263"/>
      <c r="V471" s="263"/>
      <c r="W471" s="258"/>
      <c r="X471" s="263"/>
      <c r="Y471" s="263"/>
      <c r="Z471" s="263"/>
      <c r="AA471" s="263"/>
      <c r="AB471" s="312"/>
      <c r="AC471" s="312"/>
      <c r="AD471" s="312"/>
      <c r="AE471" s="312"/>
      <c r="AF471" s="312"/>
      <c r="AG471" s="312"/>
      <c r="AH471" s="312"/>
      <c r="AI471" s="312"/>
      <c r="AJ471" s="263"/>
      <c r="AK471" s="263"/>
      <c r="AL471" s="263"/>
      <c r="AM471" s="263"/>
      <c r="AN471" s="263"/>
      <c r="AO471" s="263"/>
      <c r="AP471" s="263"/>
      <c r="AQ471" s="263"/>
      <c r="AS471" s="117"/>
      <c r="AT471" s="117"/>
      <c r="FK471" s="125"/>
      <c r="FL471" s="125"/>
      <c r="FM471" s="125"/>
    </row>
    <row r="472" spans="1:169" x14ac:dyDescent="0.3">
      <c r="A472" s="309"/>
      <c r="B472" s="310"/>
      <c r="C472" s="263"/>
      <c r="D472" s="263"/>
      <c r="E472" s="263"/>
      <c r="F472" s="263"/>
      <c r="G472" s="263"/>
      <c r="H472" s="263"/>
      <c r="I472" s="625"/>
      <c r="J472" s="314"/>
      <c r="K472" s="314"/>
      <c r="L472" s="744"/>
      <c r="M472" s="746"/>
      <c r="N472" s="312"/>
      <c r="O472" s="312"/>
      <c r="P472" s="312"/>
      <c r="Q472" s="312"/>
      <c r="R472" s="312"/>
      <c r="S472" s="312"/>
      <c r="T472" s="263"/>
      <c r="U472" s="263"/>
      <c r="V472" s="263"/>
      <c r="W472" s="258"/>
      <c r="X472" s="263"/>
      <c r="Y472" s="263"/>
      <c r="Z472" s="263"/>
      <c r="AA472" s="263"/>
      <c r="AB472" s="312"/>
      <c r="AC472" s="312"/>
      <c r="AD472" s="312"/>
      <c r="AE472" s="312"/>
      <c r="AF472" s="312"/>
      <c r="AG472" s="312"/>
      <c r="AH472" s="312"/>
      <c r="AI472" s="312"/>
      <c r="AJ472" s="263"/>
      <c r="AK472" s="263"/>
      <c r="AL472" s="263"/>
      <c r="AM472" s="263"/>
      <c r="AN472" s="263"/>
      <c r="AO472" s="263"/>
      <c r="AP472" s="263"/>
      <c r="AQ472" s="263"/>
      <c r="AS472" s="117"/>
      <c r="AT472" s="117"/>
      <c r="FK472" s="125"/>
      <c r="FL472" s="125"/>
      <c r="FM472" s="125"/>
    </row>
    <row r="473" spans="1:169" x14ac:dyDescent="0.3">
      <c r="A473" s="309"/>
      <c r="B473" s="310"/>
      <c r="C473" s="263"/>
      <c r="D473" s="263"/>
      <c r="E473" s="263"/>
      <c r="F473" s="263"/>
      <c r="G473" s="263"/>
      <c r="H473" s="263"/>
      <c r="I473" s="625"/>
      <c r="J473" s="314"/>
      <c r="K473" s="314"/>
      <c r="L473" s="744"/>
      <c r="M473" s="746"/>
      <c r="N473" s="312"/>
      <c r="O473" s="312"/>
      <c r="P473" s="312"/>
      <c r="Q473" s="312"/>
      <c r="R473" s="312"/>
      <c r="S473" s="312"/>
      <c r="T473" s="263"/>
      <c r="U473" s="263"/>
      <c r="V473" s="263"/>
      <c r="W473" s="258"/>
      <c r="X473" s="263"/>
      <c r="Y473" s="263"/>
      <c r="Z473" s="263"/>
      <c r="AA473" s="263"/>
      <c r="AB473" s="312"/>
      <c r="AC473" s="312"/>
      <c r="AD473" s="312"/>
      <c r="AE473" s="312"/>
      <c r="AF473" s="312"/>
      <c r="AG473" s="312"/>
      <c r="AH473" s="312"/>
      <c r="AI473" s="312"/>
      <c r="AJ473" s="263"/>
      <c r="AK473" s="263"/>
      <c r="AL473" s="263"/>
      <c r="AM473" s="263"/>
      <c r="AN473" s="263"/>
      <c r="AO473" s="263"/>
      <c r="AP473" s="263"/>
      <c r="AQ473" s="263"/>
      <c r="AS473" s="117"/>
      <c r="AT473" s="117"/>
      <c r="FK473" s="125"/>
      <c r="FL473" s="125"/>
      <c r="FM473" s="125"/>
    </row>
    <row r="474" spans="1:169" x14ac:dyDescent="0.3">
      <c r="A474" s="309"/>
      <c r="B474" s="310"/>
      <c r="C474" s="263"/>
      <c r="D474" s="263"/>
      <c r="E474" s="263"/>
      <c r="F474" s="263"/>
      <c r="G474" s="263"/>
      <c r="H474" s="263"/>
      <c r="I474" s="625"/>
      <c r="J474" s="314"/>
      <c r="K474" s="314"/>
      <c r="L474" s="744"/>
      <c r="M474" s="746"/>
      <c r="N474" s="312"/>
      <c r="O474" s="312"/>
      <c r="P474" s="312"/>
      <c r="Q474" s="312"/>
      <c r="R474" s="312"/>
      <c r="S474" s="312"/>
      <c r="T474" s="263"/>
      <c r="U474" s="263"/>
      <c r="V474" s="263"/>
      <c r="W474" s="258"/>
      <c r="X474" s="263"/>
      <c r="Y474" s="263"/>
      <c r="Z474" s="263"/>
      <c r="AA474" s="263"/>
      <c r="AB474" s="312"/>
      <c r="AC474" s="312"/>
      <c r="AD474" s="312"/>
      <c r="AE474" s="312"/>
      <c r="AF474" s="312"/>
      <c r="AG474" s="312"/>
      <c r="AH474" s="312"/>
      <c r="AI474" s="312"/>
      <c r="AJ474" s="263"/>
      <c r="AK474" s="263"/>
      <c r="AL474" s="263"/>
      <c r="AM474" s="263"/>
      <c r="AN474" s="263"/>
      <c r="AO474" s="263"/>
      <c r="AP474" s="263"/>
      <c r="AQ474" s="263"/>
      <c r="AS474" s="117"/>
      <c r="AT474" s="117"/>
      <c r="FK474" s="125"/>
      <c r="FL474" s="125"/>
      <c r="FM474" s="125"/>
    </row>
    <row r="475" spans="1:169" x14ac:dyDescent="0.3">
      <c r="A475" s="309"/>
      <c r="B475" s="310"/>
      <c r="C475" s="263"/>
      <c r="D475" s="263"/>
      <c r="E475" s="263"/>
      <c r="F475" s="263"/>
      <c r="G475" s="263"/>
      <c r="H475" s="263"/>
      <c r="I475" s="625"/>
      <c r="J475" s="314"/>
      <c r="K475" s="314"/>
      <c r="L475" s="744"/>
      <c r="M475" s="746"/>
      <c r="N475" s="312"/>
      <c r="O475" s="312"/>
      <c r="P475" s="312"/>
      <c r="Q475" s="312"/>
      <c r="R475" s="312"/>
      <c r="S475" s="312"/>
      <c r="T475" s="263"/>
      <c r="U475" s="263"/>
      <c r="V475" s="263"/>
      <c r="W475" s="258"/>
      <c r="X475" s="263"/>
      <c r="Y475" s="263"/>
      <c r="Z475" s="263"/>
      <c r="AA475" s="263"/>
      <c r="AB475" s="312"/>
      <c r="AC475" s="312"/>
      <c r="AD475" s="312"/>
      <c r="AE475" s="312"/>
      <c r="AF475" s="312"/>
      <c r="AG475" s="312"/>
      <c r="AH475" s="312"/>
      <c r="AI475" s="312"/>
      <c r="AJ475" s="263"/>
      <c r="AK475" s="263"/>
      <c r="AL475" s="263"/>
      <c r="AM475" s="263"/>
      <c r="AN475" s="263"/>
      <c r="AO475" s="263"/>
      <c r="AP475" s="263"/>
      <c r="AQ475" s="263"/>
      <c r="AS475" s="117"/>
      <c r="AT475" s="117"/>
      <c r="FK475" s="125"/>
      <c r="FL475" s="125"/>
      <c r="FM475" s="125"/>
    </row>
    <row r="476" spans="1:169" x14ac:dyDescent="0.3">
      <c r="A476" s="309"/>
      <c r="B476" s="310"/>
      <c r="C476" s="263"/>
      <c r="D476" s="263"/>
      <c r="E476" s="263"/>
      <c r="F476" s="263"/>
      <c r="G476" s="263"/>
      <c r="H476" s="263"/>
      <c r="I476" s="625"/>
      <c r="J476" s="314"/>
      <c r="K476" s="314"/>
      <c r="L476" s="744"/>
      <c r="M476" s="746"/>
      <c r="N476" s="312"/>
      <c r="O476" s="312"/>
      <c r="P476" s="312"/>
      <c r="Q476" s="312"/>
      <c r="R476" s="312"/>
      <c r="S476" s="312"/>
      <c r="T476" s="263"/>
      <c r="U476" s="263"/>
      <c r="V476" s="263"/>
      <c r="W476" s="258"/>
      <c r="X476" s="263"/>
      <c r="Y476" s="263"/>
      <c r="Z476" s="263"/>
      <c r="AA476" s="263"/>
      <c r="AB476" s="312"/>
      <c r="AC476" s="312"/>
      <c r="AD476" s="312"/>
      <c r="AE476" s="312"/>
      <c r="AF476" s="312"/>
      <c r="AG476" s="312"/>
      <c r="AH476" s="312"/>
      <c r="AI476" s="312"/>
      <c r="AJ476" s="263"/>
      <c r="AK476" s="263"/>
      <c r="AL476" s="263"/>
      <c r="AM476" s="263"/>
      <c r="AN476" s="263"/>
      <c r="AO476" s="263"/>
      <c r="AP476" s="263"/>
      <c r="AQ476" s="263"/>
      <c r="AS476" s="117"/>
      <c r="AT476" s="117"/>
      <c r="FK476" s="125"/>
      <c r="FL476" s="125"/>
      <c r="FM476" s="125"/>
    </row>
    <row r="477" spans="1:169" x14ac:dyDescent="0.3">
      <c r="A477" s="309"/>
      <c r="B477" s="310"/>
      <c r="C477" s="263"/>
      <c r="D477" s="263"/>
      <c r="E477" s="263"/>
      <c r="F477" s="263"/>
      <c r="G477" s="263"/>
      <c r="H477" s="263"/>
      <c r="I477" s="625"/>
      <c r="J477" s="314"/>
      <c r="K477" s="314"/>
      <c r="L477" s="744"/>
      <c r="M477" s="746"/>
      <c r="N477" s="312"/>
      <c r="O477" s="312"/>
      <c r="P477" s="312"/>
      <c r="Q477" s="312"/>
      <c r="R477" s="312"/>
      <c r="S477" s="312"/>
      <c r="T477" s="263"/>
      <c r="U477" s="263"/>
      <c r="V477" s="263"/>
      <c r="W477" s="258"/>
      <c r="X477" s="263"/>
      <c r="Y477" s="263"/>
      <c r="Z477" s="263"/>
      <c r="AA477" s="263"/>
      <c r="AB477" s="312"/>
      <c r="AC477" s="312"/>
      <c r="AD477" s="312"/>
      <c r="AE477" s="312"/>
      <c r="AF477" s="312"/>
      <c r="AG477" s="312"/>
      <c r="AH477" s="312"/>
      <c r="AI477" s="312"/>
      <c r="AJ477" s="263"/>
      <c r="AK477" s="263"/>
      <c r="AL477" s="263"/>
      <c r="AM477" s="263"/>
      <c r="AN477" s="263"/>
      <c r="AO477" s="263"/>
      <c r="AP477" s="263"/>
      <c r="AQ477" s="263"/>
      <c r="AS477" s="117"/>
      <c r="AT477" s="117"/>
      <c r="FK477" s="125"/>
      <c r="FL477" s="125"/>
      <c r="FM477" s="125"/>
    </row>
    <row r="478" spans="1:169" x14ac:dyDescent="0.3">
      <c r="A478" s="309"/>
      <c r="B478" s="310"/>
      <c r="C478" s="263"/>
      <c r="D478" s="263"/>
      <c r="E478" s="263"/>
      <c r="F478" s="263"/>
      <c r="G478" s="263"/>
      <c r="H478" s="263"/>
      <c r="I478" s="625"/>
      <c r="J478" s="314"/>
      <c r="K478" s="314"/>
      <c r="L478" s="744"/>
      <c r="M478" s="746"/>
      <c r="N478" s="312"/>
      <c r="O478" s="312"/>
      <c r="P478" s="312"/>
      <c r="Q478" s="312"/>
      <c r="R478" s="312"/>
      <c r="S478" s="312"/>
      <c r="T478" s="263"/>
      <c r="U478" s="263"/>
      <c r="V478" s="263"/>
      <c r="W478" s="258"/>
      <c r="X478" s="263"/>
      <c r="Y478" s="263"/>
      <c r="Z478" s="263"/>
      <c r="AA478" s="263"/>
      <c r="AB478" s="312"/>
      <c r="AC478" s="312"/>
      <c r="AD478" s="312"/>
      <c r="AE478" s="312"/>
      <c r="AF478" s="312"/>
      <c r="AG478" s="312"/>
      <c r="AH478" s="312"/>
      <c r="AI478" s="312"/>
      <c r="AJ478" s="263"/>
      <c r="AK478" s="263"/>
      <c r="AL478" s="263"/>
      <c r="AM478" s="263"/>
      <c r="AN478" s="263"/>
      <c r="AO478" s="263"/>
      <c r="AP478" s="263"/>
      <c r="AQ478" s="263"/>
      <c r="AS478" s="117"/>
      <c r="AT478" s="117"/>
      <c r="FK478" s="125"/>
      <c r="FL478" s="125"/>
      <c r="FM478" s="125"/>
    </row>
    <row r="479" spans="1:169" x14ac:dyDescent="0.3">
      <c r="A479" s="309"/>
      <c r="B479" s="310"/>
      <c r="C479" s="263"/>
      <c r="D479" s="263"/>
      <c r="E479" s="263"/>
      <c r="F479" s="263"/>
      <c r="G479" s="263"/>
      <c r="H479" s="263"/>
      <c r="I479" s="625"/>
      <c r="J479" s="314"/>
      <c r="K479" s="314"/>
      <c r="L479" s="744"/>
      <c r="M479" s="746"/>
      <c r="N479" s="312"/>
      <c r="O479" s="312"/>
      <c r="P479" s="312"/>
      <c r="Q479" s="312"/>
      <c r="R479" s="312"/>
      <c r="S479" s="312"/>
      <c r="T479" s="263"/>
      <c r="U479" s="263"/>
      <c r="V479" s="263"/>
      <c r="W479" s="258"/>
      <c r="X479" s="263"/>
      <c r="Y479" s="263"/>
      <c r="Z479" s="263"/>
      <c r="AA479" s="263"/>
      <c r="AB479" s="312"/>
      <c r="AC479" s="312"/>
      <c r="AD479" s="312"/>
      <c r="AE479" s="312"/>
      <c r="AF479" s="312"/>
      <c r="AG479" s="312"/>
      <c r="AH479" s="312"/>
      <c r="AI479" s="312"/>
      <c r="AJ479" s="263"/>
      <c r="AK479" s="263"/>
      <c r="AL479" s="263"/>
      <c r="AM479" s="263"/>
      <c r="AN479" s="263"/>
      <c r="AO479" s="263"/>
      <c r="AP479" s="263"/>
      <c r="AQ479" s="263"/>
      <c r="AS479" s="117"/>
      <c r="AT479" s="117"/>
      <c r="FK479" s="125"/>
      <c r="FL479" s="125"/>
      <c r="FM479" s="125"/>
    </row>
    <row r="480" spans="1:169" x14ac:dyDescent="0.3">
      <c r="A480" s="309"/>
      <c r="B480" s="310"/>
      <c r="C480" s="263"/>
      <c r="D480" s="263"/>
      <c r="E480" s="263"/>
      <c r="F480" s="263"/>
      <c r="G480" s="263"/>
      <c r="H480" s="263"/>
      <c r="I480" s="625"/>
      <c r="J480" s="314"/>
      <c r="K480" s="314"/>
      <c r="L480" s="744"/>
      <c r="M480" s="746"/>
      <c r="N480" s="312"/>
      <c r="O480" s="312"/>
      <c r="P480" s="312"/>
      <c r="Q480" s="312"/>
      <c r="R480" s="312"/>
      <c r="S480" s="312"/>
      <c r="T480" s="263"/>
      <c r="U480" s="263"/>
      <c r="V480" s="263"/>
      <c r="W480" s="258"/>
      <c r="X480" s="263"/>
      <c r="Y480" s="263"/>
      <c r="Z480" s="263"/>
      <c r="AA480" s="263"/>
      <c r="AB480" s="312"/>
      <c r="AC480" s="312"/>
      <c r="AD480" s="312"/>
      <c r="AE480" s="312"/>
      <c r="AF480" s="312"/>
      <c r="AG480" s="312"/>
      <c r="AH480" s="312"/>
      <c r="AI480" s="312"/>
      <c r="AJ480" s="263"/>
      <c r="AK480" s="263"/>
      <c r="AL480" s="263"/>
      <c r="AM480" s="263"/>
      <c r="AN480" s="263"/>
      <c r="AO480" s="263"/>
      <c r="AP480" s="263"/>
      <c r="AQ480" s="263"/>
      <c r="AS480" s="117"/>
      <c r="AT480" s="117"/>
      <c r="FK480" s="125"/>
      <c r="FL480" s="125"/>
      <c r="FM480" s="125"/>
    </row>
    <row r="481" spans="1:169" x14ac:dyDescent="0.3">
      <c r="A481" s="309"/>
      <c r="B481" s="310"/>
      <c r="C481" s="263"/>
      <c r="D481" s="263"/>
      <c r="E481" s="263"/>
      <c r="F481" s="263"/>
      <c r="G481" s="263"/>
      <c r="H481" s="263"/>
      <c r="I481" s="625"/>
      <c r="J481" s="314"/>
      <c r="K481" s="314"/>
      <c r="L481" s="744"/>
      <c r="M481" s="746"/>
      <c r="N481" s="312"/>
      <c r="O481" s="312"/>
      <c r="P481" s="312"/>
      <c r="Q481" s="312"/>
      <c r="R481" s="312"/>
      <c r="S481" s="312"/>
      <c r="T481" s="263"/>
      <c r="U481" s="263"/>
      <c r="V481" s="263"/>
      <c r="W481" s="258"/>
      <c r="X481" s="263"/>
      <c r="Y481" s="263"/>
      <c r="Z481" s="263"/>
      <c r="AA481" s="263"/>
      <c r="AB481" s="312"/>
      <c r="AC481" s="312"/>
      <c r="AD481" s="312"/>
      <c r="AE481" s="312"/>
      <c r="AF481" s="312"/>
      <c r="AG481" s="312"/>
      <c r="AH481" s="312"/>
      <c r="AI481" s="312"/>
      <c r="AJ481" s="263"/>
      <c r="AK481" s="263"/>
      <c r="AL481" s="263"/>
      <c r="AM481" s="263"/>
      <c r="AN481" s="263"/>
      <c r="AO481" s="263"/>
      <c r="AP481" s="263"/>
      <c r="AQ481" s="263"/>
      <c r="AS481" s="117"/>
      <c r="AT481" s="117"/>
      <c r="FK481" s="125"/>
      <c r="FL481" s="125"/>
      <c r="FM481" s="125"/>
    </row>
    <row r="482" spans="1:169" x14ac:dyDescent="0.3">
      <c r="A482" s="309"/>
      <c r="B482" s="310"/>
      <c r="C482" s="263"/>
      <c r="D482" s="263"/>
      <c r="E482" s="263"/>
      <c r="F482" s="263"/>
      <c r="G482" s="263"/>
      <c r="H482" s="263"/>
      <c r="I482" s="625"/>
      <c r="J482" s="314"/>
      <c r="K482" s="314"/>
      <c r="L482" s="744"/>
      <c r="M482" s="746"/>
      <c r="N482" s="312"/>
      <c r="O482" s="312"/>
      <c r="P482" s="312"/>
      <c r="Q482" s="312"/>
      <c r="R482" s="312"/>
      <c r="S482" s="312"/>
      <c r="T482" s="263"/>
      <c r="U482" s="263"/>
      <c r="V482" s="263"/>
      <c r="W482" s="258"/>
      <c r="X482" s="263"/>
      <c r="Y482" s="263"/>
      <c r="Z482" s="263"/>
      <c r="AA482" s="263"/>
      <c r="AB482" s="312"/>
      <c r="AC482" s="312"/>
      <c r="AD482" s="312"/>
      <c r="AE482" s="312"/>
      <c r="AF482" s="312"/>
      <c r="AG482" s="312"/>
      <c r="AH482" s="312"/>
      <c r="AI482" s="312"/>
      <c r="AJ482" s="263"/>
      <c r="AK482" s="263"/>
      <c r="AL482" s="263"/>
      <c r="AM482" s="263"/>
      <c r="AN482" s="263"/>
      <c r="AO482" s="263"/>
      <c r="AP482" s="263"/>
      <c r="AQ482" s="263"/>
      <c r="AS482" s="117"/>
      <c r="AT482" s="117"/>
      <c r="FK482" s="125"/>
      <c r="FL482" s="125"/>
      <c r="FM482" s="125"/>
    </row>
    <row r="483" spans="1:169" x14ac:dyDescent="0.3">
      <c r="A483" s="309"/>
      <c r="B483" s="310"/>
      <c r="C483" s="263"/>
      <c r="D483" s="263"/>
      <c r="E483" s="263"/>
      <c r="F483" s="263"/>
      <c r="G483" s="263"/>
      <c r="H483" s="263"/>
      <c r="I483" s="625"/>
      <c r="J483" s="314"/>
      <c r="K483" s="314"/>
      <c r="L483" s="744"/>
      <c r="M483" s="746"/>
      <c r="N483" s="312"/>
      <c r="O483" s="312"/>
      <c r="P483" s="312"/>
      <c r="Q483" s="312"/>
      <c r="R483" s="312"/>
      <c r="S483" s="312"/>
      <c r="T483" s="263"/>
      <c r="U483" s="263"/>
      <c r="V483" s="263"/>
      <c r="W483" s="258"/>
      <c r="X483" s="263"/>
      <c r="Y483" s="263"/>
      <c r="Z483" s="263"/>
      <c r="AA483" s="263"/>
      <c r="AB483" s="312"/>
      <c r="AC483" s="312"/>
      <c r="AD483" s="312"/>
      <c r="AE483" s="312"/>
      <c r="AF483" s="312"/>
      <c r="AG483" s="312"/>
      <c r="AH483" s="312"/>
      <c r="AI483" s="312"/>
      <c r="AJ483" s="263"/>
      <c r="AK483" s="263"/>
      <c r="AL483" s="263"/>
      <c r="AM483" s="263"/>
      <c r="AN483" s="263"/>
      <c r="AO483" s="263"/>
      <c r="AP483" s="263"/>
      <c r="AQ483" s="263"/>
      <c r="AS483" s="117"/>
      <c r="AT483" s="117"/>
      <c r="FK483" s="125"/>
      <c r="FL483" s="125"/>
      <c r="FM483" s="125"/>
    </row>
    <row r="484" spans="1:169" x14ac:dyDescent="0.3">
      <c r="A484" s="309"/>
      <c r="B484" s="310"/>
      <c r="C484" s="263"/>
      <c r="D484" s="263"/>
      <c r="E484" s="263"/>
      <c r="F484" s="263"/>
      <c r="G484" s="263"/>
      <c r="H484" s="263"/>
      <c r="I484" s="625"/>
      <c r="J484" s="314"/>
      <c r="K484" s="314"/>
      <c r="L484" s="744"/>
      <c r="M484" s="746"/>
      <c r="N484" s="312"/>
      <c r="O484" s="312"/>
      <c r="P484" s="312"/>
      <c r="Q484" s="312"/>
      <c r="R484" s="312"/>
      <c r="S484" s="312"/>
      <c r="T484" s="263"/>
      <c r="U484" s="263"/>
      <c r="V484" s="263"/>
      <c r="W484" s="258"/>
      <c r="X484" s="263"/>
      <c r="Y484" s="263"/>
      <c r="Z484" s="263"/>
      <c r="AA484" s="263"/>
      <c r="AB484" s="312"/>
      <c r="AC484" s="312"/>
      <c r="AD484" s="312"/>
      <c r="AE484" s="312"/>
      <c r="AF484" s="312"/>
      <c r="AG484" s="312"/>
      <c r="AH484" s="312"/>
      <c r="AI484" s="312"/>
      <c r="AJ484" s="263"/>
      <c r="AK484" s="263"/>
      <c r="AL484" s="263"/>
      <c r="AM484" s="263"/>
      <c r="AN484" s="263"/>
      <c r="AO484" s="263"/>
      <c r="AP484" s="263"/>
      <c r="AQ484" s="263"/>
      <c r="AS484" s="117"/>
      <c r="AT484" s="117"/>
      <c r="FK484" s="125"/>
      <c r="FL484" s="125"/>
      <c r="FM484" s="125"/>
    </row>
    <row r="485" spans="1:169" x14ac:dyDescent="0.3">
      <c r="A485" s="309"/>
      <c r="B485" s="310"/>
      <c r="C485" s="263"/>
      <c r="D485" s="263"/>
      <c r="E485" s="263"/>
      <c r="F485" s="263"/>
      <c r="G485" s="263"/>
      <c r="H485" s="263"/>
      <c r="I485" s="625"/>
      <c r="J485" s="314"/>
      <c r="K485" s="314"/>
      <c r="L485" s="744"/>
      <c r="M485" s="746"/>
      <c r="N485" s="312"/>
      <c r="O485" s="312"/>
      <c r="P485" s="312"/>
      <c r="Q485" s="312"/>
      <c r="R485" s="312"/>
      <c r="S485" s="312"/>
      <c r="T485" s="263"/>
      <c r="U485" s="263"/>
      <c r="V485" s="263"/>
      <c r="W485" s="258"/>
      <c r="X485" s="263"/>
      <c r="Y485" s="263"/>
      <c r="Z485" s="263"/>
      <c r="AA485" s="263"/>
      <c r="AB485" s="312"/>
      <c r="AC485" s="312"/>
      <c r="AD485" s="312"/>
      <c r="AE485" s="312"/>
      <c r="AF485" s="312"/>
      <c r="AG485" s="312"/>
      <c r="AH485" s="312"/>
      <c r="AI485" s="312"/>
      <c r="AJ485" s="263"/>
      <c r="AK485" s="263"/>
      <c r="AL485" s="263"/>
      <c r="AM485" s="263"/>
      <c r="AN485" s="263"/>
      <c r="AO485" s="263"/>
      <c r="AP485" s="263"/>
      <c r="AQ485" s="263"/>
      <c r="AS485" s="117"/>
      <c r="AT485" s="117"/>
      <c r="FK485" s="125"/>
      <c r="FL485" s="125"/>
      <c r="FM485" s="125"/>
    </row>
    <row r="486" spans="1:169" x14ac:dyDescent="0.3">
      <c r="A486" s="309"/>
      <c r="B486" s="310"/>
      <c r="C486" s="263"/>
      <c r="D486" s="263"/>
      <c r="E486" s="263"/>
      <c r="F486" s="263"/>
      <c r="G486" s="263"/>
      <c r="H486" s="263"/>
      <c r="I486" s="625"/>
      <c r="J486" s="314"/>
      <c r="K486" s="314"/>
      <c r="L486" s="744"/>
      <c r="M486" s="746"/>
      <c r="N486" s="312"/>
      <c r="O486" s="312"/>
      <c r="P486" s="312"/>
      <c r="Q486" s="312"/>
      <c r="R486" s="312"/>
      <c r="S486" s="312"/>
      <c r="T486" s="263"/>
      <c r="U486" s="263"/>
      <c r="V486" s="263"/>
      <c r="W486" s="258"/>
      <c r="X486" s="263"/>
      <c r="Y486" s="263"/>
      <c r="Z486" s="263"/>
      <c r="AA486" s="263"/>
      <c r="AB486" s="312"/>
      <c r="AC486" s="312"/>
      <c r="AD486" s="312"/>
      <c r="AE486" s="312"/>
      <c r="AF486" s="312"/>
      <c r="AG486" s="312"/>
      <c r="AH486" s="312"/>
      <c r="AI486" s="312"/>
      <c r="AJ486" s="263"/>
      <c r="AK486" s="263"/>
      <c r="AL486" s="263"/>
      <c r="AM486" s="263"/>
      <c r="AN486" s="263"/>
      <c r="AO486" s="263"/>
      <c r="AP486" s="263"/>
      <c r="AQ486" s="263"/>
      <c r="AS486" s="117"/>
      <c r="AT486" s="117"/>
      <c r="FK486" s="125"/>
      <c r="FL486" s="125"/>
      <c r="FM486" s="125"/>
    </row>
    <row r="487" spans="1:169" x14ac:dyDescent="0.3">
      <c r="A487" s="309"/>
      <c r="B487" s="310"/>
      <c r="C487" s="263"/>
      <c r="D487" s="263"/>
      <c r="E487" s="263"/>
      <c r="F487" s="263"/>
      <c r="G487" s="263"/>
      <c r="H487" s="263"/>
      <c r="I487" s="625"/>
      <c r="J487" s="314"/>
      <c r="K487" s="314"/>
      <c r="L487" s="744"/>
      <c r="M487" s="746"/>
      <c r="N487" s="312"/>
      <c r="O487" s="312"/>
      <c r="P487" s="312"/>
      <c r="Q487" s="312"/>
      <c r="R487" s="312"/>
      <c r="S487" s="312"/>
      <c r="T487" s="263"/>
      <c r="U487" s="263"/>
      <c r="V487" s="263"/>
      <c r="W487" s="258"/>
      <c r="X487" s="263"/>
      <c r="Y487" s="263"/>
      <c r="Z487" s="263"/>
      <c r="AA487" s="263"/>
      <c r="AB487" s="312"/>
      <c r="AC487" s="312"/>
      <c r="AD487" s="312"/>
      <c r="AE487" s="312"/>
      <c r="AF487" s="312"/>
      <c r="AG487" s="312"/>
      <c r="AH487" s="312"/>
      <c r="AI487" s="312"/>
      <c r="AJ487" s="263"/>
      <c r="AK487" s="263"/>
      <c r="AL487" s="263"/>
      <c r="AM487" s="263"/>
      <c r="AN487" s="263"/>
      <c r="AO487" s="263"/>
      <c r="AP487" s="263"/>
      <c r="AQ487" s="263"/>
      <c r="AS487" s="117"/>
      <c r="AT487" s="117"/>
      <c r="FK487" s="125"/>
      <c r="FL487" s="125"/>
      <c r="FM487" s="125"/>
    </row>
    <row r="488" spans="1:169" x14ac:dyDescent="0.3">
      <c r="A488" s="309"/>
      <c r="B488" s="310"/>
      <c r="C488" s="263"/>
      <c r="D488" s="263"/>
      <c r="E488" s="263"/>
      <c r="F488" s="263"/>
      <c r="G488" s="263"/>
      <c r="H488" s="263"/>
      <c r="I488" s="625"/>
      <c r="J488" s="314"/>
      <c r="K488" s="314"/>
      <c r="L488" s="744"/>
      <c r="M488" s="746"/>
      <c r="N488" s="312"/>
      <c r="O488" s="312"/>
      <c r="P488" s="312"/>
      <c r="Q488" s="312"/>
      <c r="R488" s="312"/>
      <c r="S488" s="312"/>
      <c r="T488" s="263"/>
      <c r="U488" s="263"/>
      <c r="V488" s="263"/>
      <c r="W488" s="258"/>
      <c r="X488" s="263"/>
      <c r="Y488" s="263"/>
      <c r="Z488" s="263"/>
      <c r="AA488" s="263"/>
      <c r="AB488" s="312"/>
      <c r="AC488" s="312"/>
      <c r="AD488" s="312"/>
      <c r="AE488" s="312"/>
      <c r="AF488" s="312"/>
      <c r="AG488" s="312"/>
      <c r="AH488" s="312"/>
      <c r="AI488" s="312"/>
      <c r="AJ488" s="263"/>
      <c r="AK488" s="263"/>
      <c r="AL488" s="263"/>
      <c r="AM488" s="263"/>
      <c r="AN488" s="263"/>
      <c r="AO488" s="263"/>
      <c r="AP488" s="263"/>
      <c r="AQ488" s="263"/>
      <c r="AS488" s="117"/>
      <c r="AT488" s="117"/>
      <c r="FK488" s="125"/>
      <c r="FL488" s="125"/>
      <c r="FM488" s="125"/>
    </row>
    <row r="489" spans="1:169" x14ac:dyDescent="0.3">
      <c r="A489" s="309"/>
      <c r="B489" s="310"/>
      <c r="C489" s="263"/>
      <c r="D489" s="263"/>
      <c r="E489" s="263"/>
      <c r="F489" s="263"/>
      <c r="G489" s="263"/>
      <c r="H489" s="263"/>
      <c r="I489" s="625"/>
      <c r="J489" s="314"/>
      <c r="K489" s="314"/>
      <c r="L489" s="744"/>
      <c r="M489" s="746"/>
      <c r="N489" s="312"/>
      <c r="O489" s="312"/>
      <c r="P489" s="312"/>
      <c r="Q489" s="312"/>
      <c r="R489" s="312"/>
      <c r="S489" s="312"/>
      <c r="T489" s="263"/>
      <c r="U489" s="263"/>
      <c r="V489" s="263"/>
      <c r="W489" s="258"/>
      <c r="X489" s="263"/>
      <c r="Y489" s="263"/>
      <c r="Z489" s="263"/>
      <c r="AA489" s="263"/>
      <c r="AB489" s="312"/>
      <c r="AC489" s="312"/>
      <c r="AD489" s="312"/>
      <c r="AE489" s="312"/>
      <c r="AF489" s="312"/>
      <c r="AG489" s="312"/>
      <c r="AH489" s="312"/>
      <c r="AI489" s="312"/>
      <c r="AJ489" s="263"/>
      <c r="AK489" s="263"/>
      <c r="AL489" s="263"/>
      <c r="AM489" s="263"/>
      <c r="AN489" s="263"/>
      <c r="AO489" s="263"/>
      <c r="AP489" s="263"/>
      <c r="AQ489" s="263"/>
      <c r="AS489" s="117"/>
      <c r="AT489" s="117"/>
      <c r="FK489" s="125"/>
      <c r="FL489" s="125"/>
      <c r="FM489" s="125"/>
    </row>
    <row r="490" spans="1:169" x14ac:dyDescent="0.3">
      <c r="A490" s="309"/>
      <c r="B490" s="310"/>
      <c r="C490" s="263"/>
      <c r="D490" s="263"/>
      <c r="E490" s="263"/>
      <c r="F490" s="263"/>
      <c r="G490" s="263"/>
      <c r="H490" s="263"/>
      <c r="I490" s="625"/>
      <c r="J490" s="314"/>
      <c r="K490" s="314"/>
      <c r="L490" s="744"/>
      <c r="M490" s="746"/>
      <c r="N490" s="312"/>
      <c r="O490" s="312"/>
      <c r="P490" s="312"/>
      <c r="Q490" s="312"/>
      <c r="R490" s="312"/>
      <c r="S490" s="312"/>
      <c r="T490" s="263"/>
      <c r="U490" s="263"/>
      <c r="V490" s="263"/>
      <c r="W490" s="258"/>
      <c r="X490" s="263"/>
      <c r="Y490" s="263"/>
      <c r="Z490" s="263"/>
      <c r="AA490" s="263"/>
      <c r="AB490" s="312"/>
      <c r="AC490" s="312"/>
      <c r="AD490" s="312"/>
      <c r="AE490" s="312"/>
      <c r="AF490" s="312"/>
      <c r="AG490" s="312"/>
      <c r="AH490" s="312"/>
      <c r="AI490" s="312"/>
      <c r="AJ490" s="263"/>
      <c r="AK490" s="263"/>
      <c r="AL490" s="263"/>
      <c r="AM490" s="263"/>
      <c r="AN490" s="263"/>
      <c r="AO490" s="263"/>
      <c r="AP490" s="263"/>
      <c r="AQ490" s="263"/>
      <c r="AS490" s="117"/>
      <c r="AT490" s="117"/>
      <c r="FK490" s="125"/>
      <c r="FL490" s="125"/>
      <c r="FM490" s="125"/>
    </row>
    <row r="491" spans="1:169" x14ac:dyDescent="0.3">
      <c r="A491" s="309"/>
      <c r="B491" s="310"/>
      <c r="C491" s="263"/>
      <c r="D491" s="263"/>
      <c r="E491" s="263"/>
      <c r="F491" s="263"/>
      <c r="G491" s="263"/>
      <c r="H491" s="263"/>
      <c r="I491" s="625"/>
      <c r="J491" s="314"/>
      <c r="K491" s="314"/>
      <c r="L491" s="744"/>
      <c r="M491" s="746"/>
      <c r="N491" s="312"/>
      <c r="O491" s="312"/>
      <c r="P491" s="312"/>
      <c r="Q491" s="312"/>
      <c r="R491" s="312"/>
      <c r="S491" s="312"/>
      <c r="T491" s="263"/>
      <c r="U491" s="263"/>
      <c r="V491" s="263"/>
      <c r="W491" s="258"/>
      <c r="X491" s="263"/>
      <c r="Y491" s="263"/>
      <c r="Z491" s="263"/>
      <c r="AA491" s="263"/>
      <c r="AB491" s="312"/>
      <c r="AC491" s="312"/>
      <c r="AD491" s="312"/>
      <c r="AE491" s="312"/>
      <c r="AF491" s="312"/>
      <c r="AG491" s="312"/>
      <c r="AH491" s="312"/>
      <c r="AI491" s="312"/>
      <c r="AJ491" s="263"/>
      <c r="AK491" s="263"/>
      <c r="AL491" s="263"/>
      <c r="AM491" s="263"/>
      <c r="AN491" s="263"/>
      <c r="AO491" s="263"/>
      <c r="AP491" s="263"/>
      <c r="AQ491" s="263"/>
      <c r="AS491" s="117"/>
      <c r="AT491" s="117"/>
      <c r="FK491" s="125"/>
      <c r="FL491" s="125"/>
      <c r="FM491" s="125"/>
    </row>
    <row r="492" spans="1:169" x14ac:dyDescent="0.3">
      <c r="A492" s="309"/>
      <c r="B492" s="310"/>
      <c r="C492" s="263"/>
      <c r="D492" s="263"/>
      <c r="E492" s="263"/>
      <c r="F492" s="263"/>
      <c r="G492" s="263"/>
      <c r="H492" s="263"/>
      <c r="I492" s="625"/>
      <c r="J492" s="314"/>
      <c r="K492" s="314"/>
      <c r="L492" s="744"/>
      <c r="M492" s="746"/>
      <c r="N492" s="312"/>
      <c r="O492" s="312"/>
      <c r="P492" s="312"/>
      <c r="Q492" s="312"/>
      <c r="R492" s="312"/>
      <c r="S492" s="312"/>
      <c r="T492" s="263"/>
      <c r="U492" s="263"/>
      <c r="V492" s="263"/>
      <c r="W492" s="258"/>
      <c r="X492" s="263"/>
      <c r="Y492" s="263"/>
      <c r="Z492" s="263"/>
      <c r="AA492" s="263"/>
      <c r="AB492" s="312"/>
      <c r="AC492" s="312"/>
      <c r="AD492" s="312"/>
      <c r="AE492" s="312"/>
      <c r="AF492" s="312"/>
      <c r="AG492" s="312"/>
      <c r="AH492" s="312"/>
      <c r="AI492" s="312"/>
      <c r="AJ492" s="263"/>
      <c r="AK492" s="263"/>
      <c r="AL492" s="263"/>
      <c r="AM492" s="263"/>
      <c r="AN492" s="263"/>
      <c r="AO492" s="263"/>
      <c r="AP492" s="263"/>
      <c r="AQ492" s="263"/>
      <c r="AS492" s="117"/>
      <c r="AT492" s="117"/>
      <c r="FK492" s="125"/>
      <c r="FL492" s="125"/>
      <c r="FM492" s="125"/>
    </row>
    <row r="493" spans="1:169" x14ac:dyDescent="0.3">
      <c r="A493" s="309"/>
      <c r="B493" s="310"/>
      <c r="C493" s="263"/>
      <c r="D493" s="263"/>
      <c r="E493" s="263"/>
      <c r="F493" s="263"/>
      <c r="G493" s="263"/>
      <c r="H493" s="263"/>
      <c r="I493" s="625"/>
      <c r="J493" s="314"/>
      <c r="K493" s="314"/>
      <c r="L493" s="744"/>
      <c r="M493" s="746"/>
      <c r="N493" s="312"/>
      <c r="O493" s="312"/>
      <c r="P493" s="312"/>
      <c r="Q493" s="312"/>
      <c r="R493" s="312"/>
      <c r="S493" s="312"/>
      <c r="T493" s="263"/>
      <c r="U493" s="263"/>
      <c r="V493" s="263"/>
      <c r="W493" s="258"/>
      <c r="X493" s="263"/>
      <c r="Y493" s="263"/>
      <c r="Z493" s="263"/>
      <c r="AA493" s="263"/>
      <c r="AB493" s="312"/>
      <c r="AC493" s="312"/>
      <c r="AD493" s="312"/>
      <c r="AE493" s="312"/>
      <c r="AF493" s="312"/>
      <c r="AG493" s="312"/>
      <c r="AH493" s="312"/>
      <c r="AI493" s="312"/>
      <c r="AJ493" s="263"/>
      <c r="AK493" s="263"/>
      <c r="AL493" s="263"/>
      <c r="AM493" s="263"/>
      <c r="AN493" s="263"/>
      <c r="AO493" s="263"/>
      <c r="AP493" s="263"/>
      <c r="AQ493" s="263"/>
      <c r="AS493" s="117"/>
      <c r="AT493" s="117"/>
      <c r="FK493" s="125"/>
      <c r="FL493" s="125"/>
      <c r="FM493" s="125"/>
    </row>
    <row r="494" spans="1:169" x14ac:dyDescent="0.3">
      <c r="A494" s="309"/>
      <c r="B494" s="310"/>
      <c r="C494" s="263"/>
      <c r="D494" s="263"/>
      <c r="E494" s="263"/>
      <c r="F494" s="263"/>
      <c r="G494" s="263"/>
      <c r="H494" s="263"/>
      <c r="I494" s="625"/>
      <c r="J494" s="314"/>
      <c r="K494" s="314"/>
      <c r="L494" s="744"/>
      <c r="M494" s="746"/>
      <c r="N494" s="312"/>
      <c r="O494" s="312"/>
      <c r="P494" s="312"/>
      <c r="Q494" s="312"/>
      <c r="R494" s="312"/>
      <c r="S494" s="312"/>
      <c r="T494" s="263"/>
      <c r="U494" s="263"/>
      <c r="V494" s="263"/>
      <c r="W494" s="258"/>
      <c r="X494" s="263"/>
      <c r="Y494" s="263"/>
      <c r="Z494" s="263"/>
      <c r="AA494" s="263"/>
      <c r="AB494" s="312"/>
      <c r="AC494" s="312"/>
      <c r="AD494" s="312"/>
      <c r="AE494" s="312"/>
      <c r="AF494" s="312"/>
      <c r="AG494" s="312"/>
      <c r="AH494" s="312"/>
      <c r="AI494" s="312"/>
      <c r="AJ494" s="263"/>
      <c r="AK494" s="263"/>
      <c r="AL494" s="263"/>
      <c r="AM494" s="263"/>
      <c r="AN494" s="263"/>
      <c r="AO494" s="263"/>
      <c r="AP494" s="263"/>
      <c r="AQ494" s="263"/>
      <c r="AS494" s="117"/>
      <c r="AT494" s="117"/>
      <c r="FK494" s="125"/>
      <c r="FL494" s="125"/>
      <c r="FM494" s="125"/>
    </row>
    <row r="495" spans="1:169" x14ac:dyDescent="0.3">
      <c r="A495" s="309"/>
      <c r="B495" s="310"/>
      <c r="C495" s="263"/>
      <c r="D495" s="263"/>
      <c r="E495" s="263"/>
      <c r="F495" s="263"/>
      <c r="G495" s="263"/>
      <c r="H495" s="263"/>
      <c r="I495" s="625"/>
      <c r="J495" s="314"/>
      <c r="K495" s="314"/>
      <c r="L495" s="744"/>
      <c r="M495" s="746"/>
      <c r="N495" s="312"/>
      <c r="O495" s="312"/>
      <c r="P495" s="312"/>
      <c r="Q495" s="312"/>
      <c r="R495" s="312"/>
      <c r="S495" s="312"/>
      <c r="T495" s="263"/>
      <c r="U495" s="263"/>
      <c r="V495" s="263"/>
      <c r="W495" s="258"/>
      <c r="X495" s="263"/>
      <c r="Y495" s="263"/>
      <c r="Z495" s="263"/>
      <c r="AA495" s="263"/>
      <c r="AB495" s="312"/>
      <c r="AC495" s="312"/>
      <c r="AD495" s="312"/>
      <c r="AE495" s="312"/>
      <c r="AF495" s="312"/>
      <c r="AG495" s="312"/>
      <c r="AH495" s="312"/>
      <c r="AI495" s="312"/>
      <c r="AJ495" s="263"/>
      <c r="AK495" s="263"/>
      <c r="AL495" s="263"/>
      <c r="AM495" s="263"/>
      <c r="AN495" s="263"/>
      <c r="AO495" s="263"/>
      <c r="AP495" s="263"/>
      <c r="AQ495" s="263"/>
      <c r="AS495" s="117"/>
      <c r="AT495" s="117"/>
      <c r="FK495" s="125"/>
      <c r="FL495" s="125"/>
      <c r="FM495" s="125"/>
    </row>
    <row r="496" spans="1:169" x14ac:dyDescent="0.3">
      <c r="A496" s="309"/>
      <c r="B496" s="310"/>
      <c r="C496" s="263"/>
      <c r="D496" s="263"/>
      <c r="E496" s="263"/>
      <c r="F496" s="263"/>
      <c r="G496" s="263"/>
      <c r="H496" s="263"/>
      <c r="I496" s="625"/>
      <c r="J496" s="314"/>
      <c r="K496" s="314"/>
      <c r="L496" s="744"/>
      <c r="M496" s="746"/>
      <c r="N496" s="312"/>
      <c r="O496" s="312"/>
      <c r="P496" s="312"/>
      <c r="Q496" s="312"/>
      <c r="R496" s="312"/>
      <c r="S496" s="312"/>
      <c r="T496" s="263"/>
      <c r="U496" s="263"/>
      <c r="V496" s="263"/>
      <c r="W496" s="258"/>
      <c r="X496" s="263"/>
      <c r="Y496" s="263"/>
      <c r="Z496" s="263"/>
      <c r="AA496" s="263"/>
      <c r="AB496" s="312"/>
      <c r="AC496" s="312"/>
      <c r="AD496" s="312"/>
      <c r="AE496" s="312"/>
      <c r="AF496" s="312"/>
      <c r="AG496" s="312"/>
      <c r="AH496" s="312"/>
      <c r="AI496" s="312"/>
      <c r="AJ496" s="263"/>
      <c r="AK496" s="263"/>
      <c r="AL496" s="263"/>
      <c r="AM496" s="263"/>
      <c r="AN496" s="263"/>
      <c r="AO496" s="263"/>
      <c r="AP496" s="263"/>
      <c r="AQ496" s="263"/>
      <c r="AS496" s="117"/>
      <c r="AT496" s="117"/>
      <c r="FK496" s="125"/>
      <c r="FL496" s="125"/>
      <c r="FM496" s="125"/>
    </row>
    <row r="497" spans="1:169" x14ac:dyDescent="0.3">
      <c r="A497" s="309"/>
      <c r="B497" s="310"/>
      <c r="C497" s="263"/>
      <c r="D497" s="263"/>
      <c r="E497" s="263"/>
      <c r="F497" s="263"/>
      <c r="G497" s="263"/>
      <c r="H497" s="263"/>
      <c r="I497" s="625"/>
      <c r="J497" s="314"/>
      <c r="K497" s="314"/>
      <c r="L497" s="744"/>
      <c r="M497" s="746"/>
      <c r="N497" s="312"/>
      <c r="O497" s="312"/>
      <c r="P497" s="312"/>
      <c r="Q497" s="312"/>
      <c r="R497" s="312"/>
      <c r="S497" s="312"/>
      <c r="T497" s="263"/>
      <c r="U497" s="263"/>
      <c r="V497" s="263"/>
      <c r="W497" s="258"/>
      <c r="X497" s="263"/>
      <c r="Y497" s="263"/>
      <c r="Z497" s="263"/>
      <c r="AA497" s="263"/>
      <c r="AB497" s="312"/>
      <c r="AC497" s="312"/>
      <c r="AD497" s="312"/>
      <c r="AE497" s="312"/>
      <c r="AF497" s="312"/>
      <c r="AG497" s="312"/>
      <c r="AH497" s="312"/>
      <c r="AI497" s="312"/>
      <c r="AJ497" s="263"/>
      <c r="AK497" s="263"/>
      <c r="AL497" s="263"/>
      <c r="AM497" s="263"/>
      <c r="AN497" s="263"/>
      <c r="AO497" s="263"/>
      <c r="AP497" s="263"/>
      <c r="AQ497" s="263"/>
      <c r="AS497" s="117"/>
      <c r="AT497" s="117"/>
      <c r="FK497" s="125"/>
      <c r="FL497" s="125"/>
      <c r="FM497" s="125"/>
    </row>
    <row r="498" spans="1:169" x14ac:dyDescent="0.3">
      <c r="A498" s="309"/>
      <c r="B498" s="310"/>
      <c r="C498" s="263"/>
      <c r="D498" s="263"/>
      <c r="E498" s="263"/>
      <c r="F498" s="263"/>
      <c r="G498" s="263"/>
      <c r="H498" s="263"/>
      <c r="I498" s="625"/>
      <c r="J498" s="314"/>
      <c r="K498" s="314"/>
      <c r="L498" s="744"/>
      <c r="M498" s="746"/>
      <c r="N498" s="312"/>
      <c r="O498" s="312"/>
      <c r="P498" s="312"/>
      <c r="Q498" s="312"/>
      <c r="R498" s="312"/>
      <c r="S498" s="312"/>
      <c r="T498" s="263"/>
      <c r="U498" s="263"/>
      <c r="V498" s="263"/>
      <c r="W498" s="258"/>
      <c r="X498" s="263"/>
      <c r="Y498" s="263"/>
      <c r="Z498" s="263"/>
      <c r="AA498" s="263"/>
      <c r="AB498" s="312"/>
      <c r="AC498" s="312"/>
      <c r="AD498" s="312"/>
      <c r="AE498" s="312"/>
      <c r="AF498" s="312"/>
      <c r="AG498" s="312"/>
      <c r="AH498" s="312"/>
      <c r="AI498" s="312"/>
      <c r="AJ498" s="263"/>
      <c r="AK498" s="263"/>
      <c r="AL498" s="263"/>
      <c r="AM498" s="263"/>
      <c r="AN498" s="263"/>
      <c r="AO498" s="263"/>
      <c r="AP498" s="263"/>
      <c r="AQ498" s="263"/>
      <c r="AS498" s="117"/>
      <c r="AT498" s="117"/>
      <c r="FK498" s="125"/>
      <c r="FL498" s="125"/>
      <c r="FM498" s="125"/>
    </row>
    <row r="499" spans="1:169" x14ac:dyDescent="0.3">
      <c r="A499" s="309"/>
      <c r="B499" s="310"/>
      <c r="C499" s="263"/>
      <c r="D499" s="263"/>
      <c r="E499" s="263"/>
      <c r="F499" s="263"/>
      <c r="G499" s="263"/>
      <c r="H499" s="263"/>
      <c r="I499" s="625"/>
      <c r="J499" s="314"/>
      <c r="K499" s="314"/>
      <c r="L499" s="744"/>
      <c r="M499" s="746"/>
      <c r="N499" s="312"/>
      <c r="O499" s="312"/>
      <c r="P499" s="312"/>
      <c r="Q499" s="312"/>
      <c r="R499" s="312"/>
      <c r="S499" s="312"/>
      <c r="T499" s="263"/>
      <c r="U499" s="263"/>
      <c r="V499" s="263"/>
      <c r="W499" s="258"/>
      <c r="X499" s="263"/>
      <c r="Y499" s="263"/>
      <c r="Z499" s="263"/>
      <c r="AA499" s="263"/>
      <c r="AB499" s="312"/>
      <c r="AC499" s="312"/>
      <c r="AD499" s="312"/>
      <c r="AE499" s="312"/>
      <c r="AF499" s="312"/>
      <c r="AG499" s="312"/>
      <c r="AH499" s="312"/>
      <c r="AI499" s="312"/>
      <c r="AJ499" s="263"/>
      <c r="AK499" s="263"/>
      <c r="AL499" s="263"/>
      <c r="AM499" s="263"/>
      <c r="AN499" s="263"/>
      <c r="AO499" s="263"/>
      <c r="AP499" s="263"/>
      <c r="AQ499" s="263"/>
      <c r="AS499" s="117"/>
      <c r="AT499" s="117"/>
      <c r="FK499" s="125"/>
      <c r="FL499" s="125"/>
      <c r="FM499" s="125"/>
    </row>
    <row r="500" spans="1:169" x14ac:dyDescent="0.3">
      <c r="A500" s="309"/>
      <c r="B500" s="310"/>
      <c r="C500" s="263"/>
      <c r="D500" s="263"/>
      <c r="E500" s="263"/>
      <c r="F500" s="263"/>
      <c r="G500" s="263"/>
      <c r="H500" s="263"/>
      <c r="I500" s="625"/>
      <c r="J500" s="314"/>
      <c r="K500" s="314"/>
      <c r="L500" s="744"/>
      <c r="M500" s="746"/>
      <c r="N500" s="312"/>
      <c r="O500" s="312"/>
      <c r="P500" s="312"/>
      <c r="Q500" s="312"/>
      <c r="R500" s="312"/>
      <c r="S500" s="312"/>
      <c r="T500" s="263"/>
      <c r="U500" s="263"/>
      <c r="V500" s="263"/>
      <c r="W500" s="258"/>
      <c r="X500" s="263"/>
      <c r="Y500" s="263"/>
      <c r="Z500" s="263"/>
      <c r="AA500" s="263"/>
      <c r="AB500" s="312"/>
      <c r="AC500" s="312"/>
      <c r="AD500" s="312"/>
      <c r="AE500" s="312"/>
      <c r="AF500" s="312"/>
      <c r="AG500" s="312"/>
      <c r="AH500" s="312"/>
      <c r="AI500" s="312"/>
      <c r="AJ500" s="263"/>
      <c r="AK500" s="263"/>
      <c r="AL500" s="263"/>
      <c r="AM500" s="263"/>
      <c r="AN500" s="263"/>
      <c r="AO500" s="263"/>
      <c r="AP500" s="263"/>
      <c r="AQ500" s="263"/>
      <c r="AS500" s="117"/>
      <c r="AT500" s="117"/>
      <c r="FK500" s="125"/>
      <c r="FL500" s="125"/>
      <c r="FM500" s="125"/>
    </row>
    <row r="501" spans="1:169" x14ac:dyDescent="0.3">
      <c r="A501" s="309"/>
      <c r="B501" s="310"/>
      <c r="C501" s="263"/>
      <c r="D501" s="263"/>
      <c r="E501" s="263"/>
      <c r="F501" s="263"/>
      <c r="G501" s="263"/>
      <c r="H501" s="263"/>
      <c r="I501" s="625"/>
      <c r="J501" s="314"/>
      <c r="K501" s="314"/>
      <c r="L501" s="744"/>
      <c r="M501" s="746"/>
      <c r="N501" s="312"/>
      <c r="O501" s="312"/>
      <c r="P501" s="312"/>
      <c r="Q501" s="312"/>
      <c r="R501" s="312"/>
      <c r="S501" s="312"/>
      <c r="T501" s="263"/>
      <c r="U501" s="263"/>
      <c r="V501" s="263"/>
      <c r="W501" s="258"/>
      <c r="X501" s="263"/>
      <c r="Y501" s="263"/>
      <c r="Z501" s="263"/>
      <c r="AA501" s="263"/>
      <c r="AB501" s="312"/>
      <c r="AC501" s="312"/>
      <c r="AD501" s="312"/>
      <c r="AE501" s="312"/>
      <c r="AF501" s="312"/>
      <c r="AG501" s="312"/>
      <c r="AH501" s="312"/>
      <c r="AI501" s="312"/>
      <c r="AJ501" s="263"/>
      <c r="AK501" s="263"/>
      <c r="AL501" s="263"/>
      <c r="AM501" s="263"/>
      <c r="AN501" s="263"/>
      <c r="AO501" s="263"/>
      <c r="AP501" s="263"/>
      <c r="AQ501" s="263"/>
      <c r="AS501" s="117"/>
      <c r="AT501" s="117"/>
      <c r="FK501" s="125"/>
      <c r="FL501" s="125"/>
      <c r="FM501" s="125"/>
    </row>
    <row r="502" spans="1:169" x14ac:dyDescent="0.3">
      <c r="A502" s="309"/>
      <c r="B502" s="310"/>
      <c r="C502" s="263"/>
      <c r="D502" s="263"/>
      <c r="E502" s="263"/>
      <c r="F502" s="263"/>
      <c r="G502" s="263"/>
      <c r="H502" s="263"/>
      <c r="I502" s="625"/>
      <c r="J502" s="314"/>
      <c r="K502" s="314"/>
      <c r="L502" s="744"/>
      <c r="M502" s="746"/>
      <c r="N502" s="312"/>
      <c r="O502" s="312"/>
      <c r="P502" s="312"/>
      <c r="Q502" s="312"/>
      <c r="R502" s="312"/>
      <c r="S502" s="312"/>
      <c r="T502" s="263"/>
      <c r="U502" s="263"/>
      <c r="V502" s="263"/>
      <c r="W502" s="258"/>
      <c r="X502" s="263"/>
      <c r="Y502" s="263"/>
      <c r="Z502" s="263"/>
      <c r="AA502" s="263"/>
      <c r="AB502" s="312"/>
      <c r="AC502" s="312"/>
      <c r="AD502" s="312"/>
      <c r="AE502" s="312"/>
      <c r="AF502" s="312"/>
      <c r="AG502" s="312"/>
      <c r="AH502" s="312"/>
      <c r="AI502" s="312"/>
      <c r="AJ502" s="263"/>
      <c r="AK502" s="263"/>
      <c r="AL502" s="263"/>
      <c r="AM502" s="263"/>
      <c r="AN502" s="263"/>
      <c r="AO502" s="263"/>
      <c r="AP502" s="263"/>
      <c r="AQ502" s="263"/>
      <c r="AS502" s="117"/>
      <c r="AT502" s="117"/>
      <c r="FK502" s="125"/>
      <c r="FL502" s="125"/>
      <c r="FM502" s="125"/>
    </row>
    <row r="503" spans="1:169" x14ac:dyDescent="0.3">
      <c r="A503" s="309"/>
      <c r="B503" s="310"/>
      <c r="C503" s="263"/>
      <c r="D503" s="263"/>
      <c r="E503" s="263"/>
      <c r="F503" s="263"/>
      <c r="G503" s="263"/>
      <c r="H503" s="263"/>
      <c r="I503" s="625"/>
      <c r="J503" s="314"/>
      <c r="K503" s="314"/>
      <c r="L503" s="744"/>
      <c r="M503" s="746"/>
      <c r="N503" s="312"/>
      <c r="O503" s="312"/>
      <c r="P503" s="312"/>
      <c r="Q503" s="312"/>
      <c r="R503" s="312"/>
      <c r="S503" s="312"/>
      <c r="T503" s="263"/>
      <c r="U503" s="263"/>
      <c r="V503" s="263"/>
      <c r="W503" s="258"/>
      <c r="X503" s="263"/>
      <c r="Y503" s="263"/>
      <c r="Z503" s="263"/>
      <c r="AA503" s="263"/>
      <c r="AB503" s="312"/>
      <c r="AC503" s="312"/>
      <c r="AD503" s="312"/>
      <c r="AE503" s="312"/>
      <c r="AF503" s="312"/>
      <c r="AG503" s="312"/>
      <c r="AH503" s="312"/>
      <c r="AI503" s="312"/>
      <c r="AJ503" s="263"/>
      <c r="AK503" s="263"/>
      <c r="AL503" s="263"/>
      <c r="AM503" s="263"/>
      <c r="AN503" s="263"/>
      <c r="AO503" s="263"/>
      <c r="AP503" s="263"/>
      <c r="AQ503" s="263"/>
      <c r="AS503" s="117"/>
      <c r="AT503" s="117"/>
      <c r="FK503" s="125"/>
      <c r="FL503" s="125"/>
      <c r="FM503" s="125"/>
    </row>
    <row r="504" spans="1:169" x14ac:dyDescent="0.3">
      <c r="A504" s="309"/>
      <c r="B504" s="310"/>
      <c r="C504" s="263"/>
      <c r="D504" s="263"/>
      <c r="E504" s="263"/>
      <c r="F504" s="263"/>
      <c r="G504" s="263"/>
      <c r="H504" s="263"/>
      <c r="I504" s="625"/>
      <c r="J504" s="314"/>
      <c r="K504" s="314"/>
      <c r="L504" s="744"/>
      <c r="M504" s="746"/>
      <c r="N504" s="312"/>
      <c r="O504" s="312"/>
      <c r="P504" s="312"/>
      <c r="Q504" s="312"/>
      <c r="R504" s="312"/>
      <c r="S504" s="312"/>
      <c r="T504" s="263"/>
      <c r="U504" s="263"/>
      <c r="V504" s="263"/>
      <c r="W504" s="258"/>
      <c r="X504" s="263"/>
      <c r="Y504" s="263"/>
      <c r="Z504" s="263"/>
      <c r="AA504" s="263"/>
      <c r="AB504" s="312"/>
      <c r="AC504" s="312"/>
      <c r="AD504" s="312"/>
      <c r="AE504" s="312"/>
      <c r="AF504" s="312"/>
      <c r="AG504" s="312"/>
      <c r="AH504" s="312"/>
      <c r="AI504" s="312"/>
      <c r="AJ504" s="263"/>
      <c r="AK504" s="263"/>
      <c r="AL504" s="263"/>
      <c r="AM504" s="263"/>
      <c r="AN504" s="263"/>
      <c r="AO504" s="263"/>
      <c r="AP504" s="263"/>
      <c r="AQ504" s="263"/>
      <c r="AS504" s="117"/>
      <c r="AT504" s="117"/>
      <c r="FK504" s="125"/>
      <c r="FL504" s="125"/>
      <c r="FM504" s="125"/>
    </row>
    <row r="505" spans="1:169" x14ac:dyDescent="0.3">
      <c r="A505" s="309"/>
      <c r="B505" s="310"/>
      <c r="C505" s="263"/>
      <c r="D505" s="263"/>
      <c r="E505" s="263"/>
      <c r="F505" s="263"/>
      <c r="G505" s="263"/>
      <c r="H505" s="263"/>
      <c r="I505" s="625"/>
      <c r="J505" s="314"/>
      <c r="K505" s="314"/>
      <c r="L505" s="744"/>
      <c r="M505" s="746"/>
      <c r="N505" s="312"/>
      <c r="O505" s="312"/>
      <c r="P505" s="312"/>
      <c r="Q505" s="312"/>
      <c r="R505" s="312"/>
      <c r="S505" s="312"/>
      <c r="T505" s="263"/>
      <c r="U505" s="263"/>
      <c r="V505" s="263"/>
      <c r="W505" s="258"/>
      <c r="X505" s="263"/>
      <c r="Y505" s="263"/>
      <c r="Z505" s="263"/>
      <c r="AA505" s="263"/>
      <c r="AB505" s="312"/>
      <c r="AC505" s="312"/>
      <c r="AD505" s="312"/>
      <c r="AE505" s="312"/>
      <c r="AF505" s="312"/>
      <c r="AG505" s="312"/>
      <c r="AH505" s="312"/>
      <c r="AI505" s="312"/>
      <c r="AJ505" s="263"/>
      <c r="AK505" s="263"/>
      <c r="AL505" s="263"/>
      <c r="AM505" s="263"/>
      <c r="AN505" s="263"/>
      <c r="AO505" s="263"/>
      <c r="AP505" s="263"/>
      <c r="AQ505" s="263"/>
      <c r="AS505" s="117"/>
      <c r="AT505" s="117"/>
      <c r="FK505" s="125"/>
      <c r="FL505" s="125"/>
      <c r="FM505" s="125"/>
    </row>
    <row r="506" spans="1:169" x14ac:dyDescent="0.3">
      <c r="A506" s="309"/>
      <c r="B506" s="310"/>
      <c r="C506" s="263"/>
      <c r="D506" s="263"/>
      <c r="E506" s="263"/>
      <c r="F506" s="263"/>
      <c r="G506" s="263"/>
      <c r="H506" s="263"/>
      <c r="I506" s="625"/>
      <c r="J506" s="314"/>
      <c r="K506" s="314"/>
      <c r="L506" s="744"/>
      <c r="M506" s="746"/>
      <c r="N506" s="312"/>
      <c r="O506" s="312"/>
      <c r="P506" s="312"/>
      <c r="Q506" s="312"/>
      <c r="R506" s="312"/>
      <c r="S506" s="312"/>
      <c r="T506" s="263"/>
      <c r="U506" s="263"/>
      <c r="V506" s="263"/>
      <c r="W506" s="258"/>
      <c r="X506" s="263"/>
      <c r="Y506" s="263"/>
      <c r="Z506" s="263"/>
      <c r="AA506" s="263"/>
      <c r="AB506" s="312"/>
      <c r="AC506" s="312"/>
      <c r="AD506" s="312"/>
      <c r="AE506" s="312"/>
      <c r="AF506" s="312"/>
      <c r="AG506" s="312"/>
      <c r="AH506" s="312"/>
      <c r="AI506" s="312"/>
      <c r="AJ506" s="263"/>
      <c r="AK506" s="263"/>
      <c r="AL506" s="263"/>
      <c r="AM506" s="263"/>
      <c r="AN506" s="263"/>
      <c r="AO506" s="263"/>
      <c r="AP506" s="263"/>
      <c r="AQ506" s="263"/>
      <c r="AS506" s="117"/>
      <c r="AT506" s="117"/>
      <c r="FK506" s="125"/>
      <c r="FL506" s="125"/>
      <c r="FM506" s="125"/>
    </row>
    <row r="507" spans="1:169" x14ac:dyDescent="0.3">
      <c r="A507" s="309"/>
      <c r="B507" s="310"/>
      <c r="C507" s="263"/>
      <c r="D507" s="263"/>
      <c r="E507" s="263"/>
      <c r="F507" s="263"/>
      <c r="G507" s="263"/>
      <c r="H507" s="263"/>
      <c r="I507" s="625"/>
      <c r="J507" s="314"/>
      <c r="K507" s="314"/>
      <c r="L507" s="744"/>
      <c r="M507" s="746"/>
      <c r="N507" s="312"/>
      <c r="O507" s="312"/>
      <c r="P507" s="312"/>
      <c r="Q507" s="312"/>
      <c r="R507" s="312"/>
      <c r="S507" s="312"/>
      <c r="T507" s="263"/>
      <c r="U507" s="263"/>
      <c r="V507" s="263"/>
      <c r="W507" s="258"/>
      <c r="X507" s="263"/>
      <c r="Y507" s="263"/>
      <c r="Z507" s="263"/>
      <c r="AA507" s="263"/>
      <c r="AB507" s="312"/>
      <c r="AC507" s="312"/>
      <c r="AD507" s="312"/>
      <c r="AE507" s="312"/>
      <c r="AF507" s="312"/>
      <c r="AG507" s="312"/>
      <c r="AH507" s="312"/>
      <c r="AI507" s="312"/>
      <c r="AJ507" s="263"/>
      <c r="AK507" s="263"/>
      <c r="AL507" s="263"/>
      <c r="AM507" s="263"/>
      <c r="AN507" s="263"/>
      <c r="AO507" s="263"/>
      <c r="AP507" s="263"/>
      <c r="AQ507" s="263"/>
      <c r="AS507" s="117"/>
      <c r="AT507" s="117"/>
      <c r="FK507" s="125"/>
      <c r="FL507" s="125"/>
      <c r="FM507" s="125"/>
    </row>
    <row r="508" spans="1:169" x14ac:dyDescent="0.3">
      <c r="A508" s="309"/>
      <c r="B508" s="310"/>
      <c r="C508" s="263"/>
      <c r="D508" s="263"/>
      <c r="E508" s="263"/>
      <c r="F508" s="263"/>
      <c r="G508" s="263"/>
      <c r="H508" s="263"/>
      <c r="I508" s="625"/>
      <c r="J508" s="314"/>
      <c r="K508" s="314"/>
      <c r="L508" s="744"/>
      <c r="M508" s="746"/>
      <c r="N508" s="312"/>
      <c r="O508" s="312"/>
      <c r="P508" s="312"/>
      <c r="Q508" s="312"/>
      <c r="R508" s="312"/>
      <c r="S508" s="312"/>
      <c r="T508" s="263"/>
      <c r="U508" s="263"/>
      <c r="V508" s="263"/>
      <c r="W508" s="258"/>
      <c r="X508" s="263"/>
      <c r="Y508" s="263"/>
      <c r="Z508" s="263"/>
      <c r="AA508" s="263"/>
      <c r="AB508" s="312"/>
      <c r="AC508" s="312"/>
      <c r="AD508" s="312"/>
      <c r="AE508" s="312"/>
      <c r="AF508" s="312"/>
      <c r="AG508" s="312"/>
      <c r="AH508" s="312"/>
      <c r="AI508" s="312"/>
      <c r="AJ508" s="263"/>
      <c r="AK508" s="263"/>
      <c r="AL508" s="263"/>
      <c r="AM508" s="263"/>
      <c r="AN508" s="263"/>
      <c r="AO508" s="263"/>
      <c r="AP508" s="263"/>
      <c r="AQ508" s="263"/>
      <c r="AS508" s="117"/>
      <c r="AT508" s="117"/>
      <c r="FK508" s="125"/>
      <c r="FL508" s="125"/>
      <c r="FM508" s="125"/>
    </row>
    <row r="509" spans="1:169" x14ac:dyDescent="0.3">
      <c r="A509" s="309"/>
      <c r="B509" s="310"/>
      <c r="C509" s="263"/>
      <c r="D509" s="263"/>
      <c r="E509" s="263"/>
      <c r="F509" s="263"/>
      <c r="G509" s="263"/>
      <c r="H509" s="263"/>
      <c r="I509" s="625"/>
      <c r="J509" s="314"/>
      <c r="K509" s="314"/>
      <c r="L509" s="744"/>
      <c r="M509" s="746"/>
      <c r="N509" s="312"/>
      <c r="O509" s="312"/>
      <c r="P509" s="312"/>
      <c r="Q509" s="312"/>
      <c r="R509" s="312"/>
      <c r="S509" s="312"/>
      <c r="T509" s="263"/>
      <c r="U509" s="263"/>
      <c r="V509" s="263"/>
      <c r="W509" s="258"/>
      <c r="X509" s="263"/>
      <c r="Y509" s="263"/>
      <c r="Z509" s="263"/>
      <c r="AA509" s="263"/>
      <c r="AB509" s="312"/>
      <c r="AC509" s="312"/>
      <c r="AD509" s="312"/>
      <c r="AE509" s="312"/>
      <c r="AF509" s="312"/>
      <c r="AG509" s="312"/>
      <c r="AH509" s="312"/>
      <c r="AI509" s="312"/>
      <c r="AJ509" s="263"/>
      <c r="AK509" s="263"/>
      <c r="AL509" s="263"/>
      <c r="AM509" s="263"/>
      <c r="AN509" s="263"/>
      <c r="AO509" s="263"/>
      <c r="AP509" s="263"/>
      <c r="AQ509" s="263"/>
      <c r="AS509" s="117"/>
      <c r="AT509" s="117"/>
      <c r="FK509" s="125"/>
      <c r="FL509" s="125"/>
      <c r="FM509" s="125"/>
    </row>
    <row r="510" spans="1:169" x14ac:dyDescent="0.3">
      <c r="A510" s="309"/>
      <c r="B510" s="310"/>
      <c r="C510" s="263"/>
      <c r="D510" s="263"/>
      <c r="E510" s="263"/>
      <c r="F510" s="263"/>
      <c r="G510" s="263"/>
      <c r="H510" s="263"/>
      <c r="I510" s="625"/>
      <c r="J510" s="314"/>
      <c r="K510" s="314"/>
      <c r="L510" s="744"/>
      <c r="M510" s="746"/>
      <c r="N510" s="312"/>
      <c r="O510" s="312"/>
      <c r="P510" s="312"/>
      <c r="Q510" s="312"/>
      <c r="R510" s="312"/>
      <c r="S510" s="312"/>
      <c r="T510" s="263"/>
      <c r="U510" s="263"/>
      <c r="V510" s="263"/>
      <c r="W510" s="258"/>
      <c r="X510" s="263"/>
      <c r="Y510" s="263"/>
      <c r="Z510" s="263"/>
      <c r="AA510" s="263"/>
      <c r="AB510" s="312"/>
      <c r="AC510" s="312"/>
      <c r="AD510" s="312"/>
      <c r="AE510" s="312"/>
      <c r="AF510" s="312"/>
      <c r="AG510" s="312"/>
      <c r="AH510" s="312"/>
      <c r="AI510" s="312"/>
      <c r="AJ510" s="263"/>
      <c r="AK510" s="263"/>
      <c r="AL510" s="263"/>
      <c r="AM510" s="263"/>
      <c r="AN510" s="263"/>
      <c r="AO510" s="263"/>
      <c r="AP510" s="263"/>
      <c r="AQ510" s="263"/>
      <c r="AS510" s="117"/>
      <c r="AT510" s="117"/>
      <c r="FK510" s="125"/>
      <c r="FL510" s="125"/>
      <c r="FM510" s="125"/>
    </row>
    <row r="511" spans="1:169" x14ac:dyDescent="0.3">
      <c r="A511" s="309"/>
      <c r="B511" s="310"/>
      <c r="C511" s="263"/>
      <c r="D511" s="263"/>
      <c r="E511" s="263"/>
      <c r="F511" s="263"/>
      <c r="G511" s="263"/>
      <c r="H511" s="263"/>
      <c r="I511" s="625"/>
      <c r="J511" s="314"/>
      <c r="K511" s="314"/>
      <c r="L511" s="744"/>
      <c r="M511" s="746"/>
      <c r="N511" s="312"/>
      <c r="O511" s="312"/>
      <c r="P511" s="312"/>
      <c r="Q511" s="312"/>
      <c r="R511" s="312"/>
      <c r="S511" s="312"/>
      <c r="T511" s="263"/>
      <c r="U511" s="263"/>
      <c r="V511" s="263"/>
      <c r="W511" s="258"/>
      <c r="X511" s="263"/>
      <c r="Y511" s="263"/>
      <c r="Z511" s="263"/>
      <c r="AA511" s="263"/>
      <c r="AB511" s="312"/>
      <c r="AC511" s="312"/>
      <c r="AD511" s="312"/>
      <c r="AE511" s="312"/>
      <c r="AF511" s="312"/>
      <c r="AG511" s="312"/>
      <c r="AH511" s="312"/>
      <c r="AI511" s="312"/>
      <c r="AJ511" s="263"/>
      <c r="AK511" s="263"/>
      <c r="AL511" s="263"/>
      <c r="AM511" s="263"/>
      <c r="AN511" s="263"/>
      <c r="AO511" s="263"/>
      <c r="AP511" s="263"/>
      <c r="AQ511" s="263"/>
      <c r="AS511" s="117"/>
      <c r="AT511" s="117"/>
      <c r="FK511" s="125"/>
      <c r="FL511" s="125"/>
      <c r="FM511" s="125"/>
    </row>
    <row r="512" spans="1:169" x14ac:dyDescent="0.3">
      <c r="A512" s="309"/>
      <c r="B512" s="310"/>
      <c r="C512" s="263"/>
      <c r="D512" s="263"/>
      <c r="E512" s="263"/>
      <c r="F512" s="263"/>
      <c r="G512" s="263"/>
      <c r="H512" s="263"/>
      <c r="I512" s="625"/>
      <c r="J512" s="314"/>
      <c r="K512" s="314"/>
      <c r="L512" s="744"/>
      <c r="M512" s="746"/>
      <c r="N512" s="312"/>
      <c r="O512" s="312"/>
      <c r="P512" s="312"/>
      <c r="Q512" s="312"/>
      <c r="R512" s="312"/>
      <c r="S512" s="312"/>
      <c r="T512" s="263"/>
      <c r="U512" s="263"/>
      <c r="V512" s="263"/>
      <c r="W512" s="258"/>
      <c r="X512" s="263"/>
      <c r="Y512" s="263"/>
      <c r="Z512" s="263"/>
      <c r="AA512" s="263"/>
      <c r="AB512" s="312"/>
      <c r="AC512" s="312"/>
      <c r="AD512" s="312"/>
      <c r="AE512" s="312"/>
      <c r="AF512" s="312"/>
      <c r="AG512" s="312"/>
      <c r="AH512" s="312"/>
      <c r="AI512" s="312"/>
      <c r="AJ512" s="263"/>
      <c r="AK512" s="263"/>
      <c r="AL512" s="263"/>
      <c r="AM512" s="263"/>
      <c r="AN512" s="263"/>
      <c r="AO512" s="263"/>
      <c r="AP512" s="263"/>
      <c r="AQ512" s="263"/>
      <c r="AS512" s="117"/>
      <c r="AT512" s="117"/>
      <c r="FK512" s="125"/>
      <c r="FL512" s="125"/>
      <c r="FM512" s="125"/>
    </row>
    <row r="513" spans="1:169" x14ac:dyDescent="0.3">
      <c r="A513" s="309"/>
      <c r="B513" s="310"/>
      <c r="C513" s="263"/>
      <c r="D513" s="263"/>
      <c r="E513" s="263"/>
      <c r="F513" s="263"/>
      <c r="G513" s="263"/>
      <c r="H513" s="263"/>
      <c r="I513" s="625"/>
      <c r="J513" s="314"/>
      <c r="K513" s="314"/>
      <c r="L513" s="744"/>
      <c r="M513" s="746"/>
      <c r="N513" s="312"/>
      <c r="O513" s="312"/>
      <c r="P513" s="312"/>
      <c r="Q513" s="312"/>
      <c r="R513" s="312"/>
      <c r="S513" s="312"/>
      <c r="T513" s="263"/>
      <c r="U513" s="263"/>
      <c r="V513" s="263"/>
      <c r="W513" s="258"/>
      <c r="X513" s="263"/>
      <c r="Y513" s="263"/>
      <c r="Z513" s="263"/>
      <c r="AA513" s="263"/>
      <c r="AB513" s="312"/>
      <c r="AC513" s="312"/>
      <c r="AD513" s="312"/>
      <c r="AE513" s="312"/>
      <c r="AF513" s="312"/>
      <c r="AG513" s="312"/>
      <c r="AH513" s="312"/>
      <c r="AI513" s="312"/>
      <c r="AJ513" s="263"/>
      <c r="AK513" s="263"/>
      <c r="AL513" s="263"/>
      <c r="AM513" s="263"/>
      <c r="AN513" s="263"/>
      <c r="AO513" s="263"/>
      <c r="AP513" s="263"/>
      <c r="AQ513" s="263"/>
      <c r="AS513" s="117"/>
      <c r="AT513" s="117"/>
      <c r="FK513" s="125"/>
      <c r="FL513" s="125"/>
      <c r="FM513" s="125"/>
    </row>
    <row r="514" spans="1:169" x14ac:dyDescent="0.3">
      <c r="A514" s="309"/>
      <c r="B514" s="310"/>
      <c r="C514" s="263"/>
      <c r="D514" s="263"/>
      <c r="E514" s="263"/>
      <c r="F514" s="263"/>
      <c r="G514" s="263"/>
      <c r="H514" s="263"/>
      <c r="I514" s="625"/>
      <c r="J514" s="314"/>
      <c r="K514" s="314"/>
      <c r="L514" s="744"/>
      <c r="M514" s="746"/>
      <c r="N514" s="312"/>
      <c r="O514" s="312"/>
      <c r="P514" s="312"/>
      <c r="Q514" s="312"/>
      <c r="R514" s="312"/>
      <c r="S514" s="312"/>
      <c r="T514" s="263"/>
      <c r="U514" s="263"/>
      <c r="V514" s="263"/>
      <c r="W514" s="258"/>
      <c r="X514" s="263"/>
      <c r="Y514" s="263"/>
      <c r="Z514" s="263"/>
      <c r="AA514" s="263"/>
      <c r="AB514" s="312"/>
      <c r="AC514" s="312"/>
      <c r="AD514" s="312"/>
      <c r="AE514" s="312"/>
      <c r="AF514" s="312"/>
      <c r="AG514" s="312"/>
      <c r="AH514" s="312"/>
      <c r="AI514" s="312"/>
      <c r="AJ514" s="263"/>
      <c r="AK514" s="263"/>
      <c r="AL514" s="263"/>
      <c r="AM514" s="263"/>
      <c r="AN514" s="263"/>
      <c r="AO514" s="263"/>
      <c r="AP514" s="263"/>
      <c r="AQ514" s="263"/>
      <c r="AS514" s="117"/>
      <c r="AT514" s="117"/>
      <c r="FK514" s="125"/>
      <c r="FL514" s="125"/>
      <c r="FM514" s="125"/>
    </row>
    <row r="515" spans="1:169" x14ac:dyDescent="0.3">
      <c r="A515" s="309"/>
      <c r="B515" s="310"/>
      <c r="C515" s="263"/>
      <c r="D515" s="263"/>
      <c r="E515" s="263"/>
      <c r="F515" s="263"/>
      <c r="G515" s="263"/>
      <c r="H515" s="263"/>
      <c r="I515" s="625"/>
      <c r="J515" s="314"/>
      <c r="K515" s="314"/>
      <c r="L515" s="744"/>
      <c r="M515" s="746"/>
      <c r="N515" s="312"/>
      <c r="O515" s="312"/>
      <c r="P515" s="312"/>
      <c r="Q515" s="312"/>
      <c r="R515" s="312"/>
      <c r="S515" s="312"/>
      <c r="T515" s="263"/>
      <c r="U515" s="263"/>
      <c r="V515" s="263"/>
      <c r="W515" s="258"/>
      <c r="X515" s="263"/>
      <c r="Y515" s="263"/>
      <c r="Z515" s="263"/>
      <c r="AA515" s="263"/>
      <c r="AB515" s="312"/>
      <c r="AC515" s="312"/>
      <c r="AD515" s="312"/>
      <c r="AE515" s="312"/>
      <c r="AF515" s="312"/>
      <c r="AG515" s="312"/>
      <c r="AH515" s="312"/>
      <c r="AI515" s="312"/>
      <c r="AJ515" s="263"/>
      <c r="AK515" s="263"/>
      <c r="AL515" s="263"/>
      <c r="AM515" s="263"/>
      <c r="AN515" s="263"/>
      <c r="AO515" s="263"/>
      <c r="AP515" s="263"/>
      <c r="AQ515" s="263"/>
      <c r="AS515" s="117"/>
      <c r="AT515" s="117"/>
      <c r="FK515" s="125"/>
      <c r="FL515" s="125"/>
      <c r="FM515" s="125"/>
    </row>
    <row r="516" spans="1:169" x14ac:dyDescent="0.3">
      <c r="A516" s="309"/>
      <c r="B516" s="310"/>
      <c r="C516" s="263"/>
      <c r="D516" s="263"/>
      <c r="E516" s="263"/>
      <c r="F516" s="263"/>
      <c r="G516" s="263"/>
      <c r="H516" s="263"/>
      <c r="I516" s="625"/>
      <c r="J516" s="314"/>
      <c r="K516" s="314"/>
      <c r="L516" s="744"/>
      <c r="M516" s="746"/>
      <c r="N516" s="312"/>
      <c r="O516" s="312"/>
      <c r="P516" s="312"/>
      <c r="Q516" s="312"/>
      <c r="R516" s="312"/>
      <c r="S516" s="312"/>
      <c r="T516" s="263"/>
      <c r="U516" s="263"/>
      <c r="V516" s="263"/>
      <c r="W516" s="258"/>
      <c r="X516" s="263"/>
      <c r="Y516" s="263"/>
      <c r="Z516" s="263"/>
      <c r="AA516" s="263"/>
      <c r="AB516" s="312"/>
      <c r="AC516" s="312"/>
      <c r="AD516" s="312"/>
      <c r="AE516" s="312"/>
      <c r="AF516" s="312"/>
      <c r="AG516" s="312"/>
      <c r="AH516" s="312"/>
      <c r="AI516" s="312"/>
      <c r="AJ516" s="263"/>
      <c r="AK516" s="263"/>
      <c r="AL516" s="263"/>
      <c r="AM516" s="263"/>
      <c r="AN516" s="263"/>
      <c r="AO516" s="263"/>
      <c r="AP516" s="263"/>
      <c r="AQ516" s="263"/>
      <c r="AS516" s="117"/>
      <c r="AT516" s="117"/>
      <c r="FK516" s="125"/>
      <c r="FL516" s="125"/>
      <c r="FM516" s="125"/>
    </row>
    <row r="517" spans="1:169" x14ac:dyDescent="0.3">
      <c r="A517" s="309"/>
      <c r="B517" s="310"/>
      <c r="C517" s="263"/>
      <c r="D517" s="263"/>
      <c r="E517" s="263"/>
      <c r="F517" s="263"/>
      <c r="G517" s="263"/>
      <c r="H517" s="263"/>
      <c r="I517" s="625"/>
      <c r="J517" s="314"/>
      <c r="K517" s="314"/>
      <c r="L517" s="744"/>
      <c r="M517" s="746"/>
      <c r="N517" s="312"/>
      <c r="O517" s="312"/>
      <c r="P517" s="312"/>
      <c r="Q517" s="312"/>
      <c r="R517" s="312"/>
      <c r="S517" s="312"/>
      <c r="T517" s="263"/>
      <c r="U517" s="263"/>
      <c r="V517" s="263"/>
      <c r="W517" s="258"/>
      <c r="X517" s="263"/>
      <c r="Y517" s="263"/>
      <c r="Z517" s="263"/>
      <c r="AA517" s="263"/>
      <c r="AB517" s="312"/>
      <c r="AC517" s="312"/>
      <c r="AD517" s="312"/>
      <c r="AE517" s="312"/>
      <c r="AF517" s="312"/>
      <c r="AG517" s="312"/>
      <c r="AH517" s="312"/>
      <c r="AI517" s="312"/>
      <c r="AJ517" s="263"/>
      <c r="AK517" s="263"/>
      <c r="AL517" s="263"/>
      <c r="AM517" s="263"/>
      <c r="AN517" s="263"/>
      <c r="AO517" s="263"/>
      <c r="AP517" s="263"/>
      <c r="AQ517" s="263"/>
      <c r="AS517" s="117"/>
      <c r="AT517" s="117"/>
      <c r="FK517" s="125"/>
      <c r="FL517" s="125"/>
      <c r="FM517" s="125"/>
    </row>
    <row r="518" spans="1:169" x14ac:dyDescent="0.3">
      <c r="A518" s="309"/>
      <c r="B518" s="310"/>
      <c r="C518" s="263"/>
      <c r="D518" s="263"/>
      <c r="E518" s="263"/>
      <c r="F518" s="263"/>
      <c r="G518" s="263"/>
      <c r="H518" s="263"/>
      <c r="I518" s="625"/>
      <c r="J518" s="314"/>
      <c r="K518" s="314"/>
      <c r="L518" s="744"/>
      <c r="M518" s="746"/>
      <c r="N518" s="312"/>
      <c r="O518" s="312"/>
      <c r="P518" s="312"/>
      <c r="Q518" s="312"/>
      <c r="R518" s="312"/>
      <c r="S518" s="312"/>
      <c r="T518" s="263"/>
      <c r="U518" s="263"/>
      <c r="V518" s="263"/>
      <c r="W518" s="258"/>
      <c r="X518" s="263"/>
      <c r="Y518" s="263"/>
      <c r="Z518" s="263"/>
      <c r="AA518" s="263"/>
      <c r="AB518" s="312"/>
      <c r="AC518" s="312"/>
      <c r="AD518" s="312"/>
      <c r="AE518" s="312"/>
      <c r="AF518" s="312"/>
      <c r="AG518" s="312"/>
      <c r="AH518" s="312"/>
      <c r="AI518" s="312"/>
      <c r="AJ518" s="263"/>
      <c r="AK518" s="263"/>
      <c r="AL518" s="263"/>
      <c r="AM518" s="263"/>
      <c r="AN518" s="263"/>
      <c r="AO518" s="263"/>
      <c r="AP518" s="263"/>
      <c r="AQ518" s="263"/>
      <c r="AS518" s="117"/>
      <c r="AT518" s="117"/>
      <c r="FK518" s="125"/>
      <c r="FL518" s="125"/>
      <c r="FM518" s="125"/>
    </row>
    <row r="519" spans="1:169" x14ac:dyDescent="0.3">
      <c r="A519" s="309"/>
      <c r="B519" s="310"/>
      <c r="C519" s="263"/>
      <c r="D519" s="263"/>
      <c r="E519" s="263"/>
      <c r="F519" s="263"/>
      <c r="G519" s="263"/>
      <c r="H519" s="263"/>
      <c r="I519" s="625"/>
      <c r="J519" s="314"/>
      <c r="K519" s="314"/>
      <c r="L519" s="744"/>
      <c r="M519" s="746"/>
      <c r="N519" s="312"/>
      <c r="O519" s="312"/>
      <c r="P519" s="312"/>
      <c r="Q519" s="312"/>
      <c r="R519" s="312"/>
      <c r="S519" s="312"/>
      <c r="T519" s="263"/>
      <c r="U519" s="263"/>
      <c r="V519" s="263"/>
      <c r="W519" s="258"/>
      <c r="X519" s="263"/>
      <c r="Y519" s="263"/>
      <c r="Z519" s="263"/>
      <c r="AA519" s="263"/>
      <c r="AB519" s="312"/>
      <c r="AC519" s="312"/>
      <c r="AD519" s="312"/>
      <c r="AE519" s="312"/>
      <c r="AF519" s="312"/>
      <c r="AG519" s="312"/>
      <c r="AH519" s="312"/>
      <c r="AI519" s="312"/>
      <c r="AJ519" s="263"/>
      <c r="AK519" s="263"/>
      <c r="AL519" s="263"/>
      <c r="AM519" s="263"/>
      <c r="AN519" s="263"/>
      <c r="AO519" s="263"/>
      <c r="AP519" s="263"/>
      <c r="AQ519" s="263"/>
      <c r="AS519" s="117"/>
      <c r="AT519" s="117"/>
      <c r="FK519" s="125"/>
      <c r="FL519" s="125"/>
      <c r="FM519" s="125"/>
    </row>
    <row r="520" spans="1:169" x14ac:dyDescent="0.3">
      <c r="A520" s="309"/>
      <c r="B520" s="310"/>
      <c r="C520" s="263"/>
      <c r="D520" s="263"/>
      <c r="E520" s="263"/>
      <c r="F520" s="263"/>
      <c r="G520" s="263"/>
      <c r="H520" s="263"/>
      <c r="I520" s="625"/>
      <c r="J520" s="314"/>
      <c r="K520" s="314"/>
      <c r="L520" s="744"/>
      <c r="M520" s="746"/>
      <c r="N520" s="312"/>
      <c r="O520" s="312"/>
      <c r="P520" s="312"/>
      <c r="Q520" s="312"/>
      <c r="R520" s="312"/>
      <c r="S520" s="312"/>
      <c r="T520" s="263"/>
      <c r="U520" s="263"/>
      <c r="V520" s="263"/>
      <c r="W520" s="258"/>
      <c r="X520" s="263"/>
      <c r="Y520" s="263"/>
      <c r="Z520" s="263"/>
      <c r="AA520" s="263"/>
      <c r="AB520" s="312"/>
      <c r="AC520" s="312"/>
      <c r="AD520" s="312"/>
      <c r="AE520" s="312"/>
      <c r="AF520" s="312"/>
      <c r="AG520" s="312"/>
      <c r="AH520" s="312"/>
      <c r="AI520" s="312"/>
      <c r="AJ520" s="263"/>
      <c r="AK520" s="263"/>
      <c r="AL520" s="263"/>
      <c r="AM520" s="263"/>
      <c r="AN520" s="263"/>
      <c r="AO520" s="263"/>
      <c r="AP520" s="263"/>
      <c r="AQ520" s="263"/>
      <c r="AS520" s="117"/>
      <c r="AT520" s="117"/>
      <c r="FK520" s="125"/>
      <c r="FL520" s="125"/>
      <c r="FM520" s="125"/>
    </row>
    <row r="521" spans="1:169" x14ac:dyDescent="0.3">
      <c r="A521" s="309"/>
      <c r="B521" s="310"/>
      <c r="C521" s="263"/>
      <c r="D521" s="263"/>
      <c r="E521" s="263"/>
      <c r="F521" s="263"/>
      <c r="G521" s="263"/>
      <c r="H521" s="263"/>
      <c r="I521" s="625"/>
      <c r="J521" s="314"/>
      <c r="K521" s="314"/>
      <c r="L521" s="744"/>
      <c r="M521" s="746"/>
      <c r="N521" s="312"/>
      <c r="O521" s="312"/>
      <c r="P521" s="312"/>
      <c r="Q521" s="312"/>
      <c r="R521" s="312"/>
      <c r="S521" s="312"/>
      <c r="T521" s="263"/>
      <c r="U521" s="263"/>
      <c r="V521" s="263"/>
      <c r="W521" s="258"/>
      <c r="X521" s="263"/>
      <c r="Y521" s="263"/>
      <c r="Z521" s="263"/>
      <c r="AA521" s="263"/>
      <c r="AB521" s="312"/>
      <c r="AC521" s="312"/>
      <c r="AD521" s="312"/>
      <c r="AE521" s="312"/>
      <c r="AF521" s="312"/>
      <c r="AG521" s="312"/>
      <c r="AH521" s="312"/>
      <c r="AI521" s="312"/>
      <c r="AJ521" s="263"/>
      <c r="AK521" s="263"/>
      <c r="AL521" s="263"/>
      <c r="AM521" s="263"/>
      <c r="AN521" s="263"/>
      <c r="AO521" s="263"/>
      <c r="AP521" s="263"/>
      <c r="AQ521" s="263"/>
      <c r="AS521" s="117"/>
      <c r="AT521" s="117"/>
      <c r="FK521" s="125"/>
      <c r="FL521" s="125"/>
      <c r="FM521" s="125"/>
    </row>
    <row r="522" spans="1:169" x14ac:dyDescent="0.3">
      <c r="A522" s="309"/>
      <c r="B522" s="310"/>
      <c r="C522" s="263"/>
      <c r="D522" s="263"/>
      <c r="E522" s="263"/>
      <c r="F522" s="263"/>
      <c r="G522" s="263"/>
      <c r="H522" s="263"/>
      <c r="I522" s="625"/>
      <c r="J522" s="314"/>
      <c r="K522" s="314"/>
      <c r="L522" s="744"/>
      <c r="M522" s="746"/>
      <c r="N522" s="312"/>
      <c r="O522" s="312"/>
      <c r="P522" s="312"/>
      <c r="Q522" s="312"/>
      <c r="R522" s="312"/>
      <c r="S522" s="312"/>
      <c r="T522" s="263"/>
      <c r="U522" s="263"/>
      <c r="V522" s="263"/>
      <c r="W522" s="258"/>
      <c r="X522" s="263"/>
      <c r="Y522" s="263"/>
      <c r="Z522" s="263"/>
      <c r="AA522" s="263"/>
      <c r="AB522" s="312"/>
      <c r="AC522" s="312"/>
      <c r="AD522" s="312"/>
      <c r="AE522" s="312"/>
      <c r="AF522" s="312"/>
      <c r="AG522" s="312"/>
      <c r="AH522" s="312"/>
      <c r="AI522" s="312"/>
      <c r="AJ522" s="263"/>
      <c r="AK522" s="263"/>
      <c r="AL522" s="263"/>
      <c r="AM522" s="263"/>
      <c r="AN522" s="263"/>
      <c r="AO522" s="263"/>
      <c r="AP522" s="263"/>
      <c r="AQ522" s="263"/>
      <c r="AS522" s="117"/>
      <c r="AT522" s="117"/>
      <c r="FK522" s="125"/>
      <c r="FL522" s="125"/>
      <c r="FM522" s="125"/>
    </row>
    <row r="523" spans="1:169" x14ac:dyDescent="0.3">
      <c r="A523" s="309"/>
      <c r="B523" s="310"/>
      <c r="C523" s="263"/>
      <c r="D523" s="263"/>
      <c r="E523" s="263"/>
      <c r="F523" s="263"/>
      <c r="G523" s="263"/>
      <c r="H523" s="263"/>
      <c r="I523" s="625"/>
      <c r="J523" s="314"/>
      <c r="K523" s="314"/>
      <c r="L523" s="744"/>
      <c r="M523" s="746"/>
      <c r="N523" s="312"/>
      <c r="O523" s="312"/>
      <c r="P523" s="312"/>
      <c r="Q523" s="312"/>
      <c r="R523" s="312"/>
      <c r="S523" s="312"/>
      <c r="T523" s="263"/>
      <c r="U523" s="263"/>
      <c r="V523" s="263"/>
      <c r="W523" s="258"/>
      <c r="X523" s="263"/>
      <c r="Y523" s="263"/>
      <c r="Z523" s="263"/>
      <c r="AA523" s="263"/>
      <c r="AB523" s="312"/>
      <c r="AC523" s="312"/>
      <c r="AD523" s="312"/>
      <c r="AE523" s="312"/>
      <c r="AF523" s="312"/>
      <c r="AG523" s="312"/>
      <c r="AH523" s="312"/>
      <c r="AI523" s="312"/>
      <c r="AJ523" s="263"/>
      <c r="AK523" s="263"/>
      <c r="AL523" s="263"/>
      <c r="AM523" s="263"/>
      <c r="AN523" s="263"/>
      <c r="AO523" s="263"/>
      <c r="AP523" s="263"/>
      <c r="AQ523" s="263"/>
      <c r="AS523" s="117"/>
      <c r="AT523" s="117"/>
      <c r="FK523" s="125"/>
      <c r="FL523" s="125"/>
      <c r="FM523" s="125"/>
    </row>
    <row r="524" spans="1:169" x14ac:dyDescent="0.3">
      <c r="A524" s="309"/>
      <c r="B524" s="310"/>
      <c r="C524" s="263"/>
      <c r="D524" s="263"/>
      <c r="E524" s="263"/>
      <c r="F524" s="263"/>
      <c r="G524" s="263"/>
      <c r="H524" s="263"/>
      <c r="I524" s="625"/>
      <c r="J524" s="314"/>
      <c r="K524" s="314"/>
      <c r="L524" s="744"/>
      <c r="M524" s="746"/>
      <c r="N524" s="312"/>
      <c r="O524" s="312"/>
      <c r="P524" s="312"/>
      <c r="Q524" s="312"/>
      <c r="R524" s="312"/>
      <c r="S524" s="312"/>
      <c r="T524" s="263"/>
      <c r="U524" s="263"/>
      <c r="V524" s="263"/>
      <c r="W524" s="258"/>
      <c r="X524" s="263"/>
      <c r="Y524" s="263"/>
      <c r="Z524" s="263"/>
      <c r="AA524" s="263"/>
      <c r="AB524" s="312"/>
      <c r="AC524" s="312"/>
      <c r="AD524" s="312"/>
      <c r="AE524" s="312"/>
      <c r="AF524" s="312"/>
      <c r="AG524" s="312"/>
      <c r="AH524" s="312"/>
      <c r="AI524" s="312"/>
      <c r="AJ524" s="263"/>
      <c r="AK524" s="263"/>
      <c r="AL524" s="263"/>
      <c r="AM524" s="263"/>
      <c r="AN524" s="263"/>
      <c r="AO524" s="263"/>
      <c r="AP524" s="263"/>
      <c r="AQ524" s="263"/>
      <c r="AS524" s="117"/>
      <c r="AT524" s="117"/>
      <c r="FK524" s="125"/>
      <c r="FL524" s="125"/>
      <c r="FM524" s="125"/>
    </row>
    <row r="525" spans="1:169" x14ac:dyDescent="0.3">
      <c r="A525" s="309"/>
      <c r="B525" s="310"/>
      <c r="C525" s="263"/>
      <c r="D525" s="263"/>
      <c r="E525" s="263"/>
      <c r="F525" s="263"/>
      <c r="G525" s="263"/>
      <c r="H525" s="263"/>
      <c r="I525" s="625"/>
      <c r="J525" s="314"/>
      <c r="K525" s="314"/>
      <c r="L525" s="744"/>
      <c r="M525" s="746"/>
      <c r="N525" s="312"/>
      <c r="O525" s="312"/>
      <c r="P525" s="312"/>
      <c r="Q525" s="312"/>
      <c r="R525" s="312"/>
      <c r="S525" s="312"/>
      <c r="T525" s="263"/>
      <c r="U525" s="263"/>
      <c r="V525" s="263"/>
      <c r="W525" s="258"/>
      <c r="X525" s="263"/>
      <c r="Y525" s="263"/>
      <c r="Z525" s="263"/>
      <c r="AA525" s="263"/>
      <c r="AB525" s="312"/>
      <c r="AC525" s="312"/>
      <c r="AD525" s="312"/>
      <c r="AE525" s="312"/>
      <c r="AF525" s="312"/>
      <c r="AG525" s="312"/>
      <c r="AH525" s="312"/>
      <c r="AI525" s="312"/>
      <c r="AJ525" s="263"/>
      <c r="AK525" s="263"/>
      <c r="AL525" s="263"/>
      <c r="AM525" s="263"/>
      <c r="AN525" s="263"/>
      <c r="AO525" s="263"/>
      <c r="AP525" s="263"/>
      <c r="AQ525" s="263"/>
      <c r="AS525" s="117"/>
      <c r="AT525" s="117"/>
      <c r="FK525" s="125"/>
      <c r="FL525" s="125"/>
      <c r="FM525" s="125"/>
    </row>
    <row r="526" spans="1:169" x14ac:dyDescent="0.3">
      <c r="A526" s="309"/>
      <c r="B526" s="310"/>
      <c r="C526" s="263"/>
      <c r="D526" s="263"/>
      <c r="E526" s="263"/>
      <c r="F526" s="263"/>
      <c r="G526" s="263"/>
      <c r="H526" s="263"/>
      <c r="I526" s="625"/>
      <c r="J526" s="314"/>
      <c r="K526" s="314"/>
      <c r="L526" s="744"/>
      <c r="M526" s="746"/>
      <c r="N526" s="312"/>
      <c r="O526" s="312"/>
      <c r="P526" s="312"/>
      <c r="Q526" s="312"/>
      <c r="R526" s="312"/>
      <c r="S526" s="312"/>
      <c r="T526" s="263"/>
      <c r="U526" s="263"/>
      <c r="V526" s="263"/>
      <c r="W526" s="258"/>
      <c r="X526" s="263"/>
      <c r="Y526" s="263"/>
      <c r="Z526" s="263"/>
      <c r="AA526" s="263"/>
      <c r="AB526" s="312"/>
      <c r="AC526" s="312"/>
      <c r="AD526" s="312"/>
      <c r="AE526" s="312"/>
      <c r="AF526" s="312"/>
      <c r="AG526" s="312"/>
      <c r="AH526" s="312"/>
      <c r="AI526" s="312"/>
      <c r="AJ526" s="263"/>
      <c r="AK526" s="263"/>
      <c r="AL526" s="263"/>
      <c r="AM526" s="263"/>
      <c r="AN526" s="263"/>
      <c r="AO526" s="263"/>
      <c r="AP526" s="263"/>
      <c r="AQ526" s="263"/>
      <c r="AS526" s="117"/>
      <c r="AT526" s="117"/>
      <c r="FK526" s="125"/>
      <c r="FL526" s="125"/>
      <c r="FM526" s="125"/>
    </row>
    <row r="527" spans="1:169" x14ac:dyDescent="0.3">
      <c r="A527" s="309"/>
      <c r="B527" s="310"/>
      <c r="C527" s="263"/>
      <c r="D527" s="263"/>
      <c r="E527" s="263"/>
      <c r="F527" s="263"/>
      <c r="G527" s="263"/>
      <c r="H527" s="263"/>
      <c r="I527" s="625"/>
      <c r="J527" s="314"/>
      <c r="K527" s="314"/>
      <c r="L527" s="744"/>
      <c r="M527" s="746"/>
      <c r="N527" s="312"/>
      <c r="O527" s="312"/>
      <c r="P527" s="312"/>
      <c r="Q527" s="312"/>
      <c r="R527" s="312"/>
      <c r="S527" s="312"/>
      <c r="T527" s="263"/>
      <c r="U527" s="263"/>
      <c r="V527" s="263"/>
      <c r="W527" s="258"/>
      <c r="X527" s="263"/>
      <c r="Y527" s="263"/>
      <c r="Z527" s="263"/>
      <c r="AA527" s="263"/>
      <c r="AB527" s="312"/>
      <c r="AC527" s="312"/>
      <c r="AD527" s="312"/>
      <c r="AE527" s="312"/>
      <c r="AF527" s="312"/>
      <c r="AG527" s="312"/>
      <c r="AH527" s="312"/>
      <c r="AI527" s="312"/>
      <c r="AJ527" s="263"/>
      <c r="AK527" s="263"/>
      <c r="AL527" s="263"/>
      <c r="AM527" s="263"/>
      <c r="AN527" s="263"/>
      <c r="AO527" s="263"/>
      <c r="AP527" s="263"/>
      <c r="AQ527" s="263"/>
      <c r="AS527" s="117"/>
      <c r="AT527" s="117"/>
      <c r="FK527" s="125"/>
      <c r="FL527" s="125"/>
      <c r="FM527" s="125"/>
    </row>
    <row r="528" spans="1:169" x14ac:dyDescent="0.3">
      <c r="A528" s="309"/>
      <c r="B528" s="310"/>
      <c r="C528" s="263"/>
      <c r="D528" s="263"/>
      <c r="E528" s="263"/>
      <c r="F528" s="263"/>
      <c r="G528" s="263"/>
      <c r="H528" s="263"/>
      <c r="I528" s="625"/>
      <c r="J528" s="314"/>
      <c r="K528" s="314"/>
      <c r="L528" s="744"/>
      <c r="M528" s="746"/>
      <c r="N528" s="312"/>
      <c r="O528" s="312"/>
      <c r="P528" s="312"/>
      <c r="Q528" s="312"/>
      <c r="R528" s="312"/>
      <c r="S528" s="312"/>
      <c r="T528" s="263"/>
      <c r="U528" s="263"/>
      <c r="V528" s="263"/>
      <c r="W528" s="258"/>
      <c r="X528" s="263"/>
      <c r="Y528" s="263"/>
      <c r="Z528" s="263"/>
      <c r="AA528" s="263"/>
      <c r="AB528" s="312"/>
      <c r="AC528" s="312"/>
      <c r="AD528" s="312"/>
      <c r="AE528" s="312"/>
      <c r="AF528" s="312"/>
      <c r="AG528" s="312"/>
      <c r="AH528" s="312"/>
      <c r="AI528" s="312"/>
      <c r="AJ528" s="263"/>
      <c r="AK528" s="263"/>
      <c r="AL528" s="263"/>
      <c r="AM528" s="263"/>
      <c r="AN528" s="263"/>
      <c r="AO528" s="263"/>
      <c r="AP528" s="263"/>
      <c r="AQ528" s="263"/>
      <c r="AS528" s="117"/>
      <c r="AT528" s="117"/>
      <c r="FK528" s="125"/>
      <c r="FL528" s="125"/>
      <c r="FM528" s="125"/>
    </row>
    <row r="529" spans="1:169" x14ac:dyDescent="0.3">
      <c r="A529" s="309"/>
      <c r="B529" s="310"/>
      <c r="C529" s="263"/>
      <c r="D529" s="263"/>
      <c r="E529" s="263"/>
      <c r="F529" s="263"/>
      <c r="G529" s="263"/>
      <c r="H529" s="263"/>
      <c r="I529" s="625"/>
      <c r="J529" s="314"/>
      <c r="K529" s="314"/>
      <c r="L529" s="744"/>
      <c r="M529" s="746"/>
      <c r="N529" s="312"/>
      <c r="O529" s="312"/>
      <c r="P529" s="312"/>
      <c r="Q529" s="312"/>
      <c r="R529" s="312"/>
      <c r="S529" s="312"/>
      <c r="T529" s="263"/>
      <c r="U529" s="263"/>
      <c r="V529" s="263"/>
      <c r="W529" s="258"/>
      <c r="X529" s="263"/>
      <c r="Y529" s="263"/>
      <c r="Z529" s="263"/>
      <c r="AA529" s="263"/>
      <c r="AB529" s="312"/>
      <c r="AC529" s="312"/>
      <c r="AD529" s="312"/>
      <c r="AE529" s="312"/>
      <c r="AF529" s="312"/>
      <c r="AG529" s="312"/>
      <c r="AH529" s="312"/>
      <c r="AI529" s="312"/>
      <c r="AJ529" s="263"/>
      <c r="AK529" s="263"/>
      <c r="AL529" s="263"/>
      <c r="AM529" s="263"/>
      <c r="AN529" s="263"/>
      <c r="AO529" s="263"/>
      <c r="AP529" s="263"/>
      <c r="AQ529" s="263"/>
      <c r="AS529" s="117"/>
      <c r="AT529" s="117"/>
      <c r="FK529" s="125"/>
      <c r="FL529" s="125"/>
      <c r="FM529" s="125"/>
    </row>
    <row r="530" spans="1:169" x14ac:dyDescent="0.3">
      <c r="A530" s="309"/>
      <c r="B530" s="310"/>
      <c r="C530" s="263"/>
      <c r="D530" s="263"/>
      <c r="E530" s="263"/>
      <c r="F530" s="263"/>
      <c r="G530" s="263"/>
      <c r="H530" s="263"/>
      <c r="I530" s="625"/>
      <c r="J530" s="314"/>
      <c r="K530" s="314"/>
      <c r="L530" s="744"/>
      <c r="M530" s="746"/>
      <c r="N530" s="312"/>
      <c r="O530" s="312"/>
      <c r="P530" s="312"/>
      <c r="Q530" s="312"/>
      <c r="R530" s="312"/>
      <c r="S530" s="312"/>
      <c r="T530" s="263"/>
      <c r="U530" s="263"/>
      <c r="V530" s="263"/>
      <c r="W530" s="258"/>
      <c r="X530" s="263"/>
      <c r="Y530" s="263"/>
      <c r="Z530" s="263"/>
      <c r="AA530" s="263"/>
      <c r="AB530" s="312"/>
      <c r="AC530" s="312"/>
      <c r="AD530" s="312"/>
      <c r="AE530" s="312"/>
      <c r="AF530" s="312"/>
      <c r="AG530" s="312"/>
      <c r="AH530" s="312"/>
      <c r="AI530" s="312"/>
      <c r="AJ530" s="263"/>
      <c r="AK530" s="263"/>
      <c r="AL530" s="263"/>
      <c r="AM530" s="263"/>
      <c r="AN530" s="263"/>
      <c r="AO530" s="263"/>
      <c r="AP530" s="263"/>
      <c r="AQ530" s="263"/>
      <c r="AS530" s="117"/>
      <c r="AT530" s="117"/>
      <c r="FK530" s="125"/>
      <c r="FL530" s="125"/>
      <c r="FM530" s="125"/>
    </row>
    <row r="531" spans="1:169" x14ac:dyDescent="0.3">
      <c r="A531" s="309"/>
      <c r="B531" s="310"/>
      <c r="C531" s="263"/>
      <c r="D531" s="263"/>
      <c r="E531" s="263"/>
      <c r="F531" s="263"/>
      <c r="G531" s="263"/>
      <c r="H531" s="263"/>
      <c r="I531" s="625"/>
      <c r="J531" s="314"/>
      <c r="K531" s="314"/>
      <c r="L531" s="744"/>
      <c r="M531" s="746"/>
      <c r="N531" s="312"/>
      <c r="O531" s="312"/>
      <c r="P531" s="312"/>
      <c r="Q531" s="312"/>
      <c r="R531" s="312"/>
      <c r="S531" s="312"/>
      <c r="T531" s="263"/>
      <c r="U531" s="263"/>
      <c r="V531" s="263"/>
      <c r="W531" s="258"/>
      <c r="X531" s="263"/>
      <c r="Y531" s="263"/>
      <c r="Z531" s="263"/>
      <c r="AA531" s="263"/>
      <c r="AB531" s="312"/>
      <c r="AC531" s="312"/>
      <c r="AD531" s="312"/>
      <c r="AE531" s="312"/>
      <c r="AF531" s="312"/>
      <c r="AG531" s="312"/>
      <c r="AH531" s="312"/>
      <c r="AI531" s="312"/>
      <c r="AJ531" s="263"/>
      <c r="AK531" s="263"/>
      <c r="AL531" s="263"/>
      <c r="AM531" s="263"/>
      <c r="AN531" s="263"/>
      <c r="AO531" s="263"/>
      <c r="AP531" s="263"/>
      <c r="AQ531" s="263"/>
      <c r="AS531" s="117"/>
      <c r="AT531" s="117"/>
      <c r="FK531" s="125"/>
      <c r="FL531" s="125"/>
      <c r="FM531" s="125"/>
    </row>
    <row r="532" spans="1:169" x14ac:dyDescent="0.3">
      <c r="A532" s="309"/>
      <c r="B532" s="310"/>
      <c r="C532" s="263"/>
      <c r="D532" s="263"/>
      <c r="E532" s="263"/>
      <c r="F532" s="263"/>
      <c r="G532" s="263"/>
      <c r="H532" s="263"/>
      <c r="I532" s="625"/>
      <c r="J532" s="314"/>
      <c r="K532" s="314"/>
      <c r="L532" s="744"/>
      <c r="M532" s="746"/>
      <c r="N532" s="312"/>
      <c r="O532" s="312"/>
      <c r="P532" s="312"/>
      <c r="Q532" s="312"/>
      <c r="R532" s="312"/>
      <c r="S532" s="312"/>
      <c r="T532" s="263"/>
      <c r="U532" s="263"/>
      <c r="V532" s="263"/>
      <c r="W532" s="258"/>
      <c r="X532" s="263"/>
      <c r="Y532" s="263"/>
      <c r="Z532" s="263"/>
      <c r="AA532" s="263"/>
      <c r="AB532" s="312"/>
      <c r="AC532" s="312"/>
      <c r="AD532" s="312"/>
      <c r="AE532" s="312"/>
      <c r="AF532" s="312"/>
      <c r="AG532" s="312"/>
      <c r="AH532" s="312"/>
      <c r="AI532" s="312"/>
      <c r="AJ532" s="263"/>
      <c r="AK532" s="263"/>
      <c r="AL532" s="263"/>
      <c r="AM532" s="263"/>
      <c r="AN532" s="263"/>
      <c r="AO532" s="263"/>
      <c r="AP532" s="263"/>
      <c r="AQ532" s="263"/>
      <c r="AS532" s="117"/>
      <c r="AT532" s="117"/>
      <c r="FK532" s="125"/>
      <c r="FL532" s="125"/>
      <c r="FM532" s="125"/>
    </row>
    <row r="533" spans="1:169" x14ac:dyDescent="0.3">
      <c r="A533" s="309"/>
      <c r="B533" s="310"/>
      <c r="C533" s="263"/>
      <c r="D533" s="263"/>
      <c r="E533" s="263"/>
      <c r="F533" s="263"/>
      <c r="G533" s="263"/>
      <c r="H533" s="263"/>
      <c r="I533" s="625"/>
      <c r="J533" s="314"/>
      <c r="K533" s="314"/>
      <c r="L533" s="744"/>
      <c r="M533" s="746"/>
      <c r="N533" s="312"/>
      <c r="O533" s="312"/>
      <c r="P533" s="312"/>
      <c r="Q533" s="312"/>
      <c r="R533" s="312"/>
      <c r="S533" s="312"/>
      <c r="T533" s="263"/>
      <c r="U533" s="263"/>
      <c r="V533" s="263"/>
      <c r="W533" s="258"/>
      <c r="X533" s="263"/>
      <c r="Y533" s="263"/>
      <c r="Z533" s="263"/>
      <c r="AA533" s="263"/>
      <c r="AB533" s="312"/>
      <c r="AC533" s="312"/>
      <c r="AD533" s="312"/>
      <c r="AE533" s="312"/>
      <c r="AF533" s="312"/>
      <c r="AG533" s="312"/>
      <c r="AH533" s="312"/>
      <c r="AI533" s="312"/>
      <c r="AJ533" s="263"/>
      <c r="AK533" s="263"/>
      <c r="AL533" s="263"/>
      <c r="AM533" s="263"/>
      <c r="AN533" s="263"/>
      <c r="AO533" s="263"/>
      <c r="AP533" s="263"/>
      <c r="AQ533" s="263"/>
      <c r="AS533" s="117"/>
      <c r="AT533" s="117"/>
      <c r="FK533" s="125"/>
      <c r="FL533" s="125"/>
      <c r="FM533" s="125"/>
    </row>
    <row r="534" spans="1:169" x14ac:dyDescent="0.3">
      <c r="A534" s="309"/>
      <c r="B534" s="310"/>
      <c r="C534" s="263"/>
      <c r="D534" s="263"/>
      <c r="E534" s="263"/>
      <c r="F534" s="263"/>
      <c r="G534" s="263"/>
      <c r="H534" s="263"/>
      <c r="I534" s="625"/>
      <c r="J534" s="314"/>
      <c r="K534" s="314"/>
      <c r="L534" s="744"/>
      <c r="M534" s="746"/>
      <c r="N534" s="312"/>
      <c r="O534" s="312"/>
      <c r="P534" s="312"/>
      <c r="Q534" s="312"/>
      <c r="R534" s="312"/>
      <c r="S534" s="312"/>
      <c r="T534" s="263"/>
      <c r="U534" s="263"/>
      <c r="V534" s="263"/>
      <c r="W534" s="258"/>
      <c r="X534" s="263"/>
      <c r="Y534" s="263"/>
      <c r="Z534" s="263"/>
      <c r="AA534" s="263"/>
      <c r="AB534" s="312"/>
      <c r="AC534" s="312"/>
      <c r="AD534" s="312"/>
      <c r="AE534" s="312"/>
      <c r="AF534" s="312"/>
      <c r="AG534" s="312"/>
      <c r="AH534" s="312"/>
      <c r="AI534" s="312"/>
      <c r="AJ534" s="263"/>
      <c r="AK534" s="263"/>
      <c r="AL534" s="263"/>
      <c r="AM534" s="263"/>
      <c r="AN534" s="263"/>
      <c r="AO534" s="263"/>
      <c r="AP534" s="263"/>
      <c r="AQ534" s="263"/>
      <c r="AS534" s="117"/>
      <c r="AT534" s="117"/>
      <c r="FK534" s="125"/>
      <c r="FL534" s="125"/>
      <c r="FM534" s="125"/>
    </row>
    <row r="535" spans="1:169" x14ac:dyDescent="0.3">
      <c r="A535" s="309"/>
      <c r="B535" s="310"/>
      <c r="C535" s="263"/>
      <c r="D535" s="263"/>
      <c r="E535" s="263"/>
      <c r="F535" s="263"/>
      <c r="G535" s="263"/>
      <c r="H535" s="263"/>
      <c r="I535" s="625"/>
      <c r="J535" s="314"/>
      <c r="K535" s="314"/>
      <c r="L535" s="744"/>
      <c r="M535" s="746"/>
      <c r="N535" s="312"/>
      <c r="O535" s="312"/>
      <c r="P535" s="312"/>
      <c r="Q535" s="312"/>
      <c r="R535" s="312"/>
      <c r="S535" s="312"/>
      <c r="T535" s="263"/>
      <c r="U535" s="263"/>
      <c r="V535" s="263"/>
      <c r="W535" s="258"/>
      <c r="X535" s="263"/>
      <c r="Y535" s="263"/>
      <c r="Z535" s="263"/>
      <c r="AA535" s="263"/>
      <c r="AB535" s="312"/>
      <c r="AC535" s="312"/>
      <c r="AD535" s="312"/>
      <c r="AE535" s="312"/>
      <c r="AF535" s="312"/>
      <c r="AG535" s="312"/>
      <c r="AH535" s="312"/>
      <c r="AI535" s="312"/>
      <c r="AJ535" s="263"/>
      <c r="AK535" s="263"/>
      <c r="AL535" s="263"/>
      <c r="AM535" s="263"/>
      <c r="AN535" s="263"/>
      <c r="AO535" s="263"/>
      <c r="AP535" s="263"/>
      <c r="AQ535" s="263"/>
      <c r="AS535" s="117"/>
      <c r="AT535" s="117"/>
      <c r="FK535" s="125"/>
      <c r="FL535" s="125"/>
      <c r="FM535" s="125"/>
    </row>
    <row r="536" spans="1:169" x14ac:dyDescent="0.3">
      <c r="A536" s="309"/>
      <c r="B536" s="310"/>
      <c r="C536" s="263"/>
      <c r="D536" s="263"/>
      <c r="E536" s="263"/>
      <c r="F536" s="263"/>
      <c r="G536" s="263"/>
      <c r="H536" s="263"/>
      <c r="I536" s="625"/>
      <c r="J536" s="314"/>
      <c r="K536" s="314"/>
      <c r="L536" s="744"/>
      <c r="M536" s="746"/>
      <c r="N536" s="312"/>
      <c r="O536" s="312"/>
      <c r="P536" s="312"/>
      <c r="Q536" s="312"/>
      <c r="R536" s="312"/>
      <c r="S536" s="312"/>
      <c r="T536" s="263"/>
      <c r="U536" s="263"/>
      <c r="V536" s="263"/>
      <c r="W536" s="258"/>
      <c r="X536" s="263"/>
      <c r="Y536" s="263"/>
      <c r="Z536" s="263"/>
      <c r="AA536" s="263"/>
      <c r="AB536" s="312"/>
      <c r="AC536" s="312"/>
      <c r="AD536" s="312"/>
      <c r="AE536" s="312"/>
      <c r="AF536" s="312"/>
      <c r="AG536" s="312"/>
      <c r="AH536" s="312"/>
      <c r="AI536" s="312"/>
      <c r="AJ536" s="263"/>
      <c r="AK536" s="263"/>
      <c r="AL536" s="263"/>
      <c r="AM536" s="263"/>
      <c r="AN536" s="263"/>
      <c r="AO536" s="263"/>
      <c r="AP536" s="263"/>
      <c r="AQ536" s="263"/>
      <c r="AS536" s="117"/>
      <c r="AT536" s="117"/>
      <c r="FK536" s="125"/>
      <c r="FL536" s="125"/>
      <c r="FM536" s="125"/>
    </row>
    <row r="537" spans="1:169" x14ac:dyDescent="0.3">
      <c r="A537" s="309"/>
      <c r="B537" s="310"/>
      <c r="C537" s="263"/>
      <c r="D537" s="263"/>
      <c r="E537" s="263"/>
      <c r="F537" s="263"/>
      <c r="G537" s="263"/>
      <c r="H537" s="263"/>
      <c r="I537" s="625"/>
      <c r="J537" s="314"/>
      <c r="K537" s="314"/>
      <c r="L537" s="744"/>
      <c r="M537" s="746"/>
      <c r="N537" s="312"/>
      <c r="O537" s="312"/>
      <c r="P537" s="312"/>
      <c r="Q537" s="312"/>
      <c r="R537" s="312"/>
      <c r="S537" s="312"/>
      <c r="T537" s="263"/>
      <c r="U537" s="263"/>
      <c r="V537" s="263"/>
      <c r="W537" s="258"/>
      <c r="X537" s="263"/>
      <c r="Y537" s="263"/>
      <c r="Z537" s="263"/>
      <c r="AA537" s="263"/>
      <c r="AB537" s="312"/>
      <c r="AC537" s="312"/>
      <c r="AD537" s="312"/>
      <c r="AE537" s="312"/>
      <c r="AF537" s="312"/>
      <c r="AG537" s="312"/>
      <c r="AH537" s="312"/>
      <c r="AI537" s="312"/>
      <c r="AJ537" s="263"/>
      <c r="AK537" s="263"/>
      <c r="AL537" s="263"/>
      <c r="AM537" s="263"/>
      <c r="AN537" s="263"/>
      <c r="AO537" s="263"/>
      <c r="AP537" s="263"/>
      <c r="AQ537" s="263"/>
      <c r="AS537" s="117"/>
      <c r="AT537" s="117"/>
      <c r="FK537" s="125"/>
      <c r="FL537" s="125"/>
      <c r="FM537" s="125"/>
    </row>
    <row r="538" spans="1:169" x14ac:dyDescent="0.3">
      <c r="A538" s="309"/>
      <c r="B538" s="310"/>
      <c r="C538" s="263"/>
      <c r="D538" s="263"/>
      <c r="E538" s="263"/>
      <c r="F538" s="263"/>
      <c r="G538" s="263"/>
      <c r="H538" s="263"/>
      <c r="I538" s="625"/>
      <c r="J538" s="314"/>
      <c r="K538" s="314"/>
      <c r="L538" s="744"/>
      <c r="M538" s="746"/>
      <c r="N538" s="312"/>
      <c r="O538" s="312"/>
      <c r="P538" s="312"/>
      <c r="Q538" s="312"/>
      <c r="R538" s="312"/>
      <c r="S538" s="312"/>
      <c r="T538" s="263"/>
      <c r="U538" s="263"/>
      <c r="V538" s="263"/>
      <c r="W538" s="258"/>
      <c r="X538" s="263"/>
      <c r="Y538" s="263"/>
      <c r="Z538" s="263"/>
      <c r="AA538" s="263"/>
      <c r="AB538" s="312"/>
      <c r="AC538" s="312"/>
      <c r="AD538" s="312"/>
      <c r="AE538" s="312"/>
      <c r="AF538" s="312"/>
      <c r="AG538" s="312"/>
      <c r="AH538" s="312"/>
      <c r="AI538" s="312"/>
      <c r="AJ538" s="263"/>
      <c r="AK538" s="263"/>
      <c r="AL538" s="263"/>
      <c r="AM538" s="263"/>
      <c r="AN538" s="263"/>
      <c r="AO538" s="263"/>
      <c r="AP538" s="263"/>
      <c r="AQ538" s="263"/>
      <c r="AS538" s="117"/>
      <c r="AT538" s="117"/>
      <c r="FK538" s="125"/>
      <c r="FL538" s="125"/>
      <c r="FM538" s="125"/>
    </row>
    <row r="539" spans="1:169" x14ac:dyDescent="0.3">
      <c r="A539" s="309"/>
      <c r="B539" s="310"/>
      <c r="C539" s="263"/>
      <c r="D539" s="263"/>
      <c r="E539" s="263"/>
      <c r="F539" s="263"/>
      <c r="G539" s="263"/>
      <c r="H539" s="263"/>
      <c r="I539" s="625"/>
      <c r="J539" s="314"/>
      <c r="K539" s="314"/>
      <c r="L539" s="744"/>
      <c r="M539" s="746"/>
      <c r="N539" s="312"/>
      <c r="O539" s="312"/>
      <c r="P539" s="312"/>
      <c r="Q539" s="312"/>
      <c r="R539" s="312"/>
      <c r="S539" s="312"/>
      <c r="T539" s="263"/>
      <c r="U539" s="263"/>
      <c r="V539" s="263"/>
      <c r="W539" s="258"/>
      <c r="X539" s="263"/>
      <c r="Y539" s="263"/>
      <c r="Z539" s="263"/>
      <c r="AA539" s="263"/>
      <c r="AB539" s="312"/>
      <c r="AC539" s="312"/>
      <c r="AD539" s="312"/>
      <c r="AE539" s="312"/>
      <c r="AF539" s="312"/>
      <c r="AG539" s="312"/>
      <c r="AH539" s="312"/>
      <c r="AI539" s="312"/>
      <c r="AJ539" s="263"/>
      <c r="AK539" s="263"/>
      <c r="AL539" s="263"/>
      <c r="AM539" s="263"/>
      <c r="AN539" s="263"/>
      <c r="AO539" s="263"/>
      <c r="AP539" s="263"/>
      <c r="AQ539" s="263"/>
      <c r="AS539" s="117"/>
      <c r="AT539" s="117"/>
      <c r="FK539" s="125"/>
      <c r="FL539" s="125"/>
      <c r="FM539" s="125"/>
    </row>
    <row r="540" spans="1:169" x14ac:dyDescent="0.3">
      <c r="A540" s="309"/>
      <c r="B540" s="310"/>
      <c r="C540" s="263"/>
      <c r="D540" s="263"/>
      <c r="E540" s="263"/>
      <c r="F540" s="263"/>
      <c r="G540" s="263"/>
      <c r="H540" s="263"/>
      <c r="I540" s="625"/>
      <c r="J540" s="314"/>
      <c r="K540" s="314"/>
      <c r="L540" s="744"/>
      <c r="M540" s="746"/>
      <c r="N540" s="312"/>
      <c r="O540" s="312"/>
      <c r="P540" s="312"/>
      <c r="Q540" s="312"/>
      <c r="R540" s="312"/>
      <c r="S540" s="312"/>
      <c r="T540" s="263"/>
      <c r="U540" s="263"/>
      <c r="V540" s="263"/>
      <c r="W540" s="258"/>
      <c r="X540" s="263"/>
      <c r="Y540" s="263"/>
      <c r="Z540" s="263"/>
      <c r="AA540" s="263"/>
      <c r="AB540" s="312"/>
      <c r="AC540" s="312"/>
      <c r="AD540" s="312"/>
      <c r="AE540" s="312"/>
      <c r="AF540" s="312"/>
      <c r="AG540" s="312"/>
      <c r="AH540" s="312"/>
      <c r="AI540" s="312"/>
      <c r="AJ540" s="263"/>
      <c r="AK540" s="263"/>
      <c r="AL540" s="263"/>
      <c r="AM540" s="263"/>
      <c r="AN540" s="263"/>
      <c r="AO540" s="263"/>
      <c r="AP540" s="263"/>
      <c r="AQ540" s="263"/>
      <c r="AS540" s="117"/>
      <c r="AT540" s="117"/>
      <c r="FK540" s="125"/>
      <c r="FL540" s="125"/>
      <c r="FM540" s="125"/>
    </row>
    <row r="541" spans="1:169" x14ac:dyDescent="0.3">
      <c r="A541" s="309"/>
      <c r="B541" s="310"/>
      <c r="C541" s="263"/>
      <c r="D541" s="263"/>
      <c r="E541" s="263"/>
      <c r="F541" s="263"/>
      <c r="G541" s="263"/>
      <c r="H541" s="263"/>
      <c r="I541" s="625"/>
      <c r="J541" s="314"/>
      <c r="K541" s="314"/>
      <c r="L541" s="744"/>
      <c r="M541" s="746"/>
      <c r="N541" s="312"/>
      <c r="O541" s="312"/>
      <c r="P541" s="312"/>
      <c r="Q541" s="312"/>
      <c r="R541" s="312"/>
      <c r="S541" s="312"/>
      <c r="T541" s="263"/>
      <c r="U541" s="263"/>
      <c r="V541" s="263"/>
      <c r="W541" s="258"/>
      <c r="X541" s="263"/>
      <c r="Y541" s="263"/>
      <c r="Z541" s="263"/>
      <c r="AA541" s="263"/>
      <c r="AB541" s="312"/>
      <c r="AC541" s="312"/>
      <c r="AD541" s="312"/>
      <c r="AE541" s="312"/>
      <c r="AF541" s="312"/>
      <c r="AG541" s="312"/>
      <c r="AH541" s="312"/>
      <c r="AI541" s="312"/>
      <c r="AJ541" s="263"/>
      <c r="AK541" s="263"/>
      <c r="AL541" s="263"/>
      <c r="AM541" s="263"/>
      <c r="AN541" s="263"/>
      <c r="AO541" s="263"/>
      <c r="AP541" s="263"/>
      <c r="AQ541" s="263"/>
      <c r="AS541" s="117"/>
      <c r="AT541" s="117"/>
      <c r="FK541" s="125"/>
      <c r="FL541" s="125"/>
      <c r="FM541" s="125"/>
    </row>
    <row r="542" spans="1:169" x14ac:dyDescent="0.3">
      <c r="A542" s="309"/>
      <c r="B542" s="310"/>
      <c r="C542" s="263"/>
      <c r="D542" s="263"/>
      <c r="E542" s="263"/>
      <c r="F542" s="263"/>
      <c r="G542" s="263"/>
      <c r="H542" s="263"/>
      <c r="I542" s="625"/>
      <c r="J542" s="314"/>
      <c r="K542" s="314"/>
      <c r="L542" s="744"/>
      <c r="M542" s="746"/>
      <c r="N542" s="312"/>
      <c r="O542" s="312"/>
      <c r="P542" s="312"/>
      <c r="Q542" s="312"/>
      <c r="R542" s="312"/>
      <c r="S542" s="312"/>
      <c r="T542" s="263"/>
      <c r="U542" s="263"/>
      <c r="V542" s="263"/>
      <c r="W542" s="258"/>
      <c r="X542" s="263"/>
      <c r="Y542" s="263"/>
      <c r="Z542" s="263"/>
      <c r="AA542" s="263"/>
      <c r="AB542" s="312"/>
      <c r="AC542" s="312"/>
      <c r="AD542" s="312"/>
      <c r="AE542" s="312"/>
      <c r="AF542" s="312"/>
      <c r="AG542" s="312"/>
      <c r="AH542" s="312"/>
      <c r="AI542" s="312"/>
      <c r="AJ542" s="263"/>
      <c r="AK542" s="263"/>
      <c r="AL542" s="263"/>
      <c r="AM542" s="263"/>
      <c r="AN542" s="263"/>
      <c r="AO542" s="263"/>
      <c r="AP542" s="263"/>
      <c r="AQ542" s="263"/>
      <c r="AS542" s="117"/>
      <c r="AT542" s="117"/>
      <c r="FK542" s="125"/>
      <c r="FL542" s="125"/>
      <c r="FM542" s="125"/>
    </row>
    <row r="543" spans="1:169" x14ac:dyDescent="0.3">
      <c r="A543" s="309"/>
      <c r="B543" s="310"/>
      <c r="C543" s="263"/>
      <c r="D543" s="263"/>
      <c r="E543" s="263"/>
      <c r="F543" s="263"/>
      <c r="G543" s="263"/>
      <c r="H543" s="263"/>
      <c r="I543" s="625"/>
      <c r="J543" s="314"/>
      <c r="K543" s="314"/>
      <c r="L543" s="744"/>
      <c r="M543" s="746"/>
      <c r="N543" s="312"/>
      <c r="O543" s="312"/>
      <c r="P543" s="312"/>
      <c r="Q543" s="312"/>
      <c r="R543" s="312"/>
      <c r="S543" s="312"/>
      <c r="T543" s="263"/>
      <c r="U543" s="263"/>
      <c r="V543" s="263"/>
      <c r="W543" s="258"/>
      <c r="X543" s="263"/>
      <c r="Y543" s="263"/>
      <c r="Z543" s="263"/>
      <c r="AA543" s="263"/>
      <c r="AB543" s="312"/>
      <c r="AC543" s="312"/>
      <c r="AD543" s="312"/>
      <c r="AE543" s="312"/>
      <c r="AF543" s="312"/>
      <c r="AG543" s="312"/>
      <c r="AH543" s="312"/>
      <c r="AI543" s="312"/>
      <c r="AJ543" s="263"/>
      <c r="AK543" s="263"/>
      <c r="AL543" s="263"/>
      <c r="AM543" s="263"/>
      <c r="AN543" s="263"/>
      <c r="AO543" s="263"/>
      <c r="AP543" s="263"/>
      <c r="AQ543" s="263"/>
      <c r="AS543" s="117"/>
      <c r="AT543" s="117"/>
      <c r="FK543" s="125"/>
      <c r="FL543" s="125"/>
      <c r="FM543" s="125"/>
    </row>
    <row r="544" spans="1:169" x14ac:dyDescent="0.3">
      <c r="A544" s="309"/>
      <c r="B544" s="310"/>
      <c r="C544" s="263"/>
      <c r="D544" s="263"/>
      <c r="E544" s="263"/>
      <c r="F544" s="263"/>
      <c r="G544" s="263"/>
      <c r="H544" s="263"/>
      <c r="I544" s="625"/>
      <c r="J544" s="314"/>
      <c r="K544" s="314"/>
      <c r="L544" s="744"/>
      <c r="M544" s="746"/>
      <c r="N544" s="312"/>
      <c r="O544" s="312"/>
      <c r="P544" s="312"/>
      <c r="Q544" s="312"/>
      <c r="R544" s="312"/>
      <c r="S544" s="312"/>
      <c r="T544" s="263"/>
      <c r="U544" s="263"/>
      <c r="V544" s="263"/>
      <c r="W544" s="258"/>
      <c r="X544" s="263"/>
      <c r="Y544" s="263"/>
      <c r="Z544" s="263"/>
      <c r="AA544" s="263"/>
      <c r="AB544" s="312"/>
      <c r="AC544" s="312"/>
      <c r="AD544" s="312"/>
      <c r="AE544" s="312"/>
      <c r="AF544" s="312"/>
      <c r="AG544" s="312"/>
      <c r="AH544" s="312"/>
      <c r="AI544" s="312"/>
      <c r="AJ544" s="263"/>
      <c r="AK544" s="263"/>
      <c r="AL544" s="263"/>
      <c r="AM544" s="263"/>
      <c r="AN544" s="263"/>
      <c r="AO544" s="263"/>
      <c r="AP544" s="263"/>
      <c r="AQ544" s="263"/>
      <c r="AS544" s="117"/>
      <c r="AT544" s="117"/>
      <c r="FK544" s="125"/>
      <c r="FL544" s="125"/>
      <c r="FM544" s="125"/>
    </row>
    <row r="545" spans="1:169" x14ac:dyDescent="0.3">
      <c r="A545" s="309"/>
      <c r="B545" s="310"/>
      <c r="C545" s="263"/>
      <c r="D545" s="263"/>
      <c r="E545" s="263"/>
      <c r="F545" s="263"/>
      <c r="G545" s="263"/>
      <c r="H545" s="263"/>
      <c r="I545" s="625"/>
      <c r="J545" s="314"/>
      <c r="K545" s="314"/>
      <c r="L545" s="744"/>
      <c r="M545" s="746"/>
      <c r="N545" s="312"/>
      <c r="O545" s="312"/>
      <c r="P545" s="312"/>
      <c r="Q545" s="312"/>
      <c r="R545" s="312"/>
      <c r="S545" s="312"/>
      <c r="T545" s="263"/>
      <c r="U545" s="263"/>
      <c r="V545" s="263"/>
      <c r="W545" s="258"/>
      <c r="X545" s="263"/>
      <c r="Y545" s="263"/>
      <c r="Z545" s="263"/>
      <c r="AA545" s="263"/>
      <c r="AB545" s="312"/>
      <c r="AC545" s="312"/>
      <c r="AD545" s="312"/>
      <c r="AE545" s="312"/>
      <c r="AF545" s="312"/>
      <c r="AG545" s="312"/>
      <c r="AH545" s="312"/>
      <c r="AI545" s="312"/>
      <c r="AJ545" s="263"/>
      <c r="AK545" s="263"/>
      <c r="AL545" s="263"/>
      <c r="AM545" s="263"/>
      <c r="AN545" s="263"/>
      <c r="AO545" s="263"/>
      <c r="AP545" s="263"/>
      <c r="AQ545" s="263"/>
      <c r="AS545" s="117"/>
      <c r="AT545" s="117"/>
      <c r="FK545" s="125"/>
      <c r="FL545" s="125"/>
      <c r="FM545" s="125"/>
    </row>
    <row r="546" spans="1:169" x14ac:dyDescent="0.3">
      <c r="A546" s="309"/>
      <c r="B546" s="310"/>
      <c r="C546" s="263"/>
      <c r="D546" s="263"/>
      <c r="E546" s="263"/>
      <c r="F546" s="263"/>
      <c r="G546" s="263"/>
      <c r="H546" s="263"/>
      <c r="I546" s="625"/>
      <c r="J546" s="314"/>
      <c r="K546" s="314"/>
      <c r="L546" s="744"/>
      <c r="M546" s="746"/>
      <c r="N546" s="312"/>
      <c r="O546" s="312"/>
      <c r="P546" s="312"/>
      <c r="Q546" s="312"/>
      <c r="R546" s="312"/>
      <c r="S546" s="312"/>
      <c r="T546" s="263"/>
      <c r="U546" s="263"/>
      <c r="V546" s="263"/>
      <c r="W546" s="258"/>
      <c r="X546" s="263"/>
      <c r="Y546" s="263"/>
      <c r="Z546" s="263"/>
      <c r="AA546" s="263"/>
      <c r="AB546" s="312"/>
      <c r="AC546" s="312"/>
      <c r="AD546" s="312"/>
      <c r="AE546" s="312"/>
      <c r="AF546" s="312"/>
      <c r="AG546" s="312"/>
      <c r="AH546" s="312"/>
      <c r="AI546" s="312"/>
      <c r="AJ546" s="263"/>
      <c r="AK546" s="263"/>
      <c r="AL546" s="263"/>
      <c r="AM546" s="263"/>
      <c r="AN546" s="263"/>
      <c r="AO546" s="263"/>
      <c r="AP546" s="263"/>
      <c r="AQ546" s="263"/>
      <c r="AS546" s="117"/>
      <c r="AT546" s="117"/>
      <c r="FK546" s="125"/>
      <c r="FL546" s="125"/>
      <c r="FM546" s="125"/>
    </row>
    <row r="547" spans="1:169" x14ac:dyDescent="0.3">
      <c r="A547" s="309"/>
      <c r="B547" s="310"/>
      <c r="C547" s="263"/>
      <c r="D547" s="263"/>
      <c r="E547" s="263"/>
      <c r="F547" s="263"/>
      <c r="G547" s="263"/>
      <c r="H547" s="263"/>
      <c r="I547" s="625"/>
      <c r="J547" s="314"/>
      <c r="K547" s="314"/>
      <c r="L547" s="744"/>
      <c r="M547" s="746"/>
      <c r="N547" s="312"/>
      <c r="O547" s="312"/>
      <c r="P547" s="312"/>
      <c r="Q547" s="312"/>
      <c r="R547" s="312"/>
      <c r="S547" s="312"/>
      <c r="T547" s="263"/>
      <c r="U547" s="263"/>
      <c r="V547" s="263"/>
      <c r="W547" s="258"/>
      <c r="X547" s="263"/>
      <c r="Y547" s="263"/>
      <c r="Z547" s="263"/>
      <c r="AA547" s="263"/>
      <c r="AB547" s="312"/>
      <c r="AC547" s="312"/>
      <c r="AD547" s="312"/>
      <c r="AE547" s="312"/>
      <c r="AF547" s="312"/>
      <c r="AG547" s="312"/>
      <c r="AH547" s="312"/>
      <c r="AI547" s="312"/>
      <c r="AJ547" s="263"/>
      <c r="AK547" s="263"/>
      <c r="AL547" s="263"/>
      <c r="AM547" s="263"/>
      <c r="AN547" s="263"/>
      <c r="AO547" s="263"/>
      <c r="AP547" s="263"/>
      <c r="AQ547" s="263"/>
      <c r="AS547" s="117"/>
      <c r="AT547" s="117"/>
      <c r="FK547" s="125"/>
      <c r="FL547" s="125"/>
      <c r="FM547" s="125"/>
    </row>
    <row r="548" spans="1:169" x14ac:dyDescent="0.3">
      <c r="A548" s="309"/>
      <c r="B548" s="310"/>
      <c r="C548" s="263"/>
      <c r="D548" s="263"/>
      <c r="E548" s="263"/>
      <c r="F548" s="263"/>
      <c r="G548" s="263"/>
      <c r="H548" s="263"/>
      <c r="I548" s="625"/>
      <c r="J548" s="314"/>
      <c r="K548" s="314"/>
      <c r="L548" s="744"/>
      <c r="M548" s="746"/>
      <c r="N548" s="312"/>
      <c r="O548" s="312"/>
      <c r="P548" s="312"/>
      <c r="Q548" s="312"/>
      <c r="R548" s="312"/>
      <c r="S548" s="312"/>
      <c r="T548" s="263"/>
      <c r="U548" s="263"/>
      <c r="V548" s="263"/>
      <c r="W548" s="258"/>
      <c r="X548" s="263"/>
      <c r="Y548" s="263"/>
      <c r="Z548" s="263"/>
      <c r="AA548" s="263"/>
      <c r="AB548" s="312"/>
      <c r="AC548" s="312"/>
      <c r="AD548" s="312"/>
      <c r="AE548" s="312"/>
      <c r="AF548" s="312"/>
      <c r="AG548" s="312"/>
      <c r="AH548" s="312"/>
      <c r="AI548" s="312"/>
      <c r="AJ548" s="263"/>
      <c r="AK548" s="263"/>
      <c r="AL548" s="263"/>
      <c r="AM548" s="263"/>
      <c r="AN548" s="263"/>
      <c r="AO548" s="263"/>
      <c r="AP548" s="263"/>
      <c r="AQ548" s="263"/>
      <c r="AS548" s="117"/>
      <c r="AT548" s="117"/>
      <c r="FK548" s="125"/>
      <c r="FL548" s="125"/>
      <c r="FM548" s="125"/>
    </row>
    <row r="549" spans="1:169" x14ac:dyDescent="0.3">
      <c r="A549" s="309"/>
      <c r="B549" s="310"/>
      <c r="C549" s="263"/>
      <c r="D549" s="263"/>
      <c r="E549" s="263"/>
      <c r="F549" s="263"/>
      <c r="G549" s="263"/>
      <c r="H549" s="263"/>
      <c r="I549" s="625"/>
      <c r="J549" s="314"/>
      <c r="K549" s="314"/>
      <c r="L549" s="744"/>
      <c r="M549" s="746"/>
      <c r="N549" s="312"/>
      <c r="O549" s="312"/>
      <c r="P549" s="312"/>
      <c r="Q549" s="312"/>
      <c r="R549" s="312"/>
      <c r="S549" s="312"/>
      <c r="T549" s="263"/>
      <c r="U549" s="263"/>
      <c r="V549" s="263"/>
      <c r="W549" s="258"/>
      <c r="X549" s="263"/>
      <c r="Y549" s="263"/>
      <c r="Z549" s="263"/>
      <c r="AA549" s="263"/>
      <c r="AB549" s="312"/>
      <c r="AC549" s="312"/>
      <c r="AD549" s="312"/>
      <c r="AE549" s="312"/>
      <c r="AF549" s="312"/>
      <c r="AG549" s="312"/>
      <c r="AH549" s="312"/>
      <c r="AI549" s="312"/>
      <c r="AJ549" s="263"/>
      <c r="AK549" s="263"/>
      <c r="AL549" s="263"/>
      <c r="AM549" s="263"/>
      <c r="AN549" s="263"/>
      <c r="AO549" s="263"/>
      <c r="AP549" s="263"/>
      <c r="AQ549" s="263"/>
      <c r="AS549" s="117"/>
      <c r="AT549" s="117"/>
      <c r="FK549" s="125"/>
      <c r="FL549" s="125"/>
      <c r="FM549" s="125"/>
    </row>
    <row r="550" spans="1:169" x14ac:dyDescent="0.3">
      <c r="A550" s="309"/>
      <c r="B550" s="310"/>
      <c r="C550" s="263"/>
      <c r="D550" s="263"/>
      <c r="E550" s="263"/>
      <c r="F550" s="263"/>
      <c r="G550" s="263"/>
      <c r="H550" s="263"/>
      <c r="I550" s="625"/>
      <c r="J550" s="314"/>
      <c r="K550" s="314"/>
      <c r="L550" s="744"/>
      <c r="M550" s="746"/>
      <c r="N550" s="312"/>
      <c r="O550" s="312"/>
      <c r="P550" s="312"/>
      <c r="Q550" s="312"/>
      <c r="R550" s="312"/>
      <c r="S550" s="312"/>
      <c r="T550" s="263"/>
      <c r="U550" s="263"/>
      <c r="V550" s="263"/>
      <c r="W550" s="258"/>
      <c r="X550" s="263"/>
      <c r="Y550" s="263"/>
      <c r="Z550" s="263"/>
      <c r="AA550" s="263"/>
      <c r="AB550" s="312"/>
      <c r="AC550" s="312"/>
      <c r="AD550" s="312"/>
      <c r="AE550" s="312"/>
      <c r="AF550" s="312"/>
      <c r="AG550" s="312"/>
      <c r="AH550" s="312"/>
      <c r="AI550" s="312"/>
      <c r="AJ550" s="263"/>
      <c r="AK550" s="263"/>
      <c r="AL550" s="263"/>
      <c r="AM550" s="263"/>
      <c r="AN550" s="263"/>
      <c r="AO550" s="263"/>
      <c r="AP550" s="263"/>
      <c r="AQ550" s="263"/>
      <c r="AS550" s="117"/>
      <c r="AT550" s="117"/>
      <c r="FK550" s="125"/>
      <c r="FL550" s="125"/>
      <c r="FM550" s="125"/>
    </row>
    <row r="551" spans="1:169" x14ac:dyDescent="0.3">
      <c r="A551" s="309"/>
      <c r="B551" s="310"/>
      <c r="C551" s="263"/>
      <c r="D551" s="263"/>
      <c r="E551" s="263"/>
      <c r="F551" s="263"/>
      <c r="G551" s="263"/>
      <c r="H551" s="263"/>
      <c r="I551" s="625"/>
      <c r="J551" s="314"/>
      <c r="K551" s="314"/>
      <c r="L551" s="744"/>
      <c r="M551" s="746"/>
      <c r="N551" s="312"/>
      <c r="O551" s="312"/>
      <c r="P551" s="312"/>
      <c r="Q551" s="312"/>
      <c r="R551" s="312"/>
      <c r="S551" s="312"/>
      <c r="T551" s="263"/>
      <c r="U551" s="263"/>
      <c r="V551" s="263"/>
      <c r="W551" s="258"/>
      <c r="X551" s="263"/>
      <c r="Y551" s="263"/>
      <c r="Z551" s="263"/>
      <c r="AA551" s="263"/>
      <c r="AB551" s="312"/>
      <c r="AC551" s="312"/>
      <c r="AD551" s="312"/>
      <c r="AE551" s="312"/>
      <c r="AF551" s="312"/>
      <c r="AG551" s="312"/>
      <c r="AH551" s="312"/>
      <c r="AI551" s="312"/>
      <c r="AJ551" s="263"/>
      <c r="AK551" s="263"/>
      <c r="AL551" s="263"/>
      <c r="AM551" s="263"/>
      <c r="AN551" s="263"/>
      <c r="AO551" s="263"/>
      <c r="AP551" s="263"/>
      <c r="AQ551" s="263"/>
      <c r="AS551" s="117"/>
      <c r="AT551" s="117"/>
      <c r="FK551" s="125"/>
      <c r="FL551" s="125"/>
      <c r="FM551" s="125"/>
    </row>
    <row r="552" spans="1:169" x14ac:dyDescent="0.3">
      <c r="A552" s="309"/>
      <c r="B552" s="310"/>
      <c r="C552" s="263"/>
      <c r="D552" s="263"/>
      <c r="E552" s="263"/>
      <c r="F552" s="263"/>
      <c r="G552" s="263"/>
      <c r="H552" s="263"/>
      <c r="I552" s="625"/>
      <c r="J552" s="314"/>
      <c r="K552" s="314"/>
      <c r="L552" s="744"/>
      <c r="M552" s="746"/>
      <c r="N552" s="312"/>
      <c r="O552" s="312"/>
      <c r="P552" s="312"/>
      <c r="Q552" s="312"/>
      <c r="R552" s="312"/>
      <c r="S552" s="312"/>
      <c r="T552" s="263"/>
      <c r="U552" s="263"/>
      <c r="V552" s="263"/>
      <c r="W552" s="258"/>
      <c r="X552" s="263"/>
      <c r="Y552" s="263"/>
      <c r="Z552" s="263"/>
      <c r="AA552" s="263"/>
      <c r="AB552" s="312"/>
      <c r="AC552" s="312"/>
      <c r="AD552" s="312"/>
      <c r="AE552" s="312"/>
      <c r="AF552" s="312"/>
      <c r="AG552" s="312"/>
      <c r="AH552" s="312"/>
      <c r="AI552" s="312"/>
      <c r="AJ552" s="263"/>
      <c r="AK552" s="263"/>
      <c r="AL552" s="263"/>
      <c r="AM552" s="263"/>
      <c r="AN552" s="263"/>
      <c r="AO552" s="263"/>
      <c r="AP552" s="263"/>
      <c r="AQ552" s="263"/>
      <c r="AS552" s="117"/>
      <c r="AT552" s="117"/>
      <c r="FK552" s="125"/>
      <c r="FL552" s="125"/>
      <c r="FM552" s="125"/>
    </row>
    <row r="553" spans="1:169" x14ac:dyDescent="0.3">
      <c r="A553" s="309"/>
      <c r="B553" s="310"/>
      <c r="C553" s="263"/>
      <c r="D553" s="263"/>
      <c r="E553" s="263"/>
      <c r="F553" s="263"/>
      <c r="G553" s="263"/>
      <c r="H553" s="263"/>
      <c r="I553" s="625"/>
      <c r="J553" s="314"/>
      <c r="K553" s="314"/>
      <c r="L553" s="744"/>
      <c r="M553" s="746"/>
      <c r="N553" s="312"/>
      <c r="O553" s="312"/>
      <c r="P553" s="312"/>
      <c r="Q553" s="312"/>
      <c r="R553" s="312"/>
      <c r="S553" s="312"/>
      <c r="T553" s="263"/>
      <c r="U553" s="263"/>
      <c r="V553" s="263"/>
      <c r="W553" s="258"/>
      <c r="X553" s="263"/>
      <c r="Y553" s="263"/>
      <c r="Z553" s="263"/>
      <c r="AA553" s="263"/>
      <c r="AB553" s="312"/>
      <c r="AC553" s="312"/>
      <c r="AD553" s="312"/>
      <c r="AE553" s="312"/>
      <c r="AF553" s="312"/>
      <c r="AG553" s="312"/>
      <c r="AH553" s="312"/>
      <c r="AI553" s="312"/>
      <c r="AJ553" s="263"/>
      <c r="AK553" s="263"/>
      <c r="AL553" s="263"/>
      <c r="AM553" s="263"/>
      <c r="AN553" s="263"/>
      <c r="AO553" s="263"/>
      <c r="AP553" s="263"/>
      <c r="AQ553" s="263"/>
      <c r="AS553" s="117"/>
      <c r="AT553" s="117"/>
      <c r="FK553" s="125"/>
      <c r="FL553" s="125"/>
      <c r="FM553" s="125"/>
    </row>
    <row r="554" spans="1:169" x14ac:dyDescent="0.3">
      <c r="A554" s="309"/>
      <c r="B554" s="310"/>
      <c r="C554" s="263"/>
      <c r="D554" s="263"/>
      <c r="E554" s="263"/>
      <c r="F554" s="263"/>
      <c r="G554" s="263"/>
      <c r="H554" s="263"/>
      <c r="I554" s="625"/>
      <c r="J554" s="314"/>
      <c r="K554" s="314"/>
      <c r="L554" s="744"/>
      <c r="M554" s="746"/>
      <c r="N554" s="312"/>
      <c r="O554" s="312"/>
      <c r="P554" s="312"/>
      <c r="Q554" s="312"/>
      <c r="R554" s="312"/>
      <c r="S554" s="312"/>
      <c r="T554" s="263"/>
      <c r="U554" s="263"/>
      <c r="V554" s="263"/>
      <c r="W554" s="258"/>
      <c r="X554" s="263"/>
      <c r="Y554" s="263"/>
      <c r="Z554" s="263"/>
      <c r="AA554" s="263"/>
      <c r="AB554" s="312"/>
      <c r="AC554" s="312"/>
      <c r="AD554" s="312"/>
      <c r="AE554" s="312"/>
      <c r="AF554" s="312"/>
      <c r="AG554" s="312"/>
      <c r="AH554" s="312"/>
      <c r="AI554" s="312"/>
      <c r="AJ554" s="263"/>
      <c r="AK554" s="263"/>
      <c r="AL554" s="263"/>
      <c r="AM554" s="263"/>
      <c r="AN554" s="263"/>
      <c r="AO554" s="263"/>
      <c r="AP554" s="263"/>
      <c r="AQ554" s="263"/>
      <c r="AS554" s="117"/>
      <c r="AT554" s="117"/>
      <c r="FK554" s="125"/>
      <c r="FL554" s="125"/>
      <c r="FM554" s="125"/>
    </row>
    <row r="555" spans="1:169" x14ac:dyDescent="0.3">
      <c r="A555" s="309"/>
      <c r="B555" s="310"/>
      <c r="C555" s="263"/>
      <c r="D555" s="263"/>
      <c r="E555" s="263"/>
      <c r="F555" s="263"/>
      <c r="G555" s="263"/>
      <c r="H555" s="263"/>
      <c r="I555" s="625"/>
      <c r="J555" s="314"/>
      <c r="K555" s="314"/>
      <c r="L555" s="744"/>
      <c r="M555" s="746"/>
      <c r="N555" s="312"/>
      <c r="O555" s="312"/>
      <c r="P555" s="312"/>
      <c r="Q555" s="312"/>
      <c r="R555" s="312"/>
      <c r="S555" s="312"/>
      <c r="T555" s="263"/>
      <c r="U555" s="263"/>
      <c r="V555" s="263"/>
      <c r="W555" s="258"/>
      <c r="X555" s="263"/>
      <c r="Y555" s="263"/>
      <c r="Z555" s="263"/>
      <c r="AA555" s="263"/>
      <c r="AB555" s="312"/>
      <c r="AC555" s="312"/>
      <c r="AD555" s="312"/>
      <c r="AE555" s="312"/>
      <c r="AF555" s="312"/>
      <c r="AG555" s="312"/>
      <c r="AH555" s="312"/>
      <c r="AI555" s="312"/>
      <c r="AJ555" s="263"/>
      <c r="AK555" s="263"/>
      <c r="AL555" s="263"/>
      <c r="AM555" s="263"/>
      <c r="AN555" s="263"/>
      <c r="AO555" s="263"/>
      <c r="AP555" s="263"/>
      <c r="AQ555" s="263"/>
      <c r="AS555" s="117"/>
      <c r="AT555" s="117"/>
      <c r="FK555" s="125"/>
      <c r="FL555" s="125"/>
      <c r="FM555" s="125"/>
    </row>
    <row r="556" spans="1:169" x14ac:dyDescent="0.3">
      <c r="A556" s="309"/>
      <c r="B556" s="310"/>
      <c r="C556" s="263"/>
      <c r="D556" s="263"/>
      <c r="E556" s="263"/>
      <c r="F556" s="263"/>
      <c r="G556" s="263"/>
      <c r="H556" s="263"/>
      <c r="I556" s="625"/>
      <c r="J556" s="314"/>
      <c r="K556" s="314"/>
      <c r="L556" s="744"/>
      <c r="M556" s="746"/>
      <c r="N556" s="312"/>
      <c r="O556" s="312"/>
      <c r="P556" s="312"/>
      <c r="Q556" s="312"/>
      <c r="R556" s="312"/>
      <c r="S556" s="312"/>
      <c r="T556" s="263"/>
      <c r="U556" s="263"/>
      <c r="V556" s="263"/>
      <c r="W556" s="258"/>
      <c r="X556" s="263"/>
      <c r="Y556" s="263"/>
      <c r="Z556" s="263"/>
      <c r="AA556" s="263"/>
      <c r="AB556" s="312"/>
      <c r="AC556" s="312"/>
      <c r="AD556" s="312"/>
      <c r="AE556" s="312"/>
      <c r="AF556" s="312"/>
      <c r="AG556" s="312"/>
      <c r="AH556" s="312"/>
      <c r="AI556" s="312"/>
      <c r="AJ556" s="263"/>
      <c r="AK556" s="263"/>
      <c r="AL556" s="263"/>
      <c r="AM556" s="263"/>
      <c r="AN556" s="263"/>
      <c r="AO556" s="263"/>
      <c r="AP556" s="263"/>
      <c r="AQ556" s="263"/>
      <c r="AS556" s="117"/>
      <c r="AT556" s="117"/>
      <c r="FK556" s="125"/>
      <c r="FL556" s="125"/>
      <c r="FM556" s="125"/>
    </row>
    <row r="557" spans="1:169" x14ac:dyDescent="0.3">
      <c r="A557" s="309"/>
      <c r="B557" s="310"/>
      <c r="C557" s="263"/>
      <c r="D557" s="263"/>
      <c r="E557" s="263"/>
      <c r="F557" s="263"/>
      <c r="G557" s="263"/>
      <c r="H557" s="263"/>
      <c r="I557" s="625"/>
      <c r="J557" s="314"/>
      <c r="K557" s="314"/>
      <c r="L557" s="744"/>
      <c r="M557" s="746"/>
      <c r="N557" s="312"/>
      <c r="O557" s="312"/>
      <c r="P557" s="312"/>
      <c r="Q557" s="312"/>
      <c r="R557" s="312"/>
      <c r="S557" s="312"/>
      <c r="T557" s="263"/>
      <c r="U557" s="263"/>
      <c r="V557" s="263"/>
      <c r="W557" s="258"/>
      <c r="X557" s="263"/>
      <c r="Y557" s="263"/>
      <c r="Z557" s="263"/>
      <c r="AA557" s="263"/>
      <c r="AB557" s="312"/>
      <c r="AC557" s="312"/>
      <c r="AD557" s="312"/>
      <c r="AE557" s="312"/>
      <c r="AF557" s="312"/>
      <c r="AG557" s="312"/>
      <c r="AH557" s="312"/>
      <c r="AI557" s="312"/>
      <c r="AJ557" s="263"/>
      <c r="AK557" s="263"/>
      <c r="AL557" s="263"/>
      <c r="AM557" s="263"/>
      <c r="AN557" s="263"/>
      <c r="AO557" s="263"/>
      <c r="AP557" s="263"/>
      <c r="AQ557" s="263"/>
      <c r="AS557" s="117"/>
      <c r="AT557" s="117"/>
      <c r="FK557" s="125"/>
      <c r="FL557" s="125"/>
      <c r="FM557" s="125"/>
    </row>
    <row r="558" spans="1:169" x14ac:dyDescent="0.3">
      <c r="A558" s="309"/>
      <c r="B558" s="310"/>
      <c r="C558" s="263"/>
      <c r="D558" s="263"/>
      <c r="E558" s="263"/>
      <c r="F558" s="263"/>
      <c r="G558" s="263"/>
      <c r="H558" s="263"/>
      <c r="I558" s="625"/>
      <c r="J558" s="314"/>
      <c r="K558" s="314"/>
      <c r="L558" s="744"/>
      <c r="M558" s="746"/>
      <c r="N558" s="312"/>
      <c r="O558" s="312"/>
      <c r="P558" s="312"/>
      <c r="Q558" s="312"/>
      <c r="R558" s="312"/>
      <c r="S558" s="312"/>
      <c r="T558" s="263"/>
      <c r="U558" s="263"/>
      <c r="V558" s="263"/>
      <c r="W558" s="258"/>
      <c r="X558" s="263"/>
      <c r="Y558" s="263"/>
      <c r="Z558" s="263"/>
      <c r="AA558" s="263"/>
      <c r="AB558" s="312"/>
      <c r="AC558" s="312"/>
      <c r="AD558" s="312"/>
      <c r="AE558" s="312"/>
      <c r="AF558" s="312"/>
      <c r="AG558" s="312"/>
      <c r="AH558" s="312"/>
      <c r="AI558" s="312"/>
      <c r="AJ558" s="263"/>
      <c r="AK558" s="263"/>
      <c r="AL558" s="263"/>
      <c r="AM558" s="263"/>
      <c r="AN558" s="263"/>
      <c r="AO558" s="263"/>
      <c r="AP558" s="263"/>
      <c r="AQ558" s="263"/>
      <c r="AS558" s="117"/>
      <c r="AT558" s="117"/>
      <c r="FK558" s="125"/>
      <c r="FL558" s="125"/>
      <c r="FM558" s="125"/>
    </row>
    <row r="559" spans="1:169" x14ac:dyDescent="0.3">
      <c r="A559" s="309"/>
      <c r="B559" s="310"/>
      <c r="C559" s="263"/>
      <c r="D559" s="263"/>
      <c r="E559" s="263"/>
      <c r="F559" s="263"/>
      <c r="G559" s="263"/>
      <c r="H559" s="263"/>
      <c r="I559" s="625"/>
      <c r="J559" s="314"/>
      <c r="K559" s="314"/>
      <c r="L559" s="744"/>
      <c r="M559" s="746"/>
      <c r="N559" s="312"/>
      <c r="O559" s="312"/>
      <c r="P559" s="312"/>
      <c r="Q559" s="312"/>
      <c r="R559" s="312"/>
      <c r="S559" s="312"/>
      <c r="T559" s="263"/>
      <c r="U559" s="263"/>
      <c r="V559" s="263"/>
      <c r="W559" s="258"/>
      <c r="X559" s="263"/>
      <c r="Y559" s="263"/>
      <c r="Z559" s="263"/>
      <c r="AA559" s="263"/>
      <c r="AB559" s="312"/>
      <c r="AC559" s="312"/>
      <c r="AD559" s="312"/>
      <c r="AE559" s="312"/>
      <c r="AF559" s="312"/>
      <c r="AG559" s="312"/>
      <c r="AH559" s="312"/>
      <c r="AI559" s="312"/>
      <c r="AJ559" s="263"/>
      <c r="AK559" s="263"/>
      <c r="AL559" s="263"/>
      <c r="AM559" s="263"/>
      <c r="AN559" s="263"/>
      <c r="AO559" s="263"/>
      <c r="AP559" s="263"/>
      <c r="AQ559" s="263"/>
      <c r="AS559" s="117"/>
      <c r="AT559" s="117"/>
      <c r="FK559" s="125"/>
      <c r="FL559" s="125"/>
      <c r="FM559" s="125"/>
    </row>
    <row r="560" spans="1:169" x14ac:dyDescent="0.3">
      <c r="A560" s="309"/>
      <c r="B560" s="310"/>
      <c r="C560" s="263"/>
      <c r="D560" s="263"/>
      <c r="E560" s="263"/>
      <c r="F560" s="263"/>
      <c r="G560" s="263"/>
      <c r="H560" s="263"/>
      <c r="I560" s="625"/>
      <c r="J560" s="314"/>
      <c r="K560" s="314"/>
      <c r="L560" s="744"/>
      <c r="M560" s="746"/>
      <c r="N560" s="312"/>
      <c r="O560" s="312"/>
      <c r="P560" s="312"/>
      <c r="Q560" s="312"/>
      <c r="R560" s="312"/>
      <c r="S560" s="312"/>
      <c r="T560" s="263"/>
      <c r="U560" s="263"/>
      <c r="V560" s="263"/>
      <c r="W560" s="258"/>
      <c r="X560" s="263"/>
      <c r="Y560" s="263"/>
      <c r="Z560" s="263"/>
      <c r="AA560" s="263"/>
      <c r="AB560" s="312"/>
      <c r="AC560" s="312"/>
      <c r="AD560" s="312"/>
      <c r="AE560" s="312"/>
      <c r="AF560" s="312"/>
      <c r="AG560" s="312"/>
      <c r="AH560" s="312"/>
      <c r="AI560" s="312"/>
      <c r="AJ560" s="263"/>
      <c r="AK560" s="263"/>
      <c r="AL560" s="263"/>
      <c r="AM560" s="263"/>
      <c r="AN560" s="263"/>
      <c r="AO560" s="263"/>
      <c r="AP560" s="263"/>
      <c r="AQ560" s="263"/>
      <c r="AS560" s="117"/>
      <c r="AT560" s="117"/>
      <c r="FK560" s="125"/>
      <c r="FL560" s="125"/>
      <c r="FM560" s="125"/>
    </row>
    <row r="561" spans="1:169" x14ac:dyDescent="0.3">
      <c r="A561" s="309"/>
      <c r="B561" s="310"/>
      <c r="C561" s="263"/>
      <c r="D561" s="263"/>
      <c r="E561" s="263"/>
      <c r="F561" s="263"/>
      <c r="G561" s="263"/>
      <c r="H561" s="263"/>
      <c r="I561" s="625"/>
      <c r="J561" s="314"/>
      <c r="K561" s="314"/>
      <c r="L561" s="744"/>
      <c r="M561" s="746"/>
      <c r="N561" s="312"/>
      <c r="O561" s="312"/>
      <c r="P561" s="312"/>
      <c r="Q561" s="312"/>
      <c r="R561" s="312"/>
      <c r="S561" s="312"/>
      <c r="T561" s="263"/>
      <c r="U561" s="263"/>
      <c r="V561" s="263"/>
      <c r="W561" s="258"/>
      <c r="X561" s="263"/>
      <c r="Y561" s="263"/>
      <c r="Z561" s="263"/>
      <c r="AA561" s="263"/>
      <c r="AB561" s="312"/>
      <c r="AC561" s="312"/>
      <c r="AD561" s="312"/>
      <c r="AE561" s="312"/>
      <c r="AF561" s="312"/>
      <c r="AG561" s="312"/>
      <c r="AH561" s="312"/>
      <c r="AI561" s="312"/>
      <c r="AJ561" s="263"/>
      <c r="AK561" s="263"/>
      <c r="AL561" s="263"/>
      <c r="AM561" s="263"/>
      <c r="AN561" s="263"/>
      <c r="AO561" s="263"/>
      <c r="AP561" s="263"/>
      <c r="AQ561" s="263"/>
      <c r="AS561" s="117"/>
      <c r="AT561" s="117"/>
      <c r="FK561" s="125"/>
      <c r="FL561" s="125"/>
      <c r="FM561" s="125"/>
    </row>
    <row r="562" spans="1:169" x14ac:dyDescent="0.3">
      <c r="A562" s="309"/>
      <c r="B562" s="310"/>
      <c r="C562" s="263"/>
      <c r="D562" s="263"/>
      <c r="E562" s="263"/>
      <c r="F562" s="263"/>
      <c r="G562" s="263"/>
      <c r="H562" s="263"/>
      <c r="I562" s="625"/>
      <c r="J562" s="314"/>
      <c r="K562" s="314"/>
      <c r="L562" s="744"/>
      <c r="M562" s="746"/>
      <c r="N562" s="312"/>
      <c r="O562" s="312"/>
      <c r="P562" s="312"/>
      <c r="Q562" s="312"/>
      <c r="R562" s="312"/>
      <c r="S562" s="312"/>
      <c r="T562" s="263"/>
      <c r="U562" s="263"/>
      <c r="V562" s="263"/>
      <c r="W562" s="258"/>
      <c r="X562" s="263"/>
      <c r="Y562" s="263"/>
      <c r="Z562" s="263"/>
      <c r="AA562" s="263"/>
      <c r="AB562" s="312"/>
      <c r="AC562" s="312"/>
      <c r="AD562" s="312"/>
      <c r="AE562" s="312"/>
      <c r="AF562" s="312"/>
      <c r="AG562" s="312"/>
      <c r="AH562" s="312"/>
      <c r="AI562" s="312"/>
      <c r="AJ562" s="263"/>
      <c r="AK562" s="263"/>
      <c r="AL562" s="263"/>
      <c r="AM562" s="263"/>
      <c r="AN562" s="263"/>
      <c r="AO562" s="263"/>
      <c r="AP562" s="263"/>
      <c r="AQ562" s="263"/>
      <c r="AS562" s="117"/>
      <c r="AT562" s="117"/>
      <c r="FK562" s="125"/>
      <c r="FL562" s="125"/>
      <c r="FM562" s="125"/>
    </row>
    <row r="563" spans="1:169" x14ac:dyDescent="0.3">
      <c r="A563" s="309"/>
      <c r="B563" s="310"/>
      <c r="C563" s="263"/>
      <c r="D563" s="263"/>
      <c r="E563" s="263"/>
      <c r="F563" s="263"/>
      <c r="G563" s="263"/>
      <c r="H563" s="263"/>
      <c r="I563" s="625"/>
      <c r="J563" s="314"/>
      <c r="K563" s="314"/>
      <c r="L563" s="744"/>
      <c r="M563" s="746"/>
      <c r="N563" s="312"/>
      <c r="O563" s="312"/>
      <c r="P563" s="312"/>
      <c r="Q563" s="312"/>
      <c r="R563" s="312"/>
      <c r="S563" s="312"/>
      <c r="T563" s="263"/>
      <c r="U563" s="263"/>
      <c r="V563" s="263"/>
      <c r="W563" s="258"/>
      <c r="X563" s="263"/>
      <c r="Y563" s="263"/>
      <c r="Z563" s="263"/>
      <c r="AA563" s="263"/>
      <c r="AB563" s="312"/>
      <c r="AC563" s="312"/>
      <c r="AD563" s="312"/>
      <c r="AE563" s="312"/>
      <c r="AF563" s="312"/>
      <c r="AG563" s="312"/>
      <c r="AH563" s="312"/>
      <c r="AI563" s="312"/>
      <c r="AJ563" s="263"/>
      <c r="AK563" s="263"/>
      <c r="AL563" s="263"/>
      <c r="AM563" s="263"/>
      <c r="AN563" s="263"/>
      <c r="AO563" s="263"/>
      <c r="AP563" s="263"/>
      <c r="AQ563" s="263"/>
      <c r="AS563" s="117"/>
      <c r="AT563" s="117"/>
      <c r="FK563" s="125"/>
      <c r="FL563" s="125"/>
      <c r="FM563" s="125"/>
    </row>
    <row r="564" spans="1:169" x14ac:dyDescent="0.3">
      <c r="A564" s="309"/>
      <c r="B564" s="310"/>
      <c r="C564" s="263"/>
      <c r="D564" s="263"/>
      <c r="E564" s="263"/>
      <c r="F564" s="263"/>
      <c r="G564" s="263"/>
      <c r="H564" s="263"/>
      <c r="I564" s="625"/>
      <c r="J564" s="314"/>
      <c r="K564" s="314"/>
      <c r="L564" s="744"/>
      <c r="M564" s="746"/>
      <c r="N564" s="312"/>
      <c r="O564" s="312"/>
      <c r="P564" s="312"/>
      <c r="Q564" s="312"/>
      <c r="R564" s="312"/>
      <c r="S564" s="312"/>
      <c r="T564" s="263"/>
      <c r="U564" s="263"/>
      <c r="V564" s="263"/>
      <c r="W564" s="258"/>
      <c r="X564" s="263"/>
      <c r="Y564" s="263"/>
      <c r="Z564" s="263"/>
      <c r="AA564" s="263"/>
      <c r="AB564" s="312"/>
      <c r="AC564" s="312"/>
      <c r="AD564" s="312"/>
      <c r="AE564" s="312"/>
      <c r="AF564" s="312"/>
      <c r="AG564" s="312"/>
      <c r="AH564" s="312"/>
      <c r="AI564" s="312"/>
      <c r="AJ564" s="263"/>
      <c r="AK564" s="263"/>
      <c r="AL564" s="263"/>
      <c r="AM564" s="263"/>
      <c r="AN564" s="263"/>
      <c r="AO564" s="263"/>
      <c r="AP564" s="263"/>
      <c r="AQ564" s="263"/>
      <c r="AS564" s="117"/>
      <c r="AT564" s="117"/>
      <c r="FK564" s="125"/>
      <c r="FL564" s="125"/>
      <c r="FM564" s="125"/>
    </row>
    <row r="565" spans="1:169" x14ac:dyDescent="0.3">
      <c r="A565" s="309"/>
      <c r="B565" s="310"/>
      <c r="C565" s="263"/>
      <c r="D565" s="263"/>
      <c r="E565" s="263"/>
      <c r="F565" s="263"/>
      <c r="G565" s="263"/>
      <c r="H565" s="263"/>
      <c r="I565" s="625"/>
      <c r="J565" s="314"/>
      <c r="K565" s="314"/>
      <c r="L565" s="744"/>
      <c r="M565" s="746"/>
      <c r="N565" s="312"/>
      <c r="O565" s="312"/>
      <c r="P565" s="312"/>
      <c r="Q565" s="312"/>
      <c r="R565" s="312"/>
      <c r="S565" s="312"/>
      <c r="T565" s="263"/>
      <c r="U565" s="263"/>
      <c r="V565" s="263"/>
      <c r="W565" s="258"/>
      <c r="X565" s="263"/>
      <c r="Y565" s="263"/>
      <c r="Z565" s="263"/>
      <c r="AA565" s="263"/>
      <c r="AB565" s="312"/>
      <c r="AC565" s="312"/>
      <c r="AD565" s="312"/>
      <c r="AE565" s="312"/>
      <c r="AF565" s="312"/>
      <c r="AG565" s="312"/>
      <c r="AH565" s="312"/>
      <c r="AI565" s="312"/>
      <c r="AJ565" s="263"/>
      <c r="AK565" s="263"/>
      <c r="AL565" s="263"/>
      <c r="AM565" s="263"/>
      <c r="AN565" s="263"/>
      <c r="AO565" s="263"/>
      <c r="AP565" s="263"/>
      <c r="AQ565" s="263"/>
      <c r="AS565" s="117"/>
      <c r="AT565" s="117"/>
      <c r="FK565" s="125"/>
      <c r="FL565" s="125"/>
      <c r="FM565" s="125"/>
    </row>
    <row r="566" spans="1:169" x14ac:dyDescent="0.3">
      <c r="A566" s="309"/>
      <c r="B566" s="310"/>
      <c r="C566" s="263"/>
      <c r="D566" s="263"/>
      <c r="E566" s="263"/>
      <c r="F566" s="263"/>
      <c r="G566" s="263"/>
      <c r="H566" s="263"/>
      <c r="I566" s="625"/>
      <c r="J566" s="314"/>
      <c r="K566" s="314"/>
      <c r="L566" s="744"/>
      <c r="M566" s="746"/>
      <c r="N566" s="312"/>
      <c r="O566" s="312"/>
      <c r="P566" s="312"/>
      <c r="Q566" s="312"/>
      <c r="R566" s="312"/>
      <c r="S566" s="312"/>
      <c r="T566" s="263"/>
      <c r="U566" s="263"/>
      <c r="V566" s="263"/>
      <c r="W566" s="258"/>
      <c r="X566" s="263"/>
      <c r="Y566" s="263"/>
      <c r="Z566" s="263"/>
      <c r="AA566" s="263"/>
      <c r="AB566" s="312"/>
      <c r="AC566" s="312"/>
      <c r="AD566" s="312"/>
      <c r="AE566" s="312"/>
      <c r="AF566" s="312"/>
      <c r="AG566" s="312"/>
      <c r="AH566" s="312"/>
      <c r="AI566" s="312"/>
      <c r="AJ566" s="263"/>
      <c r="AK566" s="263"/>
      <c r="AL566" s="263"/>
      <c r="AM566" s="263"/>
      <c r="AN566" s="263"/>
      <c r="AO566" s="263"/>
      <c r="AP566" s="263"/>
      <c r="AQ566" s="263"/>
      <c r="AS566" s="117"/>
      <c r="AT566" s="117"/>
      <c r="FK566" s="125"/>
      <c r="FL566" s="125"/>
      <c r="FM566" s="125"/>
    </row>
    <row r="567" spans="1:169" x14ac:dyDescent="0.3">
      <c r="A567" s="309"/>
      <c r="B567" s="310"/>
      <c r="C567" s="263"/>
      <c r="D567" s="263"/>
      <c r="E567" s="263"/>
      <c r="F567" s="263"/>
      <c r="G567" s="263"/>
      <c r="H567" s="263"/>
      <c r="I567" s="625"/>
      <c r="J567" s="314"/>
      <c r="K567" s="314"/>
      <c r="L567" s="744"/>
      <c r="M567" s="746"/>
      <c r="N567" s="312"/>
      <c r="O567" s="312"/>
      <c r="P567" s="312"/>
      <c r="Q567" s="312"/>
      <c r="R567" s="312"/>
      <c r="S567" s="312"/>
      <c r="T567" s="263"/>
      <c r="U567" s="263"/>
      <c r="V567" s="263"/>
      <c r="W567" s="258"/>
      <c r="X567" s="263"/>
      <c r="Y567" s="263"/>
      <c r="Z567" s="263"/>
      <c r="AA567" s="263"/>
      <c r="AB567" s="312"/>
      <c r="AC567" s="312"/>
      <c r="AD567" s="312"/>
      <c r="AE567" s="312"/>
      <c r="AF567" s="312"/>
      <c r="AG567" s="312"/>
      <c r="AH567" s="312"/>
      <c r="AI567" s="312"/>
      <c r="AJ567" s="263"/>
      <c r="AK567" s="263"/>
      <c r="AL567" s="263"/>
      <c r="AM567" s="263"/>
      <c r="AN567" s="263"/>
      <c r="AO567" s="263"/>
      <c r="AP567" s="263"/>
      <c r="AQ567" s="263"/>
      <c r="AS567" s="117"/>
      <c r="AT567" s="117"/>
      <c r="FK567" s="125"/>
      <c r="FL567" s="125"/>
      <c r="FM567" s="125"/>
    </row>
    <row r="568" spans="1:169" x14ac:dyDescent="0.3">
      <c r="A568" s="309"/>
      <c r="B568" s="310"/>
      <c r="C568" s="263"/>
      <c r="D568" s="263"/>
      <c r="E568" s="263"/>
      <c r="F568" s="263"/>
      <c r="G568" s="263"/>
      <c r="H568" s="263"/>
      <c r="I568" s="625"/>
      <c r="J568" s="314"/>
      <c r="K568" s="314"/>
      <c r="L568" s="744"/>
      <c r="M568" s="746"/>
      <c r="N568" s="312"/>
      <c r="O568" s="312"/>
      <c r="P568" s="312"/>
      <c r="Q568" s="312"/>
      <c r="R568" s="312"/>
      <c r="S568" s="312"/>
      <c r="T568" s="263"/>
      <c r="U568" s="263"/>
      <c r="V568" s="263"/>
      <c r="W568" s="258"/>
      <c r="X568" s="263"/>
      <c r="Y568" s="263"/>
      <c r="Z568" s="263"/>
      <c r="AA568" s="263"/>
      <c r="AB568" s="312"/>
      <c r="AC568" s="312"/>
      <c r="AD568" s="312"/>
      <c r="AE568" s="312"/>
      <c r="AF568" s="312"/>
      <c r="AG568" s="312"/>
      <c r="AH568" s="312"/>
      <c r="AI568" s="312"/>
      <c r="AJ568" s="263"/>
      <c r="AK568" s="263"/>
      <c r="AL568" s="263"/>
      <c r="AM568" s="263"/>
      <c r="AN568" s="263"/>
      <c r="AO568" s="263"/>
      <c r="AP568" s="263"/>
      <c r="AQ568" s="263"/>
      <c r="AS568" s="117"/>
      <c r="AT568" s="117"/>
      <c r="FK568" s="125"/>
      <c r="FL568" s="125"/>
      <c r="FM568" s="125"/>
    </row>
    <row r="569" spans="1:169" x14ac:dyDescent="0.3">
      <c r="A569" s="309"/>
      <c r="B569" s="310"/>
      <c r="C569" s="263"/>
      <c r="D569" s="263"/>
      <c r="E569" s="263"/>
      <c r="F569" s="263"/>
      <c r="G569" s="263"/>
      <c r="H569" s="263"/>
      <c r="I569" s="625"/>
      <c r="J569" s="314"/>
      <c r="K569" s="314"/>
      <c r="L569" s="744"/>
      <c r="M569" s="746"/>
      <c r="N569" s="312"/>
      <c r="O569" s="312"/>
      <c r="P569" s="312"/>
      <c r="Q569" s="312"/>
      <c r="R569" s="312"/>
      <c r="S569" s="312"/>
      <c r="T569" s="263"/>
      <c r="U569" s="263"/>
      <c r="V569" s="263"/>
      <c r="W569" s="258"/>
      <c r="X569" s="263"/>
      <c r="Y569" s="263"/>
      <c r="Z569" s="263"/>
      <c r="AA569" s="263"/>
      <c r="AB569" s="312"/>
      <c r="AC569" s="312"/>
      <c r="AD569" s="312"/>
      <c r="AE569" s="312"/>
      <c r="AF569" s="312"/>
      <c r="AG569" s="312"/>
      <c r="AH569" s="312"/>
      <c r="AI569" s="312"/>
      <c r="AJ569" s="263"/>
      <c r="AK569" s="263"/>
      <c r="AL569" s="263"/>
      <c r="AM569" s="263"/>
      <c r="AN569" s="263"/>
      <c r="AO569" s="263"/>
      <c r="AP569" s="263"/>
      <c r="AQ569" s="263"/>
      <c r="AS569" s="117"/>
      <c r="AT569" s="117"/>
      <c r="FK569" s="125"/>
      <c r="FL569" s="125"/>
      <c r="FM569" s="125"/>
    </row>
    <row r="570" spans="1:169" x14ac:dyDescent="0.3">
      <c r="A570" s="309"/>
      <c r="B570" s="310"/>
      <c r="C570" s="263"/>
      <c r="D570" s="263"/>
      <c r="E570" s="263"/>
      <c r="F570" s="263"/>
      <c r="G570" s="263"/>
      <c r="H570" s="263"/>
      <c r="I570" s="625"/>
      <c r="J570" s="314"/>
      <c r="K570" s="314"/>
      <c r="L570" s="744"/>
      <c r="M570" s="746"/>
      <c r="N570" s="312"/>
      <c r="O570" s="312"/>
      <c r="P570" s="312"/>
      <c r="Q570" s="312"/>
      <c r="R570" s="312"/>
      <c r="S570" s="312"/>
      <c r="T570" s="263"/>
      <c r="U570" s="263"/>
      <c r="V570" s="263"/>
      <c r="W570" s="258"/>
      <c r="X570" s="263"/>
      <c r="Y570" s="263"/>
      <c r="Z570" s="263"/>
      <c r="AA570" s="263"/>
      <c r="AB570" s="312"/>
      <c r="AC570" s="312"/>
      <c r="AD570" s="312"/>
      <c r="AE570" s="312"/>
      <c r="AF570" s="312"/>
      <c r="AG570" s="312"/>
      <c r="AH570" s="312"/>
      <c r="AI570" s="312"/>
      <c r="AJ570" s="263"/>
      <c r="AK570" s="263"/>
      <c r="AL570" s="263"/>
      <c r="AM570" s="263"/>
      <c r="AN570" s="263"/>
      <c r="AO570" s="263"/>
      <c r="AP570" s="263"/>
      <c r="AQ570" s="263"/>
      <c r="AS570" s="117"/>
      <c r="AT570" s="117"/>
      <c r="FK570" s="125"/>
      <c r="FL570" s="125"/>
      <c r="FM570" s="125"/>
    </row>
    <row r="571" spans="1:169" x14ac:dyDescent="0.3">
      <c r="A571" s="309"/>
      <c r="B571" s="310"/>
      <c r="C571" s="263"/>
      <c r="D571" s="263"/>
      <c r="E571" s="263"/>
      <c r="F571" s="263"/>
      <c r="G571" s="263"/>
      <c r="H571" s="263"/>
      <c r="I571" s="625"/>
      <c r="J571" s="314"/>
      <c r="K571" s="314"/>
      <c r="L571" s="744"/>
      <c r="M571" s="746"/>
      <c r="N571" s="312"/>
      <c r="O571" s="312"/>
      <c r="P571" s="312"/>
      <c r="Q571" s="312"/>
      <c r="R571" s="312"/>
      <c r="S571" s="312"/>
      <c r="T571" s="263"/>
      <c r="U571" s="263"/>
      <c r="V571" s="263"/>
      <c r="W571" s="258"/>
      <c r="X571" s="263"/>
      <c r="Y571" s="263"/>
      <c r="Z571" s="263"/>
      <c r="AA571" s="263"/>
      <c r="AB571" s="312"/>
      <c r="AC571" s="312"/>
      <c r="AD571" s="312"/>
      <c r="AE571" s="312"/>
      <c r="AF571" s="312"/>
      <c r="AG571" s="312"/>
      <c r="AH571" s="312"/>
      <c r="AI571" s="312"/>
      <c r="AJ571" s="263"/>
      <c r="AK571" s="263"/>
      <c r="AL571" s="263"/>
      <c r="AM571" s="263"/>
      <c r="AN571" s="263"/>
      <c r="AO571" s="263"/>
      <c r="AP571" s="263"/>
      <c r="AQ571" s="263"/>
      <c r="AS571" s="117"/>
      <c r="AT571" s="117"/>
      <c r="FK571" s="125"/>
      <c r="FL571" s="125"/>
      <c r="FM571" s="125"/>
    </row>
    <row r="572" spans="1:169" x14ac:dyDescent="0.3">
      <c r="A572" s="309"/>
      <c r="B572" s="310"/>
      <c r="C572" s="263"/>
      <c r="D572" s="263"/>
      <c r="E572" s="263"/>
      <c r="F572" s="263"/>
      <c r="G572" s="263"/>
      <c r="H572" s="263"/>
      <c r="I572" s="625"/>
      <c r="J572" s="314"/>
      <c r="K572" s="314"/>
      <c r="L572" s="744"/>
      <c r="M572" s="746"/>
      <c r="N572" s="312"/>
      <c r="O572" s="312"/>
      <c r="P572" s="312"/>
      <c r="Q572" s="312"/>
      <c r="R572" s="312"/>
      <c r="S572" s="312"/>
      <c r="T572" s="263"/>
      <c r="U572" s="263"/>
      <c r="V572" s="263"/>
      <c r="W572" s="258"/>
      <c r="X572" s="263"/>
      <c r="Y572" s="263"/>
      <c r="Z572" s="263"/>
      <c r="AA572" s="263"/>
      <c r="AB572" s="312"/>
      <c r="AC572" s="312"/>
      <c r="AD572" s="312"/>
      <c r="AE572" s="312"/>
      <c r="AF572" s="312"/>
      <c r="AG572" s="312"/>
      <c r="AH572" s="312"/>
      <c r="AI572" s="312"/>
      <c r="AJ572" s="263"/>
      <c r="AK572" s="263"/>
      <c r="AL572" s="263"/>
      <c r="AM572" s="263"/>
      <c r="AN572" s="263"/>
      <c r="AO572" s="263"/>
      <c r="AP572" s="263"/>
      <c r="AQ572" s="263"/>
      <c r="AS572" s="117"/>
      <c r="AT572" s="117"/>
      <c r="FK572" s="125"/>
      <c r="FL572" s="125"/>
      <c r="FM572" s="125"/>
    </row>
    <row r="573" spans="1:169" x14ac:dyDescent="0.3">
      <c r="A573" s="309"/>
      <c r="B573" s="310"/>
      <c r="C573" s="263"/>
      <c r="D573" s="263"/>
      <c r="E573" s="263"/>
      <c r="F573" s="263"/>
      <c r="G573" s="263"/>
      <c r="H573" s="263"/>
      <c r="I573" s="625"/>
      <c r="J573" s="314"/>
      <c r="K573" s="314"/>
      <c r="L573" s="744"/>
      <c r="M573" s="746"/>
      <c r="N573" s="312"/>
      <c r="O573" s="312"/>
      <c r="P573" s="312"/>
      <c r="Q573" s="312"/>
      <c r="R573" s="312"/>
      <c r="S573" s="312"/>
      <c r="T573" s="263"/>
      <c r="U573" s="263"/>
      <c r="V573" s="263"/>
      <c r="W573" s="258"/>
      <c r="X573" s="263"/>
      <c r="Y573" s="263"/>
      <c r="Z573" s="263"/>
      <c r="AA573" s="263"/>
      <c r="AB573" s="312"/>
      <c r="AC573" s="312"/>
      <c r="AD573" s="312"/>
      <c r="AE573" s="312"/>
      <c r="AF573" s="312"/>
      <c r="AG573" s="312"/>
      <c r="AH573" s="312"/>
      <c r="AI573" s="312"/>
      <c r="AJ573" s="263"/>
      <c r="AK573" s="263"/>
      <c r="AL573" s="263"/>
      <c r="AM573" s="263"/>
      <c r="AN573" s="263"/>
      <c r="AO573" s="263"/>
      <c r="AP573" s="263"/>
      <c r="AQ573" s="263"/>
      <c r="AS573" s="117"/>
      <c r="AT573" s="117"/>
      <c r="FK573" s="125"/>
      <c r="FL573" s="125"/>
      <c r="FM573" s="125"/>
    </row>
    <row r="574" spans="1:169" x14ac:dyDescent="0.3">
      <c r="A574" s="309"/>
      <c r="B574" s="310"/>
      <c r="C574" s="263"/>
      <c r="D574" s="263"/>
      <c r="E574" s="263"/>
      <c r="F574" s="263"/>
      <c r="G574" s="263"/>
      <c r="H574" s="263"/>
      <c r="I574" s="625"/>
      <c r="J574" s="314"/>
      <c r="K574" s="314"/>
      <c r="L574" s="744"/>
      <c r="M574" s="746"/>
      <c r="N574" s="312"/>
      <c r="O574" s="312"/>
      <c r="P574" s="312"/>
      <c r="Q574" s="312"/>
      <c r="R574" s="312"/>
      <c r="S574" s="312"/>
      <c r="T574" s="263"/>
      <c r="U574" s="263"/>
      <c r="V574" s="263"/>
      <c r="W574" s="258"/>
      <c r="X574" s="263"/>
      <c r="Y574" s="263"/>
      <c r="Z574" s="263"/>
      <c r="AA574" s="263"/>
      <c r="AB574" s="312"/>
      <c r="AC574" s="312"/>
      <c r="AD574" s="312"/>
      <c r="AE574" s="312"/>
      <c r="AF574" s="312"/>
      <c r="AG574" s="312"/>
      <c r="AH574" s="312"/>
      <c r="AI574" s="312"/>
      <c r="AJ574" s="263"/>
      <c r="AK574" s="263"/>
      <c r="AL574" s="263"/>
      <c r="AM574" s="263"/>
      <c r="AN574" s="263"/>
      <c r="AO574" s="263"/>
      <c r="AP574" s="263"/>
      <c r="AQ574" s="263"/>
      <c r="AS574" s="117"/>
      <c r="AT574" s="117"/>
      <c r="FK574" s="125"/>
      <c r="FL574" s="125"/>
      <c r="FM574" s="125"/>
    </row>
    <row r="575" spans="1:169" x14ac:dyDescent="0.3">
      <c r="A575" s="309"/>
      <c r="B575" s="310"/>
      <c r="C575" s="263"/>
      <c r="D575" s="263"/>
      <c r="E575" s="263"/>
      <c r="F575" s="263"/>
      <c r="G575" s="263"/>
      <c r="H575" s="263"/>
      <c r="I575" s="625"/>
      <c r="J575" s="314"/>
      <c r="K575" s="314"/>
      <c r="L575" s="744"/>
      <c r="M575" s="746"/>
      <c r="N575" s="312"/>
      <c r="O575" s="312"/>
      <c r="P575" s="312"/>
      <c r="Q575" s="312"/>
      <c r="R575" s="312"/>
      <c r="S575" s="312"/>
      <c r="T575" s="263"/>
      <c r="U575" s="263"/>
      <c r="V575" s="263"/>
      <c r="W575" s="258"/>
      <c r="X575" s="263"/>
      <c r="Y575" s="263"/>
      <c r="Z575" s="263"/>
      <c r="AA575" s="263"/>
      <c r="AB575" s="312"/>
      <c r="AC575" s="312"/>
      <c r="AD575" s="312"/>
      <c r="AE575" s="312"/>
      <c r="AF575" s="312"/>
      <c r="AG575" s="312"/>
      <c r="AH575" s="312"/>
      <c r="AI575" s="312"/>
      <c r="AJ575" s="263"/>
      <c r="AK575" s="263"/>
      <c r="AL575" s="263"/>
      <c r="AM575" s="263"/>
      <c r="AN575" s="263"/>
      <c r="AO575" s="263"/>
      <c r="AP575" s="263"/>
      <c r="AQ575" s="263"/>
      <c r="AS575" s="117"/>
      <c r="AT575" s="117"/>
      <c r="FK575" s="125"/>
      <c r="FL575" s="125"/>
      <c r="FM575" s="125"/>
    </row>
    <row r="576" spans="1:169" x14ac:dyDescent="0.3">
      <c r="A576" s="309"/>
      <c r="B576" s="310"/>
      <c r="C576" s="263"/>
      <c r="D576" s="263"/>
      <c r="E576" s="263"/>
      <c r="F576" s="263"/>
      <c r="G576" s="263"/>
      <c r="H576" s="263"/>
      <c r="I576" s="625"/>
      <c r="J576" s="314"/>
      <c r="K576" s="314"/>
      <c r="L576" s="744"/>
      <c r="M576" s="746"/>
      <c r="N576" s="312"/>
      <c r="O576" s="312"/>
      <c r="P576" s="312"/>
      <c r="Q576" s="312"/>
      <c r="R576" s="312"/>
      <c r="S576" s="312"/>
      <c r="T576" s="263"/>
      <c r="U576" s="263"/>
      <c r="V576" s="263"/>
      <c r="W576" s="258"/>
      <c r="X576" s="263"/>
      <c r="Y576" s="263"/>
      <c r="Z576" s="263"/>
      <c r="AA576" s="263"/>
      <c r="AB576" s="312"/>
      <c r="AC576" s="312"/>
      <c r="AD576" s="312"/>
      <c r="AE576" s="312"/>
      <c r="AF576" s="312"/>
      <c r="AG576" s="312"/>
      <c r="AH576" s="312"/>
      <c r="AI576" s="312"/>
      <c r="AJ576" s="263"/>
      <c r="AK576" s="263"/>
      <c r="AL576" s="263"/>
      <c r="AM576" s="263"/>
      <c r="AN576" s="263"/>
      <c r="AO576" s="263"/>
      <c r="AP576" s="263"/>
      <c r="AQ576" s="263"/>
      <c r="AS576" s="117"/>
      <c r="AT576" s="117"/>
      <c r="FK576" s="125"/>
      <c r="FL576" s="125"/>
      <c r="FM576" s="125"/>
    </row>
    <row r="577" spans="1:169" x14ac:dyDescent="0.3">
      <c r="A577" s="309"/>
      <c r="B577" s="310"/>
      <c r="C577" s="263"/>
      <c r="D577" s="263"/>
      <c r="E577" s="263"/>
      <c r="F577" s="263"/>
      <c r="G577" s="263"/>
      <c r="H577" s="263"/>
      <c r="I577" s="625"/>
      <c r="J577" s="314"/>
      <c r="K577" s="314"/>
      <c r="L577" s="744"/>
      <c r="M577" s="746"/>
      <c r="N577" s="312"/>
      <c r="O577" s="312"/>
      <c r="P577" s="312"/>
      <c r="Q577" s="312"/>
      <c r="R577" s="312"/>
      <c r="S577" s="312"/>
      <c r="T577" s="263"/>
      <c r="U577" s="263"/>
      <c r="V577" s="263"/>
      <c r="W577" s="258"/>
      <c r="X577" s="263"/>
      <c r="Y577" s="263"/>
      <c r="Z577" s="263"/>
      <c r="AA577" s="263"/>
      <c r="AB577" s="312"/>
      <c r="AC577" s="312"/>
      <c r="AD577" s="312"/>
      <c r="AE577" s="312"/>
      <c r="AF577" s="312"/>
      <c r="AG577" s="312"/>
      <c r="AH577" s="312"/>
      <c r="AI577" s="312"/>
      <c r="AJ577" s="263"/>
      <c r="AK577" s="263"/>
      <c r="AL577" s="263"/>
      <c r="AM577" s="263"/>
      <c r="AN577" s="263"/>
      <c r="AO577" s="263"/>
      <c r="AP577" s="263"/>
      <c r="AQ577" s="263"/>
      <c r="AS577" s="117"/>
      <c r="AT577" s="117"/>
      <c r="FK577" s="125"/>
      <c r="FL577" s="125"/>
      <c r="FM577" s="125"/>
    </row>
    <row r="578" spans="1:169" x14ac:dyDescent="0.3">
      <c r="A578" s="309"/>
      <c r="B578" s="310"/>
      <c r="C578" s="263"/>
      <c r="D578" s="263"/>
      <c r="E578" s="263"/>
      <c r="F578" s="263"/>
      <c r="G578" s="263"/>
      <c r="H578" s="263"/>
      <c r="I578" s="625"/>
      <c r="J578" s="314"/>
      <c r="K578" s="314"/>
      <c r="L578" s="744"/>
      <c r="M578" s="746"/>
      <c r="N578" s="312"/>
      <c r="O578" s="312"/>
      <c r="P578" s="312"/>
      <c r="Q578" s="312"/>
      <c r="R578" s="312"/>
      <c r="S578" s="312"/>
      <c r="T578" s="263"/>
      <c r="U578" s="263"/>
      <c r="V578" s="263"/>
      <c r="W578" s="258"/>
      <c r="X578" s="263"/>
      <c r="Y578" s="263"/>
      <c r="Z578" s="263"/>
      <c r="AA578" s="263"/>
      <c r="AB578" s="312"/>
      <c r="AC578" s="312"/>
      <c r="AD578" s="312"/>
      <c r="AE578" s="312"/>
      <c r="AF578" s="312"/>
      <c r="AG578" s="312"/>
      <c r="AH578" s="312"/>
      <c r="AI578" s="312"/>
      <c r="AJ578" s="263"/>
      <c r="AK578" s="263"/>
      <c r="AL578" s="263"/>
      <c r="AM578" s="263"/>
      <c r="AN578" s="263"/>
      <c r="AO578" s="263"/>
      <c r="AP578" s="263"/>
      <c r="AQ578" s="263"/>
      <c r="AS578" s="117"/>
      <c r="AT578" s="117"/>
      <c r="FK578" s="125"/>
      <c r="FL578" s="125"/>
      <c r="FM578" s="125"/>
    </row>
    <row r="579" spans="1:169" x14ac:dyDescent="0.3">
      <c r="A579" s="309"/>
      <c r="B579" s="310"/>
      <c r="C579" s="263"/>
      <c r="D579" s="263"/>
      <c r="E579" s="263"/>
      <c r="F579" s="263"/>
      <c r="G579" s="263"/>
      <c r="H579" s="263"/>
      <c r="I579" s="625"/>
      <c r="J579" s="314"/>
      <c r="K579" s="314"/>
      <c r="L579" s="744"/>
      <c r="M579" s="746"/>
      <c r="N579" s="312"/>
      <c r="O579" s="312"/>
      <c r="P579" s="312"/>
      <c r="Q579" s="312"/>
      <c r="R579" s="312"/>
      <c r="S579" s="312"/>
      <c r="T579" s="263"/>
      <c r="U579" s="263"/>
      <c r="V579" s="263"/>
      <c r="W579" s="258"/>
      <c r="X579" s="263"/>
      <c r="Y579" s="263"/>
      <c r="Z579" s="263"/>
      <c r="AA579" s="263"/>
      <c r="AB579" s="312"/>
      <c r="AC579" s="312"/>
      <c r="AD579" s="312"/>
      <c r="AE579" s="312"/>
      <c r="AF579" s="312"/>
      <c r="AG579" s="312"/>
      <c r="AH579" s="312"/>
      <c r="AI579" s="312"/>
      <c r="AJ579" s="263"/>
      <c r="AK579" s="263"/>
      <c r="AL579" s="263"/>
      <c r="AM579" s="263"/>
      <c r="AN579" s="263"/>
      <c r="AO579" s="263"/>
      <c r="AP579" s="263"/>
      <c r="AQ579" s="263"/>
      <c r="AS579" s="117"/>
      <c r="AT579" s="117"/>
      <c r="FK579" s="125"/>
      <c r="FL579" s="125"/>
      <c r="FM579" s="125"/>
    </row>
    <row r="580" spans="1:169" x14ac:dyDescent="0.3">
      <c r="A580" s="309"/>
      <c r="B580" s="310"/>
      <c r="C580" s="263"/>
      <c r="D580" s="263"/>
      <c r="E580" s="263"/>
      <c r="F580" s="263"/>
      <c r="G580" s="263"/>
      <c r="H580" s="263"/>
      <c r="I580" s="625"/>
      <c r="J580" s="314"/>
      <c r="K580" s="314"/>
      <c r="L580" s="744"/>
      <c r="M580" s="746"/>
      <c r="N580" s="312"/>
      <c r="O580" s="312"/>
      <c r="P580" s="312"/>
      <c r="Q580" s="312"/>
      <c r="R580" s="312"/>
      <c r="S580" s="312"/>
      <c r="T580" s="263"/>
      <c r="U580" s="263"/>
      <c r="V580" s="263"/>
      <c r="W580" s="258"/>
      <c r="X580" s="263"/>
      <c r="Y580" s="263"/>
      <c r="Z580" s="263"/>
      <c r="AA580" s="263"/>
      <c r="AB580" s="312"/>
      <c r="AC580" s="312"/>
      <c r="AD580" s="312"/>
      <c r="AE580" s="312"/>
      <c r="AF580" s="312"/>
      <c r="AG580" s="312"/>
      <c r="AH580" s="312"/>
      <c r="AI580" s="312"/>
      <c r="AJ580" s="263"/>
      <c r="AK580" s="263"/>
      <c r="AL580" s="263"/>
      <c r="AM580" s="263"/>
      <c r="AN580" s="263"/>
      <c r="AO580" s="263"/>
      <c r="AP580" s="263"/>
      <c r="AQ580" s="263"/>
      <c r="AS580" s="117"/>
      <c r="AT580" s="117"/>
      <c r="FK580" s="125"/>
      <c r="FL580" s="125"/>
      <c r="FM580" s="125"/>
    </row>
    <row r="581" spans="1:169" x14ac:dyDescent="0.3">
      <c r="A581" s="309"/>
      <c r="B581" s="310"/>
      <c r="C581" s="263"/>
      <c r="D581" s="263"/>
      <c r="E581" s="263"/>
      <c r="F581" s="263"/>
      <c r="G581" s="263"/>
      <c r="H581" s="263"/>
      <c r="I581" s="625"/>
      <c r="J581" s="314"/>
      <c r="K581" s="314"/>
      <c r="L581" s="744"/>
      <c r="M581" s="746"/>
      <c r="N581" s="312"/>
      <c r="O581" s="312"/>
      <c r="P581" s="312"/>
      <c r="Q581" s="312"/>
      <c r="R581" s="312"/>
      <c r="S581" s="312"/>
      <c r="T581" s="263"/>
      <c r="U581" s="263"/>
      <c r="V581" s="263"/>
      <c r="W581" s="258"/>
      <c r="X581" s="263"/>
      <c r="Y581" s="263"/>
      <c r="Z581" s="263"/>
      <c r="AA581" s="263"/>
      <c r="AB581" s="312"/>
      <c r="AC581" s="312"/>
      <c r="AD581" s="312"/>
      <c r="AE581" s="312"/>
      <c r="AF581" s="312"/>
      <c r="AG581" s="312"/>
      <c r="AH581" s="312"/>
      <c r="AI581" s="312"/>
      <c r="AJ581" s="263"/>
      <c r="AK581" s="263"/>
      <c r="AL581" s="263"/>
      <c r="AM581" s="263"/>
      <c r="AN581" s="263"/>
      <c r="AO581" s="263"/>
      <c r="AP581" s="263"/>
      <c r="AQ581" s="263"/>
      <c r="AS581" s="117"/>
      <c r="AT581" s="117"/>
      <c r="FK581" s="125"/>
      <c r="FL581" s="125"/>
      <c r="FM581" s="125"/>
    </row>
    <row r="582" spans="1:169" x14ac:dyDescent="0.3">
      <c r="A582" s="309"/>
      <c r="B582" s="310"/>
      <c r="C582" s="263"/>
      <c r="D582" s="263"/>
      <c r="E582" s="263"/>
      <c r="F582" s="263"/>
      <c r="G582" s="263"/>
      <c r="H582" s="263"/>
      <c r="I582" s="625"/>
      <c r="J582" s="314"/>
      <c r="K582" s="314"/>
      <c r="L582" s="744"/>
      <c r="M582" s="746"/>
      <c r="N582" s="312"/>
      <c r="O582" s="312"/>
      <c r="P582" s="312"/>
      <c r="Q582" s="312"/>
      <c r="R582" s="312"/>
      <c r="S582" s="312"/>
      <c r="T582" s="263"/>
      <c r="U582" s="263"/>
      <c r="V582" s="263"/>
      <c r="W582" s="258"/>
      <c r="X582" s="263"/>
      <c r="Y582" s="263"/>
      <c r="Z582" s="263"/>
      <c r="AA582" s="263"/>
      <c r="AB582" s="312"/>
      <c r="AC582" s="312"/>
      <c r="AD582" s="312"/>
      <c r="AE582" s="312"/>
      <c r="AF582" s="312"/>
      <c r="AG582" s="312"/>
      <c r="AH582" s="312"/>
      <c r="AI582" s="312"/>
      <c r="AJ582" s="263"/>
      <c r="AK582" s="263"/>
      <c r="AL582" s="263"/>
      <c r="AM582" s="263"/>
      <c r="AN582" s="263"/>
      <c r="AO582" s="263"/>
      <c r="AP582" s="263"/>
      <c r="AQ582" s="263"/>
      <c r="AS582" s="117"/>
      <c r="AT582" s="117"/>
      <c r="FK582" s="125"/>
      <c r="FL582" s="125"/>
      <c r="FM582" s="125"/>
    </row>
    <row r="583" spans="1:169" x14ac:dyDescent="0.3">
      <c r="A583" s="309"/>
      <c r="B583" s="310"/>
      <c r="C583" s="263"/>
      <c r="D583" s="263"/>
      <c r="E583" s="263"/>
      <c r="F583" s="263"/>
      <c r="G583" s="263"/>
      <c r="H583" s="263"/>
      <c r="I583" s="625"/>
      <c r="J583" s="314"/>
      <c r="K583" s="314"/>
      <c r="L583" s="744"/>
      <c r="M583" s="746"/>
      <c r="N583" s="312"/>
      <c r="O583" s="312"/>
      <c r="P583" s="312"/>
      <c r="Q583" s="312"/>
      <c r="R583" s="312"/>
      <c r="S583" s="312"/>
      <c r="T583" s="263"/>
      <c r="U583" s="263"/>
      <c r="V583" s="263"/>
      <c r="W583" s="258"/>
      <c r="X583" s="263"/>
      <c r="Y583" s="263"/>
      <c r="Z583" s="263"/>
      <c r="AA583" s="263"/>
      <c r="AB583" s="312"/>
      <c r="AC583" s="312"/>
      <c r="AD583" s="312"/>
      <c r="AE583" s="312"/>
      <c r="AF583" s="312"/>
      <c r="AG583" s="312"/>
      <c r="AH583" s="312"/>
      <c r="AI583" s="312"/>
      <c r="AJ583" s="263"/>
      <c r="AK583" s="263"/>
      <c r="AL583" s="263"/>
      <c r="AM583" s="263"/>
      <c r="AN583" s="263"/>
      <c r="AO583" s="263"/>
      <c r="AP583" s="263"/>
      <c r="AQ583" s="263"/>
      <c r="AS583" s="117"/>
      <c r="AT583" s="117"/>
      <c r="FK583" s="125"/>
      <c r="FL583" s="125"/>
      <c r="FM583" s="125"/>
    </row>
    <row r="584" spans="1:169" x14ac:dyDescent="0.3">
      <c r="A584" s="309"/>
      <c r="B584" s="310"/>
      <c r="C584" s="263"/>
      <c r="D584" s="263"/>
      <c r="E584" s="263"/>
      <c r="F584" s="263"/>
      <c r="G584" s="263"/>
      <c r="H584" s="263"/>
      <c r="I584" s="625"/>
      <c r="J584" s="314"/>
      <c r="K584" s="314"/>
      <c r="L584" s="744"/>
      <c r="M584" s="746"/>
      <c r="N584" s="312"/>
      <c r="O584" s="312"/>
      <c r="P584" s="312"/>
      <c r="Q584" s="312"/>
      <c r="R584" s="312"/>
      <c r="S584" s="312"/>
      <c r="T584" s="263"/>
      <c r="U584" s="263"/>
      <c r="V584" s="263"/>
      <c r="W584" s="258"/>
      <c r="X584" s="263"/>
      <c r="Y584" s="263"/>
      <c r="Z584" s="263"/>
      <c r="AA584" s="263"/>
      <c r="AB584" s="312"/>
      <c r="AC584" s="312"/>
      <c r="AD584" s="312"/>
      <c r="AE584" s="312"/>
      <c r="AF584" s="312"/>
      <c r="AG584" s="312"/>
      <c r="AH584" s="312"/>
      <c r="AI584" s="312"/>
      <c r="AJ584" s="263"/>
      <c r="AK584" s="263"/>
      <c r="AL584" s="263"/>
      <c r="AM584" s="263"/>
      <c r="AN584" s="263"/>
      <c r="AO584" s="263"/>
      <c r="AP584" s="263"/>
      <c r="AQ584" s="263"/>
      <c r="AS584" s="117"/>
      <c r="AT584" s="117"/>
      <c r="FK584" s="125"/>
      <c r="FL584" s="125"/>
      <c r="FM584" s="125"/>
    </row>
    <row r="585" spans="1:169" x14ac:dyDescent="0.3">
      <c r="A585" s="309"/>
      <c r="B585" s="310"/>
      <c r="C585" s="263"/>
      <c r="D585" s="263"/>
      <c r="E585" s="263"/>
      <c r="F585" s="263"/>
      <c r="G585" s="263"/>
      <c r="H585" s="263"/>
      <c r="I585" s="625"/>
      <c r="J585" s="314"/>
      <c r="K585" s="314"/>
      <c r="L585" s="744"/>
      <c r="M585" s="746"/>
      <c r="N585" s="312"/>
      <c r="O585" s="312"/>
      <c r="P585" s="312"/>
      <c r="Q585" s="312"/>
      <c r="R585" s="312"/>
      <c r="S585" s="312"/>
      <c r="T585" s="263"/>
      <c r="U585" s="263"/>
      <c r="V585" s="263"/>
      <c r="W585" s="258"/>
      <c r="X585" s="263"/>
      <c r="Y585" s="263"/>
      <c r="Z585" s="263"/>
      <c r="AA585" s="263"/>
      <c r="AB585" s="312"/>
      <c r="AC585" s="312"/>
      <c r="AD585" s="312"/>
      <c r="AE585" s="312"/>
      <c r="AF585" s="312"/>
      <c r="AG585" s="312"/>
      <c r="AH585" s="312"/>
      <c r="AI585" s="312"/>
      <c r="AJ585" s="263"/>
      <c r="AK585" s="263"/>
      <c r="AL585" s="263"/>
      <c r="AM585" s="263"/>
      <c r="AN585" s="263"/>
      <c r="AO585" s="263"/>
      <c r="AP585" s="263"/>
      <c r="AQ585" s="263"/>
      <c r="AS585" s="117"/>
      <c r="AT585" s="117"/>
      <c r="FK585" s="125"/>
      <c r="FL585" s="125"/>
      <c r="FM585" s="125"/>
    </row>
    <row r="586" spans="1:169" x14ac:dyDescent="0.3">
      <c r="A586" s="309"/>
      <c r="B586" s="310"/>
      <c r="C586" s="263"/>
      <c r="D586" s="263"/>
      <c r="E586" s="263"/>
      <c r="F586" s="263"/>
      <c r="G586" s="263"/>
      <c r="H586" s="263"/>
      <c r="I586" s="625"/>
      <c r="J586" s="314"/>
      <c r="K586" s="314"/>
      <c r="L586" s="744"/>
      <c r="M586" s="746"/>
      <c r="N586" s="312"/>
      <c r="O586" s="312"/>
      <c r="P586" s="312"/>
      <c r="Q586" s="312"/>
      <c r="R586" s="312"/>
      <c r="S586" s="312"/>
      <c r="T586" s="263"/>
      <c r="U586" s="263"/>
      <c r="V586" s="263"/>
      <c r="W586" s="258"/>
      <c r="X586" s="263"/>
      <c r="Y586" s="263"/>
      <c r="Z586" s="263"/>
      <c r="AA586" s="263"/>
      <c r="AB586" s="312"/>
      <c r="AC586" s="312"/>
      <c r="AD586" s="312"/>
      <c r="AE586" s="312"/>
      <c r="AF586" s="312"/>
      <c r="AG586" s="312"/>
      <c r="AH586" s="312"/>
      <c r="AI586" s="312"/>
      <c r="AJ586" s="263"/>
      <c r="AK586" s="263"/>
      <c r="AL586" s="263"/>
      <c r="AM586" s="263"/>
      <c r="AN586" s="263"/>
      <c r="AO586" s="263"/>
      <c r="AP586" s="263"/>
      <c r="AQ586" s="263"/>
      <c r="AS586" s="117"/>
      <c r="AT586" s="117"/>
      <c r="FK586" s="125"/>
      <c r="FL586" s="125"/>
      <c r="FM586" s="125"/>
    </row>
    <row r="587" spans="1:169" x14ac:dyDescent="0.3">
      <c r="A587" s="309"/>
      <c r="B587" s="310"/>
      <c r="C587" s="263"/>
      <c r="D587" s="263"/>
      <c r="E587" s="263"/>
      <c r="F587" s="263"/>
      <c r="G587" s="263"/>
      <c r="H587" s="263"/>
      <c r="I587" s="625"/>
      <c r="J587" s="314"/>
      <c r="K587" s="314"/>
      <c r="L587" s="744"/>
      <c r="M587" s="746"/>
      <c r="N587" s="312"/>
      <c r="O587" s="312"/>
      <c r="P587" s="312"/>
      <c r="Q587" s="312"/>
      <c r="R587" s="312"/>
      <c r="S587" s="312"/>
      <c r="T587" s="263"/>
      <c r="U587" s="263"/>
      <c r="V587" s="263"/>
      <c r="W587" s="258"/>
      <c r="X587" s="263"/>
      <c r="Y587" s="263"/>
      <c r="Z587" s="263"/>
      <c r="AA587" s="263"/>
      <c r="AB587" s="312"/>
      <c r="AC587" s="312"/>
      <c r="AD587" s="312"/>
      <c r="AE587" s="312"/>
      <c r="AF587" s="312"/>
      <c r="AG587" s="312"/>
      <c r="AH587" s="312"/>
      <c r="AI587" s="312"/>
      <c r="AJ587" s="263"/>
      <c r="AK587" s="263"/>
      <c r="AL587" s="263"/>
      <c r="AM587" s="263"/>
      <c r="AN587" s="263"/>
      <c r="AO587" s="263"/>
      <c r="AP587" s="263"/>
      <c r="AQ587" s="263"/>
      <c r="AS587" s="117"/>
      <c r="AT587" s="117"/>
      <c r="FK587" s="125"/>
      <c r="FL587" s="125"/>
      <c r="FM587" s="125"/>
    </row>
    <row r="588" spans="1:169" x14ac:dyDescent="0.3">
      <c r="A588" s="309"/>
      <c r="B588" s="310"/>
      <c r="C588" s="263"/>
      <c r="D588" s="263"/>
      <c r="E588" s="263"/>
      <c r="F588" s="263"/>
      <c r="G588" s="263"/>
      <c r="H588" s="263"/>
      <c r="I588" s="625"/>
      <c r="J588" s="314"/>
      <c r="K588" s="314"/>
      <c r="L588" s="744"/>
      <c r="M588" s="746"/>
      <c r="N588" s="312"/>
      <c r="O588" s="312"/>
      <c r="P588" s="312"/>
      <c r="Q588" s="312"/>
      <c r="R588" s="312"/>
      <c r="S588" s="312"/>
      <c r="T588" s="263"/>
      <c r="U588" s="263"/>
      <c r="V588" s="263"/>
      <c r="W588" s="258"/>
      <c r="X588" s="263"/>
      <c r="Y588" s="263"/>
      <c r="Z588" s="263"/>
      <c r="AA588" s="263"/>
      <c r="AB588" s="312"/>
      <c r="AC588" s="312"/>
      <c r="AD588" s="312"/>
      <c r="AE588" s="312"/>
      <c r="AF588" s="312"/>
      <c r="AG588" s="312"/>
      <c r="AH588" s="312"/>
      <c r="AI588" s="312"/>
      <c r="AJ588" s="263"/>
      <c r="AK588" s="263"/>
      <c r="AL588" s="263"/>
      <c r="AM588" s="263"/>
      <c r="AN588" s="263"/>
      <c r="AO588" s="263"/>
      <c r="AP588" s="263"/>
      <c r="AQ588" s="263"/>
      <c r="AS588" s="117"/>
      <c r="AT588" s="117"/>
      <c r="FK588" s="125"/>
      <c r="FL588" s="125"/>
      <c r="FM588" s="125"/>
    </row>
    <row r="589" spans="1:169" x14ac:dyDescent="0.3">
      <c r="A589" s="309"/>
      <c r="B589" s="310"/>
      <c r="C589" s="263"/>
      <c r="D589" s="263"/>
      <c r="E589" s="263"/>
      <c r="F589" s="263"/>
      <c r="G589" s="263"/>
      <c r="H589" s="263"/>
      <c r="I589" s="625"/>
      <c r="J589" s="314"/>
      <c r="K589" s="314"/>
      <c r="L589" s="744"/>
      <c r="M589" s="746"/>
      <c r="N589" s="312"/>
      <c r="O589" s="312"/>
      <c r="P589" s="312"/>
      <c r="Q589" s="312"/>
      <c r="R589" s="312"/>
      <c r="S589" s="312"/>
      <c r="T589" s="263"/>
      <c r="U589" s="263"/>
      <c r="V589" s="263"/>
      <c r="W589" s="258"/>
      <c r="X589" s="263"/>
      <c r="Y589" s="263"/>
      <c r="Z589" s="263"/>
      <c r="AA589" s="263"/>
      <c r="AB589" s="312"/>
      <c r="AC589" s="312"/>
      <c r="AD589" s="312"/>
      <c r="AE589" s="312"/>
      <c r="AF589" s="312"/>
      <c r="AG589" s="312"/>
      <c r="AH589" s="312"/>
      <c r="AI589" s="312"/>
      <c r="AJ589" s="263"/>
      <c r="AK589" s="263"/>
      <c r="AL589" s="263"/>
      <c r="AM589" s="263"/>
      <c r="AN589" s="263"/>
      <c r="AO589" s="263"/>
      <c r="AP589" s="263"/>
      <c r="AQ589" s="263"/>
      <c r="AS589" s="117"/>
      <c r="AT589" s="117"/>
      <c r="FK589" s="125"/>
      <c r="FL589" s="125"/>
      <c r="FM589" s="125"/>
    </row>
    <row r="590" spans="1:169" x14ac:dyDescent="0.3">
      <c r="A590" s="309"/>
      <c r="B590" s="310"/>
      <c r="C590" s="263"/>
      <c r="D590" s="263"/>
      <c r="E590" s="263"/>
      <c r="F590" s="263"/>
      <c r="G590" s="263"/>
      <c r="H590" s="263"/>
      <c r="I590" s="625"/>
      <c r="J590" s="314"/>
      <c r="K590" s="314"/>
      <c r="L590" s="744"/>
      <c r="M590" s="746"/>
      <c r="N590" s="312"/>
      <c r="O590" s="312"/>
      <c r="P590" s="312"/>
      <c r="Q590" s="312"/>
      <c r="R590" s="312"/>
      <c r="S590" s="312"/>
      <c r="T590" s="263"/>
      <c r="U590" s="263"/>
      <c r="V590" s="263"/>
      <c r="W590" s="258"/>
      <c r="X590" s="263"/>
      <c r="Y590" s="263"/>
      <c r="Z590" s="263"/>
      <c r="AA590" s="263"/>
      <c r="AB590" s="312"/>
      <c r="AC590" s="312"/>
      <c r="AD590" s="312"/>
      <c r="AE590" s="312"/>
      <c r="AF590" s="312"/>
      <c r="AG590" s="312"/>
      <c r="AH590" s="312"/>
      <c r="AI590" s="312"/>
      <c r="AJ590" s="263"/>
      <c r="AK590" s="263"/>
      <c r="AL590" s="263"/>
      <c r="AM590" s="263"/>
      <c r="AN590" s="263"/>
      <c r="AO590" s="263"/>
      <c r="AP590" s="263"/>
      <c r="AQ590" s="263"/>
      <c r="AS590" s="117"/>
      <c r="AT590" s="117"/>
      <c r="FK590" s="125"/>
      <c r="FL590" s="125"/>
      <c r="FM590" s="125"/>
    </row>
    <row r="591" spans="1:169" x14ac:dyDescent="0.3">
      <c r="A591" s="309"/>
      <c r="B591" s="310"/>
      <c r="C591" s="263"/>
      <c r="D591" s="263"/>
      <c r="E591" s="263"/>
      <c r="F591" s="263"/>
      <c r="G591" s="263"/>
      <c r="H591" s="263"/>
      <c r="I591" s="625"/>
      <c r="J591" s="314"/>
      <c r="K591" s="314"/>
      <c r="L591" s="744"/>
      <c r="M591" s="746"/>
      <c r="N591" s="312"/>
      <c r="O591" s="312"/>
      <c r="P591" s="312"/>
      <c r="Q591" s="312"/>
      <c r="R591" s="312"/>
      <c r="S591" s="312"/>
      <c r="T591" s="263"/>
      <c r="U591" s="263"/>
      <c r="V591" s="263"/>
      <c r="W591" s="258"/>
      <c r="X591" s="263"/>
      <c r="Y591" s="263"/>
      <c r="Z591" s="263"/>
      <c r="AA591" s="263"/>
      <c r="AB591" s="312"/>
      <c r="AC591" s="312"/>
      <c r="AD591" s="312"/>
      <c r="AE591" s="312"/>
      <c r="AF591" s="312"/>
      <c r="AG591" s="312"/>
      <c r="AH591" s="312"/>
      <c r="AI591" s="312"/>
      <c r="AJ591" s="263"/>
      <c r="AK591" s="263"/>
      <c r="AL591" s="263"/>
      <c r="AM591" s="263"/>
      <c r="AN591" s="263"/>
      <c r="AO591" s="263"/>
      <c r="AP591" s="263"/>
      <c r="AQ591" s="263"/>
      <c r="AS591" s="117"/>
      <c r="AT591" s="117"/>
      <c r="FK591" s="125"/>
      <c r="FL591" s="125"/>
      <c r="FM591" s="125"/>
    </row>
    <row r="592" spans="1:169" x14ac:dyDescent="0.3">
      <c r="A592" s="309"/>
      <c r="B592" s="310"/>
      <c r="C592" s="263"/>
      <c r="D592" s="263"/>
      <c r="E592" s="263"/>
      <c r="F592" s="263"/>
      <c r="G592" s="263"/>
      <c r="H592" s="263"/>
      <c r="I592" s="625"/>
      <c r="J592" s="314"/>
      <c r="K592" s="314"/>
      <c r="L592" s="744"/>
      <c r="M592" s="746"/>
      <c r="N592" s="312"/>
      <c r="O592" s="312"/>
      <c r="P592" s="312"/>
      <c r="Q592" s="312"/>
      <c r="R592" s="312"/>
      <c r="S592" s="312"/>
      <c r="T592" s="263"/>
      <c r="U592" s="263"/>
      <c r="V592" s="263"/>
      <c r="W592" s="258"/>
      <c r="X592" s="263"/>
      <c r="Y592" s="263"/>
      <c r="Z592" s="263"/>
      <c r="AA592" s="263"/>
      <c r="AB592" s="312"/>
      <c r="AC592" s="312"/>
      <c r="AD592" s="312"/>
      <c r="AE592" s="312"/>
      <c r="AF592" s="312"/>
      <c r="AG592" s="312"/>
      <c r="AH592" s="312"/>
      <c r="AI592" s="312"/>
      <c r="AJ592" s="263"/>
      <c r="AK592" s="263"/>
      <c r="AL592" s="263"/>
      <c r="AM592" s="263"/>
      <c r="AN592" s="263"/>
      <c r="AO592" s="263"/>
      <c r="AP592" s="263"/>
      <c r="AQ592" s="263"/>
      <c r="AS592" s="117"/>
      <c r="AT592" s="117"/>
      <c r="FK592" s="125"/>
      <c r="FL592" s="125"/>
      <c r="FM592" s="125"/>
    </row>
    <row r="593" spans="1:169" x14ac:dyDescent="0.3">
      <c r="A593" s="309"/>
      <c r="B593" s="310"/>
      <c r="C593" s="263"/>
      <c r="D593" s="263"/>
      <c r="E593" s="263"/>
      <c r="F593" s="263"/>
      <c r="G593" s="263"/>
      <c r="H593" s="263"/>
      <c r="I593" s="625"/>
      <c r="J593" s="314"/>
      <c r="K593" s="314"/>
      <c r="L593" s="744"/>
      <c r="M593" s="746"/>
      <c r="N593" s="312"/>
      <c r="O593" s="312"/>
      <c r="P593" s="312"/>
      <c r="Q593" s="312"/>
      <c r="R593" s="312"/>
      <c r="S593" s="312"/>
      <c r="T593" s="263"/>
      <c r="U593" s="263"/>
      <c r="V593" s="263"/>
      <c r="W593" s="258"/>
      <c r="X593" s="263"/>
      <c r="Y593" s="263"/>
      <c r="Z593" s="263"/>
      <c r="AA593" s="263"/>
      <c r="AB593" s="312"/>
      <c r="AC593" s="312"/>
      <c r="AD593" s="312"/>
      <c r="AE593" s="312"/>
      <c r="AF593" s="312"/>
      <c r="AG593" s="312"/>
      <c r="AH593" s="312"/>
      <c r="AI593" s="312"/>
      <c r="AJ593" s="263"/>
      <c r="AK593" s="263"/>
      <c r="AL593" s="263"/>
      <c r="AM593" s="263"/>
      <c r="AN593" s="263"/>
      <c r="AO593" s="263"/>
      <c r="AP593" s="263"/>
      <c r="AQ593" s="263"/>
      <c r="AS593" s="117"/>
      <c r="AT593" s="117"/>
      <c r="FK593" s="125"/>
      <c r="FL593" s="125"/>
      <c r="FM593" s="125"/>
    </row>
    <row r="594" spans="1:169" x14ac:dyDescent="0.3">
      <c r="A594" s="309"/>
      <c r="B594" s="310"/>
      <c r="C594" s="263"/>
      <c r="D594" s="263"/>
      <c r="E594" s="263"/>
      <c r="F594" s="263"/>
      <c r="G594" s="263"/>
      <c r="H594" s="263"/>
      <c r="I594" s="625"/>
      <c r="J594" s="314"/>
      <c r="K594" s="314"/>
      <c r="L594" s="744"/>
      <c r="M594" s="746"/>
      <c r="N594" s="312"/>
      <c r="O594" s="312"/>
      <c r="P594" s="312"/>
      <c r="Q594" s="312"/>
      <c r="R594" s="312"/>
      <c r="S594" s="312"/>
      <c r="T594" s="263"/>
      <c r="U594" s="263"/>
      <c r="V594" s="263"/>
      <c r="W594" s="258"/>
      <c r="X594" s="263"/>
      <c r="Y594" s="263"/>
      <c r="Z594" s="263"/>
      <c r="AA594" s="263"/>
      <c r="AB594" s="312"/>
      <c r="AC594" s="312"/>
      <c r="AD594" s="312"/>
      <c r="AE594" s="312"/>
      <c r="AF594" s="312"/>
      <c r="AG594" s="312"/>
      <c r="AH594" s="312"/>
      <c r="AI594" s="312"/>
      <c r="AJ594" s="263"/>
      <c r="AK594" s="263"/>
      <c r="AL594" s="263"/>
      <c r="AM594" s="263"/>
      <c r="AN594" s="263"/>
      <c r="AO594" s="263"/>
      <c r="AP594" s="263"/>
      <c r="AQ594" s="263"/>
      <c r="AS594" s="117"/>
      <c r="AT594" s="117"/>
      <c r="FK594" s="125"/>
      <c r="FL594" s="125"/>
      <c r="FM594" s="125"/>
    </row>
    <row r="595" spans="1:169" x14ac:dyDescent="0.3">
      <c r="A595" s="309"/>
      <c r="B595" s="310"/>
      <c r="C595" s="263"/>
      <c r="D595" s="263"/>
      <c r="E595" s="263"/>
      <c r="F595" s="263"/>
      <c r="G595" s="263"/>
      <c r="H595" s="263"/>
      <c r="I595" s="625"/>
      <c r="J595" s="314"/>
      <c r="K595" s="314"/>
      <c r="L595" s="744"/>
      <c r="M595" s="746"/>
      <c r="N595" s="312"/>
      <c r="O595" s="312"/>
      <c r="P595" s="312"/>
      <c r="Q595" s="312"/>
      <c r="R595" s="312"/>
      <c r="S595" s="312"/>
      <c r="T595" s="263"/>
      <c r="U595" s="263"/>
      <c r="V595" s="263"/>
      <c r="W595" s="258"/>
      <c r="X595" s="263"/>
      <c r="Y595" s="263"/>
      <c r="Z595" s="263"/>
      <c r="AA595" s="263"/>
      <c r="AB595" s="312"/>
      <c r="AC595" s="312"/>
      <c r="AD595" s="312"/>
      <c r="AE595" s="312"/>
      <c r="AF595" s="312"/>
      <c r="AG595" s="312"/>
      <c r="AH595" s="312"/>
      <c r="AI595" s="312"/>
      <c r="AJ595" s="263"/>
      <c r="AK595" s="263"/>
      <c r="AL595" s="263"/>
      <c r="AM595" s="263"/>
      <c r="AN595" s="263"/>
      <c r="AO595" s="263"/>
      <c r="AP595" s="263"/>
      <c r="AQ595" s="263"/>
      <c r="AS595" s="117"/>
      <c r="AT595" s="117"/>
      <c r="FK595" s="125"/>
      <c r="FL595" s="125"/>
      <c r="FM595" s="125"/>
    </row>
    <row r="596" spans="1:169" x14ac:dyDescent="0.3">
      <c r="A596" s="309"/>
      <c r="B596" s="310"/>
      <c r="C596" s="263"/>
      <c r="D596" s="263"/>
      <c r="E596" s="263"/>
      <c r="F596" s="263"/>
      <c r="G596" s="263"/>
      <c r="H596" s="263"/>
      <c r="I596" s="625"/>
      <c r="J596" s="314"/>
      <c r="K596" s="314"/>
      <c r="L596" s="744"/>
      <c r="M596" s="746"/>
      <c r="N596" s="312"/>
      <c r="O596" s="312"/>
      <c r="P596" s="312"/>
      <c r="Q596" s="312"/>
      <c r="R596" s="312"/>
      <c r="S596" s="312"/>
      <c r="T596" s="263"/>
      <c r="U596" s="263"/>
      <c r="V596" s="263"/>
      <c r="W596" s="258"/>
      <c r="X596" s="263"/>
      <c r="Y596" s="263"/>
      <c r="Z596" s="263"/>
      <c r="AA596" s="263"/>
      <c r="AB596" s="312"/>
      <c r="AC596" s="312"/>
      <c r="AD596" s="312"/>
      <c r="AE596" s="312"/>
      <c r="AF596" s="312"/>
      <c r="AG596" s="312"/>
      <c r="AH596" s="312"/>
      <c r="AI596" s="312"/>
      <c r="AJ596" s="263"/>
      <c r="AK596" s="263"/>
      <c r="AL596" s="263"/>
      <c r="AM596" s="263"/>
      <c r="AN596" s="263"/>
      <c r="AO596" s="263"/>
      <c r="AP596" s="263"/>
      <c r="AQ596" s="263"/>
      <c r="AS596" s="117"/>
      <c r="AT596" s="117"/>
      <c r="FK596" s="125"/>
      <c r="FL596" s="125"/>
      <c r="FM596" s="125"/>
    </row>
    <row r="597" spans="1:169" x14ac:dyDescent="0.3">
      <c r="A597" s="309"/>
      <c r="B597" s="310"/>
      <c r="C597" s="263"/>
      <c r="D597" s="263"/>
      <c r="E597" s="263"/>
      <c r="F597" s="263"/>
      <c r="G597" s="263"/>
      <c r="H597" s="263"/>
      <c r="I597" s="625"/>
      <c r="J597" s="314"/>
      <c r="K597" s="314"/>
      <c r="L597" s="744"/>
      <c r="M597" s="746"/>
      <c r="N597" s="312"/>
      <c r="O597" s="312"/>
      <c r="P597" s="312"/>
      <c r="Q597" s="312"/>
      <c r="R597" s="312"/>
      <c r="S597" s="312"/>
      <c r="T597" s="263"/>
      <c r="U597" s="263"/>
      <c r="V597" s="263"/>
      <c r="W597" s="258"/>
      <c r="X597" s="263"/>
      <c r="Y597" s="263"/>
      <c r="Z597" s="263"/>
      <c r="AA597" s="263"/>
      <c r="AB597" s="312"/>
      <c r="AC597" s="312"/>
      <c r="AD597" s="312"/>
      <c r="AE597" s="312"/>
      <c r="AF597" s="312"/>
      <c r="AG597" s="312"/>
      <c r="AH597" s="312"/>
      <c r="AI597" s="312"/>
      <c r="AJ597" s="263"/>
      <c r="AK597" s="263"/>
      <c r="AL597" s="263"/>
      <c r="AM597" s="263"/>
      <c r="AN597" s="263"/>
      <c r="AO597" s="263"/>
      <c r="AP597" s="263"/>
      <c r="AQ597" s="263"/>
      <c r="AS597" s="117"/>
      <c r="AT597" s="117"/>
      <c r="FK597" s="125"/>
      <c r="FL597" s="125"/>
      <c r="FM597" s="125"/>
    </row>
    <row r="598" spans="1:169" x14ac:dyDescent="0.3">
      <c r="A598" s="309"/>
      <c r="B598" s="310"/>
      <c r="C598" s="263"/>
      <c r="D598" s="263"/>
      <c r="E598" s="263"/>
      <c r="F598" s="263"/>
      <c r="G598" s="263"/>
      <c r="H598" s="263"/>
      <c r="I598" s="625"/>
      <c r="J598" s="314"/>
      <c r="K598" s="314"/>
      <c r="L598" s="744"/>
      <c r="M598" s="746"/>
      <c r="N598" s="312"/>
      <c r="O598" s="312"/>
      <c r="P598" s="312"/>
      <c r="Q598" s="312"/>
      <c r="R598" s="312"/>
      <c r="S598" s="312"/>
      <c r="T598" s="263"/>
      <c r="U598" s="263"/>
      <c r="V598" s="263"/>
      <c r="W598" s="258"/>
      <c r="X598" s="263"/>
      <c r="Y598" s="263"/>
      <c r="Z598" s="263"/>
      <c r="AA598" s="263"/>
      <c r="AB598" s="312"/>
      <c r="AC598" s="312"/>
      <c r="AD598" s="312"/>
      <c r="AE598" s="312"/>
      <c r="AF598" s="312"/>
      <c r="AG598" s="312"/>
      <c r="AH598" s="312"/>
      <c r="AI598" s="312"/>
      <c r="AJ598" s="263"/>
      <c r="AK598" s="263"/>
      <c r="AL598" s="263"/>
      <c r="AM598" s="263"/>
      <c r="AN598" s="263"/>
      <c r="AO598" s="263"/>
      <c r="AP598" s="263"/>
      <c r="AQ598" s="263"/>
      <c r="AS598" s="117"/>
      <c r="AT598" s="117"/>
      <c r="FK598" s="125"/>
      <c r="FL598" s="125"/>
      <c r="FM598" s="125"/>
    </row>
    <row r="599" spans="1:169" x14ac:dyDescent="0.3">
      <c r="A599" s="309"/>
      <c r="B599" s="310"/>
      <c r="C599" s="263"/>
      <c r="D599" s="263"/>
      <c r="E599" s="263"/>
      <c r="F599" s="263"/>
      <c r="G599" s="263"/>
      <c r="H599" s="263"/>
      <c r="I599" s="625"/>
      <c r="J599" s="314"/>
      <c r="K599" s="314"/>
      <c r="L599" s="744"/>
      <c r="M599" s="746"/>
      <c r="N599" s="312"/>
      <c r="O599" s="312"/>
      <c r="P599" s="312"/>
      <c r="Q599" s="312"/>
      <c r="R599" s="312"/>
      <c r="S599" s="312"/>
      <c r="T599" s="263"/>
      <c r="U599" s="263"/>
      <c r="V599" s="263"/>
      <c r="W599" s="258"/>
      <c r="X599" s="263"/>
      <c r="Y599" s="263"/>
      <c r="Z599" s="263"/>
      <c r="AA599" s="263"/>
      <c r="AB599" s="312"/>
      <c r="AC599" s="312"/>
      <c r="AD599" s="312"/>
      <c r="AE599" s="312"/>
      <c r="AF599" s="312"/>
      <c r="AG599" s="312"/>
      <c r="AH599" s="312"/>
      <c r="AI599" s="312"/>
      <c r="AJ599" s="263"/>
      <c r="AK599" s="263"/>
      <c r="AL599" s="263"/>
      <c r="AM599" s="263"/>
      <c r="AN599" s="263"/>
      <c r="AO599" s="263"/>
      <c r="AP599" s="263"/>
      <c r="AQ599" s="263"/>
      <c r="AS599" s="117"/>
      <c r="AT599" s="117"/>
      <c r="FK599" s="125"/>
      <c r="FL599" s="125"/>
      <c r="FM599" s="125"/>
    </row>
    <row r="600" spans="1:169" x14ac:dyDescent="0.3">
      <c r="A600" s="309"/>
      <c r="B600" s="310"/>
      <c r="C600" s="263"/>
      <c r="D600" s="263"/>
      <c r="E600" s="263"/>
      <c r="F600" s="263"/>
      <c r="G600" s="263"/>
      <c r="H600" s="263"/>
      <c r="I600" s="625"/>
      <c r="J600" s="314"/>
      <c r="K600" s="314"/>
      <c r="L600" s="744"/>
      <c r="M600" s="746"/>
      <c r="N600" s="312"/>
      <c r="O600" s="312"/>
      <c r="P600" s="312"/>
      <c r="Q600" s="312"/>
      <c r="R600" s="312"/>
      <c r="S600" s="312"/>
      <c r="T600" s="263"/>
      <c r="U600" s="263"/>
      <c r="V600" s="263"/>
      <c r="W600" s="258"/>
      <c r="X600" s="263"/>
      <c r="Y600" s="263"/>
      <c r="Z600" s="263"/>
      <c r="AA600" s="263"/>
      <c r="AB600" s="312"/>
      <c r="AC600" s="312"/>
      <c r="AD600" s="312"/>
      <c r="AE600" s="312"/>
      <c r="AF600" s="312"/>
      <c r="AG600" s="312"/>
      <c r="AH600" s="312"/>
      <c r="AI600" s="312"/>
      <c r="AJ600" s="263"/>
      <c r="AK600" s="263"/>
      <c r="AL600" s="263"/>
      <c r="AM600" s="263"/>
      <c r="AN600" s="263"/>
      <c r="AO600" s="263"/>
      <c r="AP600" s="263"/>
      <c r="AQ600" s="263"/>
      <c r="AS600" s="117"/>
      <c r="AT600" s="117"/>
      <c r="FK600" s="125"/>
      <c r="FL600" s="125"/>
      <c r="FM600" s="125"/>
    </row>
    <row r="601" spans="1:169" x14ac:dyDescent="0.3">
      <c r="A601" s="309"/>
      <c r="B601" s="310"/>
      <c r="C601" s="263"/>
      <c r="D601" s="263"/>
      <c r="E601" s="263"/>
      <c r="F601" s="263"/>
      <c r="G601" s="263"/>
      <c r="H601" s="263"/>
      <c r="I601" s="625"/>
      <c r="J601" s="314"/>
      <c r="K601" s="314"/>
      <c r="L601" s="744"/>
      <c r="M601" s="746"/>
      <c r="N601" s="312"/>
      <c r="O601" s="312"/>
      <c r="P601" s="312"/>
      <c r="Q601" s="312"/>
      <c r="R601" s="312"/>
      <c r="S601" s="312"/>
      <c r="T601" s="263"/>
      <c r="U601" s="263"/>
      <c r="V601" s="263"/>
      <c r="W601" s="258"/>
      <c r="X601" s="263"/>
      <c r="Y601" s="263"/>
      <c r="Z601" s="263"/>
      <c r="AA601" s="263"/>
      <c r="AB601" s="312"/>
      <c r="AC601" s="312"/>
      <c r="AD601" s="312"/>
      <c r="AE601" s="312"/>
      <c r="AF601" s="312"/>
      <c r="AG601" s="312"/>
      <c r="AH601" s="312"/>
      <c r="AI601" s="312"/>
      <c r="AJ601" s="263"/>
      <c r="AK601" s="263"/>
      <c r="AL601" s="263"/>
      <c r="AM601" s="263"/>
      <c r="AN601" s="263"/>
      <c r="AO601" s="263"/>
      <c r="AP601" s="263"/>
      <c r="AQ601" s="263"/>
      <c r="AS601" s="117"/>
      <c r="AT601" s="117"/>
      <c r="FK601" s="125"/>
      <c r="FL601" s="125"/>
      <c r="FM601" s="125"/>
    </row>
    <row r="602" spans="1:169" x14ac:dyDescent="0.3">
      <c r="A602" s="309"/>
      <c r="B602" s="310"/>
      <c r="C602" s="263"/>
      <c r="D602" s="263"/>
      <c r="E602" s="263"/>
      <c r="F602" s="263"/>
      <c r="G602" s="263"/>
      <c r="H602" s="263"/>
      <c r="I602" s="625"/>
      <c r="J602" s="314"/>
      <c r="K602" s="314"/>
      <c r="L602" s="744"/>
      <c r="M602" s="746"/>
      <c r="N602" s="312"/>
      <c r="O602" s="312"/>
      <c r="P602" s="312"/>
      <c r="Q602" s="312"/>
      <c r="R602" s="312"/>
      <c r="S602" s="312"/>
      <c r="T602" s="263"/>
      <c r="U602" s="263"/>
      <c r="V602" s="263"/>
      <c r="W602" s="258"/>
      <c r="X602" s="263"/>
      <c r="Y602" s="263"/>
      <c r="Z602" s="263"/>
      <c r="AA602" s="263"/>
      <c r="AB602" s="312"/>
      <c r="AC602" s="312"/>
      <c r="AD602" s="312"/>
      <c r="AE602" s="312"/>
      <c r="AF602" s="312"/>
      <c r="AG602" s="312"/>
      <c r="AH602" s="312"/>
      <c r="AI602" s="312"/>
      <c r="AJ602" s="263"/>
      <c r="AK602" s="263"/>
      <c r="AL602" s="263"/>
      <c r="AM602" s="263"/>
      <c r="AN602" s="263"/>
      <c r="AO602" s="263"/>
      <c r="AP602" s="263"/>
      <c r="AQ602" s="263"/>
      <c r="AS602" s="117"/>
      <c r="AT602" s="117"/>
      <c r="FK602" s="125"/>
      <c r="FL602" s="125"/>
      <c r="FM602" s="125"/>
    </row>
    <row r="603" spans="1:169" x14ac:dyDescent="0.3">
      <c r="A603" s="309"/>
      <c r="B603" s="310"/>
      <c r="C603" s="263"/>
      <c r="D603" s="263"/>
      <c r="E603" s="263"/>
      <c r="F603" s="263"/>
      <c r="G603" s="263"/>
      <c r="H603" s="263"/>
      <c r="I603" s="625"/>
      <c r="J603" s="314"/>
      <c r="K603" s="314"/>
      <c r="L603" s="744"/>
      <c r="M603" s="746"/>
      <c r="N603" s="312"/>
      <c r="O603" s="312"/>
      <c r="P603" s="312"/>
      <c r="Q603" s="312"/>
      <c r="R603" s="312"/>
      <c r="S603" s="312"/>
      <c r="T603" s="263"/>
      <c r="U603" s="263"/>
      <c r="V603" s="263"/>
      <c r="W603" s="258"/>
      <c r="X603" s="263"/>
      <c r="Y603" s="263"/>
      <c r="Z603" s="263"/>
      <c r="AA603" s="263"/>
      <c r="AB603" s="312"/>
      <c r="AC603" s="312"/>
      <c r="AD603" s="312"/>
      <c r="AE603" s="312"/>
      <c r="AF603" s="312"/>
      <c r="AG603" s="312"/>
      <c r="AH603" s="312"/>
      <c r="AI603" s="312"/>
      <c r="AJ603" s="263"/>
      <c r="AK603" s="263"/>
      <c r="AL603" s="263"/>
      <c r="AM603" s="263"/>
      <c r="AN603" s="263"/>
      <c r="AO603" s="263"/>
      <c r="AP603" s="263"/>
      <c r="AQ603" s="263"/>
      <c r="AS603" s="117"/>
      <c r="AT603" s="117"/>
      <c r="FK603" s="125"/>
      <c r="FL603" s="125"/>
      <c r="FM603" s="125"/>
    </row>
    <row r="604" spans="1:169" x14ac:dyDescent="0.3">
      <c r="A604" s="309"/>
      <c r="B604" s="310"/>
      <c r="C604" s="263"/>
      <c r="D604" s="263"/>
      <c r="E604" s="263"/>
      <c r="F604" s="263"/>
      <c r="G604" s="263"/>
      <c r="H604" s="263"/>
      <c r="I604" s="625"/>
      <c r="J604" s="314"/>
      <c r="K604" s="314"/>
      <c r="L604" s="744"/>
      <c r="M604" s="746"/>
      <c r="N604" s="312"/>
      <c r="O604" s="312"/>
      <c r="P604" s="312"/>
      <c r="Q604" s="312"/>
      <c r="R604" s="312"/>
      <c r="S604" s="312"/>
      <c r="T604" s="263"/>
      <c r="U604" s="263"/>
      <c r="V604" s="263"/>
      <c r="W604" s="258"/>
      <c r="X604" s="263"/>
      <c r="Y604" s="263"/>
      <c r="Z604" s="263"/>
      <c r="AA604" s="263"/>
      <c r="AB604" s="312"/>
      <c r="AC604" s="312"/>
      <c r="AD604" s="312"/>
      <c r="AE604" s="312"/>
      <c r="AF604" s="312"/>
      <c r="AG604" s="312"/>
      <c r="AH604" s="312"/>
      <c r="AI604" s="312"/>
      <c r="AJ604" s="263"/>
      <c r="AK604" s="263"/>
      <c r="AL604" s="263"/>
      <c r="AM604" s="263"/>
      <c r="AN604" s="263"/>
      <c r="AO604" s="263"/>
      <c r="AP604" s="263"/>
      <c r="AQ604" s="263"/>
      <c r="AS604" s="117"/>
      <c r="AT604" s="117"/>
      <c r="FK604" s="125"/>
      <c r="FL604" s="125"/>
      <c r="FM604" s="125"/>
    </row>
    <row r="605" spans="1:169" x14ac:dyDescent="0.3">
      <c r="A605" s="309"/>
      <c r="B605" s="310"/>
      <c r="C605" s="263"/>
      <c r="D605" s="263"/>
      <c r="E605" s="263"/>
      <c r="F605" s="263"/>
      <c r="G605" s="263"/>
      <c r="H605" s="263"/>
      <c r="I605" s="625"/>
      <c r="J605" s="314"/>
      <c r="K605" s="314"/>
      <c r="L605" s="744"/>
      <c r="M605" s="746"/>
      <c r="N605" s="312"/>
      <c r="O605" s="312"/>
      <c r="P605" s="312"/>
      <c r="Q605" s="312"/>
      <c r="R605" s="312"/>
      <c r="S605" s="312"/>
      <c r="T605" s="263"/>
      <c r="U605" s="263"/>
      <c r="V605" s="263"/>
      <c r="W605" s="258"/>
      <c r="X605" s="263"/>
      <c r="Y605" s="263"/>
      <c r="Z605" s="263"/>
      <c r="AA605" s="263"/>
      <c r="AB605" s="312"/>
      <c r="AC605" s="312"/>
      <c r="AD605" s="312"/>
      <c r="AE605" s="312"/>
      <c r="AF605" s="312"/>
      <c r="AG605" s="312"/>
      <c r="AH605" s="312"/>
      <c r="AI605" s="312"/>
      <c r="AJ605" s="263"/>
      <c r="AK605" s="263"/>
      <c r="AL605" s="263"/>
      <c r="AM605" s="263"/>
      <c r="AN605" s="263"/>
      <c r="AO605" s="263"/>
      <c r="AP605" s="263"/>
      <c r="AQ605" s="263"/>
      <c r="AS605" s="117"/>
      <c r="AT605" s="117"/>
      <c r="FK605" s="125"/>
      <c r="FL605" s="125"/>
      <c r="FM605" s="125"/>
    </row>
    <row r="606" spans="1:169" x14ac:dyDescent="0.3">
      <c r="A606" s="309"/>
      <c r="B606" s="310"/>
      <c r="C606" s="263"/>
      <c r="D606" s="263"/>
      <c r="E606" s="263"/>
      <c r="F606" s="263"/>
      <c r="G606" s="263"/>
      <c r="H606" s="263"/>
      <c r="I606" s="625"/>
      <c r="J606" s="314"/>
      <c r="K606" s="314"/>
      <c r="L606" s="744"/>
      <c r="M606" s="746"/>
      <c r="N606" s="312"/>
      <c r="O606" s="312"/>
      <c r="P606" s="312"/>
      <c r="Q606" s="312"/>
      <c r="R606" s="312"/>
      <c r="S606" s="312"/>
      <c r="T606" s="263"/>
      <c r="U606" s="263"/>
      <c r="V606" s="263"/>
      <c r="W606" s="258"/>
      <c r="X606" s="263"/>
      <c r="Y606" s="263"/>
      <c r="Z606" s="263"/>
      <c r="AA606" s="263"/>
      <c r="AB606" s="312"/>
      <c r="AC606" s="312"/>
      <c r="AD606" s="312"/>
      <c r="AE606" s="312"/>
      <c r="AF606" s="312"/>
      <c r="AG606" s="312"/>
      <c r="AH606" s="312"/>
      <c r="AI606" s="312"/>
      <c r="AJ606" s="263"/>
      <c r="AK606" s="263"/>
      <c r="AL606" s="263"/>
      <c r="AM606" s="263"/>
      <c r="AN606" s="263"/>
      <c r="AO606" s="263"/>
      <c r="AP606" s="263"/>
      <c r="AQ606" s="263"/>
      <c r="AS606" s="117"/>
      <c r="AT606" s="117"/>
      <c r="FK606" s="125"/>
      <c r="FL606" s="125"/>
      <c r="FM606" s="125"/>
    </row>
    <row r="607" spans="1:169" x14ac:dyDescent="0.3">
      <c r="A607" s="309"/>
      <c r="B607" s="310"/>
      <c r="C607" s="263"/>
      <c r="D607" s="263"/>
      <c r="E607" s="263"/>
      <c r="F607" s="263"/>
      <c r="G607" s="263"/>
      <c r="H607" s="263"/>
      <c r="I607" s="625"/>
      <c r="J607" s="314"/>
      <c r="K607" s="314"/>
      <c r="L607" s="744"/>
      <c r="M607" s="746"/>
      <c r="N607" s="312"/>
      <c r="O607" s="312"/>
      <c r="P607" s="312"/>
      <c r="Q607" s="312"/>
      <c r="R607" s="312"/>
      <c r="S607" s="312"/>
      <c r="T607" s="263"/>
      <c r="U607" s="263"/>
      <c r="V607" s="263"/>
      <c r="W607" s="258"/>
      <c r="X607" s="263"/>
      <c r="Y607" s="263"/>
      <c r="Z607" s="263"/>
      <c r="AA607" s="263"/>
      <c r="AB607" s="312"/>
      <c r="AC607" s="312"/>
      <c r="AD607" s="312"/>
      <c r="AE607" s="312"/>
      <c r="AF607" s="312"/>
      <c r="AG607" s="312"/>
      <c r="AH607" s="312"/>
      <c r="AI607" s="312"/>
      <c r="AJ607" s="263"/>
      <c r="AK607" s="263"/>
      <c r="AL607" s="263"/>
      <c r="AM607" s="263"/>
      <c r="AN607" s="263"/>
      <c r="AO607" s="263"/>
      <c r="AP607" s="263"/>
      <c r="AQ607" s="263"/>
      <c r="AS607" s="117"/>
      <c r="AT607" s="117"/>
      <c r="FK607" s="125"/>
      <c r="FL607" s="125"/>
      <c r="FM607" s="125"/>
    </row>
    <row r="608" spans="1:169" x14ac:dyDescent="0.3">
      <c r="A608" s="309"/>
      <c r="B608" s="310"/>
      <c r="C608" s="263"/>
      <c r="D608" s="263"/>
      <c r="E608" s="263"/>
      <c r="F608" s="263"/>
      <c r="G608" s="263"/>
      <c r="H608" s="263"/>
      <c r="I608" s="625"/>
      <c r="J608" s="314"/>
      <c r="K608" s="314"/>
      <c r="L608" s="744"/>
      <c r="M608" s="746"/>
      <c r="N608" s="312"/>
      <c r="O608" s="312"/>
      <c r="P608" s="312"/>
      <c r="Q608" s="312"/>
      <c r="R608" s="312"/>
      <c r="S608" s="312"/>
      <c r="T608" s="263"/>
      <c r="U608" s="263"/>
      <c r="V608" s="263"/>
      <c r="W608" s="258"/>
      <c r="X608" s="263"/>
      <c r="Y608" s="263"/>
      <c r="Z608" s="263"/>
      <c r="AA608" s="263"/>
      <c r="AB608" s="312"/>
      <c r="AC608" s="312"/>
      <c r="AD608" s="312"/>
      <c r="AE608" s="312"/>
      <c r="AF608" s="312"/>
      <c r="AG608" s="312"/>
      <c r="AH608" s="312"/>
      <c r="AI608" s="312"/>
      <c r="AJ608" s="263"/>
      <c r="AK608" s="263"/>
      <c r="AL608" s="263"/>
      <c r="AM608" s="263"/>
      <c r="AN608" s="263"/>
      <c r="AO608" s="263"/>
      <c r="AP608" s="263"/>
      <c r="AQ608" s="263"/>
      <c r="AS608" s="117"/>
      <c r="AT608" s="117"/>
      <c r="FK608" s="125"/>
      <c r="FL608" s="125"/>
      <c r="FM608" s="125"/>
    </row>
    <row r="609" spans="1:169" x14ac:dyDescent="0.3">
      <c r="A609" s="309"/>
      <c r="B609" s="310"/>
      <c r="C609" s="263"/>
      <c r="D609" s="263"/>
      <c r="E609" s="263"/>
      <c r="F609" s="263"/>
      <c r="G609" s="263"/>
      <c r="H609" s="263"/>
      <c r="I609" s="625"/>
      <c r="J609" s="314"/>
      <c r="K609" s="314"/>
      <c r="L609" s="744"/>
      <c r="M609" s="746"/>
      <c r="N609" s="312"/>
      <c r="O609" s="312"/>
      <c r="P609" s="312"/>
      <c r="Q609" s="312"/>
      <c r="R609" s="312"/>
      <c r="S609" s="312"/>
      <c r="T609" s="263"/>
      <c r="U609" s="263"/>
      <c r="V609" s="263"/>
      <c r="W609" s="258"/>
      <c r="X609" s="263"/>
      <c r="Y609" s="263"/>
      <c r="Z609" s="263"/>
      <c r="AA609" s="263"/>
      <c r="AB609" s="312"/>
      <c r="AC609" s="312"/>
      <c r="AD609" s="312"/>
      <c r="AE609" s="312"/>
      <c r="AF609" s="312"/>
      <c r="AG609" s="312"/>
      <c r="AH609" s="312"/>
      <c r="AI609" s="312"/>
      <c r="AJ609" s="263"/>
      <c r="AK609" s="263"/>
      <c r="AL609" s="263"/>
      <c r="AM609" s="263"/>
      <c r="AN609" s="263"/>
      <c r="AO609" s="263"/>
      <c r="AP609" s="263"/>
      <c r="AQ609" s="263"/>
      <c r="AS609" s="117"/>
      <c r="AT609" s="117"/>
      <c r="FK609" s="125"/>
      <c r="FL609" s="125"/>
      <c r="FM609" s="125"/>
    </row>
    <row r="610" spans="1:169" x14ac:dyDescent="0.3">
      <c r="A610" s="309"/>
      <c r="B610" s="310"/>
      <c r="C610" s="263"/>
      <c r="D610" s="263"/>
      <c r="E610" s="263"/>
      <c r="F610" s="263"/>
      <c r="G610" s="263"/>
      <c r="H610" s="263"/>
      <c r="I610" s="625"/>
      <c r="J610" s="314"/>
      <c r="K610" s="314"/>
      <c r="L610" s="744"/>
      <c r="M610" s="746"/>
      <c r="N610" s="312"/>
      <c r="O610" s="312"/>
      <c r="P610" s="312"/>
      <c r="Q610" s="312"/>
      <c r="R610" s="312"/>
      <c r="S610" s="312"/>
      <c r="T610" s="263"/>
      <c r="U610" s="263"/>
      <c r="V610" s="263"/>
      <c r="W610" s="258"/>
      <c r="X610" s="263"/>
      <c r="Y610" s="263"/>
      <c r="Z610" s="263"/>
      <c r="AA610" s="263"/>
      <c r="AB610" s="312"/>
      <c r="AC610" s="312"/>
      <c r="AD610" s="312"/>
      <c r="AE610" s="312"/>
      <c r="AF610" s="312"/>
      <c r="AG610" s="312"/>
      <c r="AH610" s="312"/>
      <c r="AI610" s="312"/>
      <c r="AJ610" s="263"/>
      <c r="AK610" s="263"/>
      <c r="AL610" s="263"/>
      <c r="AM610" s="263"/>
      <c r="AN610" s="263"/>
      <c r="AO610" s="263"/>
      <c r="AP610" s="263"/>
      <c r="AQ610" s="263"/>
      <c r="AS610" s="117"/>
      <c r="AT610" s="117"/>
      <c r="FK610" s="125"/>
      <c r="FL610" s="125"/>
      <c r="FM610" s="125"/>
    </row>
    <row r="611" spans="1:169" x14ac:dyDescent="0.3">
      <c r="A611" s="309"/>
      <c r="B611" s="310"/>
      <c r="C611" s="263"/>
      <c r="D611" s="263"/>
      <c r="E611" s="263"/>
      <c r="F611" s="263"/>
      <c r="G611" s="263"/>
      <c r="H611" s="263"/>
      <c r="I611" s="625"/>
      <c r="J611" s="314"/>
      <c r="K611" s="314"/>
      <c r="L611" s="744"/>
      <c r="M611" s="746"/>
      <c r="N611" s="312"/>
      <c r="O611" s="312"/>
      <c r="P611" s="312"/>
      <c r="Q611" s="312"/>
      <c r="R611" s="312"/>
      <c r="S611" s="312"/>
      <c r="T611" s="263"/>
      <c r="U611" s="263"/>
      <c r="V611" s="263"/>
      <c r="W611" s="258"/>
      <c r="X611" s="263"/>
      <c r="Y611" s="263"/>
      <c r="Z611" s="263"/>
      <c r="AA611" s="263"/>
      <c r="AB611" s="312"/>
      <c r="AC611" s="312"/>
      <c r="AD611" s="312"/>
      <c r="AE611" s="312"/>
      <c r="AF611" s="312"/>
      <c r="AG611" s="312"/>
      <c r="AH611" s="312"/>
      <c r="AI611" s="312"/>
      <c r="AJ611" s="263"/>
      <c r="AK611" s="263"/>
      <c r="AL611" s="263"/>
      <c r="AM611" s="263"/>
      <c r="AN611" s="263"/>
      <c r="AO611" s="263"/>
      <c r="AP611" s="263"/>
      <c r="AQ611" s="263"/>
      <c r="AS611" s="117"/>
      <c r="AT611" s="117"/>
      <c r="FK611" s="125"/>
      <c r="FL611" s="125"/>
      <c r="FM611" s="125"/>
    </row>
    <row r="612" spans="1:169" x14ac:dyDescent="0.3">
      <c r="A612" s="309"/>
      <c r="B612" s="310"/>
      <c r="C612" s="263"/>
      <c r="D612" s="263"/>
      <c r="E612" s="263"/>
      <c r="F612" s="263"/>
      <c r="G612" s="263"/>
      <c r="H612" s="263"/>
      <c r="I612" s="625"/>
      <c r="J612" s="314"/>
      <c r="K612" s="314"/>
      <c r="L612" s="744"/>
      <c r="M612" s="746"/>
      <c r="N612" s="312"/>
      <c r="O612" s="312"/>
      <c r="P612" s="312"/>
      <c r="Q612" s="312"/>
      <c r="R612" s="312"/>
      <c r="S612" s="312"/>
      <c r="T612" s="263"/>
      <c r="U612" s="263"/>
      <c r="V612" s="263"/>
      <c r="W612" s="258"/>
      <c r="X612" s="263"/>
      <c r="Y612" s="263"/>
      <c r="Z612" s="263"/>
      <c r="AA612" s="263"/>
      <c r="AB612" s="312"/>
      <c r="AC612" s="312"/>
      <c r="AD612" s="312"/>
      <c r="AE612" s="312"/>
      <c r="AF612" s="312"/>
      <c r="AG612" s="312"/>
      <c r="AH612" s="312"/>
      <c r="AI612" s="312"/>
      <c r="AJ612" s="263"/>
      <c r="AK612" s="263"/>
      <c r="AL612" s="263"/>
      <c r="AM612" s="263"/>
      <c r="AN612" s="263"/>
      <c r="AO612" s="263"/>
      <c r="AP612" s="263"/>
      <c r="AQ612" s="263"/>
      <c r="AS612" s="117"/>
      <c r="AT612" s="117"/>
      <c r="FK612" s="125"/>
      <c r="FL612" s="125"/>
      <c r="FM612" s="125"/>
    </row>
    <row r="613" spans="1:169" x14ac:dyDescent="0.3">
      <c r="A613" s="309"/>
      <c r="B613" s="310"/>
      <c r="C613" s="263"/>
      <c r="D613" s="263"/>
      <c r="E613" s="263"/>
      <c r="F613" s="263"/>
      <c r="G613" s="263"/>
      <c r="H613" s="263"/>
      <c r="I613" s="625"/>
      <c r="J613" s="314"/>
      <c r="K613" s="314"/>
      <c r="L613" s="744"/>
      <c r="M613" s="746"/>
      <c r="N613" s="312"/>
      <c r="O613" s="312"/>
      <c r="P613" s="312"/>
      <c r="Q613" s="312"/>
      <c r="R613" s="312"/>
      <c r="S613" s="312"/>
      <c r="T613" s="263"/>
      <c r="U613" s="263"/>
      <c r="V613" s="263"/>
      <c r="W613" s="258"/>
      <c r="X613" s="263"/>
      <c r="Y613" s="263"/>
      <c r="Z613" s="263"/>
      <c r="AA613" s="263"/>
      <c r="AB613" s="312"/>
      <c r="AC613" s="312"/>
      <c r="AD613" s="312"/>
      <c r="AE613" s="312"/>
      <c r="AF613" s="312"/>
      <c r="AG613" s="312"/>
      <c r="AH613" s="312"/>
      <c r="AI613" s="312"/>
      <c r="AJ613" s="263"/>
      <c r="AK613" s="263"/>
      <c r="AL613" s="263"/>
      <c r="AM613" s="263"/>
      <c r="AN613" s="263"/>
      <c r="AO613" s="263"/>
      <c r="AP613" s="263"/>
      <c r="AQ613" s="263"/>
      <c r="AS613" s="117"/>
      <c r="AT613" s="117"/>
      <c r="FK613" s="125"/>
      <c r="FL613" s="125"/>
      <c r="FM613" s="125"/>
    </row>
    <row r="614" spans="1:169" x14ac:dyDescent="0.3">
      <c r="A614" s="309"/>
      <c r="B614" s="310"/>
      <c r="C614" s="263"/>
      <c r="D614" s="263"/>
      <c r="E614" s="263"/>
      <c r="F614" s="263"/>
      <c r="G614" s="263"/>
      <c r="H614" s="263"/>
      <c r="I614" s="625"/>
      <c r="J614" s="314"/>
      <c r="K614" s="314"/>
      <c r="L614" s="744"/>
      <c r="M614" s="746"/>
      <c r="N614" s="312"/>
      <c r="O614" s="312"/>
      <c r="P614" s="312"/>
      <c r="Q614" s="312"/>
      <c r="R614" s="312"/>
      <c r="S614" s="312"/>
      <c r="T614" s="263"/>
      <c r="U614" s="263"/>
      <c r="V614" s="263"/>
      <c r="W614" s="258"/>
      <c r="X614" s="263"/>
      <c r="Y614" s="263"/>
      <c r="Z614" s="263"/>
      <c r="AA614" s="263"/>
      <c r="AB614" s="312"/>
      <c r="AC614" s="312"/>
      <c r="AD614" s="312"/>
      <c r="AE614" s="312"/>
      <c r="AF614" s="312"/>
      <c r="AG614" s="312"/>
      <c r="AH614" s="312"/>
      <c r="AI614" s="312"/>
      <c r="AJ614" s="263"/>
      <c r="AK614" s="263"/>
      <c r="AL614" s="263"/>
      <c r="AM614" s="263"/>
      <c r="AN614" s="263"/>
      <c r="AO614" s="263"/>
      <c r="AP614" s="263"/>
      <c r="AQ614" s="263"/>
      <c r="AS614" s="117"/>
      <c r="AT614" s="117"/>
      <c r="FK614" s="125"/>
      <c r="FL614" s="125"/>
      <c r="FM614" s="125"/>
    </row>
    <row r="615" spans="1:169" x14ac:dyDescent="0.3">
      <c r="A615" s="309"/>
      <c r="B615" s="310"/>
      <c r="C615" s="263"/>
      <c r="D615" s="263"/>
      <c r="E615" s="263"/>
      <c r="F615" s="263"/>
      <c r="G615" s="263"/>
      <c r="H615" s="263"/>
      <c r="I615" s="625"/>
      <c r="J615" s="314"/>
      <c r="K615" s="314"/>
      <c r="L615" s="744"/>
      <c r="M615" s="746"/>
      <c r="N615" s="312"/>
      <c r="O615" s="312"/>
      <c r="P615" s="312"/>
      <c r="Q615" s="312"/>
      <c r="R615" s="312"/>
      <c r="S615" s="312"/>
      <c r="T615" s="263"/>
      <c r="U615" s="263"/>
      <c r="V615" s="263"/>
      <c r="W615" s="258"/>
      <c r="X615" s="263"/>
      <c r="Y615" s="263"/>
      <c r="Z615" s="263"/>
      <c r="AA615" s="263"/>
      <c r="AB615" s="312"/>
      <c r="AC615" s="312"/>
      <c r="AD615" s="312"/>
      <c r="AE615" s="312"/>
      <c r="AF615" s="312"/>
      <c r="AG615" s="312"/>
      <c r="AH615" s="312"/>
      <c r="AI615" s="312"/>
      <c r="AJ615" s="263"/>
      <c r="AK615" s="263"/>
      <c r="AL615" s="263"/>
      <c r="AM615" s="263"/>
      <c r="AN615" s="263"/>
      <c r="AO615" s="263"/>
      <c r="AP615" s="263"/>
      <c r="AQ615" s="263"/>
      <c r="AS615" s="117"/>
      <c r="AT615" s="117"/>
      <c r="FK615" s="125"/>
      <c r="FL615" s="125"/>
      <c r="FM615" s="125"/>
    </row>
    <row r="616" spans="1:169" x14ac:dyDescent="0.3">
      <c r="A616" s="309"/>
      <c r="B616" s="310"/>
      <c r="C616" s="263"/>
      <c r="D616" s="263"/>
      <c r="E616" s="263"/>
      <c r="F616" s="263"/>
      <c r="G616" s="263"/>
      <c r="H616" s="263"/>
      <c r="I616" s="625"/>
      <c r="J616" s="314"/>
      <c r="K616" s="314"/>
      <c r="L616" s="744"/>
      <c r="M616" s="746"/>
      <c r="N616" s="312"/>
      <c r="O616" s="312"/>
      <c r="P616" s="312"/>
      <c r="Q616" s="312"/>
      <c r="R616" s="312"/>
      <c r="S616" s="312"/>
      <c r="T616" s="263"/>
      <c r="U616" s="263"/>
      <c r="V616" s="263"/>
      <c r="W616" s="258"/>
      <c r="X616" s="263"/>
      <c r="Y616" s="263"/>
      <c r="Z616" s="263"/>
      <c r="AA616" s="263"/>
      <c r="AB616" s="312"/>
      <c r="AC616" s="312"/>
      <c r="AD616" s="312"/>
      <c r="AE616" s="312"/>
      <c r="AF616" s="312"/>
      <c r="AG616" s="312"/>
      <c r="AH616" s="312"/>
      <c r="AI616" s="312"/>
      <c r="AJ616" s="263"/>
      <c r="AK616" s="263"/>
      <c r="AL616" s="263"/>
      <c r="AM616" s="263"/>
      <c r="AN616" s="263"/>
      <c r="AO616" s="263"/>
      <c r="AP616" s="263"/>
      <c r="AQ616" s="263"/>
      <c r="AS616" s="117"/>
      <c r="AT616" s="117"/>
      <c r="FK616" s="125"/>
      <c r="FL616" s="125"/>
      <c r="FM616" s="125"/>
    </row>
    <row r="617" spans="1:169" x14ac:dyDescent="0.3">
      <c r="A617" s="309"/>
      <c r="B617" s="310"/>
      <c r="C617" s="263"/>
      <c r="D617" s="263"/>
      <c r="E617" s="263"/>
      <c r="F617" s="263"/>
      <c r="G617" s="263"/>
      <c r="H617" s="263"/>
      <c r="I617" s="625"/>
      <c r="J617" s="314"/>
      <c r="K617" s="314"/>
      <c r="L617" s="744"/>
      <c r="M617" s="746"/>
      <c r="N617" s="312"/>
      <c r="O617" s="312"/>
      <c r="P617" s="312"/>
      <c r="Q617" s="312"/>
      <c r="R617" s="312"/>
      <c r="S617" s="312"/>
      <c r="T617" s="263"/>
      <c r="U617" s="263"/>
      <c r="V617" s="263"/>
      <c r="W617" s="258"/>
      <c r="X617" s="263"/>
      <c r="Y617" s="263"/>
      <c r="Z617" s="263"/>
      <c r="AA617" s="263"/>
      <c r="AB617" s="312"/>
      <c r="AC617" s="312"/>
      <c r="AD617" s="312"/>
      <c r="AE617" s="312"/>
      <c r="AF617" s="312"/>
      <c r="AG617" s="312"/>
      <c r="AH617" s="312"/>
      <c r="AI617" s="312"/>
      <c r="AJ617" s="263"/>
      <c r="AK617" s="263"/>
      <c r="AL617" s="263"/>
      <c r="AM617" s="263"/>
      <c r="AN617" s="263"/>
      <c r="AO617" s="263"/>
      <c r="AP617" s="263"/>
      <c r="AQ617" s="263"/>
      <c r="AS617" s="117"/>
      <c r="AT617" s="117"/>
      <c r="FK617" s="125"/>
      <c r="FL617" s="125"/>
      <c r="FM617" s="125"/>
    </row>
    <row r="618" spans="1:169" x14ac:dyDescent="0.3">
      <c r="A618" s="309"/>
      <c r="B618" s="310"/>
      <c r="C618" s="263"/>
      <c r="D618" s="263"/>
      <c r="E618" s="263"/>
      <c r="F618" s="263"/>
      <c r="G618" s="263"/>
      <c r="H618" s="263"/>
      <c r="I618" s="625"/>
      <c r="J618" s="314"/>
      <c r="K618" s="314"/>
      <c r="L618" s="744"/>
      <c r="M618" s="746"/>
      <c r="N618" s="312"/>
      <c r="O618" s="312"/>
      <c r="P618" s="312"/>
      <c r="Q618" s="312"/>
      <c r="R618" s="312"/>
      <c r="S618" s="312"/>
      <c r="T618" s="263"/>
      <c r="U618" s="263"/>
      <c r="V618" s="263"/>
      <c r="W618" s="258"/>
      <c r="X618" s="263"/>
      <c r="Y618" s="263"/>
      <c r="Z618" s="263"/>
      <c r="AA618" s="263"/>
      <c r="AB618" s="312"/>
      <c r="AC618" s="312"/>
      <c r="AD618" s="312"/>
      <c r="AE618" s="312"/>
      <c r="AF618" s="312"/>
      <c r="AG618" s="312"/>
      <c r="AH618" s="312"/>
      <c r="AI618" s="312"/>
      <c r="AJ618" s="263"/>
      <c r="AK618" s="263"/>
      <c r="AL618" s="263"/>
      <c r="AM618" s="263"/>
      <c r="AN618" s="263"/>
      <c r="AO618" s="263"/>
      <c r="AP618" s="263"/>
      <c r="AQ618" s="263"/>
      <c r="AS618" s="117"/>
      <c r="AT618" s="117"/>
      <c r="FK618" s="125"/>
      <c r="FL618" s="125"/>
      <c r="FM618" s="125"/>
    </row>
    <row r="619" spans="1:169" x14ac:dyDescent="0.3">
      <c r="A619" s="309"/>
      <c r="B619" s="310"/>
      <c r="C619" s="263"/>
      <c r="D619" s="263"/>
      <c r="E619" s="263"/>
      <c r="F619" s="263"/>
      <c r="G619" s="263"/>
      <c r="H619" s="263"/>
      <c r="I619" s="625"/>
      <c r="J619" s="314"/>
      <c r="K619" s="314"/>
      <c r="L619" s="744"/>
      <c r="M619" s="746"/>
      <c r="N619" s="312"/>
      <c r="O619" s="312"/>
      <c r="P619" s="312"/>
      <c r="Q619" s="312"/>
      <c r="R619" s="312"/>
      <c r="S619" s="312"/>
      <c r="T619" s="263"/>
      <c r="U619" s="263"/>
      <c r="V619" s="263"/>
      <c r="W619" s="258"/>
      <c r="X619" s="263"/>
      <c r="Y619" s="263"/>
      <c r="Z619" s="263"/>
      <c r="AA619" s="263"/>
      <c r="AB619" s="312"/>
      <c r="AC619" s="312"/>
      <c r="AD619" s="312"/>
      <c r="AE619" s="312"/>
      <c r="AF619" s="312"/>
      <c r="AG619" s="312"/>
      <c r="AH619" s="312"/>
      <c r="AI619" s="312"/>
      <c r="AJ619" s="263"/>
      <c r="AK619" s="263"/>
      <c r="AL619" s="263"/>
      <c r="AM619" s="263"/>
      <c r="AN619" s="263"/>
      <c r="AO619" s="263"/>
      <c r="AP619" s="263"/>
      <c r="AQ619" s="263"/>
      <c r="AS619" s="117"/>
      <c r="AT619" s="117"/>
      <c r="FK619" s="125"/>
      <c r="FL619" s="125"/>
      <c r="FM619" s="125"/>
    </row>
    <row r="620" spans="1:169" x14ac:dyDescent="0.3">
      <c r="A620" s="309"/>
      <c r="B620" s="310"/>
      <c r="C620" s="263"/>
      <c r="D620" s="263"/>
      <c r="E620" s="263"/>
      <c r="F620" s="263"/>
      <c r="G620" s="263"/>
      <c r="H620" s="263"/>
      <c r="I620" s="625"/>
      <c r="J620" s="314"/>
      <c r="K620" s="314"/>
      <c r="L620" s="744"/>
      <c r="M620" s="746"/>
      <c r="N620" s="312"/>
      <c r="O620" s="312"/>
      <c r="P620" s="312"/>
      <c r="Q620" s="312"/>
      <c r="R620" s="312"/>
      <c r="S620" s="312"/>
      <c r="T620" s="263"/>
      <c r="U620" s="263"/>
      <c r="V620" s="263"/>
      <c r="W620" s="258"/>
      <c r="X620" s="263"/>
      <c r="Y620" s="263"/>
      <c r="Z620" s="263"/>
      <c r="AA620" s="263"/>
      <c r="AB620" s="312"/>
      <c r="AC620" s="312"/>
      <c r="AD620" s="312"/>
      <c r="AE620" s="312"/>
      <c r="AF620" s="312"/>
      <c r="AG620" s="312"/>
      <c r="AH620" s="312"/>
      <c r="AI620" s="312"/>
      <c r="AJ620" s="263"/>
      <c r="AK620" s="263"/>
      <c r="AL620" s="263"/>
      <c r="AM620" s="263"/>
      <c r="AN620" s="263"/>
      <c r="AO620" s="263"/>
      <c r="AP620" s="263"/>
      <c r="AQ620" s="263"/>
      <c r="AS620" s="117"/>
      <c r="AT620" s="117"/>
      <c r="FK620" s="125"/>
      <c r="FL620" s="125"/>
      <c r="FM620" s="125"/>
    </row>
    <row r="621" spans="1:169" x14ac:dyDescent="0.3">
      <c r="A621" s="309"/>
      <c r="B621" s="310"/>
      <c r="C621" s="263"/>
      <c r="D621" s="263"/>
      <c r="E621" s="263"/>
      <c r="F621" s="263"/>
      <c r="G621" s="263"/>
      <c r="H621" s="263"/>
      <c r="I621" s="625"/>
      <c r="J621" s="314"/>
      <c r="K621" s="314"/>
      <c r="L621" s="744"/>
      <c r="M621" s="746"/>
      <c r="N621" s="312"/>
      <c r="O621" s="312"/>
      <c r="P621" s="312"/>
      <c r="Q621" s="312"/>
      <c r="R621" s="312"/>
      <c r="S621" s="312"/>
      <c r="T621" s="263"/>
      <c r="U621" s="263"/>
      <c r="V621" s="263"/>
      <c r="W621" s="258"/>
      <c r="X621" s="263"/>
      <c r="Y621" s="263"/>
      <c r="Z621" s="263"/>
      <c r="AA621" s="263"/>
      <c r="AB621" s="312"/>
      <c r="AC621" s="312"/>
      <c r="AD621" s="312"/>
      <c r="AE621" s="312"/>
      <c r="AF621" s="312"/>
      <c r="AG621" s="312"/>
      <c r="AH621" s="312"/>
      <c r="AI621" s="312"/>
      <c r="AJ621" s="263"/>
      <c r="AK621" s="263"/>
      <c r="AL621" s="263"/>
      <c r="AM621" s="263"/>
      <c r="AN621" s="263"/>
      <c r="AO621" s="263"/>
      <c r="AP621" s="263"/>
      <c r="AQ621" s="263"/>
      <c r="AS621" s="117"/>
      <c r="AT621" s="117"/>
      <c r="FK621" s="125"/>
      <c r="FL621" s="125"/>
      <c r="FM621" s="125"/>
    </row>
    <row r="622" spans="1:169" x14ac:dyDescent="0.3">
      <c r="A622" s="309"/>
      <c r="B622" s="310"/>
      <c r="C622" s="263"/>
      <c r="D622" s="263"/>
      <c r="E622" s="263"/>
      <c r="F622" s="263"/>
      <c r="G622" s="263"/>
      <c r="H622" s="263"/>
      <c r="I622" s="625"/>
      <c r="J622" s="314"/>
      <c r="K622" s="314"/>
      <c r="L622" s="744"/>
      <c r="M622" s="746"/>
      <c r="N622" s="312"/>
      <c r="O622" s="312"/>
      <c r="P622" s="312"/>
      <c r="Q622" s="312"/>
      <c r="R622" s="312"/>
      <c r="S622" s="312"/>
      <c r="T622" s="263"/>
      <c r="U622" s="263"/>
      <c r="V622" s="263"/>
      <c r="W622" s="258"/>
      <c r="X622" s="263"/>
      <c r="Y622" s="263"/>
      <c r="Z622" s="263"/>
      <c r="AA622" s="263"/>
      <c r="AB622" s="312"/>
      <c r="AC622" s="312"/>
      <c r="AD622" s="312"/>
      <c r="AE622" s="312"/>
      <c r="AF622" s="312"/>
      <c r="AG622" s="312"/>
      <c r="AH622" s="312"/>
      <c r="AI622" s="312"/>
      <c r="AJ622" s="263"/>
      <c r="AK622" s="263"/>
      <c r="AL622" s="263"/>
      <c r="AM622" s="263"/>
      <c r="AN622" s="263"/>
      <c r="AO622" s="263"/>
      <c r="AP622" s="263"/>
      <c r="AQ622" s="263"/>
      <c r="AS622" s="117"/>
      <c r="AT622" s="117"/>
      <c r="FK622" s="125"/>
      <c r="FL622" s="125"/>
      <c r="FM622" s="125"/>
    </row>
    <row r="623" spans="1:169" x14ac:dyDescent="0.3">
      <c r="A623" s="309"/>
      <c r="B623" s="310"/>
      <c r="C623" s="263"/>
      <c r="D623" s="263"/>
      <c r="E623" s="263"/>
      <c r="F623" s="263"/>
      <c r="G623" s="263"/>
      <c r="H623" s="263"/>
      <c r="I623" s="625"/>
      <c r="J623" s="314"/>
      <c r="K623" s="314"/>
      <c r="L623" s="744"/>
      <c r="M623" s="746"/>
      <c r="N623" s="312"/>
      <c r="O623" s="312"/>
      <c r="P623" s="312"/>
      <c r="Q623" s="312"/>
      <c r="R623" s="312"/>
      <c r="S623" s="312"/>
      <c r="T623" s="263"/>
      <c r="U623" s="263"/>
      <c r="V623" s="263"/>
      <c r="W623" s="258"/>
      <c r="X623" s="263"/>
      <c r="Y623" s="263"/>
      <c r="Z623" s="263"/>
      <c r="AA623" s="263"/>
      <c r="AB623" s="312"/>
      <c r="AC623" s="312"/>
      <c r="AD623" s="312"/>
      <c r="AE623" s="312"/>
      <c r="AF623" s="312"/>
      <c r="AG623" s="312"/>
      <c r="AH623" s="312"/>
      <c r="AI623" s="312"/>
      <c r="AJ623" s="263"/>
      <c r="AK623" s="263"/>
      <c r="AL623" s="263"/>
      <c r="AM623" s="263"/>
      <c r="AN623" s="263"/>
      <c r="AO623" s="263"/>
      <c r="AP623" s="263"/>
      <c r="AQ623" s="263"/>
      <c r="AS623" s="117"/>
      <c r="AT623" s="117"/>
      <c r="FK623" s="125"/>
      <c r="FL623" s="125"/>
      <c r="FM623" s="125"/>
    </row>
    <row r="624" spans="1:169" x14ac:dyDescent="0.3">
      <c r="A624" s="309"/>
      <c r="B624" s="310"/>
      <c r="C624" s="263"/>
      <c r="D624" s="263"/>
      <c r="E624" s="263"/>
      <c r="F624" s="263"/>
      <c r="G624" s="263"/>
      <c r="H624" s="263"/>
      <c r="I624" s="625"/>
      <c r="J624" s="314"/>
      <c r="K624" s="314"/>
      <c r="L624" s="744"/>
      <c r="M624" s="746"/>
      <c r="N624" s="312"/>
      <c r="O624" s="312"/>
      <c r="P624" s="312"/>
      <c r="Q624" s="312"/>
      <c r="R624" s="312"/>
      <c r="S624" s="312"/>
      <c r="T624" s="263"/>
      <c r="U624" s="263"/>
      <c r="V624" s="263"/>
      <c r="W624" s="258"/>
      <c r="X624" s="263"/>
      <c r="Y624" s="263"/>
      <c r="Z624" s="263"/>
      <c r="AA624" s="263"/>
      <c r="AB624" s="312"/>
      <c r="AC624" s="312"/>
      <c r="AD624" s="312"/>
      <c r="AE624" s="312"/>
      <c r="AF624" s="312"/>
      <c r="AG624" s="312"/>
      <c r="AH624" s="312"/>
      <c r="AI624" s="312"/>
      <c r="AJ624" s="263"/>
      <c r="AK624" s="263"/>
      <c r="AL624" s="263"/>
      <c r="AM624" s="263"/>
      <c r="AN624" s="263"/>
      <c r="AO624" s="263"/>
      <c r="AP624" s="263"/>
      <c r="AQ624" s="263"/>
      <c r="AS624" s="117"/>
      <c r="AT624" s="117"/>
      <c r="FK624" s="125"/>
      <c r="FL624" s="125"/>
      <c r="FM624" s="125"/>
    </row>
    <row r="625" spans="1:169" x14ac:dyDescent="0.3">
      <c r="A625" s="309"/>
      <c r="B625" s="310"/>
      <c r="C625" s="263"/>
      <c r="D625" s="263"/>
      <c r="E625" s="263"/>
      <c r="F625" s="263"/>
      <c r="G625" s="263"/>
      <c r="H625" s="263"/>
      <c r="I625" s="625"/>
      <c r="J625" s="314"/>
      <c r="K625" s="314"/>
      <c r="L625" s="744"/>
      <c r="M625" s="746"/>
      <c r="N625" s="312"/>
      <c r="O625" s="312"/>
      <c r="P625" s="312"/>
      <c r="Q625" s="312"/>
      <c r="R625" s="312"/>
      <c r="S625" s="312"/>
      <c r="T625" s="263"/>
      <c r="U625" s="263"/>
      <c r="V625" s="263"/>
      <c r="W625" s="258"/>
      <c r="X625" s="263"/>
      <c r="Y625" s="263"/>
      <c r="Z625" s="263"/>
      <c r="AA625" s="263"/>
      <c r="AB625" s="312"/>
      <c r="AC625" s="312"/>
      <c r="AD625" s="312"/>
      <c r="AE625" s="312"/>
      <c r="AF625" s="312"/>
      <c r="AG625" s="312"/>
      <c r="AH625" s="312"/>
      <c r="AI625" s="312"/>
      <c r="AJ625" s="263"/>
      <c r="AK625" s="263"/>
      <c r="AL625" s="263"/>
      <c r="AM625" s="263"/>
      <c r="AN625" s="263"/>
      <c r="AO625" s="263"/>
      <c r="AP625" s="263"/>
      <c r="AQ625" s="263"/>
      <c r="AS625" s="117"/>
      <c r="AT625" s="117"/>
      <c r="FK625" s="125"/>
      <c r="FL625" s="125"/>
      <c r="FM625" s="125"/>
    </row>
    <row r="626" spans="1:169" x14ac:dyDescent="0.3">
      <c r="A626" s="309"/>
      <c r="B626" s="310"/>
      <c r="C626" s="263"/>
      <c r="D626" s="263"/>
      <c r="E626" s="263"/>
      <c r="F626" s="263"/>
      <c r="G626" s="263"/>
      <c r="H626" s="263"/>
      <c r="I626" s="625"/>
      <c r="J626" s="314"/>
      <c r="K626" s="314"/>
      <c r="L626" s="744"/>
      <c r="M626" s="746"/>
      <c r="N626" s="312"/>
      <c r="O626" s="312"/>
      <c r="P626" s="312"/>
      <c r="Q626" s="312"/>
      <c r="R626" s="312"/>
      <c r="S626" s="312"/>
      <c r="T626" s="263"/>
      <c r="U626" s="263"/>
      <c r="V626" s="263"/>
      <c r="W626" s="258"/>
      <c r="X626" s="263"/>
      <c r="Y626" s="263"/>
      <c r="Z626" s="263"/>
      <c r="AA626" s="263"/>
      <c r="AB626" s="312"/>
      <c r="AC626" s="312"/>
      <c r="AD626" s="312"/>
      <c r="AE626" s="312"/>
      <c r="AF626" s="312"/>
      <c r="AG626" s="312"/>
      <c r="AH626" s="312"/>
      <c r="AI626" s="312"/>
      <c r="AJ626" s="263"/>
      <c r="AK626" s="263"/>
      <c r="AL626" s="263"/>
      <c r="AM626" s="263"/>
      <c r="AN626" s="263"/>
      <c r="AO626" s="263"/>
      <c r="AP626" s="263"/>
      <c r="AQ626" s="263"/>
      <c r="AS626" s="117"/>
      <c r="AT626" s="117"/>
      <c r="FK626" s="125"/>
      <c r="FL626" s="125"/>
      <c r="FM626" s="125"/>
    </row>
    <row r="627" spans="1:169" x14ac:dyDescent="0.3">
      <c r="A627" s="309"/>
      <c r="B627" s="310"/>
      <c r="C627" s="263"/>
      <c r="D627" s="263"/>
      <c r="E627" s="263"/>
      <c r="F627" s="263"/>
      <c r="G627" s="263"/>
      <c r="H627" s="263"/>
      <c r="I627" s="625"/>
      <c r="J627" s="314"/>
      <c r="K627" s="314"/>
      <c r="L627" s="744"/>
      <c r="M627" s="746"/>
      <c r="N627" s="312"/>
      <c r="O627" s="312"/>
      <c r="P627" s="312"/>
      <c r="Q627" s="312"/>
      <c r="R627" s="312"/>
      <c r="S627" s="312"/>
      <c r="T627" s="263"/>
      <c r="U627" s="263"/>
      <c r="V627" s="263"/>
      <c r="W627" s="258"/>
      <c r="X627" s="263"/>
      <c r="Y627" s="263"/>
      <c r="Z627" s="263"/>
      <c r="AA627" s="263"/>
      <c r="AB627" s="312"/>
      <c r="AC627" s="312"/>
      <c r="AD627" s="312"/>
      <c r="AE627" s="312"/>
      <c r="AF627" s="312"/>
      <c r="AG627" s="312"/>
      <c r="AH627" s="312"/>
      <c r="AI627" s="312"/>
      <c r="AJ627" s="263"/>
      <c r="AK627" s="263"/>
      <c r="AL627" s="263"/>
      <c r="AM627" s="263"/>
      <c r="AN627" s="263"/>
      <c r="AO627" s="263"/>
      <c r="AP627" s="263"/>
      <c r="AQ627" s="263"/>
      <c r="AS627" s="117"/>
      <c r="AT627" s="117"/>
      <c r="FK627" s="125"/>
      <c r="FL627" s="125"/>
      <c r="FM627" s="125"/>
    </row>
    <row r="628" spans="1:169" x14ac:dyDescent="0.3">
      <c r="A628" s="309"/>
      <c r="B628" s="310"/>
      <c r="C628" s="263"/>
      <c r="D628" s="263"/>
      <c r="E628" s="263"/>
      <c r="F628" s="263"/>
      <c r="G628" s="263"/>
      <c r="H628" s="263"/>
      <c r="I628" s="625"/>
      <c r="J628" s="314"/>
      <c r="K628" s="314"/>
      <c r="L628" s="744"/>
      <c r="M628" s="746"/>
      <c r="N628" s="312"/>
      <c r="O628" s="312"/>
      <c r="P628" s="312"/>
      <c r="Q628" s="312"/>
      <c r="R628" s="312"/>
      <c r="S628" s="312"/>
      <c r="T628" s="263"/>
      <c r="U628" s="263"/>
      <c r="V628" s="263"/>
      <c r="W628" s="258"/>
      <c r="X628" s="263"/>
      <c r="Y628" s="263"/>
      <c r="Z628" s="263"/>
      <c r="AA628" s="263"/>
      <c r="AB628" s="312"/>
      <c r="AC628" s="312"/>
      <c r="AD628" s="312"/>
      <c r="AE628" s="312"/>
      <c r="AF628" s="312"/>
      <c r="AG628" s="312"/>
      <c r="AH628" s="312"/>
      <c r="AI628" s="312"/>
      <c r="AJ628" s="263"/>
      <c r="AK628" s="263"/>
      <c r="AL628" s="263"/>
      <c r="AM628" s="263"/>
      <c r="AN628" s="263"/>
      <c r="AO628" s="263"/>
      <c r="AP628" s="263"/>
      <c r="AQ628" s="263"/>
      <c r="AS628" s="117"/>
      <c r="AT628" s="117"/>
      <c r="FK628" s="125"/>
      <c r="FL628" s="125"/>
      <c r="FM628" s="125"/>
    </row>
    <row r="629" spans="1:169" x14ac:dyDescent="0.3">
      <c r="A629" s="309"/>
      <c r="B629" s="310"/>
      <c r="C629" s="263"/>
      <c r="D629" s="263"/>
      <c r="E629" s="263"/>
      <c r="F629" s="263"/>
      <c r="G629" s="263"/>
      <c r="H629" s="263"/>
      <c r="I629" s="625"/>
      <c r="J629" s="314"/>
      <c r="K629" s="314"/>
      <c r="L629" s="744"/>
      <c r="M629" s="746"/>
      <c r="N629" s="312"/>
      <c r="O629" s="312"/>
      <c r="P629" s="312"/>
      <c r="Q629" s="312"/>
      <c r="R629" s="312"/>
      <c r="S629" s="312"/>
      <c r="T629" s="263"/>
      <c r="U629" s="263"/>
      <c r="V629" s="263"/>
      <c r="W629" s="258"/>
      <c r="X629" s="263"/>
      <c r="Y629" s="263"/>
      <c r="Z629" s="263"/>
      <c r="AA629" s="263"/>
      <c r="AB629" s="312"/>
      <c r="AC629" s="312"/>
      <c r="AD629" s="312"/>
      <c r="AE629" s="312"/>
      <c r="AF629" s="312"/>
      <c r="AG629" s="312"/>
      <c r="AH629" s="312"/>
      <c r="AI629" s="312"/>
      <c r="AJ629" s="263"/>
      <c r="AK629" s="263"/>
      <c r="AL629" s="263"/>
      <c r="AM629" s="263"/>
      <c r="AN629" s="263"/>
      <c r="AO629" s="263"/>
      <c r="AP629" s="263"/>
      <c r="AQ629" s="263"/>
      <c r="AS629" s="117"/>
      <c r="AT629" s="117"/>
      <c r="FK629" s="125"/>
      <c r="FL629" s="125"/>
      <c r="FM629" s="125"/>
    </row>
    <row r="630" spans="1:169" x14ac:dyDescent="0.3">
      <c r="A630" s="309"/>
      <c r="B630" s="310"/>
      <c r="C630" s="263"/>
      <c r="D630" s="263"/>
      <c r="E630" s="263"/>
      <c r="F630" s="263"/>
      <c r="G630" s="263"/>
      <c r="H630" s="263"/>
      <c r="I630" s="625"/>
      <c r="J630" s="314"/>
      <c r="K630" s="314"/>
      <c r="L630" s="744"/>
      <c r="M630" s="746"/>
      <c r="N630" s="312"/>
      <c r="O630" s="312"/>
      <c r="P630" s="312"/>
      <c r="Q630" s="312"/>
      <c r="R630" s="312"/>
      <c r="S630" s="312"/>
      <c r="T630" s="263"/>
      <c r="U630" s="263"/>
      <c r="V630" s="263"/>
      <c r="W630" s="258"/>
      <c r="X630" s="263"/>
      <c r="Y630" s="263"/>
      <c r="Z630" s="263"/>
      <c r="AA630" s="263"/>
      <c r="AB630" s="312"/>
      <c r="AC630" s="312"/>
      <c r="AD630" s="312"/>
      <c r="AE630" s="312"/>
      <c r="AF630" s="312"/>
      <c r="AG630" s="312"/>
      <c r="AH630" s="312"/>
      <c r="AI630" s="312"/>
      <c r="AJ630" s="263"/>
      <c r="AK630" s="263"/>
      <c r="AL630" s="263"/>
      <c r="AM630" s="263"/>
      <c r="AN630" s="263"/>
      <c r="AO630" s="263"/>
      <c r="AP630" s="263"/>
      <c r="AQ630" s="263"/>
      <c r="AS630" s="117"/>
      <c r="AT630" s="117"/>
      <c r="FK630" s="125"/>
      <c r="FL630" s="125"/>
      <c r="FM630" s="125"/>
    </row>
    <row r="631" spans="1:169" x14ac:dyDescent="0.3">
      <c r="A631" s="309"/>
      <c r="B631" s="310"/>
      <c r="C631" s="263"/>
      <c r="D631" s="263"/>
      <c r="E631" s="263"/>
      <c r="F631" s="263"/>
      <c r="G631" s="263"/>
      <c r="H631" s="263"/>
      <c r="I631" s="625"/>
      <c r="J631" s="314"/>
      <c r="K631" s="314"/>
      <c r="L631" s="744"/>
      <c r="M631" s="746"/>
      <c r="N631" s="312"/>
      <c r="O631" s="312"/>
      <c r="P631" s="312"/>
      <c r="Q631" s="312"/>
      <c r="R631" s="312"/>
      <c r="S631" s="312"/>
      <c r="T631" s="263"/>
      <c r="U631" s="263"/>
      <c r="V631" s="263"/>
      <c r="W631" s="258"/>
      <c r="X631" s="263"/>
      <c r="Y631" s="263"/>
      <c r="Z631" s="263"/>
      <c r="AA631" s="263"/>
      <c r="AB631" s="312"/>
      <c r="AC631" s="312"/>
      <c r="AD631" s="312"/>
      <c r="AE631" s="312"/>
      <c r="AF631" s="312"/>
      <c r="AG631" s="312"/>
      <c r="AH631" s="312"/>
      <c r="AI631" s="312"/>
      <c r="AJ631" s="263"/>
      <c r="AK631" s="263"/>
      <c r="AL631" s="263"/>
      <c r="AM631" s="263"/>
      <c r="AN631" s="263"/>
      <c r="AO631" s="263"/>
      <c r="AP631" s="263"/>
      <c r="AQ631" s="263"/>
      <c r="AS631" s="117"/>
      <c r="AT631" s="117"/>
      <c r="FK631" s="125"/>
      <c r="FL631" s="125"/>
      <c r="FM631" s="125"/>
    </row>
    <row r="632" spans="1:169" x14ac:dyDescent="0.3">
      <c r="A632" s="309"/>
      <c r="B632" s="310"/>
      <c r="C632" s="263"/>
      <c r="D632" s="263"/>
      <c r="E632" s="263"/>
      <c r="F632" s="263"/>
      <c r="G632" s="263"/>
      <c r="H632" s="263"/>
      <c r="I632" s="625"/>
      <c r="J632" s="314"/>
      <c r="K632" s="314"/>
      <c r="L632" s="744"/>
      <c r="M632" s="746"/>
      <c r="N632" s="312"/>
      <c r="O632" s="312"/>
      <c r="P632" s="312"/>
      <c r="Q632" s="312"/>
      <c r="R632" s="312"/>
      <c r="S632" s="312"/>
      <c r="T632" s="263"/>
      <c r="U632" s="263"/>
      <c r="V632" s="263"/>
      <c r="W632" s="258"/>
      <c r="X632" s="263"/>
      <c r="Y632" s="263"/>
      <c r="Z632" s="263"/>
      <c r="AA632" s="263"/>
      <c r="AB632" s="312"/>
      <c r="AC632" s="312"/>
      <c r="AD632" s="312"/>
      <c r="AE632" s="312"/>
      <c r="AF632" s="312"/>
      <c r="AG632" s="312"/>
      <c r="AH632" s="312"/>
      <c r="AI632" s="312"/>
      <c r="AJ632" s="263"/>
      <c r="AK632" s="263"/>
      <c r="AL632" s="263"/>
      <c r="AM632" s="263"/>
      <c r="AN632" s="263"/>
      <c r="AO632" s="263"/>
      <c r="AP632" s="263"/>
      <c r="AQ632" s="263"/>
      <c r="AS632" s="117"/>
      <c r="AT632" s="117"/>
      <c r="FK632" s="125"/>
      <c r="FL632" s="125"/>
      <c r="FM632" s="125"/>
    </row>
    <row r="633" spans="1:169" x14ac:dyDescent="0.3">
      <c r="A633" s="309"/>
      <c r="B633" s="310"/>
      <c r="C633" s="263"/>
      <c r="D633" s="263"/>
      <c r="E633" s="263"/>
      <c r="F633" s="263"/>
      <c r="G633" s="263"/>
      <c r="H633" s="263"/>
      <c r="I633" s="625"/>
      <c r="J633" s="314"/>
      <c r="K633" s="314"/>
      <c r="L633" s="744"/>
      <c r="M633" s="746"/>
      <c r="N633" s="312"/>
      <c r="O633" s="312"/>
      <c r="P633" s="312"/>
      <c r="Q633" s="312"/>
      <c r="R633" s="312"/>
      <c r="S633" s="312"/>
      <c r="T633" s="263"/>
      <c r="U633" s="263"/>
      <c r="V633" s="263"/>
      <c r="W633" s="258"/>
      <c r="X633" s="263"/>
      <c r="Y633" s="263"/>
      <c r="Z633" s="263"/>
      <c r="AA633" s="263"/>
      <c r="AB633" s="312"/>
      <c r="AC633" s="312"/>
      <c r="AD633" s="312"/>
      <c r="AE633" s="312"/>
      <c r="AF633" s="312"/>
      <c r="AG633" s="312"/>
      <c r="AH633" s="312"/>
      <c r="AI633" s="312"/>
      <c r="AJ633" s="263"/>
      <c r="AK633" s="263"/>
      <c r="AL633" s="263"/>
      <c r="AM633" s="263"/>
      <c r="AN633" s="263"/>
      <c r="AO633" s="263"/>
      <c r="AP633" s="263"/>
      <c r="AQ633" s="263"/>
      <c r="AS633" s="117"/>
      <c r="AT633" s="117"/>
      <c r="FK633" s="125"/>
      <c r="FL633" s="125"/>
      <c r="FM633" s="125"/>
    </row>
    <row r="634" spans="1:169" x14ac:dyDescent="0.3">
      <c r="A634" s="309"/>
      <c r="B634" s="310"/>
      <c r="C634" s="263"/>
      <c r="D634" s="263"/>
      <c r="E634" s="263"/>
      <c r="F634" s="263"/>
      <c r="G634" s="263"/>
      <c r="H634" s="263"/>
      <c r="I634" s="625"/>
      <c r="J634" s="314"/>
      <c r="K634" s="314"/>
      <c r="L634" s="744"/>
      <c r="M634" s="746"/>
      <c r="N634" s="312"/>
      <c r="O634" s="312"/>
      <c r="P634" s="312"/>
      <c r="Q634" s="312"/>
      <c r="R634" s="312"/>
      <c r="S634" s="312"/>
      <c r="T634" s="263"/>
      <c r="U634" s="263"/>
      <c r="V634" s="263"/>
      <c r="W634" s="258"/>
      <c r="X634" s="263"/>
      <c r="Y634" s="263"/>
      <c r="Z634" s="263"/>
      <c r="AA634" s="263"/>
      <c r="AB634" s="312"/>
      <c r="AC634" s="312"/>
      <c r="AD634" s="312"/>
      <c r="AE634" s="312"/>
      <c r="AF634" s="312"/>
      <c r="AG634" s="312"/>
      <c r="AH634" s="312"/>
      <c r="AI634" s="312"/>
      <c r="AJ634" s="263"/>
      <c r="AK634" s="263"/>
      <c r="AL634" s="263"/>
      <c r="AM634" s="263"/>
      <c r="AN634" s="263"/>
      <c r="AO634" s="263"/>
      <c r="AP634" s="263"/>
      <c r="AQ634" s="263"/>
      <c r="AS634" s="117"/>
      <c r="AT634" s="117"/>
      <c r="FK634" s="125"/>
      <c r="FL634" s="125"/>
      <c r="FM634" s="125"/>
    </row>
    <row r="635" spans="1:169" x14ac:dyDescent="0.3">
      <c r="A635" s="309"/>
      <c r="B635" s="310"/>
      <c r="C635" s="263"/>
      <c r="D635" s="263"/>
      <c r="E635" s="263"/>
      <c r="F635" s="263"/>
      <c r="G635" s="263"/>
      <c r="H635" s="263"/>
      <c r="I635" s="625"/>
      <c r="J635" s="314"/>
      <c r="K635" s="314"/>
      <c r="L635" s="744"/>
      <c r="M635" s="746"/>
      <c r="N635" s="312"/>
      <c r="O635" s="312"/>
      <c r="P635" s="312"/>
      <c r="Q635" s="312"/>
      <c r="R635" s="312"/>
      <c r="S635" s="312"/>
      <c r="T635" s="263"/>
      <c r="U635" s="263"/>
      <c r="V635" s="263"/>
      <c r="W635" s="258"/>
      <c r="X635" s="263"/>
      <c r="Y635" s="263"/>
      <c r="Z635" s="263"/>
      <c r="AA635" s="263"/>
      <c r="AB635" s="312"/>
      <c r="AC635" s="312"/>
      <c r="AD635" s="312"/>
      <c r="AE635" s="312"/>
      <c r="AF635" s="312"/>
      <c r="AG635" s="312"/>
      <c r="AH635" s="312"/>
      <c r="AI635" s="312"/>
      <c r="AJ635" s="263"/>
      <c r="AK635" s="263"/>
      <c r="AL635" s="263"/>
      <c r="AM635" s="263"/>
      <c r="AN635" s="263"/>
      <c r="AO635" s="263"/>
      <c r="AP635" s="263"/>
      <c r="AQ635" s="263"/>
      <c r="AS635" s="117"/>
      <c r="AT635" s="117"/>
      <c r="FK635" s="125"/>
      <c r="FL635" s="125"/>
      <c r="FM635" s="125"/>
    </row>
    <row r="636" spans="1:169" x14ac:dyDescent="0.3">
      <c r="A636" s="309"/>
      <c r="B636" s="310"/>
      <c r="C636" s="263"/>
      <c r="D636" s="263"/>
      <c r="E636" s="263"/>
      <c r="F636" s="263"/>
      <c r="G636" s="263"/>
      <c r="H636" s="263"/>
      <c r="I636" s="625"/>
      <c r="J636" s="314"/>
      <c r="K636" s="314"/>
      <c r="L636" s="744"/>
      <c r="M636" s="746"/>
      <c r="N636" s="312"/>
      <c r="O636" s="312"/>
      <c r="P636" s="312"/>
      <c r="Q636" s="312"/>
      <c r="R636" s="312"/>
      <c r="S636" s="312"/>
      <c r="T636" s="263"/>
      <c r="U636" s="263"/>
      <c r="V636" s="263"/>
      <c r="W636" s="258"/>
      <c r="X636" s="263"/>
      <c r="Y636" s="263"/>
      <c r="Z636" s="263"/>
      <c r="AA636" s="263"/>
      <c r="AB636" s="312"/>
      <c r="AC636" s="312"/>
      <c r="AD636" s="312"/>
      <c r="AE636" s="312"/>
      <c r="AF636" s="312"/>
      <c r="AG636" s="312"/>
      <c r="AH636" s="312"/>
      <c r="AI636" s="312"/>
      <c r="AJ636" s="263"/>
      <c r="AK636" s="263"/>
      <c r="AL636" s="263"/>
      <c r="AM636" s="263"/>
      <c r="AN636" s="263"/>
      <c r="AO636" s="263"/>
      <c r="AP636" s="263"/>
      <c r="AQ636" s="263"/>
      <c r="AS636" s="117"/>
      <c r="AT636" s="117"/>
      <c r="FK636" s="125"/>
      <c r="FL636" s="125"/>
      <c r="FM636" s="125"/>
    </row>
    <row r="637" spans="1:169" x14ac:dyDescent="0.3">
      <c r="A637" s="309"/>
      <c r="B637" s="310"/>
      <c r="C637" s="263"/>
      <c r="D637" s="263"/>
      <c r="E637" s="263"/>
      <c r="F637" s="263"/>
      <c r="G637" s="263"/>
      <c r="H637" s="263"/>
      <c r="I637" s="625"/>
      <c r="J637" s="314"/>
      <c r="K637" s="314"/>
      <c r="L637" s="744"/>
      <c r="M637" s="746"/>
      <c r="N637" s="312"/>
      <c r="O637" s="312"/>
      <c r="P637" s="312"/>
      <c r="Q637" s="312"/>
      <c r="R637" s="312"/>
      <c r="S637" s="312"/>
      <c r="T637" s="263"/>
      <c r="U637" s="263"/>
      <c r="V637" s="263"/>
      <c r="W637" s="258"/>
      <c r="X637" s="263"/>
      <c r="Y637" s="263"/>
      <c r="Z637" s="263"/>
      <c r="AA637" s="263"/>
      <c r="AB637" s="312"/>
      <c r="AC637" s="312"/>
      <c r="AD637" s="312"/>
      <c r="AE637" s="312"/>
      <c r="AF637" s="312"/>
      <c r="AG637" s="312"/>
      <c r="AH637" s="312"/>
      <c r="AI637" s="312"/>
      <c r="AJ637" s="263"/>
      <c r="AK637" s="263"/>
      <c r="AL637" s="263"/>
      <c r="AM637" s="263"/>
      <c r="AN637" s="263"/>
      <c r="AO637" s="263"/>
      <c r="AP637" s="263"/>
      <c r="AQ637" s="263"/>
      <c r="AS637" s="117"/>
      <c r="AT637" s="117"/>
      <c r="FK637" s="125"/>
      <c r="FL637" s="125"/>
      <c r="FM637" s="125"/>
    </row>
    <row r="638" spans="1:169" x14ac:dyDescent="0.3">
      <c r="A638" s="309"/>
      <c r="B638" s="310"/>
      <c r="C638" s="263"/>
      <c r="D638" s="263"/>
      <c r="E638" s="263"/>
      <c r="F638" s="263"/>
      <c r="G638" s="263"/>
      <c r="H638" s="263"/>
      <c r="I638" s="625"/>
      <c r="J638" s="314"/>
      <c r="K638" s="314"/>
      <c r="L638" s="744"/>
      <c r="M638" s="746"/>
      <c r="N638" s="312"/>
      <c r="O638" s="312"/>
      <c r="P638" s="312"/>
      <c r="Q638" s="312"/>
      <c r="R638" s="312"/>
      <c r="S638" s="312"/>
      <c r="T638" s="263"/>
      <c r="U638" s="263"/>
      <c r="V638" s="263"/>
      <c r="W638" s="258"/>
      <c r="X638" s="263"/>
      <c r="Y638" s="263"/>
      <c r="Z638" s="263"/>
      <c r="AA638" s="263"/>
      <c r="AB638" s="312"/>
      <c r="AC638" s="312"/>
      <c r="AD638" s="312"/>
      <c r="AE638" s="312"/>
      <c r="AF638" s="312"/>
      <c r="AG638" s="312"/>
      <c r="AH638" s="312"/>
      <c r="AI638" s="312"/>
      <c r="AJ638" s="263"/>
      <c r="AK638" s="263"/>
      <c r="AL638" s="263"/>
      <c r="AM638" s="263"/>
      <c r="AN638" s="263"/>
      <c r="AO638" s="263"/>
      <c r="AP638" s="263"/>
      <c r="AQ638" s="263"/>
      <c r="AS638" s="117"/>
      <c r="AT638" s="117"/>
      <c r="FK638" s="125"/>
      <c r="FL638" s="125"/>
      <c r="FM638" s="125"/>
    </row>
    <row r="639" spans="1:169" x14ac:dyDescent="0.3">
      <c r="A639" s="309"/>
      <c r="B639" s="310"/>
      <c r="C639" s="263"/>
      <c r="D639" s="263"/>
      <c r="E639" s="263"/>
      <c r="F639" s="263"/>
      <c r="G639" s="263"/>
      <c r="H639" s="263"/>
      <c r="I639" s="625"/>
      <c r="J639" s="314"/>
      <c r="K639" s="314"/>
      <c r="L639" s="744"/>
      <c r="M639" s="746"/>
      <c r="N639" s="312"/>
      <c r="O639" s="312"/>
      <c r="P639" s="312"/>
      <c r="Q639" s="312"/>
      <c r="R639" s="312"/>
      <c r="S639" s="312"/>
      <c r="T639" s="263"/>
      <c r="U639" s="263"/>
      <c r="V639" s="263"/>
      <c r="W639" s="258"/>
      <c r="X639" s="263"/>
      <c r="Y639" s="263"/>
      <c r="Z639" s="263"/>
      <c r="AA639" s="263"/>
      <c r="AB639" s="312"/>
      <c r="AC639" s="312"/>
      <c r="AD639" s="312"/>
      <c r="AE639" s="312"/>
      <c r="AF639" s="312"/>
      <c r="AG639" s="312"/>
      <c r="AH639" s="312"/>
      <c r="AI639" s="312"/>
      <c r="AJ639" s="263"/>
      <c r="AK639" s="263"/>
      <c r="AL639" s="263"/>
      <c r="AM639" s="263"/>
      <c r="AN639" s="263"/>
      <c r="AO639" s="263"/>
      <c r="AP639" s="263"/>
      <c r="AQ639" s="263"/>
      <c r="AS639" s="117"/>
      <c r="AT639" s="117"/>
      <c r="FK639" s="125"/>
      <c r="FL639" s="125"/>
      <c r="FM639" s="125"/>
    </row>
    <row r="640" spans="1:169" x14ac:dyDescent="0.3">
      <c r="A640" s="309"/>
      <c r="B640" s="310"/>
      <c r="C640" s="263"/>
      <c r="D640" s="263"/>
      <c r="E640" s="263"/>
      <c r="F640" s="263"/>
      <c r="G640" s="263"/>
      <c r="H640" s="263"/>
      <c r="I640" s="625"/>
      <c r="J640" s="314"/>
      <c r="K640" s="314"/>
      <c r="L640" s="744"/>
      <c r="M640" s="746"/>
      <c r="N640" s="312"/>
      <c r="O640" s="312"/>
      <c r="P640" s="312"/>
      <c r="Q640" s="312"/>
      <c r="R640" s="312"/>
      <c r="S640" s="312"/>
      <c r="T640" s="263"/>
      <c r="U640" s="263"/>
      <c r="V640" s="263"/>
      <c r="W640" s="258"/>
      <c r="X640" s="263"/>
      <c r="Y640" s="263"/>
      <c r="Z640" s="263"/>
      <c r="AA640" s="263"/>
      <c r="AB640" s="312"/>
      <c r="AC640" s="312"/>
      <c r="AD640" s="312"/>
      <c r="AE640" s="312"/>
      <c r="AF640" s="312"/>
      <c r="AG640" s="312"/>
      <c r="AH640" s="312"/>
      <c r="AI640" s="312"/>
      <c r="AJ640" s="263"/>
      <c r="AK640" s="263"/>
      <c r="AL640" s="263"/>
      <c r="AM640" s="263"/>
      <c r="AN640" s="263"/>
      <c r="AO640" s="263"/>
      <c r="AP640" s="263"/>
      <c r="AQ640" s="263"/>
      <c r="AS640" s="117"/>
      <c r="AT640" s="117"/>
      <c r="FK640" s="125"/>
      <c r="FL640" s="125"/>
      <c r="FM640" s="125"/>
    </row>
    <row r="641" spans="1:169" x14ac:dyDescent="0.3">
      <c r="A641" s="309"/>
      <c r="B641" s="310"/>
      <c r="C641" s="263"/>
      <c r="D641" s="263"/>
      <c r="E641" s="263"/>
      <c r="F641" s="263"/>
      <c r="G641" s="263"/>
      <c r="H641" s="263"/>
      <c r="I641" s="625"/>
      <c r="J641" s="314"/>
      <c r="K641" s="314"/>
      <c r="L641" s="744"/>
      <c r="M641" s="746"/>
      <c r="N641" s="312"/>
      <c r="O641" s="312"/>
      <c r="P641" s="312"/>
      <c r="Q641" s="312"/>
      <c r="R641" s="312"/>
      <c r="S641" s="312"/>
      <c r="T641" s="263"/>
      <c r="U641" s="263"/>
      <c r="V641" s="263"/>
      <c r="W641" s="258"/>
      <c r="X641" s="263"/>
      <c r="Y641" s="263"/>
      <c r="Z641" s="263"/>
      <c r="AA641" s="263"/>
      <c r="AB641" s="312"/>
      <c r="AC641" s="312"/>
      <c r="AD641" s="312"/>
      <c r="AE641" s="312"/>
      <c r="AF641" s="312"/>
      <c r="AG641" s="312"/>
      <c r="AH641" s="312"/>
      <c r="AI641" s="312"/>
      <c r="AJ641" s="263"/>
      <c r="AK641" s="263"/>
      <c r="AL641" s="263"/>
      <c r="AM641" s="263"/>
      <c r="AN641" s="263"/>
      <c r="AO641" s="263"/>
      <c r="AP641" s="263"/>
      <c r="AQ641" s="263"/>
      <c r="AS641" s="117"/>
      <c r="AT641" s="117"/>
      <c r="FK641" s="125"/>
      <c r="FL641" s="125"/>
      <c r="FM641" s="125"/>
    </row>
    <row r="642" spans="1:169" x14ac:dyDescent="0.3">
      <c r="A642" s="309"/>
      <c r="B642" s="310"/>
      <c r="C642" s="263"/>
      <c r="D642" s="263"/>
      <c r="E642" s="263"/>
      <c r="F642" s="263"/>
      <c r="G642" s="263"/>
      <c r="H642" s="263"/>
      <c r="I642" s="625"/>
      <c r="J642" s="314"/>
      <c r="K642" s="314"/>
      <c r="L642" s="744"/>
      <c r="M642" s="746"/>
      <c r="N642" s="312"/>
      <c r="O642" s="312"/>
      <c r="P642" s="312"/>
      <c r="Q642" s="312"/>
      <c r="R642" s="312"/>
      <c r="S642" s="312"/>
      <c r="T642" s="263"/>
      <c r="U642" s="263"/>
      <c r="V642" s="263"/>
      <c r="W642" s="258"/>
      <c r="X642" s="263"/>
      <c r="Y642" s="263"/>
      <c r="Z642" s="263"/>
      <c r="AA642" s="263"/>
      <c r="AB642" s="312"/>
      <c r="AC642" s="312"/>
      <c r="AD642" s="312"/>
      <c r="AE642" s="312"/>
      <c r="AF642" s="312"/>
      <c r="AG642" s="312"/>
      <c r="AH642" s="312"/>
      <c r="AI642" s="312"/>
      <c r="AJ642" s="263"/>
      <c r="AK642" s="263"/>
      <c r="AL642" s="263"/>
      <c r="AM642" s="263"/>
      <c r="AN642" s="263"/>
      <c r="AO642" s="263"/>
      <c r="AP642" s="263"/>
      <c r="AQ642" s="263"/>
      <c r="AS642" s="117"/>
      <c r="AT642" s="117"/>
      <c r="FK642" s="125"/>
      <c r="FL642" s="125"/>
      <c r="FM642" s="125"/>
    </row>
    <row r="643" spans="1:169" x14ac:dyDescent="0.3">
      <c r="A643" s="309"/>
      <c r="B643" s="310"/>
      <c r="C643" s="263"/>
      <c r="D643" s="263"/>
      <c r="E643" s="263"/>
      <c r="F643" s="263"/>
      <c r="G643" s="263"/>
      <c r="H643" s="263"/>
      <c r="I643" s="625"/>
      <c r="J643" s="314"/>
      <c r="K643" s="314"/>
      <c r="L643" s="744"/>
      <c r="M643" s="746"/>
      <c r="N643" s="312"/>
      <c r="O643" s="312"/>
      <c r="P643" s="312"/>
      <c r="Q643" s="312"/>
      <c r="R643" s="312"/>
      <c r="S643" s="312"/>
      <c r="T643" s="263"/>
      <c r="U643" s="263"/>
      <c r="V643" s="263"/>
      <c r="W643" s="258"/>
      <c r="X643" s="263"/>
      <c r="Y643" s="263"/>
      <c r="Z643" s="263"/>
      <c r="AA643" s="263"/>
      <c r="AB643" s="312"/>
      <c r="AC643" s="312"/>
      <c r="AD643" s="312"/>
      <c r="AE643" s="312"/>
      <c r="AF643" s="312"/>
      <c r="AG643" s="312"/>
      <c r="AH643" s="312"/>
      <c r="AI643" s="312"/>
      <c r="AJ643" s="263"/>
      <c r="AK643" s="263"/>
      <c r="AL643" s="263"/>
      <c r="AM643" s="263"/>
      <c r="AN643" s="263"/>
      <c r="AO643" s="263"/>
      <c r="AP643" s="263"/>
      <c r="AQ643" s="263"/>
      <c r="AS643" s="117"/>
      <c r="AT643" s="117"/>
      <c r="FK643" s="125"/>
      <c r="FL643" s="125"/>
      <c r="FM643" s="125"/>
    </row>
    <row r="644" spans="1:169" x14ac:dyDescent="0.3">
      <c r="A644" s="309"/>
      <c r="B644" s="310"/>
      <c r="C644" s="263"/>
      <c r="D644" s="263"/>
      <c r="E644" s="263"/>
      <c r="F644" s="263"/>
      <c r="G644" s="263"/>
      <c r="H644" s="263"/>
      <c r="I644" s="625"/>
      <c r="J644" s="314"/>
      <c r="K644" s="314"/>
      <c r="L644" s="744"/>
      <c r="M644" s="746"/>
      <c r="N644" s="312"/>
      <c r="O644" s="312"/>
      <c r="P644" s="312"/>
      <c r="Q644" s="312"/>
      <c r="R644" s="312"/>
      <c r="S644" s="312"/>
      <c r="T644" s="263"/>
      <c r="U644" s="263"/>
      <c r="V644" s="263"/>
      <c r="W644" s="258"/>
      <c r="X644" s="263"/>
      <c r="Y644" s="263"/>
      <c r="Z644" s="263"/>
      <c r="AA644" s="263"/>
      <c r="AB644" s="312"/>
      <c r="AC644" s="312"/>
      <c r="AD644" s="312"/>
      <c r="AE644" s="312"/>
      <c r="AF644" s="312"/>
      <c r="AG644" s="312"/>
      <c r="AH644" s="312"/>
      <c r="AI644" s="312"/>
      <c r="AJ644" s="263"/>
      <c r="AK644" s="263"/>
      <c r="AL644" s="263"/>
      <c r="AM644" s="263"/>
      <c r="AN644" s="263"/>
      <c r="AO644" s="263"/>
      <c r="AP644" s="263"/>
      <c r="AQ644" s="263"/>
      <c r="AS644" s="117"/>
      <c r="AT644" s="117"/>
      <c r="FK644" s="125"/>
      <c r="FL644" s="125"/>
      <c r="FM644" s="125"/>
    </row>
    <row r="645" spans="1:169" x14ac:dyDescent="0.3">
      <c r="A645" s="309"/>
      <c r="B645" s="310"/>
      <c r="C645" s="263"/>
      <c r="D645" s="263"/>
      <c r="E645" s="263"/>
      <c r="F645" s="263"/>
      <c r="G645" s="263"/>
      <c r="H645" s="263"/>
      <c r="I645" s="625"/>
      <c r="J645" s="314"/>
      <c r="K645" s="314"/>
      <c r="L645" s="744"/>
      <c r="M645" s="746"/>
      <c r="N645" s="312"/>
      <c r="O645" s="312"/>
      <c r="P645" s="312"/>
      <c r="Q645" s="312"/>
      <c r="R645" s="312"/>
      <c r="S645" s="312"/>
      <c r="T645" s="263"/>
      <c r="U645" s="263"/>
      <c r="V645" s="263"/>
      <c r="W645" s="258"/>
      <c r="X645" s="263"/>
      <c r="Y645" s="263"/>
      <c r="Z645" s="263"/>
      <c r="AA645" s="263"/>
      <c r="AB645" s="312"/>
      <c r="AC645" s="312"/>
      <c r="AD645" s="312"/>
      <c r="AE645" s="312"/>
      <c r="AF645" s="312"/>
      <c r="AG645" s="312"/>
      <c r="AH645" s="312"/>
      <c r="AI645" s="312"/>
      <c r="AJ645" s="263"/>
      <c r="AK645" s="263"/>
      <c r="AL645" s="263"/>
      <c r="AM645" s="263"/>
      <c r="AN645" s="263"/>
      <c r="AO645" s="263"/>
      <c r="AP645" s="263"/>
      <c r="AQ645" s="263"/>
      <c r="AS645" s="117"/>
      <c r="AT645" s="117"/>
      <c r="FK645" s="125"/>
      <c r="FL645" s="125"/>
      <c r="FM645" s="125"/>
    </row>
    <row r="646" spans="1:169" x14ac:dyDescent="0.3">
      <c r="A646" s="309"/>
      <c r="B646" s="310"/>
      <c r="C646" s="263"/>
      <c r="D646" s="263"/>
      <c r="E646" s="263"/>
      <c r="F646" s="263"/>
      <c r="G646" s="263"/>
      <c r="H646" s="263"/>
      <c r="I646" s="625"/>
      <c r="J646" s="314"/>
      <c r="K646" s="314"/>
      <c r="L646" s="744"/>
      <c r="M646" s="746"/>
      <c r="N646" s="312"/>
      <c r="O646" s="312"/>
      <c r="P646" s="312"/>
      <c r="Q646" s="312"/>
      <c r="R646" s="312"/>
      <c r="S646" s="312"/>
      <c r="T646" s="263"/>
      <c r="U646" s="263"/>
      <c r="V646" s="263"/>
      <c r="W646" s="258"/>
      <c r="X646" s="263"/>
      <c r="Y646" s="263"/>
      <c r="Z646" s="263"/>
      <c r="AA646" s="263"/>
      <c r="AB646" s="312"/>
      <c r="AC646" s="312"/>
      <c r="AD646" s="312"/>
      <c r="AE646" s="312"/>
      <c r="AF646" s="312"/>
      <c r="AG646" s="312"/>
      <c r="AH646" s="312"/>
      <c r="AI646" s="312"/>
      <c r="AJ646" s="263"/>
      <c r="AK646" s="263"/>
      <c r="AL646" s="263"/>
      <c r="AM646" s="263"/>
      <c r="AN646" s="263"/>
      <c r="AO646" s="263"/>
      <c r="AP646" s="263"/>
      <c r="AQ646" s="263"/>
      <c r="AS646" s="117"/>
      <c r="AT646" s="117"/>
      <c r="FK646" s="125"/>
      <c r="FL646" s="125"/>
      <c r="FM646" s="125"/>
    </row>
    <row r="647" spans="1:169" x14ac:dyDescent="0.3">
      <c r="A647" s="309"/>
      <c r="B647" s="310"/>
      <c r="C647" s="263"/>
      <c r="D647" s="263"/>
      <c r="E647" s="263"/>
      <c r="F647" s="263"/>
      <c r="G647" s="263"/>
      <c r="H647" s="263"/>
      <c r="I647" s="625"/>
      <c r="J647" s="314"/>
      <c r="K647" s="314"/>
      <c r="L647" s="744"/>
      <c r="M647" s="746"/>
      <c r="N647" s="312"/>
      <c r="O647" s="312"/>
      <c r="P647" s="312"/>
      <c r="Q647" s="312"/>
      <c r="R647" s="312"/>
      <c r="S647" s="312"/>
      <c r="T647" s="263"/>
      <c r="U647" s="263"/>
      <c r="V647" s="263"/>
      <c r="W647" s="258"/>
      <c r="X647" s="263"/>
      <c r="Y647" s="263"/>
      <c r="Z647" s="263"/>
      <c r="AA647" s="263"/>
      <c r="AB647" s="312"/>
      <c r="AC647" s="312"/>
      <c r="AD647" s="312"/>
      <c r="AE647" s="312"/>
      <c r="AF647" s="312"/>
      <c r="AG647" s="312"/>
      <c r="AH647" s="312"/>
      <c r="AI647" s="312"/>
      <c r="AJ647" s="263"/>
      <c r="AK647" s="263"/>
      <c r="AL647" s="263"/>
      <c r="AM647" s="263"/>
      <c r="AN647" s="263"/>
      <c r="AO647" s="263"/>
      <c r="AP647" s="263"/>
      <c r="AQ647" s="263"/>
      <c r="AS647" s="117"/>
      <c r="AT647" s="117"/>
      <c r="FK647" s="125"/>
      <c r="FL647" s="125"/>
      <c r="FM647" s="125"/>
    </row>
    <row r="648" spans="1:169" x14ac:dyDescent="0.3">
      <c r="A648" s="309"/>
      <c r="B648" s="310"/>
      <c r="C648" s="263"/>
      <c r="D648" s="263"/>
      <c r="E648" s="263"/>
      <c r="F648" s="263"/>
      <c r="G648" s="263"/>
      <c r="H648" s="263"/>
      <c r="I648" s="625"/>
      <c r="J648" s="314"/>
      <c r="K648" s="314"/>
      <c r="L648" s="744"/>
      <c r="M648" s="746"/>
      <c r="N648" s="312"/>
      <c r="O648" s="312"/>
      <c r="P648" s="312"/>
      <c r="Q648" s="312"/>
      <c r="R648" s="312"/>
      <c r="S648" s="312"/>
      <c r="T648" s="263"/>
      <c r="U648" s="263"/>
      <c r="V648" s="263"/>
      <c r="W648" s="258"/>
      <c r="X648" s="263"/>
      <c r="Y648" s="263"/>
      <c r="Z648" s="263"/>
      <c r="AA648" s="263"/>
      <c r="AB648" s="312"/>
      <c r="AC648" s="312"/>
      <c r="AD648" s="312"/>
      <c r="AE648" s="312"/>
      <c r="AF648" s="312"/>
      <c r="AG648" s="312"/>
      <c r="AH648" s="312"/>
      <c r="AI648" s="312"/>
      <c r="AJ648" s="263"/>
      <c r="AK648" s="263"/>
      <c r="AL648" s="263"/>
      <c r="AM648" s="263"/>
      <c r="AN648" s="263"/>
      <c r="AO648" s="263"/>
      <c r="AP648" s="263"/>
      <c r="AQ648" s="263"/>
      <c r="AS648" s="117"/>
      <c r="AT648" s="117"/>
      <c r="FK648" s="125"/>
      <c r="FL648" s="125"/>
      <c r="FM648" s="125"/>
    </row>
    <row r="649" spans="1:169" x14ac:dyDescent="0.3">
      <c r="A649" s="309"/>
      <c r="B649" s="310"/>
      <c r="C649" s="263"/>
      <c r="D649" s="263"/>
      <c r="E649" s="263"/>
      <c r="F649" s="263"/>
      <c r="G649" s="263"/>
      <c r="H649" s="263"/>
      <c r="I649" s="625"/>
      <c r="J649" s="314"/>
      <c r="K649" s="314"/>
      <c r="L649" s="744"/>
      <c r="M649" s="746"/>
      <c r="N649" s="312"/>
      <c r="O649" s="312"/>
      <c r="P649" s="312"/>
      <c r="Q649" s="312"/>
      <c r="R649" s="312"/>
      <c r="S649" s="312"/>
      <c r="T649" s="263"/>
      <c r="U649" s="263"/>
      <c r="V649" s="263"/>
      <c r="W649" s="258"/>
      <c r="X649" s="263"/>
      <c r="Y649" s="263"/>
      <c r="Z649" s="263"/>
      <c r="AA649" s="263"/>
      <c r="AB649" s="312"/>
      <c r="AC649" s="312"/>
      <c r="AD649" s="312"/>
      <c r="AE649" s="312"/>
      <c r="AF649" s="312"/>
      <c r="AG649" s="312"/>
      <c r="AH649" s="312"/>
      <c r="AI649" s="312"/>
      <c r="AJ649" s="263"/>
      <c r="AK649" s="263"/>
      <c r="AL649" s="263"/>
      <c r="AM649" s="263"/>
      <c r="AN649" s="263"/>
      <c r="AO649" s="263"/>
      <c r="AP649" s="263"/>
      <c r="AQ649" s="263"/>
      <c r="AS649" s="117"/>
      <c r="AT649" s="117"/>
      <c r="FK649" s="125"/>
      <c r="FL649" s="125"/>
      <c r="FM649" s="125"/>
    </row>
    <row r="650" spans="1:169" x14ac:dyDescent="0.3">
      <c r="A650" s="309"/>
      <c r="B650" s="310"/>
      <c r="C650" s="263"/>
      <c r="D650" s="263"/>
      <c r="E650" s="263"/>
      <c r="F650" s="263"/>
      <c r="G650" s="263"/>
      <c r="H650" s="263"/>
      <c r="I650" s="625"/>
      <c r="J650" s="314"/>
      <c r="K650" s="314"/>
      <c r="L650" s="744"/>
      <c r="M650" s="746"/>
      <c r="N650" s="312"/>
      <c r="O650" s="312"/>
      <c r="P650" s="312"/>
      <c r="Q650" s="312"/>
      <c r="R650" s="312"/>
      <c r="S650" s="312"/>
      <c r="T650" s="263"/>
      <c r="U650" s="263"/>
      <c r="V650" s="263"/>
      <c r="W650" s="258"/>
      <c r="X650" s="263"/>
      <c r="Y650" s="263"/>
      <c r="Z650" s="263"/>
      <c r="AA650" s="263"/>
      <c r="AB650" s="312"/>
      <c r="AC650" s="312"/>
      <c r="AD650" s="312"/>
      <c r="AE650" s="312"/>
      <c r="AF650" s="312"/>
      <c r="AG650" s="312"/>
      <c r="AH650" s="312"/>
      <c r="AI650" s="312"/>
      <c r="AJ650" s="263"/>
      <c r="AK650" s="263"/>
      <c r="AL650" s="263"/>
      <c r="AM650" s="263"/>
      <c r="AN650" s="263"/>
      <c r="AO650" s="263"/>
      <c r="AP650" s="263"/>
      <c r="AQ650" s="263"/>
      <c r="AS650" s="117"/>
      <c r="AT650" s="117"/>
      <c r="FK650" s="125"/>
      <c r="FL650" s="125"/>
      <c r="FM650" s="125"/>
    </row>
    <row r="651" spans="1:169" x14ac:dyDescent="0.3">
      <c r="A651" s="309"/>
      <c r="B651" s="310"/>
      <c r="C651" s="263"/>
      <c r="D651" s="263"/>
      <c r="E651" s="263"/>
      <c r="F651" s="263"/>
      <c r="G651" s="263"/>
      <c r="H651" s="263"/>
      <c r="I651" s="625"/>
      <c r="J651" s="314"/>
      <c r="K651" s="314"/>
      <c r="L651" s="744"/>
      <c r="M651" s="746"/>
      <c r="N651" s="312"/>
      <c r="O651" s="312"/>
      <c r="P651" s="312"/>
      <c r="Q651" s="312"/>
      <c r="R651" s="312"/>
      <c r="S651" s="312"/>
      <c r="T651" s="263"/>
      <c r="U651" s="263"/>
      <c r="V651" s="263"/>
      <c r="W651" s="258"/>
      <c r="X651" s="263"/>
      <c r="Y651" s="263"/>
      <c r="Z651" s="263"/>
      <c r="AA651" s="263"/>
      <c r="AB651" s="312"/>
      <c r="AC651" s="312"/>
      <c r="AD651" s="312"/>
      <c r="AE651" s="312"/>
      <c r="AF651" s="312"/>
      <c r="AG651" s="312"/>
      <c r="AH651" s="312"/>
      <c r="AI651" s="312"/>
      <c r="AJ651" s="263"/>
      <c r="AK651" s="263"/>
      <c r="AL651" s="263"/>
      <c r="AM651" s="263"/>
      <c r="AN651" s="263"/>
      <c r="AO651" s="263"/>
      <c r="AP651" s="263"/>
      <c r="AQ651" s="263"/>
      <c r="AS651" s="117"/>
      <c r="AT651" s="117"/>
      <c r="FK651" s="125"/>
      <c r="FL651" s="125"/>
      <c r="FM651" s="125"/>
    </row>
    <row r="652" spans="1:169" x14ac:dyDescent="0.3">
      <c r="A652" s="309"/>
      <c r="B652" s="310"/>
      <c r="C652" s="263"/>
      <c r="D652" s="263"/>
      <c r="E652" s="263"/>
      <c r="F652" s="263"/>
      <c r="G652" s="263"/>
      <c r="H652" s="263"/>
      <c r="I652" s="625"/>
      <c r="J652" s="314"/>
      <c r="K652" s="314"/>
      <c r="L652" s="744"/>
      <c r="M652" s="746"/>
      <c r="N652" s="312"/>
      <c r="O652" s="312"/>
      <c r="P652" s="312"/>
      <c r="Q652" s="312"/>
      <c r="R652" s="312"/>
      <c r="S652" s="312"/>
      <c r="T652" s="263"/>
      <c r="U652" s="263"/>
      <c r="V652" s="263"/>
      <c r="W652" s="258"/>
      <c r="X652" s="263"/>
      <c r="Y652" s="263"/>
      <c r="Z652" s="263"/>
      <c r="AA652" s="263"/>
      <c r="AB652" s="312"/>
      <c r="AC652" s="312"/>
      <c r="AD652" s="312"/>
      <c r="AE652" s="312"/>
      <c r="AF652" s="312"/>
      <c r="AG652" s="312"/>
      <c r="AH652" s="312"/>
      <c r="AI652" s="312"/>
      <c r="AJ652" s="263"/>
      <c r="AK652" s="263"/>
      <c r="AL652" s="263"/>
      <c r="AM652" s="263"/>
      <c r="AN652" s="263"/>
      <c r="AO652" s="263"/>
      <c r="AP652" s="263"/>
      <c r="AQ652" s="263"/>
      <c r="AS652" s="117"/>
      <c r="AT652" s="117"/>
      <c r="FK652" s="125"/>
      <c r="FL652" s="125"/>
      <c r="FM652" s="125"/>
    </row>
    <row r="653" spans="1:169" x14ac:dyDescent="0.3">
      <c r="A653" s="309"/>
      <c r="B653" s="310"/>
      <c r="C653" s="263"/>
      <c r="D653" s="263"/>
      <c r="E653" s="263"/>
      <c r="F653" s="263"/>
      <c r="G653" s="263"/>
      <c r="H653" s="263"/>
      <c r="I653" s="625"/>
      <c r="J653" s="314"/>
      <c r="K653" s="314"/>
      <c r="L653" s="744"/>
      <c r="M653" s="746"/>
      <c r="N653" s="312"/>
      <c r="O653" s="312"/>
      <c r="P653" s="312"/>
      <c r="Q653" s="312"/>
      <c r="R653" s="312"/>
      <c r="S653" s="312"/>
      <c r="T653" s="263"/>
      <c r="U653" s="263"/>
      <c r="V653" s="263"/>
      <c r="W653" s="258"/>
      <c r="X653" s="263"/>
      <c r="Y653" s="263"/>
      <c r="Z653" s="263"/>
      <c r="AA653" s="263"/>
      <c r="AB653" s="312"/>
      <c r="AC653" s="312"/>
      <c r="AD653" s="312"/>
      <c r="AE653" s="312"/>
      <c r="AF653" s="312"/>
      <c r="AG653" s="312"/>
      <c r="AH653" s="312"/>
      <c r="AI653" s="312"/>
      <c r="AJ653" s="263"/>
      <c r="AK653" s="263"/>
      <c r="AL653" s="263"/>
      <c r="AM653" s="263"/>
      <c r="AN653" s="263"/>
      <c r="AO653" s="263"/>
      <c r="AP653" s="263"/>
      <c r="AQ653" s="263"/>
      <c r="AS653" s="117"/>
      <c r="AT653" s="117"/>
      <c r="FK653" s="125"/>
      <c r="FL653" s="125"/>
      <c r="FM653" s="125"/>
    </row>
    <row r="654" spans="1:169" x14ac:dyDescent="0.3">
      <c r="A654" s="309"/>
      <c r="B654" s="310"/>
      <c r="C654" s="263"/>
      <c r="D654" s="263"/>
      <c r="E654" s="263"/>
      <c r="F654" s="263"/>
      <c r="G654" s="263"/>
      <c r="H654" s="263"/>
      <c r="I654" s="625"/>
      <c r="J654" s="314"/>
      <c r="K654" s="314"/>
      <c r="L654" s="744"/>
      <c r="M654" s="746"/>
      <c r="N654" s="312"/>
      <c r="O654" s="312"/>
      <c r="P654" s="312"/>
      <c r="Q654" s="312"/>
      <c r="R654" s="312"/>
      <c r="S654" s="312"/>
      <c r="T654" s="263"/>
      <c r="U654" s="263"/>
      <c r="V654" s="263"/>
      <c r="W654" s="258"/>
      <c r="X654" s="263"/>
      <c r="Y654" s="263"/>
      <c r="Z654" s="263"/>
      <c r="AA654" s="263"/>
      <c r="AB654" s="312"/>
      <c r="AC654" s="312"/>
      <c r="AD654" s="312"/>
      <c r="AE654" s="312"/>
      <c r="AF654" s="312"/>
      <c r="AG654" s="312"/>
      <c r="AH654" s="312"/>
      <c r="AI654" s="312"/>
      <c r="AJ654" s="263"/>
      <c r="AK654" s="263"/>
      <c r="AL654" s="263"/>
      <c r="AM654" s="263"/>
      <c r="AN654" s="263"/>
      <c r="AO654" s="263"/>
      <c r="AP654" s="263"/>
      <c r="AQ654" s="263"/>
      <c r="AS654" s="117"/>
      <c r="AT654" s="117"/>
      <c r="FK654" s="125"/>
      <c r="FL654" s="125"/>
      <c r="FM654" s="125"/>
    </row>
    <row r="655" spans="1:169" x14ac:dyDescent="0.3">
      <c r="A655" s="309"/>
      <c r="B655" s="310"/>
      <c r="C655" s="263"/>
      <c r="D655" s="263"/>
      <c r="E655" s="263"/>
      <c r="F655" s="263"/>
      <c r="G655" s="263"/>
      <c r="H655" s="263"/>
      <c r="I655" s="625"/>
      <c r="J655" s="314"/>
      <c r="K655" s="314"/>
      <c r="L655" s="744"/>
      <c r="M655" s="746"/>
      <c r="N655" s="312"/>
      <c r="O655" s="312"/>
      <c r="P655" s="312"/>
      <c r="Q655" s="312"/>
      <c r="R655" s="312"/>
      <c r="S655" s="312"/>
      <c r="T655" s="263"/>
      <c r="U655" s="263"/>
      <c r="V655" s="263"/>
      <c r="W655" s="258"/>
      <c r="X655" s="263"/>
      <c r="Y655" s="263"/>
      <c r="Z655" s="263"/>
      <c r="AA655" s="263"/>
      <c r="AB655" s="312"/>
      <c r="AC655" s="312"/>
      <c r="AD655" s="312"/>
      <c r="AE655" s="312"/>
      <c r="AF655" s="312"/>
      <c r="AG655" s="312"/>
      <c r="AH655" s="312"/>
      <c r="AI655" s="312"/>
      <c r="AJ655" s="263"/>
      <c r="AK655" s="263"/>
      <c r="AL655" s="263"/>
      <c r="AM655" s="263"/>
      <c r="AN655" s="263"/>
      <c r="AO655" s="263"/>
      <c r="AP655" s="263"/>
      <c r="AQ655" s="263"/>
      <c r="AS655" s="117"/>
      <c r="AT655" s="117"/>
      <c r="FK655" s="125"/>
      <c r="FL655" s="125"/>
      <c r="FM655" s="125"/>
    </row>
    <row r="656" spans="1:169" x14ac:dyDescent="0.3">
      <c r="A656" s="309"/>
      <c r="B656" s="310"/>
      <c r="C656" s="263"/>
      <c r="D656" s="263"/>
      <c r="E656" s="263"/>
      <c r="F656" s="263"/>
      <c r="G656" s="263"/>
      <c r="H656" s="263"/>
      <c r="I656" s="625"/>
      <c r="J656" s="314"/>
      <c r="K656" s="314"/>
      <c r="L656" s="744"/>
      <c r="M656" s="746"/>
      <c r="N656" s="312"/>
      <c r="O656" s="312"/>
      <c r="P656" s="312"/>
      <c r="Q656" s="312"/>
      <c r="R656" s="312"/>
      <c r="S656" s="312"/>
      <c r="T656" s="263"/>
      <c r="U656" s="263"/>
      <c r="V656" s="263"/>
      <c r="W656" s="258"/>
      <c r="X656" s="263"/>
      <c r="Y656" s="263"/>
      <c r="Z656" s="263"/>
      <c r="AA656" s="263"/>
      <c r="AB656" s="312"/>
      <c r="AC656" s="312"/>
      <c r="AD656" s="312"/>
      <c r="AE656" s="312"/>
      <c r="AF656" s="312"/>
      <c r="AG656" s="312"/>
      <c r="AH656" s="312"/>
      <c r="AI656" s="312"/>
      <c r="AJ656" s="263"/>
      <c r="AK656" s="263"/>
      <c r="AL656" s="263"/>
      <c r="AM656" s="263"/>
      <c r="AN656" s="263"/>
      <c r="AO656" s="263"/>
      <c r="AP656" s="263"/>
      <c r="AQ656" s="263"/>
      <c r="AS656" s="117"/>
      <c r="AT656" s="117"/>
      <c r="FK656" s="125"/>
      <c r="FL656" s="125"/>
      <c r="FM656" s="125"/>
    </row>
    <row r="657" spans="1:169" x14ac:dyDescent="0.3">
      <c r="A657" s="309"/>
      <c r="B657" s="310"/>
      <c r="C657" s="263"/>
      <c r="D657" s="263"/>
      <c r="E657" s="263"/>
      <c r="F657" s="263"/>
      <c r="G657" s="263"/>
      <c r="H657" s="263"/>
      <c r="I657" s="625"/>
      <c r="J657" s="314"/>
      <c r="K657" s="314"/>
      <c r="L657" s="744"/>
      <c r="M657" s="746"/>
      <c r="N657" s="312"/>
      <c r="O657" s="312"/>
      <c r="P657" s="312"/>
      <c r="Q657" s="312"/>
      <c r="R657" s="312"/>
      <c r="S657" s="312"/>
      <c r="T657" s="263"/>
      <c r="U657" s="263"/>
      <c r="V657" s="263"/>
      <c r="W657" s="258"/>
      <c r="X657" s="263"/>
      <c r="Y657" s="263"/>
      <c r="Z657" s="263"/>
      <c r="AA657" s="263"/>
      <c r="AB657" s="312"/>
      <c r="AC657" s="312"/>
      <c r="AD657" s="312"/>
      <c r="AE657" s="312"/>
      <c r="AF657" s="312"/>
      <c r="AG657" s="312"/>
      <c r="AH657" s="312"/>
      <c r="AI657" s="312"/>
      <c r="AJ657" s="263"/>
      <c r="AK657" s="263"/>
      <c r="AL657" s="263"/>
      <c r="AM657" s="263"/>
      <c r="AN657" s="263"/>
      <c r="AO657" s="263"/>
      <c r="AP657" s="263"/>
      <c r="AQ657" s="263"/>
      <c r="AS657" s="117"/>
      <c r="AT657" s="117"/>
      <c r="FK657" s="125"/>
      <c r="FL657" s="125"/>
      <c r="FM657" s="125"/>
    </row>
    <row r="658" spans="1:169" x14ac:dyDescent="0.3">
      <c r="A658" s="309"/>
      <c r="B658" s="310"/>
      <c r="C658" s="263"/>
      <c r="D658" s="263"/>
      <c r="E658" s="263"/>
      <c r="F658" s="263"/>
      <c r="G658" s="263"/>
      <c r="H658" s="263"/>
      <c r="I658" s="625"/>
      <c r="J658" s="314"/>
      <c r="K658" s="314"/>
      <c r="L658" s="744"/>
      <c r="M658" s="746"/>
      <c r="N658" s="312"/>
      <c r="O658" s="312"/>
      <c r="P658" s="312"/>
      <c r="Q658" s="312"/>
      <c r="R658" s="312"/>
      <c r="S658" s="312"/>
      <c r="T658" s="263"/>
      <c r="U658" s="263"/>
      <c r="V658" s="263"/>
      <c r="W658" s="258"/>
      <c r="X658" s="263"/>
      <c r="Y658" s="263"/>
      <c r="Z658" s="263"/>
      <c r="AA658" s="263"/>
      <c r="AB658" s="312"/>
      <c r="AC658" s="312"/>
      <c r="AD658" s="312"/>
      <c r="AE658" s="312"/>
      <c r="AF658" s="312"/>
      <c r="AG658" s="312"/>
      <c r="AH658" s="312"/>
      <c r="AI658" s="312"/>
      <c r="AJ658" s="263"/>
      <c r="AK658" s="263"/>
      <c r="AL658" s="263"/>
      <c r="AM658" s="263"/>
      <c r="AN658" s="263"/>
      <c r="AO658" s="263"/>
      <c r="AP658" s="263"/>
      <c r="AQ658" s="263"/>
      <c r="AS658" s="117"/>
      <c r="AT658" s="117"/>
      <c r="FK658" s="125"/>
      <c r="FL658" s="125"/>
      <c r="FM658" s="125"/>
    </row>
    <row r="659" spans="1:169" x14ac:dyDescent="0.3">
      <c r="A659" s="309"/>
      <c r="B659" s="310"/>
      <c r="C659" s="263"/>
      <c r="D659" s="263"/>
      <c r="E659" s="263"/>
      <c r="F659" s="263"/>
      <c r="G659" s="263"/>
      <c r="H659" s="263"/>
      <c r="I659" s="625"/>
      <c r="J659" s="314"/>
      <c r="K659" s="314"/>
      <c r="L659" s="744"/>
      <c r="M659" s="746"/>
      <c r="N659" s="312"/>
      <c r="O659" s="312"/>
      <c r="P659" s="312"/>
      <c r="Q659" s="312"/>
      <c r="R659" s="312"/>
      <c r="S659" s="312"/>
      <c r="T659" s="263"/>
      <c r="U659" s="263"/>
      <c r="V659" s="263"/>
      <c r="W659" s="258"/>
      <c r="X659" s="263"/>
      <c r="Y659" s="263"/>
      <c r="Z659" s="263"/>
      <c r="AA659" s="263"/>
      <c r="AB659" s="312"/>
      <c r="AC659" s="312"/>
      <c r="AD659" s="312"/>
      <c r="AE659" s="312"/>
      <c r="AF659" s="312"/>
      <c r="AG659" s="312"/>
      <c r="AH659" s="312"/>
      <c r="AI659" s="312"/>
      <c r="AJ659" s="263"/>
      <c r="AK659" s="263"/>
      <c r="AL659" s="263"/>
      <c r="AM659" s="263"/>
      <c r="AN659" s="263"/>
      <c r="AO659" s="263"/>
      <c r="AP659" s="263"/>
      <c r="AQ659" s="263"/>
      <c r="AS659" s="117"/>
      <c r="AT659" s="117"/>
      <c r="FK659" s="125"/>
      <c r="FL659" s="125"/>
      <c r="FM659" s="125"/>
    </row>
    <row r="660" spans="1:169" x14ac:dyDescent="0.3">
      <c r="A660" s="309"/>
      <c r="B660" s="310"/>
      <c r="C660" s="263"/>
      <c r="D660" s="263"/>
      <c r="E660" s="263"/>
      <c r="F660" s="263"/>
      <c r="G660" s="263"/>
      <c r="H660" s="263"/>
      <c r="I660" s="625"/>
      <c r="J660" s="314"/>
      <c r="K660" s="314"/>
      <c r="L660" s="744"/>
      <c r="M660" s="746"/>
      <c r="N660" s="312"/>
      <c r="O660" s="312"/>
      <c r="P660" s="312"/>
      <c r="Q660" s="312"/>
      <c r="R660" s="312"/>
      <c r="S660" s="312"/>
      <c r="T660" s="263"/>
      <c r="U660" s="263"/>
      <c r="V660" s="263"/>
      <c r="W660" s="258"/>
      <c r="X660" s="263"/>
      <c r="Y660" s="263"/>
      <c r="Z660" s="263"/>
      <c r="AA660" s="263"/>
      <c r="AB660" s="312"/>
      <c r="AC660" s="312"/>
      <c r="AD660" s="312"/>
      <c r="AE660" s="312"/>
      <c r="AF660" s="312"/>
      <c r="AG660" s="312"/>
      <c r="AH660" s="312"/>
      <c r="AI660" s="312"/>
      <c r="AJ660" s="263"/>
      <c r="AK660" s="263"/>
      <c r="AL660" s="263"/>
      <c r="AM660" s="263"/>
      <c r="AN660" s="263"/>
      <c r="AO660" s="263"/>
      <c r="AP660" s="263"/>
      <c r="AQ660" s="263"/>
      <c r="AS660" s="117"/>
      <c r="AT660" s="117"/>
      <c r="FK660" s="125"/>
      <c r="FL660" s="125"/>
      <c r="FM660" s="125"/>
    </row>
    <row r="661" spans="1:169" x14ac:dyDescent="0.3">
      <c r="A661" s="309"/>
      <c r="B661" s="310"/>
      <c r="C661" s="263"/>
      <c r="D661" s="263"/>
      <c r="E661" s="263"/>
      <c r="F661" s="263"/>
      <c r="G661" s="263"/>
      <c r="H661" s="263"/>
      <c r="I661" s="625"/>
      <c r="J661" s="314"/>
      <c r="K661" s="314"/>
      <c r="L661" s="744"/>
      <c r="M661" s="746"/>
      <c r="N661" s="312"/>
      <c r="O661" s="312"/>
      <c r="P661" s="312"/>
      <c r="Q661" s="312"/>
      <c r="R661" s="312"/>
      <c r="S661" s="312"/>
      <c r="T661" s="263"/>
      <c r="U661" s="263"/>
      <c r="V661" s="263"/>
      <c r="W661" s="258"/>
      <c r="X661" s="263"/>
      <c r="Y661" s="263"/>
      <c r="Z661" s="263"/>
      <c r="AA661" s="263"/>
      <c r="AB661" s="312"/>
      <c r="AC661" s="312"/>
      <c r="AD661" s="312"/>
      <c r="AE661" s="312"/>
      <c r="AF661" s="312"/>
      <c r="AG661" s="312"/>
      <c r="AH661" s="312"/>
      <c r="AI661" s="312"/>
      <c r="AJ661" s="263"/>
      <c r="AK661" s="263"/>
      <c r="AL661" s="263"/>
      <c r="AM661" s="263"/>
      <c r="AN661" s="263"/>
      <c r="AO661" s="263"/>
      <c r="AP661" s="263"/>
      <c r="AQ661" s="263"/>
      <c r="AS661" s="117"/>
      <c r="AT661" s="117"/>
      <c r="FK661" s="125"/>
      <c r="FL661" s="125"/>
      <c r="FM661" s="125"/>
    </row>
    <row r="662" spans="1:169" x14ac:dyDescent="0.3">
      <c r="A662" s="309"/>
      <c r="B662" s="310"/>
      <c r="C662" s="263"/>
      <c r="D662" s="263"/>
      <c r="E662" s="263"/>
      <c r="F662" s="263"/>
      <c r="G662" s="263"/>
      <c r="H662" s="263"/>
      <c r="I662" s="625"/>
      <c r="J662" s="314"/>
      <c r="K662" s="314"/>
      <c r="L662" s="744"/>
      <c r="M662" s="746"/>
      <c r="N662" s="312"/>
      <c r="O662" s="312"/>
      <c r="P662" s="312"/>
      <c r="Q662" s="312"/>
      <c r="R662" s="312"/>
      <c r="S662" s="312"/>
      <c r="T662" s="263"/>
      <c r="U662" s="263"/>
      <c r="V662" s="263"/>
      <c r="W662" s="258"/>
      <c r="X662" s="263"/>
      <c r="Y662" s="263"/>
      <c r="Z662" s="263"/>
      <c r="AA662" s="263"/>
      <c r="AB662" s="312"/>
      <c r="AC662" s="312"/>
      <c r="AD662" s="312"/>
      <c r="AE662" s="312"/>
      <c r="AF662" s="312"/>
      <c r="AG662" s="312"/>
      <c r="AH662" s="312"/>
      <c r="AI662" s="312"/>
      <c r="AJ662" s="263"/>
      <c r="AK662" s="263"/>
      <c r="AL662" s="263"/>
      <c r="AM662" s="263"/>
      <c r="AN662" s="263"/>
      <c r="AO662" s="263"/>
      <c r="AP662" s="263"/>
      <c r="AQ662" s="263"/>
      <c r="AS662" s="117"/>
      <c r="AT662" s="117"/>
      <c r="FK662" s="125"/>
      <c r="FL662" s="125"/>
      <c r="FM662" s="125"/>
    </row>
    <row r="663" spans="1:169" x14ac:dyDescent="0.3">
      <c r="A663" s="309"/>
      <c r="B663" s="310"/>
      <c r="C663" s="263"/>
      <c r="D663" s="263"/>
      <c r="E663" s="263"/>
      <c r="F663" s="263"/>
      <c r="G663" s="263"/>
      <c r="H663" s="263"/>
      <c r="I663" s="625"/>
      <c r="J663" s="314"/>
      <c r="K663" s="314"/>
      <c r="L663" s="744"/>
      <c r="M663" s="746"/>
      <c r="N663" s="312"/>
      <c r="O663" s="312"/>
      <c r="P663" s="312"/>
      <c r="Q663" s="312"/>
      <c r="R663" s="312"/>
      <c r="S663" s="312"/>
      <c r="T663" s="263"/>
      <c r="U663" s="263"/>
      <c r="V663" s="263"/>
      <c r="W663" s="258"/>
      <c r="X663" s="263"/>
      <c r="Y663" s="263"/>
      <c r="Z663" s="263"/>
      <c r="AA663" s="263"/>
      <c r="AB663" s="312"/>
      <c r="AC663" s="312"/>
      <c r="AD663" s="312"/>
      <c r="AE663" s="312"/>
      <c r="AF663" s="312"/>
      <c r="AG663" s="312"/>
      <c r="AH663" s="312"/>
      <c r="AI663" s="312"/>
      <c r="AJ663" s="263"/>
      <c r="AK663" s="263"/>
      <c r="AL663" s="263"/>
      <c r="AM663" s="263"/>
      <c r="AN663" s="263"/>
      <c r="AO663" s="263"/>
      <c r="AP663" s="263"/>
      <c r="AQ663" s="263"/>
      <c r="AS663" s="117"/>
      <c r="AT663" s="117"/>
      <c r="FK663" s="125"/>
      <c r="FL663" s="125"/>
      <c r="FM663" s="125"/>
    </row>
    <row r="664" spans="1:169" x14ac:dyDescent="0.3">
      <c r="A664" s="309"/>
      <c r="B664" s="310"/>
      <c r="C664" s="263"/>
      <c r="D664" s="263"/>
      <c r="E664" s="263"/>
      <c r="F664" s="263"/>
      <c r="G664" s="263"/>
      <c r="H664" s="263"/>
      <c r="I664" s="625"/>
      <c r="J664" s="314"/>
      <c r="K664" s="314"/>
      <c r="L664" s="744"/>
      <c r="M664" s="746"/>
      <c r="N664" s="312"/>
      <c r="O664" s="312"/>
      <c r="P664" s="312"/>
      <c r="Q664" s="312"/>
      <c r="R664" s="312"/>
      <c r="S664" s="312"/>
      <c r="T664" s="263"/>
      <c r="U664" s="263"/>
      <c r="V664" s="263"/>
      <c r="W664" s="258"/>
      <c r="X664" s="263"/>
      <c r="Y664" s="263"/>
      <c r="Z664" s="263"/>
      <c r="AA664" s="263"/>
      <c r="AB664" s="312"/>
      <c r="AC664" s="312"/>
      <c r="AD664" s="312"/>
      <c r="AE664" s="312"/>
      <c r="AF664" s="312"/>
      <c r="AG664" s="312"/>
      <c r="AH664" s="312"/>
      <c r="AI664" s="312"/>
      <c r="AJ664" s="263"/>
      <c r="AK664" s="263"/>
      <c r="AL664" s="263"/>
      <c r="AM664" s="263"/>
      <c r="AN664" s="263"/>
      <c r="AO664" s="263"/>
      <c r="AP664" s="263"/>
      <c r="AQ664" s="263"/>
      <c r="AS664" s="117"/>
      <c r="AT664" s="117"/>
      <c r="FK664" s="125"/>
      <c r="FL664" s="125"/>
      <c r="FM664" s="125"/>
    </row>
    <row r="665" spans="1:169" x14ac:dyDescent="0.3">
      <c r="A665" s="309"/>
      <c r="B665" s="310"/>
      <c r="C665" s="263"/>
      <c r="D665" s="263"/>
      <c r="E665" s="263"/>
      <c r="F665" s="263"/>
      <c r="G665" s="263"/>
      <c r="H665" s="263"/>
      <c r="I665" s="625"/>
      <c r="J665" s="314"/>
      <c r="K665" s="314"/>
      <c r="L665" s="744"/>
      <c r="M665" s="746"/>
      <c r="N665" s="312"/>
      <c r="O665" s="312"/>
      <c r="P665" s="312"/>
      <c r="Q665" s="312"/>
      <c r="R665" s="312"/>
      <c r="S665" s="312"/>
      <c r="T665" s="263"/>
      <c r="U665" s="263"/>
      <c r="V665" s="263"/>
      <c r="W665" s="258"/>
      <c r="X665" s="263"/>
      <c r="Y665" s="263"/>
      <c r="Z665" s="263"/>
      <c r="AA665" s="263"/>
      <c r="AB665" s="312"/>
      <c r="AC665" s="312"/>
      <c r="AD665" s="312"/>
      <c r="AE665" s="312"/>
      <c r="AF665" s="312"/>
      <c r="AG665" s="312"/>
      <c r="AH665" s="312"/>
      <c r="AI665" s="312"/>
      <c r="AJ665" s="263"/>
      <c r="AK665" s="263"/>
      <c r="AL665" s="263"/>
      <c r="AM665" s="263"/>
      <c r="AN665" s="263"/>
      <c r="AO665" s="263"/>
      <c r="AP665" s="263"/>
      <c r="AQ665" s="263"/>
      <c r="AS665" s="117"/>
      <c r="AT665" s="117"/>
      <c r="FK665" s="125"/>
      <c r="FL665" s="125"/>
      <c r="FM665" s="125"/>
    </row>
    <row r="666" spans="1:169" x14ac:dyDescent="0.3">
      <c r="A666" s="309"/>
      <c r="B666" s="310"/>
      <c r="C666" s="263"/>
      <c r="D666" s="263"/>
      <c r="E666" s="263"/>
      <c r="F666" s="263"/>
      <c r="G666" s="263"/>
      <c r="H666" s="263"/>
      <c r="I666" s="625"/>
      <c r="J666" s="314"/>
      <c r="K666" s="314"/>
      <c r="L666" s="744"/>
      <c r="M666" s="746"/>
      <c r="N666" s="312"/>
      <c r="O666" s="312"/>
      <c r="P666" s="312"/>
      <c r="Q666" s="312"/>
      <c r="R666" s="312"/>
      <c r="S666" s="312"/>
      <c r="T666" s="263"/>
      <c r="U666" s="263"/>
      <c r="V666" s="263"/>
      <c r="W666" s="258"/>
      <c r="X666" s="263"/>
      <c r="Y666" s="263"/>
      <c r="Z666" s="263"/>
      <c r="AA666" s="263"/>
      <c r="AB666" s="312"/>
      <c r="AC666" s="312"/>
      <c r="AD666" s="312"/>
      <c r="AE666" s="312"/>
      <c r="AF666" s="312"/>
      <c r="AG666" s="312"/>
      <c r="AH666" s="312"/>
      <c r="AI666" s="312"/>
      <c r="AJ666" s="263"/>
      <c r="AK666" s="263"/>
      <c r="AL666" s="263"/>
      <c r="AM666" s="263"/>
      <c r="AN666" s="263"/>
      <c r="AO666" s="263"/>
      <c r="AP666" s="263"/>
      <c r="AQ666" s="263"/>
      <c r="AS666" s="117"/>
      <c r="AT666" s="117"/>
      <c r="FK666" s="125"/>
      <c r="FL666" s="125"/>
      <c r="FM666" s="125"/>
    </row>
    <row r="667" spans="1:169" x14ac:dyDescent="0.3">
      <c r="A667" s="309"/>
      <c r="B667" s="310"/>
      <c r="C667" s="263"/>
      <c r="D667" s="263"/>
      <c r="E667" s="263"/>
      <c r="F667" s="263"/>
      <c r="G667" s="263"/>
      <c r="H667" s="263"/>
      <c r="I667" s="625"/>
      <c r="J667" s="314"/>
      <c r="K667" s="314"/>
      <c r="L667" s="744"/>
      <c r="M667" s="746"/>
      <c r="N667" s="312"/>
      <c r="O667" s="312"/>
      <c r="P667" s="312"/>
      <c r="Q667" s="312"/>
      <c r="R667" s="312"/>
      <c r="S667" s="312"/>
      <c r="T667" s="263"/>
      <c r="U667" s="263"/>
      <c r="V667" s="263"/>
      <c r="W667" s="258"/>
      <c r="X667" s="263"/>
      <c r="Y667" s="263"/>
      <c r="Z667" s="263"/>
      <c r="AA667" s="263"/>
      <c r="AB667" s="312"/>
      <c r="AC667" s="312"/>
      <c r="AD667" s="312"/>
      <c r="AE667" s="312"/>
      <c r="AF667" s="312"/>
      <c r="AG667" s="312"/>
      <c r="AH667" s="312"/>
      <c r="AI667" s="312"/>
      <c r="AJ667" s="263"/>
      <c r="AK667" s="263"/>
      <c r="AL667" s="263"/>
      <c r="AM667" s="263"/>
      <c r="AN667" s="263"/>
      <c r="AO667" s="263"/>
      <c r="AP667" s="263"/>
      <c r="AQ667" s="263"/>
      <c r="AS667" s="117"/>
      <c r="AT667" s="117"/>
      <c r="FK667" s="125"/>
      <c r="FL667" s="125"/>
      <c r="FM667" s="125"/>
    </row>
    <row r="668" spans="1:169" x14ac:dyDescent="0.3">
      <c r="A668" s="309"/>
      <c r="B668" s="310"/>
      <c r="C668" s="263"/>
      <c r="D668" s="263"/>
      <c r="E668" s="263"/>
      <c r="F668" s="263"/>
      <c r="G668" s="263"/>
      <c r="H668" s="263"/>
      <c r="I668" s="625"/>
      <c r="J668" s="314"/>
      <c r="K668" s="314"/>
      <c r="L668" s="744"/>
      <c r="M668" s="746"/>
      <c r="N668" s="312"/>
      <c r="O668" s="312"/>
      <c r="P668" s="312"/>
      <c r="Q668" s="312"/>
      <c r="R668" s="312"/>
      <c r="S668" s="312"/>
      <c r="T668" s="263"/>
      <c r="U668" s="263"/>
      <c r="V668" s="263"/>
      <c r="W668" s="258"/>
      <c r="X668" s="263"/>
      <c r="Y668" s="263"/>
      <c r="Z668" s="263"/>
      <c r="AA668" s="263"/>
      <c r="AB668" s="312"/>
      <c r="AC668" s="312"/>
      <c r="AD668" s="312"/>
      <c r="AE668" s="312"/>
      <c r="AF668" s="312"/>
      <c r="AG668" s="312"/>
      <c r="AH668" s="312"/>
      <c r="AI668" s="312"/>
      <c r="AJ668" s="263"/>
      <c r="AK668" s="263"/>
      <c r="AL668" s="263"/>
      <c r="AM668" s="263"/>
      <c r="AN668" s="263"/>
      <c r="AO668" s="263"/>
      <c r="AP668" s="263"/>
      <c r="AQ668" s="263"/>
      <c r="AS668" s="117"/>
      <c r="AT668" s="117"/>
      <c r="FK668" s="125"/>
      <c r="FL668" s="125"/>
      <c r="FM668" s="125"/>
    </row>
    <row r="669" spans="1:169" x14ac:dyDescent="0.3">
      <c r="A669" s="309"/>
      <c r="B669" s="310"/>
      <c r="C669" s="263"/>
      <c r="D669" s="263"/>
      <c r="E669" s="263"/>
      <c r="F669" s="263"/>
      <c r="G669" s="263"/>
      <c r="H669" s="263"/>
      <c r="I669" s="625"/>
      <c r="J669" s="314"/>
      <c r="K669" s="314"/>
      <c r="L669" s="744"/>
      <c r="M669" s="746"/>
      <c r="N669" s="312"/>
      <c r="O669" s="312"/>
      <c r="P669" s="312"/>
      <c r="Q669" s="312"/>
      <c r="R669" s="312"/>
      <c r="S669" s="312"/>
      <c r="T669" s="263"/>
      <c r="U669" s="263"/>
      <c r="V669" s="263"/>
      <c r="W669" s="258"/>
      <c r="X669" s="263"/>
      <c r="Y669" s="263"/>
      <c r="Z669" s="263"/>
      <c r="AA669" s="263"/>
      <c r="AB669" s="312"/>
      <c r="AC669" s="312"/>
      <c r="AD669" s="312"/>
      <c r="AE669" s="312"/>
      <c r="AF669" s="312"/>
      <c r="AG669" s="312"/>
      <c r="AH669" s="312"/>
      <c r="AI669" s="312"/>
      <c r="AJ669" s="263"/>
      <c r="AK669" s="263"/>
      <c r="AL669" s="263"/>
      <c r="AM669" s="263"/>
      <c r="AN669" s="263"/>
      <c r="AO669" s="263"/>
      <c r="AP669" s="263"/>
      <c r="AQ669" s="263"/>
      <c r="AS669" s="117"/>
      <c r="AT669" s="117"/>
      <c r="FK669" s="125"/>
      <c r="FL669" s="125"/>
      <c r="FM669" s="125"/>
    </row>
    <row r="670" spans="1:169" x14ac:dyDescent="0.3">
      <c r="A670" s="309"/>
      <c r="B670" s="310"/>
      <c r="C670" s="263"/>
      <c r="D670" s="263"/>
      <c r="E670" s="263"/>
      <c r="F670" s="263"/>
      <c r="G670" s="263"/>
      <c r="H670" s="263"/>
      <c r="I670" s="625"/>
      <c r="J670" s="314"/>
      <c r="K670" s="314"/>
      <c r="L670" s="744"/>
      <c r="M670" s="746"/>
      <c r="N670" s="312"/>
      <c r="O670" s="312"/>
      <c r="P670" s="312"/>
      <c r="Q670" s="312"/>
      <c r="R670" s="312"/>
      <c r="S670" s="312"/>
      <c r="T670" s="263"/>
      <c r="U670" s="263"/>
      <c r="V670" s="263"/>
      <c r="W670" s="258"/>
      <c r="X670" s="263"/>
      <c r="Y670" s="263"/>
      <c r="Z670" s="263"/>
      <c r="AA670" s="263"/>
      <c r="AB670" s="312"/>
      <c r="AC670" s="312"/>
      <c r="AD670" s="312"/>
      <c r="AE670" s="312"/>
      <c r="AF670" s="312"/>
      <c r="AG670" s="312"/>
      <c r="AH670" s="312"/>
      <c r="AI670" s="312"/>
      <c r="AJ670" s="263"/>
      <c r="AK670" s="263"/>
      <c r="AL670" s="263"/>
      <c r="AM670" s="263"/>
      <c r="AN670" s="263"/>
      <c r="AO670" s="263"/>
      <c r="AP670" s="263"/>
      <c r="AQ670" s="263"/>
      <c r="AS670" s="117"/>
      <c r="AT670" s="117"/>
      <c r="FK670" s="125"/>
      <c r="FL670" s="125"/>
      <c r="FM670" s="125"/>
    </row>
    <row r="671" spans="1:169" x14ac:dyDescent="0.3">
      <c r="A671" s="309"/>
      <c r="B671" s="310"/>
      <c r="C671" s="263"/>
      <c r="D671" s="263"/>
      <c r="E671" s="263"/>
      <c r="F671" s="263"/>
      <c r="G671" s="263"/>
      <c r="H671" s="263"/>
      <c r="I671" s="625"/>
      <c r="J671" s="314"/>
      <c r="K671" s="314"/>
      <c r="L671" s="744"/>
      <c r="M671" s="746"/>
      <c r="N671" s="312"/>
      <c r="O671" s="312"/>
      <c r="P671" s="312"/>
      <c r="Q671" s="312"/>
      <c r="R671" s="312"/>
      <c r="S671" s="312"/>
      <c r="T671" s="263"/>
      <c r="U671" s="263"/>
      <c r="V671" s="263"/>
      <c r="W671" s="258"/>
      <c r="X671" s="263"/>
      <c r="Y671" s="263"/>
      <c r="Z671" s="263"/>
      <c r="AA671" s="263"/>
      <c r="AB671" s="312"/>
      <c r="AC671" s="312"/>
      <c r="AD671" s="312"/>
      <c r="AE671" s="312"/>
      <c r="AF671" s="312"/>
      <c r="AG671" s="312"/>
      <c r="AH671" s="312"/>
      <c r="AI671" s="312"/>
      <c r="AJ671" s="263"/>
      <c r="AK671" s="263"/>
      <c r="AL671" s="263"/>
      <c r="AM671" s="263"/>
      <c r="AN671" s="263"/>
      <c r="AO671" s="263"/>
      <c r="AP671" s="263"/>
      <c r="AQ671" s="263"/>
      <c r="AS671" s="117"/>
      <c r="AT671" s="117"/>
      <c r="FK671" s="125"/>
      <c r="FL671" s="125"/>
      <c r="FM671" s="125"/>
    </row>
    <row r="672" spans="1:169" x14ac:dyDescent="0.3">
      <c r="A672" s="309"/>
      <c r="B672" s="310"/>
      <c r="C672" s="263"/>
      <c r="D672" s="263"/>
      <c r="E672" s="263"/>
      <c r="F672" s="263"/>
      <c r="G672" s="263"/>
      <c r="H672" s="263"/>
      <c r="I672" s="625"/>
      <c r="J672" s="314"/>
      <c r="K672" s="314"/>
      <c r="L672" s="744"/>
      <c r="M672" s="746"/>
      <c r="N672" s="312"/>
      <c r="O672" s="312"/>
      <c r="P672" s="312"/>
      <c r="Q672" s="312"/>
      <c r="R672" s="312"/>
      <c r="S672" s="312"/>
      <c r="T672" s="263"/>
      <c r="U672" s="263"/>
      <c r="V672" s="263"/>
      <c r="W672" s="258"/>
      <c r="X672" s="263"/>
      <c r="Y672" s="263"/>
      <c r="Z672" s="263"/>
      <c r="AA672" s="263"/>
      <c r="AB672" s="312"/>
      <c r="AC672" s="312"/>
      <c r="AD672" s="312"/>
      <c r="AE672" s="312"/>
      <c r="AF672" s="312"/>
      <c r="AG672" s="312"/>
      <c r="AH672" s="312"/>
      <c r="AI672" s="312"/>
      <c r="AJ672" s="263"/>
      <c r="AK672" s="263"/>
      <c r="AL672" s="263"/>
      <c r="AM672" s="263"/>
      <c r="AN672" s="263"/>
      <c r="AO672" s="263"/>
      <c r="AP672" s="263"/>
      <c r="AQ672" s="263"/>
      <c r="AS672" s="117"/>
      <c r="AT672" s="117"/>
      <c r="FK672" s="125"/>
      <c r="FL672" s="125"/>
      <c r="FM672" s="125"/>
    </row>
    <row r="673" spans="1:169" x14ac:dyDescent="0.3">
      <c r="A673" s="309"/>
      <c r="B673" s="310"/>
      <c r="C673" s="263"/>
      <c r="D673" s="263"/>
      <c r="E673" s="263"/>
      <c r="F673" s="263"/>
      <c r="G673" s="263"/>
      <c r="H673" s="263"/>
      <c r="I673" s="625"/>
      <c r="J673" s="314"/>
      <c r="K673" s="314"/>
      <c r="L673" s="744"/>
      <c r="M673" s="746"/>
      <c r="N673" s="312"/>
      <c r="O673" s="312"/>
      <c r="P673" s="312"/>
      <c r="Q673" s="312"/>
      <c r="R673" s="312"/>
      <c r="S673" s="312"/>
      <c r="T673" s="263"/>
      <c r="U673" s="263"/>
      <c r="V673" s="263"/>
      <c r="W673" s="258"/>
      <c r="X673" s="263"/>
      <c r="Y673" s="263"/>
      <c r="Z673" s="263"/>
      <c r="AA673" s="263"/>
      <c r="AB673" s="312"/>
      <c r="AC673" s="312"/>
      <c r="AD673" s="312"/>
      <c r="AE673" s="312"/>
      <c r="AF673" s="312"/>
      <c r="AG673" s="312"/>
      <c r="AH673" s="312"/>
      <c r="AI673" s="312"/>
      <c r="AJ673" s="263"/>
      <c r="AK673" s="263"/>
      <c r="AL673" s="263"/>
      <c r="AM673" s="263"/>
      <c r="AN673" s="263"/>
      <c r="AO673" s="263"/>
      <c r="AP673" s="263"/>
      <c r="AQ673" s="263"/>
      <c r="AS673" s="117"/>
      <c r="AT673" s="117"/>
      <c r="FK673" s="125"/>
      <c r="FL673" s="125"/>
      <c r="FM673" s="125"/>
    </row>
    <row r="674" spans="1:169" x14ac:dyDescent="0.3">
      <c r="A674" s="309"/>
      <c r="B674" s="310"/>
      <c r="C674" s="263"/>
      <c r="D674" s="263"/>
      <c r="E674" s="263"/>
      <c r="F674" s="263"/>
      <c r="G674" s="263"/>
      <c r="H674" s="263"/>
      <c r="I674" s="625"/>
      <c r="J674" s="314"/>
      <c r="K674" s="314"/>
      <c r="L674" s="744"/>
      <c r="M674" s="746"/>
      <c r="N674" s="312"/>
      <c r="O674" s="312"/>
      <c r="P674" s="312"/>
      <c r="Q674" s="312"/>
      <c r="R674" s="312"/>
      <c r="S674" s="312"/>
      <c r="T674" s="263"/>
      <c r="U674" s="263"/>
      <c r="V674" s="263"/>
      <c r="W674" s="258"/>
      <c r="X674" s="263"/>
      <c r="Y674" s="263"/>
      <c r="Z674" s="263"/>
      <c r="AA674" s="263"/>
      <c r="AB674" s="312"/>
      <c r="AC674" s="312"/>
      <c r="AD674" s="312"/>
      <c r="AE674" s="312"/>
      <c r="AF674" s="312"/>
      <c r="AG674" s="312"/>
      <c r="AH674" s="312"/>
      <c r="AI674" s="312"/>
      <c r="AJ674" s="263"/>
      <c r="AK674" s="263"/>
      <c r="AL674" s="263"/>
      <c r="AM674" s="263"/>
      <c r="AN674" s="263"/>
      <c r="AO674" s="263"/>
      <c r="AP674" s="263"/>
      <c r="AQ674" s="263"/>
      <c r="AS674" s="117"/>
      <c r="AT674" s="117"/>
      <c r="FK674" s="125"/>
      <c r="FL674" s="125"/>
      <c r="FM674" s="125"/>
    </row>
    <row r="675" spans="1:169" x14ac:dyDescent="0.3">
      <c r="A675" s="309"/>
      <c r="B675" s="310"/>
      <c r="C675" s="263"/>
      <c r="D675" s="263"/>
      <c r="E675" s="263"/>
      <c r="F675" s="263"/>
      <c r="G675" s="263"/>
      <c r="H675" s="263"/>
      <c r="I675" s="625"/>
      <c r="J675" s="314"/>
      <c r="K675" s="314"/>
      <c r="L675" s="744"/>
      <c r="M675" s="746"/>
      <c r="N675" s="312"/>
      <c r="O675" s="312"/>
      <c r="P675" s="312"/>
      <c r="Q675" s="312"/>
      <c r="R675" s="312"/>
      <c r="S675" s="312"/>
      <c r="T675" s="263"/>
      <c r="U675" s="263"/>
      <c r="V675" s="263"/>
      <c r="W675" s="258"/>
      <c r="X675" s="263"/>
      <c r="Y675" s="263"/>
      <c r="Z675" s="263"/>
      <c r="AA675" s="263"/>
      <c r="AB675" s="312"/>
      <c r="AC675" s="312"/>
      <c r="AD675" s="312"/>
      <c r="AE675" s="312"/>
      <c r="AF675" s="312"/>
      <c r="AG675" s="312"/>
      <c r="AH675" s="312"/>
      <c r="AI675" s="312"/>
      <c r="AJ675" s="263"/>
      <c r="AK675" s="263"/>
      <c r="AL675" s="263"/>
      <c r="AM675" s="263"/>
      <c r="AN675" s="263"/>
      <c r="AO675" s="263"/>
      <c r="AP675" s="263"/>
      <c r="AQ675" s="263"/>
      <c r="AS675" s="117"/>
      <c r="AT675" s="117"/>
      <c r="FK675" s="125"/>
      <c r="FL675" s="125"/>
      <c r="FM675" s="125"/>
    </row>
    <row r="676" spans="1:169" x14ac:dyDescent="0.3">
      <c r="A676" s="309"/>
      <c r="B676" s="310"/>
      <c r="C676" s="263"/>
      <c r="D676" s="263"/>
      <c r="E676" s="263"/>
      <c r="F676" s="263"/>
      <c r="G676" s="263"/>
      <c r="H676" s="263"/>
      <c r="I676" s="625"/>
      <c r="J676" s="314"/>
      <c r="K676" s="314"/>
      <c r="L676" s="744"/>
      <c r="M676" s="746"/>
      <c r="N676" s="312"/>
      <c r="O676" s="312"/>
      <c r="P676" s="312"/>
      <c r="Q676" s="312"/>
      <c r="R676" s="312"/>
      <c r="S676" s="312"/>
      <c r="T676" s="263"/>
      <c r="U676" s="263"/>
      <c r="V676" s="263"/>
      <c r="W676" s="258"/>
      <c r="X676" s="263"/>
      <c r="Y676" s="263"/>
      <c r="Z676" s="263"/>
      <c r="AA676" s="263"/>
      <c r="AB676" s="312"/>
      <c r="AC676" s="312"/>
      <c r="AD676" s="312"/>
      <c r="AE676" s="312"/>
      <c r="AF676" s="312"/>
      <c r="AG676" s="312"/>
      <c r="AH676" s="312"/>
      <c r="AI676" s="312"/>
      <c r="AJ676" s="263"/>
      <c r="AK676" s="263"/>
      <c r="AL676" s="263"/>
      <c r="AM676" s="263"/>
      <c r="AN676" s="263"/>
      <c r="AO676" s="263"/>
      <c r="AP676" s="263"/>
      <c r="AQ676" s="263"/>
      <c r="AS676" s="117"/>
      <c r="AT676" s="117"/>
      <c r="FK676" s="125"/>
      <c r="FL676" s="125"/>
      <c r="FM676" s="125"/>
    </row>
    <row r="677" spans="1:169" x14ac:dyDescent="0.3">
      <c r="A677" s="309"/>
      <c r="B677" s="310"/>
      <c r="C677" s="263"/>
      <c r="D677" s="263"/>
      <c r="E677" s="263"/>
      <c r="F677" s="263"/>
      <c r="G677" s="263"/>
      <c r="H677" s="263"/>
      <c r="I677" s="625"/>
      <c r="J677" s="314"/>
      <c r="K677" s="314"/>
      <c r="L677" s="744"/>
      <c r="M677" s="746"/>
      <c r="N677" s="312"/>
      <c r="O677" s="312"/>
      <c r="P677" s="312"/>
      <c r="Q677" s="312"/>
      <c r="R677" s="312"/>
      <c r="S677" s="312"/>
      <c r="T677" s="263"/>
      <c r="U677" s="263"/>
      <c r="V677" s="263"/>
      <c r="W677" s="258"/>
      <c r="X677" s="263"/>
      <c r="Y677" s="263"/>
      <c r="Z677" s="263"/>
      <c r="AA677" s="263"/>
      <c r="AB677" s="312"/>
      <c r="AC677" s="312"/>
      <c r="AD677" s="312"/>
      <c r="AE677" s="312"/>
      <c r="AF677" s="312"/>
      <c r="AG677" s="312"/>
      <c r="AH677" s="312"/>
      <c r="AI677" s="312"/>
      <c r="AJ677" s="263"/>
      <c r="AK677" s="263"/>
      <c r="AL677" s="263"/>
      <c r="AM677" s="263"/>
      <c r="AN677" s="263"/>
      <c r="AO677" s="263"/>
      <c r="AP677" s="263"/>
      <c r="AQ677" s="263"/>
      <c r="AS677" s="117"/>
      <c r="AT677" s="117"/>
      <c r="FK677" s="125"/>
      <c r="FL677" s="125"/>
      <c r="FM677" s="125"/>
    </row>
    <row r="678" spans="1:169" x14ac:dyDescent="0.3">
      <c r="A678" s="309"/>
      <c r="B678" s="310"/>
      <c r="C678" s="263"/>
      <c r="D678" s="263"/>
      <c r="E678" s="263"/>
      <c r="F678" s="263"/>
      <c r="G678" s="263"/>
      <c r="H678" s="263"/>
      <c r="I678" s="625"/>
      <c r="J678" s="314"/>
      <c r="K678" s="314"/>
      <c r="L678" s="744"/>
      <c r="M678" s="746"/>
      <c r="N678" s="312"/>
      <c r="O678" s="312"/>
      <c r="P678" s="312"/>
      <c r="Q678" s="312"/>
      <c r="R678" s="312"/>
      <c r="S678" s="312"/>
      <c r="T678" s="263"/>
      <c r="U678" s="263"/>
      <c r="V678" s="263"/>
      <c r="W678" s="258"/>
      <c r="X678" s="263"/>
      <c r="Y678" s="263"/>
      <c r="Z678" s="263"/>
      <c r="AA678" s="263"/>
      <c r="AB678" s="312"/>
      <c r="AC678" s="312"/>
      <c r="AD678" s="312"/>
      <c r="AE678" s="312"/>
      <c r="AF678" s="312"/>
      <c r="AG678" s="312"/>
      <c r="AH678" s="312"/>
      <c r="AI678" s="312"/>
      <c r="AJ678" s="263"/>
      <c r="AK678" s="263"/>
      <c r="AL678" s="263"/>
      <c r="AM678" s="263"/>
      <c r="AN678" s="263"/>
      <c r="AO678" s="263"/>
      <c r="AP678" s="263"/>
      <c r="AQ678" s="263"/>
      <c r="AS678" s="117"/>
      <c r="AT678" s="117"/>
      <c r="FK678" s="125"/>
      <c r="FL678" s="125"/>
      <c r="FM678" s="125"/>
    </row>
    <row r="679" spans="1:169" x14ac:dyDescent="0.3">
      <c r="A679" s="309"/>
      <c r="B679" s="310"/>
      <c r="C679" s="263"/>
      <c r="D679" s="263"/>
      <c r="E679" s="263"/>
      <c r="F679" s="263"/>
      <c r="G679" s="263"/>
      <c r="H679" s="263"/>
      <c r="I679" s="625"/>
      <c r="J679" s="314"/>
      <c r="K679" s="314"/>
      <c r="L679" s="744"/>
      <c r="M679" s="746"/>
      <c r="N679" s="312"/>
      <c r="O679" s="312"/>
      <c r="P679" s="312"/>
      <c r="Q679" s="312"/>
      <c r="R679" s="312"/>
      <c r="S679" s="312"/>
      <c r="T679" s="263"/>
      <c r="U679" s="263"/>
      <c r="V679" s="263"/>
      <c r="W679" s="258"/>
      <c r="X679" s="263"/>
      <c r="Y679" s="263"/>
      <c r="Z679" s="263"/>
      <c r="AA679" s="263"/>
      <c r="AB679" s="312"/>
      <c r="AC679" s="312"/>
      <c r="AD679" s="312"/>
      <c r="AE679" s="312"/>
      <c r="AF679" s="312"/>
      <c r="AG679" s="312"/>
      <c r="AH679" s="312"/>
      <c r="AI679" s="312"/>
      <c r="AJ679" s="263"/>
      <c r="AK679" s="263"/>
      <c r="AL679" s="263"/>
      <c r="AM679" s="263"/>
      <c r="AN679" s="263"/>
      <c r="AO679" s="263"/>
      <c r="AP679" s="263"/>
      <c r="AQ679" s="263"/>
      <c r="AS679" s="117"/>
      <c r="AT679" s="117"/>
      <c r="FK679" s="125"/>
      <c r="FL679" s="125"/>
      <c r="FM679" s="125"/>
    </row>
    <row r="680" spans="1:169" x14ac:dyDescent="0.3">
      <c r="A680" s="309"/>
      <c r="B680" s="310"/>
      <c r="C680" s="263"/>
      <c r="D680" s="263"/>
      <c r="E680" s="263"/>
      <c r="F680" s="263"/>
      <c r="G680" s="263"/>
      <c r="H680" s="263"/>
      <c r="I680" s="625"/>
      <c r="J680" s="314"/>
      <c r="K680" s="314"/>
      <c r="L680" s="744"/>
      <c r="M680" s="746"/>
      <c r="N680" s="312"/>
      <c r="O680" s="312"/>
      <c r="P680" s="312"/>
      <c r="Q680" s="312"/>
      <c r="R680" s="312"/>
      <c r="S680" s="312"/>
      <c r="T680" s="263"/>
      <c r="U680" s="263"/>
      <c r="V680" s="263"/>
      <c r="W680" s="258"/>
      <c r="X680" s="263"/>
      <c r="Y680" s="263"/>
      <c r="Z680" s="263"/>
      <c r="AA680" s="263"/>
      <c r="AB680" s="312"/>
      <c r="AC680" s="312"/>
      <c r="AD680" s="312"/>
      <c r="AE680" s="312"/>
      <c r="AF680" s="312"/>
      <c r="AG680" s="312"/>
      <c r="AH680" s="312"/>
      <c r="AI680" s="312"/>
      <c r="AJ680" s="263"/>
      <c r="AK680" s="263"/>
      <c r="AL680" s="263"/>
      <c r="AM680" s="263"/>
      <c r="AN680" s="263"/>
      <c r="AO680" s="263"/>
      <c r="AP680" s="263"/>
      <c r="AQ680" s="263"/>
      <c r="AS680" s="117"/>
      <c r="AT680" s="117"/>
      <c r="FK680" s="125"/>
      <c r="FL680" s="125"/>
      <c r="FM680" s="125"/>
    </row>
    <row r="681" spans="1:169" x14ac:dyDescent="0.3">
      <c r="A681" s="309"/>
      <c r="B681" s="310"/>
      <c r="C681" s="263"/>
      <c r="D681" s="263"/>
      <c r="E681" s="263"/>
      <c r="F681" s="263"/>
      <c r="G681" s="263"/>
      <c r="H681" s="263"/>
      <c r="I681" s="625"/>
      <c r="J681" s="314"/>
      <c r="K681" s="314"/>
      <c r="L681" s="744"/>
      <c r="M681" s="746"/>
      <c r="N681" s="312"/>
      <c r="O681" s="312"/>
      <c r="P681" s="312"/>
      <c r="Q681" s="312"/>
      <c r="R681" s="312"/>
      <c r="S681" s="312"/>
      <c r="T681" s="263"/>
      <c r="U681" s="263"/>
      <c r="V681" s="263"/>
      <c r="W681" s="258"/>
      <c r="X681" s="263"/>
      <c r="Y681" s="263"/>
      <c r="Z681" s="263"/>
      <c r="AA681" s="263"/>
      <c r="AB681" s="312"/>
      <c r="AC681" s="312"/>
      <c r="AD681" s="312"/>
      <c r="AE681" s="312"/>
      <c r="AF681" s="312"/>
      <c r="AG681" s="312"/>
      <c r="AH681" s="312"/>
      <c r="AI681" s="312"/>
      <c r="AJ681" s="263"/>
      <c r="AK681" s="263"/>
      <c r="AL681" s="263"/>
      <c r="AM681" s="263"/>
      <c r="AN681" s="263"/>
      <c r="AO681" s="263"/>
      <c r="AP681" s="263"/>
      <c r="AQ681" s="263"/>
      <c r="AS681" s="117"/>
      <c r="AT681" s="117"/>
      <c r="FK681" s="125"/>
      <c r="FL681" s="125"/>
      <c r="FM681" s="125"/>
    </row>
    <row r="682" spans="1:169" x14ac:dyDescent="0.3">
      <c r="A682" s="309"/>
      <c r="B682" s="310"/>
      <c r="C682" s="263"/>
      <c r="D682" s="263"/>
      <c r="E682" s="263"/>
      <c r="F682" s="263"/>
      <c r="G682" s="263"/>
      <c r="H682" s="263"/>
      <c r="I682" s="625"/>
      <c r="J682" s="314"/>
      <c r="K682" s="314"/>
      <c r="L682" s="744"/>
      <c r="M682" s="746"/>
      <c r="N682" s="312"/>
      <c r="O682" s="312"/>
      <c r="P682" s="312"/>
      <c r="Q682" s="312"/>
      <c r="R682" s="312"/>
      <c r="S682" s="312"/>
      <c r="T682" s="263"/>
      <c r="U682" s="263"/>
      <c r="V682" s="263"/>
      <c r="W682" s="258"/>
      <c r="X682" s="263"/>
      <c r="Y682" s="263"/>
      <c r="Z682" s="263"/>
      <c r="AA682" s="263"/>
      <c r="AB682" s="312"/>
      <c r="AC682" s="312"/>
      <c r="AD682" s="312"/>
      <c r="AE682" s="312"/>
      <c r="AF682" s="312"/>
      <c r="AG682" s="312"/>
      <c r="AH682" s="312"/>
      <c r="AI682" s="312"/>
      <c r="AJ682" s="263"/>
      <c r="AK682" s="263"/>
      <c r="AL682" s="263"/>
      <c r="AM682" s="263"/>
      <c r="AN682" s="263"/>
      <c r="AO682" s="263"/>
      <c r="AP682" s="263"/>
      <c r="AQ682" s="263"/>
      <c r="AS682" s="117"/>
      <c r="AT682" s="117"/>
      <c r="FK682" s="125"/>
      <c r="FL682" s="125"/>
      <c r="FM682" s="125"/>
    </row>
    <row r="683" spans="1:169" x14ac:dyDescent="0.3">
      <c r="A683" s="309"/>
      <c r="B683" s="310"/>
      <c r="C683" s="263"/>
      <c r="D683" s="263"/>
      <c r="E683" s="263"/>
      <c r="F683" s="263"/>
      <c r="G683" s="263"/>
      <c r="H683" s="263"/>
      <c r="I683" s="625"/>
      <c r="J683" s="314"/>
      <c r="K683" s="314"/>
      <c r="L683" s="744"/>
      <c r="M683" s="746"/>
      <c r="N683" s="312"/>
      <c r="O683" s="312"/>
      <c r="P683" s="312"/>
      <c r="Q683" s="312"/>
      <c r="R683" s="312"/>
      <c r="S683" s="312"/>
      <c r="T683" s="263"/>
      <c r="U683" s="263"/>
      <c r="V683" s="263"/>
      <c r="W683" s="258"/>
      <c r="X683" s="263"/>
      <c r="Y683" s="263"/>
      <c r="Z683" s="263"/>
      <c r="AA683" s="263"/>
      <c r="AB683" s="312"/>
      <c r="AC683" s="312"/>
      <c r="AD683" s="312"/>
      <c r="AE683" s="312"/>
      <c r="AF683" s="312"/>
      <c r="AG683" s="312"/>
      <c r="AH683" s="312"/>
      <c r="AI683" s="312"/>
      <c r="AJ683" s="263"/>
      <c r="AK683" s="263"/>
      <c r="AL683" s="263"/>
      <c r="AM683" s="263"/>
      <c r="AN683" s="263"/>
      <c r="AO683" s="263"/>
      <c r="AP683" s="263"/>
      <c r="AQ683" s="263"/>
      <c r="AS683" s="117"/>
      <c r="AT683" s="117"/>
      <c r="FK683" s="125"/>
      <c r="FL683" s="125"/>
      <c r="FM683" s="125"/>
    </row>
    <row r="684" spans="1:169" x14ac:dyDescent="0.3">
      <c r="A684" s="309"/>
      <c r="B684" s="310"/>
      <c r="C684" s="263"/>
      <c r="D684" s="263"/>
      <c r="E684" s="263"/>
      <c r="F684" s="263"/>
      <c r="G684" s="263"/>
      <c r="H684" s="263"/>
      <c r="I684" s="625"/>
      <c r="J684" s="314"/>
      <c r="K684" s="314"/>
      <c r="L684" s="744"/>
      <c r="M684" s="746"/>
      <c r="N684" s="312"/>
      <c r="O684" s="312"/>
      <c r="P684" s="312"/>
      <c r="Q684" s="312"/>
      <c r="R684" s="312"/>
      <c r="S684" s="312"/>
      <c r="T684" s="263"/>
      <c r="U684" s="263"/>
      <c r="V684" s="263"/>
      <c r="W684" s="258"/>
      <c r="X684" s="263"/>
      <c r="Y684" s="263"/>
      <c r="Z684" s="263"/>
      <c r="AA684" s="263"/>
      <c r="AB684" s="312"/>
      <c r="AC684" s="312"/>
      <c r="AD684" s="312"/>
      <c r="AE684" s="312"/>
      <c r="AF684" s="312"/>
      <c r="AG684" s="312"/>
      <c r="AH684" s="312"/>
      <c r="AI684" s="312"/>
      <c r="AJ684" s="263"/>
      <c r="AK684" s="263"/>
      <c r="AL684" s="263"/>
      <c r="AM684" s="263"/>
      <c r="AN684" s="263"/>
      <c r="AO684" s="263"/>
      <c r="AP684" s="263"/>
      <c r="AQ684" s="263"/>
      <c r="AS684" s="117"/>
      <c r="AT684" s="117"/>
      <c r="FK684" s="125"/>
      <c r="FL684" s="125"/>
      <c r="FM684" s="125"/>
    </row>
    <row r="685" spans="1:169" x14ac:dyDescent="0.3">
      <c r="A685" s="309"/>
      <c r="B685" s="310"/>
      <c r="C685" s="263"/>
      <c r="D685" s="263"/>
      <c r="E685" s="263"/>
      <c r="F685" s="263"/>
      <c r="G685" s="263"/>
      <c r="H685" s="263"/>
      <c r="I685" s="625"/>
      <c r="J685" s="314"/>
      <c r="K685" s="314"/>
      <c r="L685" s="744"/>
      <c r="M685" s="746"/>
      <c r="N685" s="312"/>
      <c r="O685" s="312"/>
      <c r="P685" s="312"/>
      <c r="Q685" s="312"/>
      <c r="R685" s="312"/>
      <c r="S685" s="312"/>
      <c r="T685" s="263"/>
      <c r="U685" s="263"/>
      <c r="V685" s="263"/>
      <c r="W685" s="258"/>
      <c r="X685" s="263"/>
      <c r="Y685" s="263"/>
      <c r="Z685" s="263"/>
      <c r="AA685" s="263"/>
      <c r="AB685" s="312"/>
      <c r="AC685" s="312"/>
      <c r="AD685" s="312"/>
      <c r="AE685" s="312"/>
      <c r="AF685" s="312"/>
      <c r="AG685" s="312"/>
      <c r="AH685" s="312"/>
      <c r="AI685" s="312"/>
      <c r="AJ685" s="263"/>
      <c r="AK685" s="263"/>
      <c r="AL685" s="263"/>
      <c r="AM685" s="263"/>
      <c r="AN685" s="263"/>
      <c r="AO685" s="263"/>
      <c r="AP685" s="263"/>
      <c r="AQ685" s="263"/>
      <c r="AS685" s="117"/>
      <c r="AT685" s="117"/>
      <c r="FK685" s="125"/>
      <c r="FL685" s="125"/>
      <c r="FM685" s="125"/>
    </row>
    <row r="686" spans="1:169" x14ac:dyDescent="0.3">
      <c r="A686" s="309"/>
      <c r="B686" s="310"/>
      <c r="C686" s="263"/>
      <c r="D686" s="263"/>
      <c r="E686" s="263"/>
      <c r="F686" s="263"/>
      <c r="G686" s="263"/>
      <c r="H686" s="263"/>
      <c r="I686" s="625"/>
      <c r="J686" s="314"/>
      <c r="K686" s="314"/>
      <c r="L686" s="744"/>
      <c r="M686" s="746"/>
      <c r="N686" s="312"/>
      <c r="O686" s="312"/>
      <c r="P686" s="312"/>
      <c r="Q686" s="312"/>
      <c r="R686" s="312"/>
      <c r="S686" s="312"/>
      <c r="T686" s="263"/>
      <c r="U686" s="263"/>
      <c r="V686" s="263"/>
      <c r="W686" s="258"/>
      <c r="X686" s="263"/>
      <c r="Y686" s="263"/>
      <c r="Z686" s="263"/>
      <c r="AA686" s="263"/>
      <c r="AB686" s="312"/>
      <c r="AC686" s="312"/>
      <c r="AD686" s="312"/>
      <c r="AE686" s="312"/>
      <c r="AF686" s="312"/>
      <c r="AG686" s="312"/>
      <c r="AH686" s="312"/>
      <c r="AI686" s="312"/>
      <c r="AJ686" s="263"/>
      <c r="AK686" s="263"/>
      <c r="AL686" s="263"/>
      <c r="AM686" s="263"/>
      <c r="AN686" s="263"/>
      <c r="AO686" s="263"/>
      <c r="AP686" s="263"/>
      <c r="AQ686" s="263"/>
      <c r="AS686" s="117"/>
      <c r="AT686" s="117"/>
      <c r="FK686" s="125"/>
      <c r="FL686" s="125"/>
      <c r="FM686" s="125"/>
    </row>
    <row r="687" spans="1:169" x14ac:dyDescent="0.3">
      <c r="A687" s="309"/>
      <c r="B687" s="310"/>
      <c r="C687" s="263"/>
      <c r="D687" s="263"/>
      <c r="E687" s="263"/>
      <c r="F687" s="263"/>
      <c r="G687" s="263"/>
      <c r="H687" s="263"/>
      <c r="I687" s="625"/>
      <c r="J687" s="314"/>
      <c r="K687" s="314"/>
      <c r="L687" s="744"/>
      <c r="M687" s="746"/>
      <c r="N687" s="312"/>
      <c r="O687" s="312"/>
      <c r="P687" s="312"/>
      <c r="Q687" s="312"/>
      <c r="R687" s="312"/>
      <c r="S687" s="312"/>
      <c r="T687" s="263"/>
      <c r="U687" s="263"/>
      <c r="V687" s="263"/>
      <c r="W687" s="258"/>
      <c r="X687" s="263"/>
      <c r="Y687" s="263"/>
      <c r="Z687" s="263"/>
      <c r="AA687" s="263"/>
      <c r="AB687" s="312"/>
      <c r="AC687" s="312"/>
      <c r="AD687" s="312"/>
      <c r="AE687" s="312"/>
      <c r="AF687" s="312"/>
      <c r="AG687" s="312"/>
      <c r="AH687" s="312"/>
      <c r="AI687" s="312"/>
      <c r="AJ687" s="263"/>
      <c r="AK687" s="263"/>
      <c r="AL687" s="263"/>
      <c r="AM687" s="263"/>
      <c r="AN687" s="263"/>
      <c r="AO687" s="263"/>
      <c r="AP687" s="263"/>
      <c r="AQ687" s="263"/>
      <c r="AS687" s="117"/>
      <c r="AT687" s="117"/>
      <c r="FK687" s="125"/>
      <c r="FL687" s="125"/>
      <c r="FM687" s="125"/>
    </row>
    <row r="688" spans="1:169" x14ac:dyDescent="0.3">
      <c r="A688" s="309"/>
      <c r="B688" s="310"/>
      <c r="C688" s="263"/>
      <c r="D688" s="263"/>
      <c r="E688" s="263"/>
      <c r="F688" s="263"/>
      <c r="G688" s="263"/>
      <c r="H688" s="263"/>
      <c r="I688" s="625"/>
      <c r="J688" s="314"/>
      <c r="K688" s="314"/>
      <c r="L688" s="744"/>
      <c r="M688" s="746"/>
      <c r="N688" s="312"/>
      <c r="O688" s="312"/>
      <c r="P688" s="312"/>
      <c r="Q688" s="312"/>
      <c r="R688" s="312"/>
      <c r="S688" s="312"/>
      <c r="T688" s="263"/>
      <c r="U688" s="263"/>
      <c r="V688" s="263"/>
      <c r="W688" s="258"/>
      <c r="X688" s="263"/>
      <c r="Y688" s="263"/>
      <c r="Z688" s="263"/>
      <c r="AA688" s="263"/>
      <c r="AB688" s="312"/>
      <c r="AC688" s="312"/>
      <c r="AD688" s="312"/>
      <c r="AE688" s="312"/>
      <c r="AF688" s="312"/>
      <c r="AG688" s="312"/>
      <c r="AH688" s="312"/>
      <c r="AI688" s="312"/>
      <c r="AJ688" s="263"/>
      <c r="AK688" s="263"/>
      <c r="AL688" s="263"/>
      <c r="AM688" s="263"/>
      <c r="AN688" s="263"/>
      <c r="AO688" s="263"/>
      <c r="AP688" s="263"/>
      <c r="AQ688" s="263"/>
      <c r="AS688" s="117"/>
      <c r="AT688" s="117"/>
      <c r="FK688" s="125"/>
      <c r="FL688" s="125"/>
      <c r="FM688" s="125"/>
    </row>
    <row r="689" spans="1:169" x14ac:dyDescent="0.3">
      <c r="A689" s="309"/>
      <c r="B689" s="310"/>
      <c r="C689" s="263"/>
      <c r="D689" s="263"/>
      <c r="E689" s="263"/>
      <c r="F689" s="263"/>
      <c r="G689" s="263"/>
      <c r="H689" s="263"/>
      <c r="I689" s="625"/>
      <c r="J689" s="314"/>
      <c r="K689" s="314"/>
      <c r="L689" s="744"/>
      <c r="M689" s="746"/>
      <c r="N689" s="312"/>
      <c r="O689" s="312"/>
      <c r="P689" s="312"/>
      <c r="Q689" s="312"/>
      <c r="R689" s="312"/>
      <c r="S689" s="312"/>
      <c r="T689" s="263"/>
      <c r="U689" s="263"/>
      <c r="V689" s="263"/>
      <c r="W689" s="258"/>
      <c r="X689" s="263"/>
      <c r="Y689" s="263"/>
      <c r="Z689" s="263"/>
      <c r="AA689" s="263"/>
      <c r="AB689" s="312"/>
      <c r="AC689" s="312"/>
      <c r="AD689" s="312"/>
      <c r="AE689" s="312"/>
      <c r="AF689" s="312"/>
      <c r="AG689" s="312"/>
      <c r="AH689" s="312"/>
      <c r="AI689" s="312"/>
      <c r="AJ689" s="263"/>
      <c r="AK689" s="263"/>
      <c r="AL689" s="263"/>
      <c r="AM689" s="263"/>
      <c r="AN689" s="263"/>
      <c r="AO689" s="263"/>
      <c r="AP689" s="263"/>
      <c r="AQ689" s="263"/>
      <c r="AS689" s="117"/>
      <c r="AT689" s="117"/>
      <c r="FK689" s="125"/>
      <c r="FL689" s="125"/>
      <c r="FM689" s="125"/>
    </row>
    <row r="690" spans="1:169" x14ac:dyDescent="0.3">
      <c r="A690" s="309"/>
      <c r="B690" s="310"/>
      <c r="C690" s="263"/>
      <c r="D690" s="263"/>
      <c r="E690" s="263"/>
      <c r="F690" s="263"/>
      <c r="G690" s="263"/>
      <c r="H690" s="263"/>
      <c r="I690" s="625"/>
      <c r="J690" s="314"/>
      <c r="K690" s="314"/>
      <c r="L690" s="744"/>
      <c r="M690" s="746"/>
      <c r="N690" s="312"/>
      <c r="O690" s="312"/>
      <c r="P690" s="312"/>
      <c r="Q690" s="312"/>
      <c r="R690" s="312"/>
      <c r="S690" s="312"/>
      <c r="T690" s="263"/>
      <c r="U690" s="263"/>
      <c r="V690" s="263"/>
      <c r="W690" s="258"/>
      <c r="X690" s="263"/>
      <c r="Y690" s="263"/>
      <c r="Z690" s="263"/>
      <c r="AA690" s="263"/>
      <c r="AB690" s="312"/>
      <c r="AC690" s="312"/>
      <c r="AD690" s="312"/>
      <c r="AE690" s="312"/>
      <c r="AF690" s="312"/>
      <c r="AG690" s="312"/>
      <c r="AH690" s="312"/>
      <c r="AI690" s="312"/>
      <c r="AJ690" s="263"/>
      <c r="AK690" s="263"/>
      <c r="AL690" s="263"/>
      <c r="AM690" s="263"/>
      <c r="AN690" s="263"/>
      <c r="AO690" s="263"/>
      <c r="AP690" s="263"/>
      <c r="AQ690" s="263"/>
      <c r="AS690" s="117"/>
      <c r="AT690" s="117"/>
      <c r="FK690" s="125"/>
      <c r="FL690" s="125"/>
      <c r="FM690" s="125"/>
    </row>
    <row r="691" spans="1:169" x14ac:dyDescent="0.3">
      <c r="A691" s="309"/>
      <c r="B691" s="310"/>
      <c r="C691" s="263"/>
      <c r="D691" s="263"/>
      <c r="E691" s="263"/>
      <c r="F691" s="263"/>
      <c r="G691" s="263"/>
      <c r="H691" s="263"/>
      <c r="I691" s="625"/>
      <c r="J691" s="314"/>
      <c r="K691" s="314"/>
      <c r="L691" s="744"/>
      <c r="M691" s="746"/>
      <c r="N691" s="312"/>
      <c r="O691" s="312"/>
      <c r="P691" s="312"/>
      <c r="Q691" s="312"/>
      <c r="R691" s="312"/>
      <c r="S691" s="312"/>
      <c r="T691" s="263"/>
      <c r="U691" s="263"/>
      <c r="V691" s="263"/>
      <c r="W691" s="258"/>
      <c r="X691" s="263"/>
      <c r="Y691" s="263"/>
      <c r="Z691" s="263"/>
      <c r="AA691" s="263"/>
      <c r="AB691" s="312"/>
      <c r="AC691" s="312"/>
      <c r="AD691" s="312"/>
      <c r="AE691" s="312"/>
      <c r="AF691" s="312"/>
      <c r="AG691" s="312"/>
      <c r="AH691" s="312"/>
      <c r="AI691" s="312"/>
      <c r="AJ691" s="263"/>
      <c r="AK691" s="263"/>
      <c r="AL691" s="263"/>
      <c r="AM691" s="263"/>
      <c r="AN691" s="263"/>
      <c r="AO691" s="263"/>
      <c r="AP691" s="263"/>
      <c r="AQ691" s="263"/>
      <c r="AS691" s="117"/>
      <c r="AT691" s="117"/>
      <c r="FK691" s="125"/>
      <c r="FL691" s="125"/>
      <c r="FM691" s="125"/>
    </row>
    <row r="692" spans="1:169" x14ac:dyDescent="0.3">
      <c r="A692" s="309"/>
      <c r="B692" s="310"/>
      <c r="C692" s="263"/>
      <c r="D692" s="263"/>
      <c r="E692" s="263"/>
      <c r="F692" s="263"/>
      <c r="G692" s="263"/>
      <c r="H692" s="263"/>
      <c r="I692" s="625"/>
      <c r="J692" s="314"/>
      <c r="K692" s="314"/>
      <c r="L692" s="744"/>
      <c r="M692" s="746"/>
      <c r="N692" s="312"/>
      <c r="O692" s="312"/>
      <c r="P692" s="312"/>
      <c r="Q692" s="312"/>
      <c r="R692" s="312"/>
      <c r="S692" s="312"/>
      <c r="T692" s="263"/>
      <c r="U692" s="263"/>
      <c r="V692" s="263"/>
      <c r="W692" s="258"/>
      <c r="X692" s="263"/>
      <c r="Y692" s="263"/>
      <c r="Z692" s="263"/>
      <c r="AA692" s="263"/>
      <c r="AB692" s="312"/>
      <c r="AC692" s="312"/>
      <c r="AD692" s="312"/>
      <c r="AE692" s="312"/>
      <c r="AF692" s="312"/>
      <c r="AG692" s="312"/>
      <c r="AH692" s="312"/>
      <c r="AI692" s="312"/>
      <c r="AJ692" s="263"/>
      <c r="AK692" s="263"/>
      <c r="AL692" s="263"/>
      <c r="AM692" s="263"/>
      <c r="AN692" s="263"/>
      <c r="AO692" s="263"/>
      <c r="AP692" s="263"/>
      <c r="AQ692" s="263"/>
      <c r="AS692" s="117"/>
      <c r="AT692" s="117"/>
      <c r="FK692" s="125"/>
      <c r="FL692" s="125"/>
      <c r="FM692" s="125"/>
    </row>
    <row r="693" spans="1:169" x14ac:dyDescent="0.3">
      <c r="A693" s="309"/>
      <c r="B693" s="310"/>
      <c r="C693" s="263"/>
      <c r="D693" s="263"/>
      <c r="E693" s="263"/>
      <c r="F693" s="263"/>
      <c r="G693" s="263"/>
      <c r="H693" s="263"/>
      <c r="I693" s="625"/>
      <c r="J693" s="314"/>
      <c r="K693" s="314"/>
      <c r="L693" s="744"/>
      <c r="M693" s="746"/>
      <c r="N693" s="312"/>
      <c r="O693" s="312"/>
      <c r="P693" s="312"/>
      <c r="Q693" s="312"/>
      <c r="R693" s="312"/>
      <c r="S693" s="312"/>
      <c r="T693" s="263"/>
      <c r="U693" s="263"/>
      <c r="V693" s="263"/>
      <c r="W693" s="258"/>
      <c r="X693" s="263"/>
      <c r="Y693" s="263"/>
      <c r="Z693" s="263"/>
      <c r="AA693" s="263"/>
      <c r="AB693" s="312"/>
      <c r="AC693" s="312"/>
      <c r="AD693" s="312"/>
      <c r="AE693" s="312"/>
      <c r="AF693" s="312"/>
      <c r="AG693" s="312"/>
      <c r="AH693" s="312"/>
      <c r="AI693" s="312"/>
      <c r="AJ693" s="263"/>
      <c r="AK693" s="263"/>
      <c r="AL693" s="263"/>
      <c r="AM693" s="263"/>
      <c r="AN693" s="263"/>
      <c r="AO693" s="263"/>
      <c r="AP693" s="263"/>
      <c r="AQ693" s="263"/>
      <c r="AS693" s="117"/>
      <c r="AT693" s="117"/>
      <c r="FK693" s="125"/>
      <c r="FL693" s="125"/>
      <c r="FM693" s="125"/>
    </row>
    <row r="694" spans="1:169" x14ac:dyDescent="0.3">
      <c r="A694" s="309"/>
      <c r="B694" s="310"/>
      <c r="C694" s="263"/>
      <c r="D694" s="263"/>
      <c r="E694" s="263"/>
      <c r="F694" s="263"/>
      <c r="G694" s="263"/>
      <c r="H694" s="263"/>
      <c r="I694" s="625"/>
      <c r="J694" s="314"/>
      <c r="K694" s="314"/>
      <c r="L694" s="744"/>
      <c r="M694" s="746"/>
      <c r="N694" s="312"/>
      <c r="O694" s="312"/>
      <c r="P694" s="312"/>
      <c r="Q694" s="312"/>
      <c r="R694" s="312"/>
      <c r="S694" s="312"/>
      <c r="T694" s="263"/>
      <c r="U694" s="263"/>
      <c r="V694" s="263"/>
      <c r="W694" s="258"/>
      <c r="X694" s="263"/>
      <c r="Y694" s="263"/>
      <c r="Z694" s="263"/>
      <c r="AA694" s="263"/>
      <c r="AB694" s="312"/>
      <c r="AC694" s="312"/>
      <c r="AD694" s="312"/>
      <c r="AE694" s="312"/>
      <c r="AF694" s="312"/>
      <c r="AG694" s="312"/>
      <c r="AH694" s="312"/>
      <c r="AI694" s="312"/>
      <c r="AJ694" s="263"/>
      <c r="AK694" s="263"/>
      <c r="AL694" s="263"/>
      <c r="AM694" s="263"/>
      <c r="AN694" s="263"/>
      <c r="AO694" s="263"/>
      <c r="AP694" s="263"/>
      <c r="AQ694" s="263"/>
      <c r="AS694" s="117"/>
      <c r="AT694" s="117"/>
      <c r="FK694" s="125"/>
      <c r="FL694" s="125"/>
      <c r="FM694" s="125"/>
    </row>
    <row r="695" spans="1:169" x14ac:dyDescent="0.3">
      <c r="A695" s="309"/>
      <c r="B695" s="310"/>
      <c r="C695" s="263"/>
      <c r="D695" s="263"/>
      <c r="E695" s="263"/>
      <c r="F695" s="263"/>
      <c r="G695" s="263"/>
      <c r="H695" s="263"/>
      <c r="I695" s="625"/>
      <c r="J695" s="314"/>
      <c r="K695" s="314"/>
      <c r="L695" s="744"/>
      <c r="M695" s="746"/>
      <c r="N695" s="312"/>
      <c r="O695" s="312"/>
      <c r="P695" s="312"/>
      <c r="Q695" s="312"/>
      <c r="R695" s="312"/>
      <c r="S695" s="312"/>
      <c r="T695" s="263"/>
      <c r="U695" s="263"/>
      <c r="V695" s="263"/>
      <c r="W695" s="258"/>
      <c r="X695" s="263"/>
      <c r="Y695" s="263"/>
      <c r="Z695" s="263"/>
      <c r="AA695" s="263"/>
      <c r="AB695" s="312"/>
      <c r="AC695" s="312"/>
      <c r="AD695" s="312"/>
      <c r="AE695" s="312"/>
      <c r="AF695" s="312"/>
      <c r="AG695" s="312"/>
      <c r="AH695" s="312"/>
      <c r="AI695" s="312"/>
      <c r="AJ695" s="263"/>
      <c r="AK695" s="263"/>
      <c r="AL695" s="263"/>
      <c r="AM695" s="263"/>
      <c r="AN695" s="263"/>
      <c r="AO695" s="263"/>
      <c r="AP695" s="263"/>
      <c r="AQ695" s="263"/>
      <c r="AS695" s="117"/>
      <c r="AT695" s="117"/>
      <c r="FK695" s="125"/>
      <c r="FL695" s="125"/>
      <c r="FM695" s="125"/>
    </row>
    <row r="696" spans="1:169" x14ac:dyDescent="0.3">
      <c r="A696" s="309"/>
      <c r="B696" s="310"/>
      <c r="C696" s="263"/>
      <c r="D696" s="263"/>
      <c r="E696" s="263"/>
      <c r="F696" s="263"/>
      <c r="G696" s="263"/>
      <c r="H696" s="263"/>
      <c r="I696" s="625"/>
      <c r="J696" s="314"/>
      <c r="K696" s="314"/>
      <c r="L696" s="744"/>
      <c r="M696" s="746"/>
      <c r="N696" s="312"/>
      <c r="O696" s="312"/>
      <c r="P696" s="312"/>
      <c r="Q696" s="312"/>
      <c r="R696" s="312"/>
      <c r="S696" s="312"/>
      <c r="T696" s="263"/>
      <c r="U696" s="263"/>
      <c r="V696" s="263"/>
      <c r="W696" s="258"/>
      <c r="X696" s="263"/>
      <c r="Y696" s="263"/>
      <c r="Z696" s="263"/>
      <c r="AA696" s="263"/>
      <c r="AB696" s="312"/>
      <c r="AC696" s="312"/>
      <c r="AD696" s="312"/>
      <c r="AE696" s="312"/>
      <c r="AF696" s="312"/>
      <c r="AG696" s="312"/>
      <c r="AH696" s="312"/>
      <c r="AI696" s="312"/>
      <c r="AJ696" s="263"/>
      <c r="AK696" s="263"/>
      <c r="AL696" s="263"/>
      <c r="AM696" s="263"/>
      <c r="AN696" s="263"/>
      <c r="AO696" s="263"/>
      <c r="AP696" s="263"/>
      <c r="AQ696" s="263"/>
      <c r="AS696" s="117"/>
      <c r="AT696" s="117"/>
      <c r="FK696" s="125"/>
      <c r="FL696" s="125"/>
      <c r="FM696" s="125"/>
    </row>
    <row r="697" spans="1:169" x14ac:dyDescent="0.3">
      <c r="A697" s="309"/>
      <c r="B697" s="310"/>
      <c r="C697" s="263"/>
      <c r="D697" s="263"/>
      <c r="E697" s="263"/>
      <c r="F697" s="263"/>
      <c r="G697" s="263"/>
      <c r="H697" s="263"/>
      <c r="I697" s="625"/>
      <c r="J697" s="314"/>
      <c r="K697" s="314"/>
      <c r="L697" s="744"/>
      <c r="M697" s="746"/>
      <c r="N697" s="312"/>
      <c r="O697" s="312"/>
      <c r="P697" s="312"/>
      <c r="Q697" s="312"/>
      <c r="R697" s="312"/>
      <c r="S697" s="312"/>
      <c r="T697" s="263"/>
      <c r="U697" s="263"/>
      <c r="V697" s="263"/>
      <c r="W697" s="258"/>
      <c r="X697" s="263"/>
      <c r="Y697" s="263"/>
      <c r="Z697" s="263"/>
      <c r="AA697" s="263"/>
      <c r="AB697" s="312"/>
      <c r="AC697" s="312"/>
      <c r="AD697" s="312"/>
      <c r="AE697" s="312"/>
      <c r="AF697" s="312"/>
      <c r="AG697" s="312"/>
      <c r="AH697" s="312"/>
      <c r="AI697" s="312"/>
      <c r="AJ697" s="263"/>
      <c r="AK697" s="263"/>
      <c r="AL697" s="263"/>
      <c r="AM697" s="263"/>
      <c r="AN697" s="263"/>
      <c r="AO697" s="263"/>
      <c r="AP697" s="263"/>
      <c r="AQ697" s="263"/>
      <c r="AS697" s="117"/>
      <c r="AT697" s="117"/>
      <c r="FK697" s="125"/>
      <c r="FL697" s="125"/>
      <c r="FM697" s="125"/>
    </row>
    <row r="698" spans="1:169" x14ac:dyDescent="0.3">
      <c r="A698" s="309"/>
      <c r="B698" s="310"/>
      <c r="C698" s="263"/>
      <c r="D698" s="263"/>
      <c r="E698" s="263"/>
      <c r="F698" s="263"/>
      <c r="G698" s="263"/>
      <c r="H698" s="263"/>
      <c r="I698" s="625"/>
      <c r="J698" s="314"/>
      <c r="K698" s="314"/>
      <c r="L698" s="744"/>
      <c r="M698" s="746"/>
      <c r="N698" s="312"/>
      <c r="O698" s="312"/>
      <c r="P698" s="312"/>
      <c r="Q698" s="312"/>
      <c r="R698" s="312"/>
      <c r="S698" s="312"/>
      <c r="T698" s="263"/>
      <c r="U698" s="263"/>
      <c r="V698" s="263"/>
      <c r="W698" s="258"/>
      <c r="X698" s="263"/>
      <c r="Y698" s="263"/>
      <c r="Z698" s="263"/>
      <c r="AA698" s="263"/>
      <c r="AB698" s="312"/>
      <c r="AC698" s="312"/>
      <c r="AD698" s="312"/>
      <c r="AE698" s="312"/>
      <c r="AF698" s="312"/>
      <c r="AG698" s="312"/>
      <c r="AH698" s="312"/>
      <c r="AI698" s="312"/>
      <c r="AJ698" s="263"/>
      <c r="AK698" s="263"/>
      <c r="AL698" s="263"/>
      <c r="AM698" s="263"/>
      <c r="AN698" s="263"/>
      <c r="AO698" s="263"/>
      <c r="AP698" s="263"/>
      <c r="AQ698" s="263"/>
      <c r="AS698" s="117"/>
      <c r="AT698" s="117"/>
      <c r="FK698" s="125"/>
      <c r="FL698" s="125"/>
      <c r="FM698" s="125"/>
    </row>
    <row r="699" spans="1:169" x14ac:dyDescent="0.3">
      <c r="A699" s="309"/>
      <c r="B699" s="310"/>
      <c r="C699" s="263"/>
      <c r="D699" s="263"/>
      <c r="E699" s="263"/>
      <c r="F699" s="263"/>
      <c r="G699" s="263"/>
      <c r="H699" s="263"/>
      <c r="I699" s="625"/>
      <c r="J699" s="314"/>
      <c r="K699" s="314"/>
      <c r="L699" s="744"/>
      <c r="M699" s="746"/>
      <c r="N699" s="312"/>
      <c r="O699" s="312"/>
      <c r="P699" s="312"/>
      <c r="Q699" s="312"/>
      <c r="R699" s="312"/>
      <c r="S699" s="312"/>
      <c r="T699" s="263"/>
      <c r="U699" s="263"/>
      <c r="V699" s="263"/>
      <c r="W699" s="258"/>
      <c r="X699" s="263"/>
      <c r="Y699" s="263"/>
      <c r="Z699" s="263"/>
      <c r="AA699" s="263"/>
      <c r="AB699" s="312"/>
      <c r="AC699" s="312"/>
      <c r="AD699" s="312"/>
      <c r="AE699" s="312"/>
      <c r="AF699" s="312"/>
      <c r="AG699" s="312"/>
      <c r="AH699" s="312"/>
      <c r="AI699" s="312"/>
      <c r="AJ699" s="263"/>
      <c r="AK699" s="263"/>
      <c r="AL699" s="263"/>
      <c r="AM699" s="263"/>
      <c r="AN699" s="263"/>
      <c r="AO699" s="263"/>
      <c r="AP699" s="263"/>
      <c r="AQ699" s="263"/>
      <c r="AS699" s="117"/>
      <c r="AT699" s="117"/>
      <c r="FK699" s="125"/>
      <c r="FL699" s="125"/>
      <c r="FM699" s="125"/>
    </row>
    <row r="700" spans="1:169" x14ac:dyDescent="0.3">
      <c r="A700" s="309"/>
      <c r="B700" s="310"/>
      <c r="C700" s="263"/>
      <c r="D700" s="263"/>
      <c r="E700" s="263"/>
      <c r="F700" s="263"/>
      <c r="G700" s="263"/>
      <c r="H700" s="263"/>
      <c r="I700" s="625"/>
      <c r="J700" s="314"/>
      <c r="K700" s="314"/>
      <c r="L700" s="744"/>
      <c r="M700" s="746"/>
      <c r="N700" s="312"/>
      <c r="O700" s="312"/>
      <c r="P700" s="312"/>
      <c r="Q700" s="312"/>
      <c r="R700" s="312"/>
      <c r="S700" s="312"/>
      <c r="T700" s="263"/>
      <c r="U700" s="263"/>
      <c r="V700" s="263"/>
      <c r="W700" s="258"/>
      <c r="X700" s="263"/>
      <c r="Y700" s="263"/>
      <c r="Z700" s="263"/>
      <c r="AA700" s="263"/>
      <c r="AB700" s="312"/>
      <c r="AC700" s="312"/>
      <c r="AD700" s="312"/>
      <c r="AE700" s="312"/>
      <c r="AF700" s="312"/>
      <c r="AG700" s="312"/>
      <c r="AH700" s="312"/>
      <c r="AI700" s="312"/>
      <c r="AJ700" s="263"/>
      <c r="AK700" s="263"/>
      <c r="AL700" s="263"/>
      <c r="AM700" s="263"/>
      <c r="AN700" s="263"/>
      <c r="AO700" s="263"/>
      <c r="AP700" s="263"/>
      <c r="AQ700" s="263"/>
      <c r="AS700" s="117"/>
      <c r="AT700" s="117"/>
      <c r="FK700" s="125"/>
      <c r="FL700" s="125"/>
      <c r="FM700" s="125"/>
    </row>
    <row r="701" spans="1:169" x14ac:dyDescent="0.3">
      <c r="A701" s="309"/>
      <c r="B701" s="310"/>
      <c r="C701" s="263"/>
      <c r="D701" s="263"/>
      <c r="E701" s="263"/>
      <c r="F701" s="263"/>
      <c r="G701" s="263"/>
      <c r="H701" s="263"/>
      <c r="I701" s="625"/>
      <c r="J701" s="314"/>
      <c r="K701" s="314"/>
      <c r="L701" s="744"/>
      <c r="M701" s="746"/>
      <c r="N701" s="312"/>
      <c r="O701" s="312"/>
      <c r="P701" s="312"/>
      <c r="Q701" s="312"/>
      <c r="R701" s="312"/>
      <c r="S701" s="312"/>
      <c r="T701" s="263"/>
      <c r="U701" s="263"/>
      <c r="V701" s="263"/>
      <c r="W701" s="258"/>
      <c r="X701" s="263"/>
      <c r="Y701" s="263"/>
      <c r="Z701" s="263"/>
      <c r="AA701" s="263"/>
      <c r="AB701" s="312"/>
      <c r="AC701" s="312"/>
      <c r="AD701" s="312"/>
      <c r="AE701" s="312"/>
      <c r="AF701" s="312"/>
      <c r="AG701" s="312"/>
      <c r="AH701" s="312"/>
      <c r="AI701" s="312"/>
      <c r="AJ701" s="263"/>
      <c r="AK701" s="263"/>
      <c r="AL701" s="263"/>
      <c r="AM701" s="263"/>
      <c r="AN701" s="263"/>
      <c r="AO701" s="263"/>
      <c r="AP701" s="263"/>
      <c r="AQ701" s="263"/>
      <c r="AS701" s="117"/>
      <c r="AT701" s="117"/>
      <c r="FK701" s="125"/>
      <c r="FL701" s="125"/>
      <c r="FM701" s="125"/>
    </row>
    <row r="702" spans="1:169" x14ac:dyDescent="0.3">
      <c r="A702" s="309"/>
      <c r="B702" s="310"/>
      <c r="C702" s="263"/>
      <c r="D702" s="263"/>
      <c r="E702" s="263"/>
      <c r="F702" s="263"/>
      <c r="G702" s="263"/>
      <c r="H702" s="263"/>
      <c r="I702" s="625"/>
      <c r="J702" s="314"/>
      <c r="K702" s="314"/>
      <c r="L702" s="744"/>
      <c r="M702" s="746"/>
      <c r="N702" s="312"/>
      <c r="O702" s="312"/>
      <c r="P702" s="312"/>
      <c r="Q702" s="312"/>
      <c r="R702" s="312"/>
      <c r="S702" s="312"/>
      <c r="T702" s="263"/>
      <c r="U702" s="263"/>
      <c r="V702" s="263"/>
      <c r="W702" s="258"/>
      <c r="X702" s="263"/>
      <c r="Y702" s="263"/>
      <c r="Z702" s="263"/>
      <c r="AA702" s="263"/>
      <c r="AB702" s="312"/>
      <c r="AC702" s="312"/>
      <c r="AD702" s="312"/>
      <c r="AE702" s="312"/>
      <c r="AF702" s="312"/>
      <c r="AG702" s="312"/>
      <c r="AH702" s="312"/>
      <c r="AI702" s="312"/>
      <c r="AJ702" s="263"/>
      <c r="AK702" s="263"/>
      <c r="AL702" s="263"/>
      <c r="AM702" s="263"/>
      <c r="AN702" s="263"/>
      <c r="AO702" s="263"/>
      <c r="AP702" s="263"/>
      <c r="AQ702" s="263"/>
      <c r="AS702" s="117"/>
      <c r="AT702" s="117"/>
      <c r="FK702" s="125"/>
      <c r="FL702" s="125"/>
      <c r="FM702" s="125"/>
    </row>
    <row r="703" spans="1:169" x14ac:dyDescent="0.3">
      <c r="A703" s="309"/>
      <c r="B703" s="310"/>
      <c r="C703" s="263"/>
      <c r="D703" s="263"/>
      <c r="E703" s="263"/>
      <c r="F703" s="263"/>
      <c r="G703" s="263"/>
      <c r="H703" s="263"/>
      <c r="I703" s="625"/>
      <c r="J703" s="314"/>
      <c r="K703" s="314"/>
      <c r="L703" s="744"/>
      <c r="M703" s="746"/>
      <c r="N703" s="312"/>
      <c r="O703" s="312"/>
      <c r="P703" s="312"/>
      <c r="Q703" s="312"/>
      <c r="R703" s="312"/>
      <c r="S703" s="312"/>
      <c r="T703" s="263"/>
      <c r="U703" s="263"/>
      <c r="V703" s="263"/>
      <c r="W703" s="258"/>
      <c r="X703" s="263"/>
      <c r="Y703" s="263"/>
      <c r="Z703" s="263"/>
      <c r="AA703" s="263"/>
      <c r="AB703" s="312"/>
      <c r="AC703" s="312"/>
      <c r="AD703" s="312"/>
      <c r="AE703" s="312"/>
      <c r="AF703" s="312"/>
      <c r="AG703" s="312"/>
      <c r="AH703" s="312"/>
      <c r="AI703" s="312"/>
      <c r="AJ703" s="263"/>
      <c r="AK703" s="263"/>
      <c r="AL703" s="263"/>
      <c r="AM703" s="263"/>
      <c r="AN703" s="263"/>
      <c r="AO703" s="263"/>
      <c r="AP703" s="263"/>
      <c r="AQ703" s="263"/>
      <c r="AS703" s="117"/>
      <c r="AT703" s="117"/>
      <c r="FK703" s="125"/>
      <c r="FL703" s="125"/>
      <c r="FM703" s="125"/>
    </row>
    <row r="704" spans="1:169" x14ac:dyDescent="0.3">
      <c r="A704" s="309"/>
      <c r="B704" s="310"/>
      <c r="C704" s="263"/>
      <c r="D704" s="263"/>
      <c r="E704" s="263"/>
      <c r="F704" s="263"/>
      <c r="G704" s="263"/>
      <c r="H704" s="263"/>
      <c r="I704" s="625"/>
      <c r="J704" s="314"/>
      <c r="K704" s="314"/>
      <c r="L704" s="744"/>
      <c r="M704" s="746"/>
      <c r="N704" s="312"/>
      <c r="O704" s="312"/>
      <c r="P704" s="312"/>
      <c r="Q704" s="312"/>
      <c r="R704" s="312"/>
      <c r="S704" s="312"/>
      <c r="T704" s="263"/>
      <c r="U704" s="263"/>
      <c r="V704" s="263"/>
      <c r="W704" s="258"/>
      <c r="X704" s="263"/>
      <c r="Y704" s="263"/>
      <c r="Z704" s="263"/>
      <c r="AA704" s="263"/>
      <c r="AB704" s="312"/>
      <c r="AC704" s="312"/>
      <c r="AD704" s="312"/>
      <c r="AE704" s="312"/>
      <c r="AF704" s="312"/>
      <c r="AG704" s="312"/>
      <c r="AH704" s="312"/>
      <c r="AI704" s="312"/>
      <c r="AJ704" s="263"/>
      <c r="AK704" s="263"/>
      <c r="AL704" s="263"/>
      <c r="AM704" s="263"/>
      <c r="AN704" s="263"/>
      <c r="AO704" s="263"/>
      <c r="AP704" s="263"/>
      <c r="AQ704" s="263"/>
      <c r="AS704" s="117"/>
      <c r="AT704" s="117"/>
      <c r="FK704" s="125"/>
      <c r="FL704" s="125"/>
      <c r="FM704" s="125"/>
    </row>
    <row r="705" spans="1:169" x14ac:dyDescent="0.3">
      <c r="A705" s="309"/>
      <c r="B705" s="310"/>
      <c r="C705" s="263"/>
      <c r="D705" s="263"/>
      <c r="E705" s="263"/>
      <c r="F705" s="263"/>
      <c r="G705" s="263"/>
      <c r="H705" s="263"/>
      <c r="I705" s="625"/>
      <c r="J705" s="314"/>
      <c r="K705" s="314"/>
      <c r="L705" s="744"/>
      <c r="M705" s="746"/>
      <c r="N705" s="312"/>
      <c r="O705" s="312"/>
      <c r="P705" s="312"/>
      <c r="Q705" s="312"/>
      <c r="R705" s="312"/>
      <c r="S705" s="312"/>
      <c r="T705" s="263"/>
      <c r="U705" s="263"/>
      <c r="V705" s="263"/>
      <c r="W705" s="258"/>
      <c r="X705" s="263"/>
      <c r="Y705" s="263"/>
      <c r="Z705" s="263"/>
      <c r="AA705" s="263"/>
      <c r="AB705" s="312"/>
      <c r="AC705" s="312"/>
      <c r="AD705" s="312"/>
      <c r="AE705" s="312"/>
      <c r="AF705" s="312"/>
      <c r="AG705" s="312"/>
      <c r="AH705" s="312"/>
      <c r="AI705" s="312"/>
      <c r="AJ705" s="263"/>
      <c r="AK705" s="263"/>
      <c r="AL705" s="263"/>
      <c r="AM705" s="263"/>
      <c r="AN705" s="263"/>
      <c r="AO705" s="263"/>
      <c r="AP705" s="263"/>
      <c r="AQ705" s="263"/>
      <c r="AS705" s="117"/>
      <c r="AT705" s="117"/>
      <c r="FK705" s="125"/>
      <c r="FL705" s="125"/>
      <c r="FM705" s="125"/>
    </row>
    <row r="706" spans="1:169" x14ac:dyDescent="0.3">
      <c r="A706" s="309"/>
      <c r="B706" s="310"/>
      <c r="C706" s="263"/>
      <c r="D706" s="263"/>
      <c r="E706" s="263"/>
      <c r="F706" s="263"/>
      <c r="G706" s="263"/>
      <c r="H706" s="263"/>
      <c r="I706" s="625"/>
      <c r="J706" s="314"/>
      <c r="K706" s="314"/>
      <c r="L706" s="744"/>
      <c r="M706" s="746"/>
      <c r="N706" s="312"/>
      <c r="O706" s="312"/>
      <c r="P706" s="312"/>
      <c r="Q706" s="312"/>
      <c r="R706" s="312"/>
      <c r="S706" s="312"/>
      <c r="T706" s="263"/>
      <c r="U706" s="263"/>
      <c r="V706" s="263"/>
      <c r="W706" s="258"/>
      <c r="X706" s="263"/>
      <c r="Y706" s="263"/>
      <c r="Z706" s="263"/>
      <c r="AA706" s="263"/>
      <c r="AB706" s="312"/>
      <c r="AC706" s="312"/>
      <c r="AD706" s="312"/>
      <c r="AE706" s="312"/>
      <c r="AF706" s="312"/>
      <c r="AG706" s="312"/>
      <c r="AH706" s="312"/>
      <c r="AI706" s="312"/>
      <c r="AJ706" s="263"/>
      <c r="AK706" s="263"/>
      <c r="AL706" s="263"/>
      <c r="AM706" s="263"/>
      <c r="AN706" s="263"/>
      <c r="AO706" s="263"/>
      <c r="AP706" s="263"/>
      <c r="AQ706" s="263"/>
      <c r="AS706" s="117"/>
      <c r="AT706" s="117"/>
      <c r="FK706" s="125"/>
      <c r="FL706" s="125"/>
      <c r="FM706" s="125"/>
    </row>
    <row r="707" spans="1:169" x14ac:dyDescent="0.3">
      <c r="A707" s="309"/>
      <c r="B707" s="310"/>
      <c r="C707" s="263"/>
      <c r="D707" s="263"/>
      <c r="E707" s="263"/>
      <c r="F707" s="263"/>
      <c r="G707" s="263"/>
      <c r="H707" s="263"/>
      <c r="I707" s="625"/>
      <c r="J707" s="314"/>
      <c r="K707" s="314"/>
      <c r="L707" s="744"/>
      <c r="M707" s="746"/>
      <c r="N707" s="312"/>
      <c r="O707" s="312"/>
      <c r="P707" s="312"/>
      <c r="Q707" s="312"/>
      <c r="R707" s="312"/>
      <c r="S707" s="312"/>
      <c r="T707" s="263"/>
      <c r="U707" s="263"/>
      <c r="V707" s="263"/>
      <c r="W707" s="258"/>
      <c r="X707" s="263"/>
      <c r="Y707" s="263"/>
      <c r="Z707" s="263"/>
      <c r="AA707" s="263"/>
      <c r="AB707" s="312"/>
      <c r="AC707" s="312"/>
      <c r="AD707" s="312"/>
      <c r="AE707" s="312"/>
      <c r="AF707" s="312"/>
      <c r="AG707" s="312"/>
      <c r="AH707" s="312"/>
      <c r="AI707" s="312"/>
      <c r="AJ707" s="263"/>
      <c r="AK707" s="263"/>
      <c r="AL707" s="263"/>
      <c r="AM707" s="263"/>
      <c r="AN707" s="263"/>
      <c r="AO707" s="263"/>
      <c r="AP707" s="263"/>
      <c r="AQ707" s="263"/>
      <c r="AS707" s="117"/>
      <c r="AT707" s="117"/>
      <c r="FK707" s="125"/>
      <c r="FL707" s="125"/>
      <c r="FM707" s="125"/>
    </row>
    <row r="708" spans="1:169" x14ac:dyDescent="0.3">
      <c r="A708" s="309"/>
      <c r="B708" s="310"/>
      <c r="C708" s="263"/>
      <c r="D708" s="263"/>
      <c r="E708" s="263"/>
      <c r="F708" s="263"/>
      <c r="G708" s="263"/>
      <c r="H708" s="263"/>
      <c r="I708" s="625"/>
      <c r="J708" s="314"/>
      <c r="K708" s="314"/>
      <c r="L708" s="744"/>
      <c r="M708" s="746"/>
      <c r="N708" s="312"/>
      <c r="O708" s="312"/>
      <c r="P708" s="312"/>
      <c r="Q708" s="312"/>
      <c r="R708" s="312"/>
      <c r="S708" s="312"/>
      <c r="T708" s="263"/>
      <c r="U708" s="263"/>
      <c r="V708" s="263"/>
      <c r="W708" s="258"/>
      <c r="X708" s="263"/>
      <c r="Y708" s="263"/>
      <c r="Z708" s="263"/>
      <c r="AA708" s="263"/>
      <c r="AB708" s="312"/>
      <c r="AC708" s="312"/>
      <c r="AD708" s="312"/>
      <c r="AE708" s="312"/>
      <c r="AF708" s="312"/>
      <c r="AG708" s="312"/>
      <c r="AH708" s="312"/>
      <c r="AI708" s="312"/>
      <c r="AJ708" s="263"/>
      <c r="AK708" s="263"/>
      <c r="AL708" s="263"/>
      <c r="AM708" s="263"/>
      <c r="AN708" s="263"/>
      <c r="AO708" s="263"/>
      <c r="AP708" s="263"/>
      <c r="AQ708" s="263"/>
      <c r="AS708" s="117"/>
      <c r="AT708" s="117"/>
      <c r="FK708" s="125"/>
      <c r="FL708" s="125"/>
      <c r="FM708" s="125"/>
    </row>
    <row r="709" spans="1:169" x14ac:dyDescent="0.3">
      <c r="A709" s="309"/>
      <c r="B709" s="310"/>
      <c r="C709" s="263"/>
      <c r="D709" s="263"/>
      <c r="E709" s="263"/>
      <c r="F709" s="263"/>
      <c r="G709" s="263"/>
      <c r="H709" s="263"/>
      <c r="I709" s="625"/>
      <c r="J709" s="314"/>
      <c r="K709" s="314"/>
      <c r="L709" s="744"/>
      <c r="M709" s="746"/>
      <c r="N709" s="312"/>
      <c r="O709" s="312"/>
      <c r="P709" s="312"/>
      <c r="Q709" s="312"/>
      <c r="R709" s="312"/>
      <c r="S709" s="312"/>
      <c r="T709" s="263"/>
      <c r="U709" s="263"/>
      <c r="V709" s="263"/>
      <c r="W709" s="258"/>
      <c r="X709" s="263"/>
      <c r="Y709" s="263"/>
      <c r="Z709" s="263"/>
      <c r="AA709" s="263"/>
      <c r="AB709" s="312"/>
      <c r="AC709" s="312"/>
      <c r="AD709" s="312"/>
      <c r="AE709" s="312"/>
      <c r="AF709" s="312"/>
      <c r="AG709" s="312"/>
      <c r="AH709" s="312"/>
      <c r="AI709" s="312"/>
      <c r="AJ709" s="263"/>
      <c r="AK709" s="263"/>
      <c r="AL709" s="263"/>
      <c r="AM709" s="263"/>
      <c r="AN709" s="263"/>
      <c r="AO709" s="263"/>
      <c r="AP709" s="263"/>
      <c r="AQ709" s="263"/>
      <c r="AS709" s="117"/>
      <c r="AT709" s="117"/>
      <c r="FK709" s="125"/>
      <c r="FL709" s="125"/>
      <c r="FM709" s="125"/>
    </row>
    <row r="710" spans="1:169" x14ac:dyDescent="0.3">
      <c r="A710" s="309"/>
      <c r="B710" s="310"/>
      <c r="C710" s="263"/>
      <c r="D710" s="263"/>
      <c r="E710" s="263"/>
      <c r="F710" s="263"/>
      <c r="G710" s="263"/>
      <c r="H710" s="263"/>
      <c r="I710" s="625"/>
      <c r="J710" s="314"/>
      <c r="K710" s="314"/>
      <c r="L710" s="744"/>
      <c r="M710" s="746"/>
      <c r="N710" s="312"/>
      <c r="O710" s="312"/>
      <c r="P710" s="312"/>
      <c r="Q710" s="312"/>
      <c r="R710" s="312"/>
      <c r="S710" s="312"/>
      <c r="T710" s="263"/>
      <c r="U710" s="263"/>
      <c r="V710" s="263"/>
      <c r="W710" s="258"/>
      <c r="X710" s="263"/>
      <c r="Y710" s="263"/>
      <c r="Z710" s="263"/>
      <c r="AA710" s="263"/>
      <c r="AB710" s="312"/>
      <c r="AC710" s="312"/>
      <c r="AD710" s="312"/>
      <c r="AE710" s="312"/>
      <c r="AF710" s="312"/>
      <c r="AG710" s="312"/>
      <c r="AH710" s="312"/>
      <c r="AI710" s="312"/>
      <c r="AJ710" s="263"/>
      <c r="AK710" s="263"/>
      <c r="AL710" s="263"/>
      <c r="AM710" s="263"/>
      <c r="AN710" s="263"/>
      <c r="AO710" s="263"/>
      <c r="AP710" s="263"/>
      <c r="AQ710" s="263"/>
      <c r="AS710" s="117"/>
      <c r="AT710" s="117"/>
      <c r="FK710" s="125"/>
      <c r="FL710" s="125"/>
      <c r="FM710" s="125"/>
    </row>
    <row r="711" spans="1:169" x14ac:dyDescent="0.3">
      <c r="A711" s="309"/>
      <c r="B711" s="310"/>
      <c r="C711" s="263"/>
      <c r="D711" s="263"/>
      <c r="E711" s="263"/>
      <c r="F711" s="263"/>
      <c r="G711" s="263"/>
      <c r="H711" s="263"/>
      <c r="I711" s="625"/>
      <c r="J711" s="314"/>
      <c r="K711" s="314"/>
      <c r="L711" s="744"/>
      <c r="M711" s="746"/>
      <c r="N711" s="312"/>
      <c r="O711" s="312"/>
      <c r="P711" s="312"/>
      <c r="Q711" s="312"/>
      <c r="R711" s="312"/>
      <c r="S711" s="312"/>
      <c r="T711" s="263"/>
      <c r="U711" s="263"/>
      <c r="V711" s="263"/>
      <c r="W711" s="258"/>
      <c r="X711" s="263"/>
      <c r="Y711" s="263"/>
      <c r="Z711" s="263"/>
      <c r="AA711" s="263"/>
      <c r="AB711" s="312"/>
      <c r="AC711" s="312"/>
      <c r="AD711" s="312"/>
      <c r="AE711" s="312"/>
      <c r="AF711" s="312"/>
      <c r="AG711" s="312"/>
      <c r="AH711" s="312"/>
      <c r="AI711" s="312"/>
      <c r="AJ711" s="263"/>
      <c r="AK711" s="263"/>
      <c r="AL711" s="263"/>
      <c r="AM711" s="263"/>
      <c r="AN711" s="263"/>
      <c r="AO711" s="263"/>
      <c r="AP711" s="263"/>
      <c r="AQ711" s="263"/>
      <c r="AS711" s="117"/>
      <c r="AT711" s="117"/>
      <c r="FK711" s="125"/>
      <c r="FL711" s="125"/>
      <c r="FM711" s="125"/>
    </row>
    <row r="712" spans="1:169" x14ac:dyDescent="0.3">
      <c r="A712" s="309"/>
      <c r="B712" s="310"/>
      <c r="C712" s="263"/>
      <c r="D712" s="263"/>
      <c r="E712" s="263"/>
      <c r="F712" s="263"/>
      <c r="G712" s="263"/>
      <c r="H712" s="263"/>
      <c r="I712" s="625"/>
      <c r="J712" s="314"/>
      <c r="K712" s="314"/>
      <c r="L712" s="744"/>
      <c r="M712" s="746"/>
      <c r="N712" s="312"/>
      <c r="O712" s="312"/>
      <c r="P712" s="312"/>
      <c r="Q712" s="312"/>
      <c r="R712" s="312"/>
      <c r="S712" s="312"/>
      <c r="T712" s="263"/>
      <c r="U712" s="263"/>
      <c r="V712" s="263"/>
      <c r="W712" s="258"/>
      <c r="X712" s="263"/>
      <c r="Y712" s="263"/>
      <c r="Z712" s="263"/>
      <c r="AA712" s="263"/>
      <c r="AB712" s="312"/>
      <c r="AC712" s="312"/>
      <c r="AD712" s="312"/>
      <c r="AE712" s="312"/>
      <c r="AF712" s="312"/>
      <c r="AG712" s="312"/>
      <c r="AH712" s="312"/>
      <c r="AI712" s="312"/>
      <c r="AJ712" s="263"/>
      <c r="AK712" s="263"/>
      <c r="AL712" s="263"/>
      <c r="AM712" s="263"/>
      <c r="AN712" s="263"/>
      <c r="AO712" s="263"/>
      <c r="AP712" s="263"/>
      <c r="AQ712" s="263"/>
      <c r="AS712" s="117"/>
      <c r="AT712" s="117"/>
      <c r="FK712" s="125"/>
      <c r="FL712" s="125"/>
      <c r="FM712" s="125"/>
    </row>
    <row r="713" spans="1:169" x14ac:dyDescent="0.3">
      <c r="A713" s="309"/>
      <c r="B713" s="310"/>
      <c r="C713" s="263"/>
      <c r="D713" s="263"/>
      <c r="E713" s="263"/>
      <c r="F713" s="263"/>
      <c r="G713" s="263"/>
      <c r="H713" s="263"/>
      <c r="I713" s="625"/>
      <c r="J713" s="314"/>
      <c r="K713" s="314"/>
      <c r="L713" s="744"/>
      <c r="M713" s="746"/>
      <c r="N713" s="312"/>
      <c r="O713" s="312"/>
      <c r="P713" s="312"/>
      <c r="Q713" s="312"/>
      <c r="R713" s="312"/>
      <c r="S713" s="312"/>
      <c r="T713" s="263"/>
      <c r="U713" s="263"/>
      <c r="V713" s="263"/>
      <c r="W713" s="258"/>
      <c r="X713" s="263"/>
      <c r="Y713" s="263"/>
      <c r="Z713" s="263"/>
      <c r="AA713" s="263"/>
      <c r="AB713" s="312"/>
      <c r="AC713" s="312"/>
      <c r="AD713" s="312"/>
      <c r="AE713" s="312"/>
      <c r="AF713" s="312"/>
      <c r="AG713" s="312"/>
      <c r="AH713" s="312"/>
      <c r="AI713" s="312"/>
      <c r="AJ713" s="263"/>
      <c r="AK713" s="263"/>
      <c r="AL713" s="263"/>
      <c r="AM713" s="263"/>
      <c r="AN713" s="263"/>
      <c r="AO713" s="263"/>
      <c r="AP713" s="263"/>
      <c r="AQ713" s="263"/>
      <c r="AS713" s="117"/>
      <c r="AT713" s="117"/>
      <c r="FK713" s="125"/>
      <c r="FL713" s="125"/>
      <c r="FM713" s="125"/>
    </row>
    <row r="714" spans="1:169" x14ac:dyDescent="0.3">
      <c r="A714" s="309"/>
      <c r="B714" s="310"/>
      <c r="C714" s="263"/>
      <c r="D714" s="263"/>
      <c r="E714" s="263"/>
      <c r="F714" s="263"/>
      <c r="G714" s="263"/>
      <c r="H714" s="263"/>
      <c r="I714" s="625"/>
      <c r="J714" s="314"/>
      <c r="K714" s="314"/>
      <c r="L714" s="744"/>
      <c r="M714" s="746"/>
      <c r="N714" s="312"/>
      <c r="O714" s="312"/>
      <c r="P714" s="312"/>
      <c r="Q714" s="312"/>
      <c r="R714" s="312"/>
      <c r="S714" s="312"/>
      <c r="T714" s="263"/>
      <c r="U714" s="263"/>
      <c r="V714" s="263"/>
      <c r="W714" s="258"/>
      <c r="X714" s="263"/>
      <c r="Y714" s="263"/>
      <c r="Z714" s="263"/>
      <c r="AA714" s="263"/>
      <c r="AB714" s="312"/>
      <c r="AC714" s="312"/>
      <c r="AD714" s="312"/>
      <c r="AE714" s="312"/>
      <c r="AF714" s="312"/>
      <c r="AG714" s="312"/>
      <c r="AH714" s="312"/>
      <c r="AI714" s="312"/>
      <c r="AJ714" s="263"/>
      <c r="AK714" s="263"/>
      <c r="AL714" s="263"/>
      <c r="AM714" s="263"/>
      <c r="AN714" s="263"/>
      <c r="AO714" s="263"/>
      <c r="AP714" s="263"/>
      <c r="AQ714" s="263"/>
      <c r="AS714" s="117"/>
      <c r="AT714" s="117"/>
      <c r="FK714" s="125"/>
      <c r="FL714" s="125"/>
      <c r="FM714" s="125"/>
    </row>
    <row r="715" spans="1:169" x14ac:dyDescent="0.3">
      <c r="A715" s="309"/>
      <c r="B715" s="310"/>
      <c r="C715" s="263"/>
      <c r="D715" s="263"/>
      <c r="E715" s="263"/>
      <c r="F715" s="263"/>
      <c r="G715" s="263"/>
      <c r="H715" s="263"/>
      <c r="I715" s="625"/>
      <c r="J715" s="314"/>
      <c r="K715" s="314"/>
      <c r="L715" s="744"/>
      <c r="M715" s="746"/>
      <c r="N715" s="312"/>
      <c r="O715" s="312"/>
      <c r="P715" s="312"/>
      <c r="Q715" s="312"/>
      <c r="R715" s="312"/>
      <c r="S715" s="312"/>
      <c r="T715" s="263"/>
      <c r="U715" s="263"/>
      <c r="V715" s="263"/>
      <c r="W715" s="258"/>
      <c r="X715" s="263"/>
      <c r="Y715" s="263"/>
      <c r="Z715" s="263"/>
      <c r="AA715" s="263"/>
      <c r="AB715" s="312"/>
      <c r="AC715" s="312"/>
      <c r="AD715" s="312"/>
      <c r="AE715" s="312"/>
      <c r="AF715" s="312"/>
      <c r="AG715" s="312"/>
      <c r="AH715" s="312"/>
      <c r="AI715" s="312"/>
      <c r="AJ715" s="263"/>
      <c r="AK715" s="263"/>
      <c r="AL715" s="263"/>
      <c r="AM715" s="263"/>
      <c r="AN715" s="263"/>
      <c r="AO715" s="263"/>
      <c r="AP715" s="263"/>
      <c r="AQ715" s="263"/>
      <c r="AS715" s="117"/>
      <c r="AT715" s="117"/>
      <c r="FK715" s="125"/>
      <c r="FL715" s="125"/>
      <c r="FM715" s="125"/>
    </row>
    <row r="716" spans="1:169" x14ac:dyDescent="0.3">
      <c r="A716" s="309"/>
      <c r="B716" s="310"/>
      <c r="C716" s="263"/>
      <c r="D716" s="263"/>
      <c r="E716" s="263"/>
      <c r="F716" s="263"/>
      <c r="G716" s="263"/>
      <c r="H716" s="263"/>
      <c r="I716" s="625"/>
      <c r="J716" s="314"/>
      <c r="K716" s="314"/>
      <c r="L716" s="744"/>
      <c r="M716" s="746"/>
      <c r="N716" s="312"/>
      <c r="O716" s="312"/>
      <c r="P716" s="312"/>
      <c r="Q716" s="312"/>
      <c r="R716" s="312"/>
      <c r="S716" s="312"/>
      <c r="T716" s="263"/>
      <c r="U716" s="263"/>
      <c r="V716" s="263"/>
      <c r="W716" s="258"/>
      <c r="X716" s="263"/>
      <c r="Y716" s="263"/>
      <c r="Z716" s="263"/>
      <c r="AA716" s="263"/>
      <c r="AB716" s="312"/>
      <c r="AC716" s="312"/>
      <c r="AD716" s="312"/>
      <c r="AE716" s="312"/>
      <c r="AF716" s="312"/>
      <c r="AG716" s="312"/>
      <c r="AH716" s="312"/>
      <c r="AI716" s="312"/>
      <c r="AJ716" s="263"/>
      <c r="AK716" s="263"/>
      <c r="AL716" s="263"/>
      <c r="AM716" s="263"/>
      <c r="AN716" s="263"/>
      <c r="AO716" s="263"/>
      <c r="AP716" s="263"/>
      <c r="AQ716" s="263"/>
      <c r="AS716" s="117"/>
      <c r="AT716" s="117"/>
      <c r="FK716" s="125"/>
      <c r="FL716" s="125"/>
      <c r="FM716" s="125"/>
    </row>
    <row r="717" spans="1:169" x14ac:dyDescent="0.3">
      <c r="A717" s="309"/>
      <c r="B717" s="310"/>
      <c r="C717" s="263"/>
      <c r="D717" s="263"/>
      <c r="E717" s="263"/>
      <c r="F717" s="263"/>
      <c r="G717" s="263"/>
      <c r="H717" s="263"/>
      <c r="I717" s="625"/>
      <c r="J717" s="314"/>
      <c r="K717" s="314"/>
      <c r="L717" s="744"/>
      <c r="M717" s="746"/>
      <c r="N717" s="312"/>
      <c r="O717" s="312"/>
      <c r="P717" s="312"/>
      <c r="Q717" s="312"/>
      <c r="R717" s="312"/>
      <c r="S717" s="312"/>
      <c r="T717" s="263"/>
      <c r="U717" s="263"/>
      <c r="V717" s="263"/>
      <c r="W717" s="258"/>
      <c r="X717" s="263"/>
      <c r="Y717" s="263"/>
      <c r="Z717" s="263"/>
      <c r="AA717" s="263"/>
      <c r="AB717" s="312"/>
      <c r="AC717" s="312"/>
      <c r="AD717" s="312"/>
      <c r="AE717" s="312"/>
      <c r="AF717" s="312"/>
      <c r="AG717" s="312"/>
      <c r="AH717" s="312"/>
      <c r="AI717" s="312"/>
      <c r="AJ717" s="263"/>
      <c r="AK717" s="263"/>
      <c r="AL717" s="263"/>
      <c r="AM717" s="263"/>
      <c r="AN717" s="263"/>
      <c r="AO717" s="263"/>
      <c r="AP717" s="263"/>
      <c r="AQ717" s="263"/>
      <c r="AS717" s="117"/>
      <c r="AT717" s="117"/>
      <c r="FK717" s="125"/>
      <c r="FL717" s="125"/>
      <c r="FM717" s="125"/>
    </row>
    <row r="718" spans="1:169" x14ac:dyDescent="0.3">
      <c r="A718" s="309"/>
      <c r="B718" s="310"/>
      <c r="C718" s="263"/>
      <c r="D718" s="263"/>
      <c r="E718" s="263"/>
      <c r="F718" s="263"/>
      <c r="G718" s="263"/>
      <c r="H718" s="263"/>
      <c r="I718" s="625"/>
      <c r="J718" s="314"/>
      <c r="K718" s="314"/>
      <c r="L718" s="744"/>
      <c r="M718" s="746"/>
      <c r="N718" s="312"/>
      <c r="O718" s="312"/>
      <c r="P718" s="312"/>
      <c r="Q718" s="312"/>
      <c r="R718" s="312"/>
      <c r="S718" s="312"/>
      <c r="T718" s="263"/>
      <c r="U718" s="263"/>
      <c r="V718" s="263"/>
      <c r="W718" s="258"/>
      <c r="X718" s="263"/>
      <c r="Y718" s="263"/>
      <c r="Z718" s="263"/>
      <c r="AA718" s="263"/>
      <c r="AB718" s="312"/>
      <c r="AC718" s="312"/>
      <c r="AD718" s="312"/>
      <c r="AE718" s="312"/>
      <c r="AF718" s="312"/>
      <c r="AG718" s="312"/>
      <c r="AH718" s="312"/>
      <c r="AI718" s="312"/>
      <c r="AJ718" s="263"/>
      <c r="AK718" s="263"/>
      <c r="AL718" s="263"/>
      <c r="AM718" s="263"/>
      <c r="AN718" s="263"/>
      <c r="AO718" s="263"/>
      <c r="AP718" s="263"/>
      <c r="AQ718" s="263"/>
      <c r="AS718" s="117"/>
      <c r="AT718" s="117"/>
      <c r="FK718" s="125"/>
      <c r="FL718" s="125"/>
      <c r="FM718" s="125"/>
    </row>
    <row r="719" spans="1:169" x14ac:dyDescent="0.3">
      <c r="A719" s="309"/>
      <c r="B719" s="310"/>
      <c r="C719" s="263"/>
      <c r="D719" s="263"/>
      <c r="E719" s="263"/>
      <c r="F719" s="263"/>
      <c r="G719" s="263"/>
      <c r="H719" s="263"/>
      <c r="I719" s="625"/>
      <c r="J719" s="314"/>
      <c r="K719" s="314"/>
      <c r="L719" s="744"/>
      <c r="M719" s="746"/>
      <c r="N719" s="312"/>
      <c r="O719" s="312"/>
      <c r="P719" s="312"/>
      <c r="Q719" s="312"/>
      <c r="R719" s="312"/>
      <c r="S719" s="312"/>
      <c r="T719" s="263"/>
      <c r="U719" s="263"/>
      <c r="V719" s="263"/>
      <c r="W719" s="258"/>
      <c r="X719" s="263"/>
      <c r="Y719" s="263"/>
      <c r="Z719" s="263"/>
      <c r="AA719" s="263"/>
      <c r="AB719" s="312"/>
      <c r="AC719" s="312"/>
      <c r="AD719" s="312"/>
      <c r="AE719" s="312"/>
      <c r="AF719" s="312"/>
      <c r="AG719" s="312"/>
      <c r="AH719" s="312"/>
      <c r="AI719" s="312"/>
      <c r="AJ719" s="263"/>
      <c r="AK719" s="263"/>
      <c r="AL719" s="263"/>
      <c r="AM719" s="263"/>
      <c r="AN719" s="263"/>
      <c r="AO719" s="263"/>
      <c r="AP719" s="263"/>
      <c r="AQ719" s="263"/>
      <c r="AS719" s="117"/>
      <c r="AT719" s="117"/>
      <c r="FK719" s="125"/>
      <c r="FL719" s="125"/>
      <c r="FM719" s="125"/>
    </row>
    <row r="720" spans="1:169" x14ac:dyDescent="0.3">
      <c r="A720" s="309"/>
      <c r="B720" s="310"/>
      <c r="C720" s="263"/>
      <c r="D720" s="263"/>
      <c r="E720" s="263"/>
      <c r="F720" s="263"/>
      <c r="G720" s="263"/>
      <c r="H720" s="263"/>
      <c r="I720" s="625"/>
      <c r="J720" s="314"/>
      <c r="K720" s="314"/>
      <c r="L720" s="744"/>
      <c r="M720" s="746"/>
      <c r="N720" s="312"/>
      <c r="O720" s="312"/>
      <c r="P720" s="312"/>
      <c r="Q720" s="312"/>
      <c r="R720" s="312"/>
      <c r="S720" s="312"/>
      <c r="T720" s="263"/>
      <c r="U720" s="263"/>
      <c r="V720" s="263"/>
      <c r="W720" s="258"/>
      <c r="X720" s="263"/>
      <c r="Y720" s="263"/>
      <c r="Z720" s="263"/>
      <c r="AA720" s="263"/>
      <c r="AB720" s="312"/>
      <c r="AC720" s="312"/>
      <c r="AD720" s="312"/>
      <c r="AE720" s="312"/>
      <c r="AF720" s="312"/>
      <c r="AG720" s="312"/>
      <c r="AH720" s="312"/>
      <c r="AI720" s="312"/>
      <c r="AJ720" s="263"/>
      <c r="AK720" s="263"/>
      <c r="AL720" s="263"/>
      <c r="AM720" s="263"/>
      <c r="AN720" s="263"/>
      <c r="AO720" s="263"/>
      <c r="AP720" s="263"/>
      <c r="AQ720" s="263"/>
      <c r="AS720" s="117"/>
      <c r="AT720" s="117"/>
      <c r="FK720" s="125"/>
      <c r="FL720" s="125"/>
      <c r="FM720" s="125"/>
    </row>
    <row r="721" spans="1:169" x14ac:dyDescent="0.3">
      <c r="A721" s="309"/>
      <c r="B721" s="310"/>
      <c r="C721" s="263"/>
      <c r="D721" s="263"/>
      <c r="E721" s="263"/>
      <c r="F721" s="263"/>
      <c r="G721" s="263"/>
      <c r="H721" s="263"/>
      <c r="I721" s="625"/>
      <c r="J721" s="314"/>
      <c r="K721" s="314"/>
      <c r="L721" s="744"/>
      <c r="M721" s="746"/>
      <c r="N721" s="312"/>
      <c r="O721" s="312"/>
      <c r="P721" s="312"/>
      <c r="Q721" s="312"/>
      <c r="R721" s="312"/>
      <c r="S721" s="312"/>
      <c r="T721" s="263"/>
      <c r="U721" s="263"/>
      <c r="V721" s="263"/>
      <c r="W721" s="258"/>
      <c r="X721" s="263"/>
      <c r="Y721" s="263"/>
      <c r="Z721" s="263"/>
      <c r="AA721" s="263"/>
      <c r="AB721" s="312"/>
      <c r="AC721" s="312"/>
      <c r="AD721" s="312"/>
      <c r="AE721" s="312"/>
      <c r="AF721" s="312"/>
      <c r="AG721" s="312"/>
      <c r="AH721" s="312"/>
      <c r="AI721" s="312"/>
      <c r="AJ721" s="263"/>
      <c r="AK721" s="263"/>
      <c r="AL721" s="263"/>
      <c r="AM721" s="263"/>
      <c r="AN721" s="263"/>
      <c r="AO721" s="263"/>
      <c r="AP721" s="263"/>
      <c r="AQ721" s="263"/>
      <c r="AS721" s="117"/>
      <c r="AT721" s="117"/>
      <c r="FK721" s="125"/>
      <c r="FL721" s="125"/>
      <c r="FM721" s="125"/>
    </row>
    <row r="722" spans="1:169" x14ac:dyDescent="0.3">
      <c r="A722" s="309"/>
      <c r="B722" s="310"/>
      <c r="C722" s="263"/>
      <c r="D722" s="263"/>
      <c r="E722" s="263"/>
      <c r="F722" s="263"/>
      <c r="G722" s="263"/>
      <c r="H722" s="263"/>
      <c r="I722" s="625"/>
      <c r="J722" s="314"/>
      <c r="K722" s="314"/>
      <c r="L722" s="744"/>
      <c r="M722" s="746"/>
      <c r="N722" s="312"/>
      <c r="O722" s="312"/>
      <c r="P722" s="312"/>
      <c r="Q722" s="312"/>
      <c r="R722" s="312"/>
      <c r="S722" s="312"/>
      <c r="T722" s="263"/>
      <c r="U722" s="263"/>
      <c r="V722" s="263"/>
      <c r="W722" s="258"/>
      <c r="X722" s="263"/>
      <c r="Y722" s="263"/>
      <c r="Z722" s="263"/>
      <c r="AA722" s="263"/>
      <c r="AB722" s="312"/>
      <c r="AC722" s="312"/>
      <c r="AD722" s="312"/>
      <c r="AE722" s="312"/>
      <c r="AF722" s="312"/>
      <c r="AG722" s="312"/>
      <c r="AH722" s="312"/>
      <c r="AI722" s="312"/>
      <c r="AJ722" s="263"/>
      <c r="AK722" s="263"/>
      <c r="AL722" s="263"/>
      <c r="AM722" s="263"/>
      <c r="AN722" s="263"/>
      <c r="AO722" s="263"/>
      <c r="AP722" s="263"/>
      <c r="AQ722" s="263"/>
      <c r="AS722" s="117"/>
      <c r="AT722" s="117"/>
      <c r="FK722" s="125"/>
      <c r="FL722" s="125"/>
      <c r="FM722" s="125"/>
    </row>
    <row r="723" spans="1:169" x14ac:dyDescent="0.3">
      <c r="A723" s="309"/>
      <c r="B723" s="310"/>
      <c r="C723" s="263"/>
      <c r="D723" s="263"/>
      <c r="E723" s="263"/>
      <c r="F723" s="263"/>
      <c r="G723" s="263"/>
      <c r="H723" s="263"/>
      <c r="I723" s="625"/>
      <c r="J723" s="314"/>
      <c r="K723" s="314"/>
      <c r="L723" s="744"/>
      <c r="M723" s="746"/>
      <c r="N723" s="312"/>
      <c r="O723" s="312"/>
      <c r="P723" s="312"/>
      <c r="Q723" s="312"/>
      <c r="R723" s="312"/>
      <c r="S723" s="312"/>
      <c r="T723" s="263"/>
      <c r="U723" s="263"/>
      <c r="V723" s="263"/>
      <c r="W723" s="258"/>
      <c r="X723" s="263"/>
      <c r="Y723" s="263"/>
      <c r="Z723" s="263"/>
      <c r="AA723" s="263"/>
      <c r="AB723" s="312"/>
      <c r="AC723" s="312"/>
      <c r="AD723" s="312"/>
      <c r="AE723" s="312"/>
      <c r="AF723" s="312"/>
      <c r="AG723" s="312"/>
      <c r="AH723" s="312"/>
      <c r="AI723" s="312"/>
      <c r="AJ723" s="263"/>
      <c r="AK723" s="263"/>
      <c r="AL723" s="263"/>
      <c r="AM723" s="263"/>
      <c r="AN723" s="263"/>
      <c r="AO723" s="263"/>
      <c r="AP723" s="263"/>
      <c r="AQ723" s="263"/>
      <c r="AS723" s="117"/>
      <c r="AT723" s="117"/>
      <c r="FK723" s="125"/>
      <c r="FL723" s="125"/>
      <c r="FM723" s="125"/>
    </row>
    <row r="724" spans="1:169" x14ac:dyDescent="0.3">
      <c r="A724" s="309"/>
      <c r="B724" s="310"/>
      <c r="C724" s="263"/>
      <c r="D724" s="263"/>
      <c r="E724" s="263"/>
      <c r="F724" s="263"/>
      <c r="G724" s="263"/>
      <c r="H724" s="263"/>
      <c r="I724" s="625"/>
      <c r="J724" s="314"/>
      <c r="K724" s="314"/>
      <c r="L724" s="744"/>
      <c r="M724" s="746"/>
      <c r="N724" s="312"/>
      <c r="O724" s="312"/>
      <c r="P724" s="312"/>
      <c r="Q724" s="312"/>
      <c r="R724" s="312"/>
      <c r="S724" s="312"/>
      <c r="T724" s="263"/>
      <c r="U724" s="263"/>
      <c r="V724" s="263"/>
      <c r="W724" s="258"/>
      <c r="X724" s="263"/>
      <c r="Y724" s="263"/>
      <c r="Z724" s="263"/>
      <c r="AA724" s="263"/>
      <c r="AB724" s="312"/>
      <c r="AC724" s="312"/>
      <c r="AD724" s="312"/>
      <c r="AE724" s="312"/>
      <c r="AF724" s="312"/>
      <c r="AG724" s="312"/>
      <c r="AH724" s="312"/>
      <c r="AI724" s="312"/>
      <c r="AJ724" s="263"/>
      <c r="AK724" s="263"/>
      <c r="AL724" s="263"/>
      <c r="AM724" s="263"/>
      <c r="AN724" s="263"/>
      <c r="AO724" s="263"/>
      <c r="AP724" s="263"/>
      <c r="AQ724" s="263"/>
      <c r="AS724" s="117"/>
      <c r="AT724" s="117"/>
      <c r="FK724" s="125"/>
      <c r="FL724" s="125"/>
      <c r="FM724" s="125"/>
    </row>
    <row r="725" spans="1:169" x14ac:dyDescent="0.3">
      <c r="A725" s="309"/>
      <c r="B725" s="310"/>
      <c r="C725" s="263"/>
      <c r="D725" s="263"/>
      <c r="E725" s="263"/>
      <c r="F725" s="263"/>
      <c r="G725" s="263"/>
      <c r="H725" s="263"/>
      <c r="I725" s="625"/>
      <c r="J725" s="314"/>
      <c r="K725" s="314"/>
      <c r="L725" s="744"/>
      <c r="M725" s="746"/>
      <c r="N725" s="312"/>
      <c r="O725" s="312"/>
      <c r="P725" s="312"/>
      <c r="Q725" s="312"/>
      <c r="R725" s="312"/>
      <c r="S725" s="312"/>
      <c r="T725" s="263"/>
      <c r="U725" s="263"/>
      <c r="V725" s="263"/>
      <c r="W725" s="258"/>
      <c r="X725" s="263"/>
      <c r="Y725" s="263"/>
      <c r="Z725" s="263"/>
      <c r="AA725" s="263"/>
      <c r="AB725" s="312"/>
      <c r="AC725" s="312"/>
      <c r="AD725" s="312"/>
      <c r="AE725" s="312"/>
      <c r="AF725" s="312"/>
      <c r="AG725" s="312"/>
      <c r="AH725" s="312"/>
      <c r="AI725" s="312"/>
      <c r="AJ725" s="263"/>
      <c r="AK725" s="263"/>
      <c r="AL725" s="263"/>
      <c r="AM725" s="263"/>
      <c r="AN725" s="263"/>
      <c r="AO725" s="263"/>
      <c r="AP725" s="263"/>
      <c r="AQ725" s="263"/>
      <c r="AS725" s="117"/>
      <c r="AT725" s="117"/>
      <c r="FK725" s="125"/>
      <c r="FL725" s="125"/>
      <c r="FM725" s="125"/>
    </row>
    <row r="726" spans="1:169" x14ac:dyDescent="0.3">
      <c r="A726" s="309"/>
      <c r="B726" s="310"/>
      <c r="C726" s="263"/>
      <c r="D726" s="263"/>
      <c r="E726" s="263"/>
      <c r="F726" s="263"/>
      <c r="G726" s="263"/>
      <c r="H726" s="263"/>
      <c r="I726" s="625"/>
      <c r="J726" s="314"/>
      <c r="K726" s="314"/>
      <c r="L726" s="744"/>
      <c r="M726" s="746"/>
      <c r="N726" s="312"/>
      <c r="O726" s="312"/>
      <c r="P726" s="312"/>
      <c r="Q726" s="312"/>
      <c r="R726" s="312"/>
      <c r="S726" s="312"/>
      <c r="T726" s="263"/>
      <c r="U726" s="263"/>
      <c r="V726" s="263"/>
      <c r="W726" s="258"/>
      <c r="X726" s="263"/>
      <c r="Y726" s="263"/>
      <c r="Z726" s="263"/>
      <c r="AA726" s="263"/>
      <c r="AB726" s="312"/>
      <c r="AC726" s="312"/>
      <c r="AD726" s="312"/>
      <c r="AE726" s="312"/>
      <c r="AF726" s="312"/>
      <c r="AG726" s="312"/>
      <c r="AH726" s="312"/>
      <c r="AI726" s="312"/>
      <c r="AJ726" s="263"/>
      <c r="AK726" s="263"/>
      <c r="AL726" s="263"/>
      <c r="AM726" s="263"/>
      <c r="AN726" s="263"/>
      <c r="AO726" s="263"/>
      <c r="AP726" s="263"/>
      <c r="AQ726" s="263"/>
      <c r="AS726" s="117"/>
      <c r="AT726" s="117"/>
      <c r="FK726" s="125"/>
      <c r="FL726" s="125"/>
      <c r="FM726" s="125"/>
    </row>
    <row r="727" spans="1:169" x14ac:dyDescent="0.3">
      <c r="A727" s="309"/>
      <c r="B727" s="310"/>
      <c r="C727" s="263"/>
      <c r="D727" s="263"/>
      <c r="E727" s="263"/>
      <c r="F727" s="263"/>
      <c r="G727" s="263"/>
      <c r="H727" s="263"/>
      <c r="I727" s="625"/>
      <c r="J727" s="314"/>
      <c r="K727" s="314"/>
      <c r="L727" s="744"/>
      <c r="M727" s="746"/>
      <c r="N727" s="312"/>
      <c r="O727" s="312"/>
      <c r="P727" s="312"/>
      <c r="Q727" s="312"/>
      <c r="R727" s="312"/>
      <c r="S727" s="312"/>
      <c r="T727" s="263"/>
      <c r="U727" s="263"/>
      <c r="V727" s="263"/>
      <c r="W727" s="258"/>
      <c r="X727" s="263"/>
      <c r="Y727" s="263"/>
      <c r="Z727" s="263"/>
      <c r="AA727" s="263"/>
      <c r="AB727" s="312"/>
      <c r="AC727" s="312"/>
      <c r="AD727" s="312"/>
      <c r="AE727" s="312"/>
      <c r="AF727" s="312"/>
      <c r="AG727" s="312"/>
      <c r="AH727" s="312"/>
      <c r="AI727" s="312"/>
      <c r="AJ727" s="263"/>
      <c r="AK727" s="263"/>
      <c r="AL727" s="263"/>
      <c r="AM727" s="263"/>
      <c r="AN727" s="263"/>
      <c r="AO727" s="263"/>
      <c r="AP727" s="263"/>
      <c r="AQ727" s="263"/>
      <c r="AS727" s="117"/>
      <c r="AT727" s="117"/>
      <c r="FK727" s="125"/>
      <c r="FL727" s="125"/>
      <c r="FM727" s="125"/>
    </row>
    <row r="728" spans="1:169" x14ac:dyDescent="0.3">
      <c r="A728" s="309"/>
      <c r="B728" s="310"/>
      <c r="C728" s="263"/>
      <c r="D728" s="263"/>
      <c r="E728" s="263"/>
      <c r="F728" s="263"/>
      <c r="G728" s="263"/>
      <c r="H728" s="263"/>
      <c r="I728" s="625"/>
      <c r="J728" s="314"/>
      <c r="K728" s="314"/>
      <c r="L728" s="744"/>
      <c r="M728" s="746"/>
      <c r="N728" s="312"/>
      <c r="O728" s="312"/>
      <c r="P728" s="312"/>
      <c r="Q728" s="312"/>
      <c r="R728" s="312"/>
      <c r="S728" s="312"/>
      <c r="T728" s="263"/>
      <c r="U728" s="263"/>
      <c r="V728" s="263"/>
      <c r="W728" s="258"/>
      <c r="X728" s="263"/>
      <c r="Y728" s="263"/>
      <c r="Z728" s="263"/>
      <c r="AA728" s="263"/>
      <c r="AB728" s="312"/>
      <c r="AC728" s="312"/>
      <c r="AD728" s="312"/>
      <c r="AE728" s="312"/>
      <c r="AF728" s="312"/>
      <c r="AG728" s="312"/>
      <c r="AH728" s="312"/>
      <c r="AI728" s="312"/>
      <c r="AJ728" s="263"/>
      <c r="AK728" s="263"/>
      <c r="AL728" s="263"/>
      <c r="AM728" s="263"/>
      <c r="AN728" s="263"/>
      <c r="AO728" s="263"/>
      <c r="AP728" s="263"/>
      <c r="AQ728" s="263"/>
      <c r="AS728" s="117"/>
      <c r="AT728" s="117"/>
      <c r="FK728" s="125"/>
      <c r="FL728" s="125"/>
      <c r="FM728" s="125"/>
    </row>
    <row r="729" spans="1:169" x14ac:dyDescent="0.3">
      <c r="A729" s="309"/>
      <c r="B729" s="310"/>
      <c r="C729" s="263"/>
      <c r="D729" s="263"/>
      <c r="E729" s="263"/>
      <c r="F729" s="263"/>
      <c r="G729" s="263"/>
      <c r="H729" s="263"/>
      <c r="I729" s="625"/>
      <c r="J729" s="314"/>
      <c r="K729" s="314"/>
      <c r="L729" s="744"/>
      <c r="M729" s="746"/>
      <c r="N729" s="312"/>
      <c r="O729" s="312"/>
      <c r="P729" s="312"/>
      <c r="Q729" s="312"/>
      <c r="R729" s="312"/>
      <c r="S729" s="312"/>
      <c r="T729" s="263"/>
      <c r="U729" s="263"/>
      <c r="V729" s="263"/>
      <c r="W729" s="258"/>
      <c r="X729" s="263"/>
      <c r="Y729" s="263"/>
      <c r="Z729" s="263"/>
      <c r="AA729" s="263"/>
      <c r="AB729" s="312"/>
      <c r="AC729" s="312"/>
      <c r="AD729" s="312"/>
      <c r="AE729" s="312"/>
      <c r="AF729" s="312"/>
      <c r="AG729" s="312"/>
      <c r="AH729" s="312"/>
      <c r="AI729" s="312"/>
      <c r="AJ729" s="263"/>
      <c r="AK729" s="263"/>
      <c r="AL729" s="263"/>
      <c r="AM729" s="263"/>
      <c r="AN729" s="263"/>
      <c r="AO729" s="263"/>
      <c r="AP729" s="263"/>
      <c r="AQ729" s="263"/>
      <c r="AS729" s="117"/>
      <c r="AT729" s="117"/>
      <c r="FK729" s="125"/>
      <c r="FL729" s="125"/>
      <c r="FM729" s="125"/>
    </row>
    <row r="730" spans="1:169" x14ac:dyDescent="0.3">
      <c r="A730" s="309"/>
      <c r="B730" s="310"/>
      <c r="C730" s="263"/>
      <c r="D730" s="263"/>
      <c r="E730" s="263"/>
      <c r="F730" s="263"/>
      <c r="G730" s="263"/>
      <c r="H730" s="263"/>
      <c r="I730" s="625"/>
      <c r="J730" s="314"/>
      <c r="K730" s="314"/>
      <c r="L730" s="744"/>
      <c r="M730" s="746"/>
      <c r="N730" s="312"/>
      <c r="O730" s="312"/>
      <c r="P730" s="312"/>
      <c r="Q730" s="312"/>
      <c r="R730" s="312"/>
      <c r="S730" s="312"/>
      <c r="T730" s="263"/>
      <c r="U730" s="263"/>
      <c r="V730" s="263"/>
      <c r="W730" s="258"/>
      <c r="X730" s="263"/>
      <c r="Y730" s="263"/>
      <c r="Z730" s="263"/>
      <c r="AA730" s="263"/>
      <c r="AB730" s="312"/>
      <c r="AC730" s="312"/>
      <c r="AD730" s="312"/>
      <c r="AE730" s="312"/>
      <c r="AF730" s="312"/>
      <c r="AG730" s="312"/>
      <c r="AH730" s="312"/>
      <c r="AI730" s="312"/>
      <c r="AJ730" s="263"/>
      <c r="AK730" s="263"/>
      <c r="AL730" s="263"/>
      <c r="AM730" s="263"/>
      <c r="AN730" s="263"/>
      <c r="AO730" s="263"/>
      <c r="AP730" s="263"/>
      <c r="AQ730" s="263"/>
      <c r="AS730" s="117"/>
      <c r="AT730" s="117"/>
      <c r="FK730" s="125"/>
      <c r="FL730" s="125"/>
      <c r="FM730" s="125"/>
    </row>
    <row r="731" spans="1:169" x14ac:dyDescent="0.3">
      <c r="A731" s="309"/>
      <c r="B731" s="310"/>
      <c r="C731" s="263"/>
      <c r="D731" s="263"/>
      <c r="E731" s="263"/>
      <c r="F731" s="263"/>
      <c r="G731" s="263"/>
      <c r="H731" s="263"/>
      <c r="I731" s="625"/>
      <c r="J731" s="314"/>
      <c r="K731" s="314"/>
      <c r="L731" s="744"/>
      <c r="M731" s="746"/>
      <c r="N731" s="312"/>
      <c r="O731" s="312"/>
      <c r="P731" s="312"/>
      <c r="Q731" s="312"/>
      <c r="R731" s="312"/>
      <c r="S731" s="312"/>
      <c r="T731" s="263"/>
      <c r="U731" s="263"/>
      <c r="V731" s="263"/>
      <c r="W731" s="258"/>
      <c r="X731" s="263"/>
      <c r="Y731" s="263"/>
      <c r="Z731" s="263"/>
      <c r="AA731" s="263"/>
      <c r="AB731" s="312"/>
      <c r="AC731" s="312"/>
      <c r="AD731" s="312"/>
      <c r="AE731" s="312"/>
      <c r="AF731" s="312"/>
      <c r="AG731" s="312"/>
      <c r="AH731" s="312"/>
      <c r="AI731" s="312"/>
      <c r="AJ731" s="263"/>
      <c r="AK731" s="263"/>
      <c r="AL731" s="263"/>
      <c r="AM731" s="263"/>
      <c r="AN731" s="263"/>
      <c r="AO731" s="263"/>
      <c r="AP731" s="263"/>
      <c r="AQ731" s="263"/>
      <c r="AS731" s="117"/>
      <c r="AT731" s="117"/>
      <c r="FK731" s="125"/>
      <c r="FL731" s="125"/>
      <c r="FM731" s="125"/>
    </row>
    <row r="732" spans="1:169" x14ac:dyDescent="0.3">
      <c r="A732" s="309"/>
      <c r="B732" s="310"/>
      <c r="C732" s="263"/>
      <c r="D732" s="263"/>
      <c r="E732" s="263"/>
      <c r="F732" s="263"/>
      <c r="G732" s="263"/>
      <c r="H732" s="263"/>
      <c r="I732" s="625"/>
      <c r="J732" s="314"/>
      <c r="K732" s="314"/>
      <c r="L732" s="744"/>
      <c r="M732" s="746"/>
      <c r="N732" s="312"/>
      <c r="O732" s="312"/>
      <c r="P732" s="312"/>
      <c r="Q732" s="312"/>
      <c r="R732" s="312"/>
      <c r="S732" s="312"/>
      <c r="T732" s="263"/>
      <c r="U732" s="263"/>
      <c r="V732" s="263"/>
      <c r="W732" s="258"/>
      <c r="X732" s="263"/>
      <c r="Y732" s="263"/>
      <c r="Z732" s="263"/>
      <c r="AA732" s="263"/>
      <c r="AB732" s="312"/>
      <c r="AC732" s="312"/>
      <c r="AD732" s="312"/>
      <c r="AE732" s="312"/>
      <c r="AF732" s="312"/>
      <c r="AG732" s="312"/>
      <c r="AH732" s="312"/>
      <c r="AI732" s="312"/>
      <c r="AJ732" s="263"/>
      <c r="AK732" s="263"/>
      <c r="AL732" s="263"/>
      <c r="AM732" s="263"/>
      <c r="AN732" s="263"/>
      <c r="AO732" s="263"/>
      <c r="AP732" s="263"/>
      <c r="AQ732" s="263"/>
      <c r="AS732" s="117"/>
      <c r="AT732" s="117"/>
      <c r="FK732" s="125"/>
      <c r="FL732" s="125"/>
      <c r="FM732" s="125"/>
    </row>
    <row r="733" spans="1:169" x14ac:dyDescent="0.3">
      <c r="A733" s="309"/>
      <c r="B733" s="310"/>
      <c r="C733" s="263"/>
      <c r="D733" s="263"/>
      <c r="E733" s="263"/>
      <c r="F733" s="263"/>
      <c r="G733" s="263"/>
      <c r="H733" s="263"/>
      <c r="I733" s="625"/>
      <c r="J733" s="314"/>
      <c r="K733" s="314"/>
      <c r="L733" s="744"/>
      <c r="M733" s="746"/>
      <c r="N733" s="312"/>
      <c r="O733" s="312"/>
      <c r="P733" s="312"/>
      <c r="Q733" s="312"/>
      <c r="R733" s="312"/>
      <c r="S733" s="312"/>
      <c r="T733" s="263"/>
      <c r="U733" s="263"/>
      <c r="V733" s="263"/>
      <c r="W733" s="258"/>
      <c r="X733" s="263"/>
      <c r="Y733" s="263"/>
      <c r="Z733" s="263"/>
      <c r="AA733" s="263"/>
      <c r="AB733" s="312"/>
      <c r="AC733" s="312"/>
      <c r="AD733" s="312"/>
      <c r="AE733" s="312"/>
      <c r="AF733" s="312"/>
      <c r="AG733" s="312"/>
      <c r="AH733" s="312"/>
      <c r="AI733" s="312"/>
      <c r="AJ733" s="263"/>
      <c r="AK733" s="263"/>
      <c r="AL733" s="263"/>
      <c r="AM733" s="263"/>
      <c r="AN733" s="263"/>
      <c r="AO733" s="263"/>
      <c r="AP733" s="263"/>
      <c r="AQ733" s="263"/>
      <c r="AS733" s="117"/>
      <c r="AT733" s="117"/>
      <c r="FK733" s="125"/>
      <c r="FL733" s="125"/>
      <c r="FM733" s="125"/>
    </row>
    <row r="734" spans="1:169" x14ac:dyDescent="0.3">
      <c r="A734" s="309"/>
      <c r="B734" s="310"/>
      <c r="C734" s="263"/>
      <c r="D734" s="263"/>
      <c r="E734" s="263"/>
      <c r="F734" s="263"/>
      <c r="G734" s="263"/>
      <c r="H734" s="263"/>
      <c r="I734" s="625"/>
      <c r="J734" s="314"/>
      <c r="K734" s="314"/>
      <c r="L734" s="744"/>
      <c r="M734" s="746"/>
      <c r="N734" s="312"/>
      <c r="O734" s="312"/>
      <c r="P734" s="312"/>
      <c r="Q734" s="312"/>
      <c r="R734" s="312"/>
      <c r="S734" s="312"/>
      <c r="T734" s="263"/>
      <c r="U734" s="263"/>
      <c r="V734" s="263"/>
      <c r="W734" s="258"/>
      <c r="X734" s="263"/>
      <c r="Y734" s="263"/>
      <c r="Z734" s="263"/>
      <c r="AA734" s="263"/>
      <c r="AB734" s="312"/>
      <c r="AC734" s="312"/>
      <c r="AD734" s="312"/>
      <c r="AE734" s="312"/>
      <c r="AF734" s="312"/>
      <c r="AG734" s="312"/>
      <c r="AH734" s="312"/>
      <c r="AI734" s="312"/>
      <c r="AJ734" s="263"/>
      <c r="AK734" s="263"/>
      <c r="AL734" s="263"/>
      <c r="AM734" s="263"/>
      <c r="AN734" s="263"/>
      <c r="AO734" s="263"/>
      <c r="AP734" s="263"/>
      <c r="AQ734" s="263"/>
      <c r="AS734" s="117"/>
      <c r="AT734" s="117"/>
      <c r="FK734" s="125"/>
      <c r="FL734" s="125"/>
      <c r="FM734" s="125"/>
    </row>
    <row r="735" spans="1:169" x14ac:dyDescent="0.3">
      <c r="A735" s="309"/>
      <c r="B735" s="310"/>
      <c r="C735" s="263"/>
      <c r="D735" s="263"/>
      <c r="E735" s="263"/>
      <c r="F735" s="263"/>
      <c r="G735" s="263"/>
      <c r="H735" s="263"/>
      <c r="I735" s="625"/>
      <c r="J735" s="314"/>
      <c r="K735" s="314"/>
      <c r="L735" s="744"/>
      <c r="M735" s="746"/>
      <c r="N735" s="312"/>
      <c r="O735" s="312"/>
      <c r="P735" s="312"/>
      <c r="Q735" s="312"/>
      <c r="R735" s="312"/>
      <c r="S735" s="312"/>
      <c r="T735" s="263"/>
      <c r="U735" s="263"/>
      <c r="V735" s="263"/>
      <c r="W735" s="258"/>
      <c r="X735" s="263"/>
      <c r="Y735" s="263"/>
      <c r="Z735" s="263"/>
      <c r="AA735" s="263"/>
      <c r="AB735" s="312"/>
      <c r="AC735" s="312"/>
      <c r="AD735" s="312"/>
      <c r="AE735" s="312"/>
      <c r="AF735" s="312"/>
      <c r="AG735" s="312"/>
      <c r="AH735" s="312"/>
      <c r="AI735" s="312"/>
      <c r="AJ735" s="263"/>
      <c r="AK735" s="263"/>
      <c r="AL735" s="263"/>
      <c r="AM735" s="263"/>
      <c r="AN735" s="263"/>
      <c r="AO735" s="263"/>
      <c r="AP735" s="263"/>
      <c r="AQ735" s="263"/>
      <c r="AS735" s="117"/>
      <c r="AT735" s="117"/>
      <c r="FK735" s="125"/>
      <c r="FL735" s="125"/>
      <c r="FM735" s="125"/>
    </row>
    <row r="736" spans="1:169" x14ac:dyDescent="0.3">
      <c r="A736" s="309"/>
      <c r="B736" s="310"/>
      <c r="C736" s="263"/>
      <c r="D736" s="263"/>
      <c r="E736" s="263"/>
      <c r="F736" s="263"/>
      <c r="G736" s="263"/>
      <c r="H736" s="263"/>
      <c r="I736" s="625"/>
      <c r="J736" s="314"/>
      <c r="K736" s="314"/>
      <c r="L736" s="744"/>
      <c r="M736" s="746"/>
      <c r="N736" s="312"/>
      <c r="O736" s="312"/>
      <c r="P736" s="312"/>
      <c r="Q736" s="312"/>
      <c r="R736" s="312"/>
      <c r="S736" s="312"/>
      <c r="T736" s="263"/>
      <c r="U736" s="263"/>
      <c r="V736" s="263"/>
      <c r="W736" s="258"/>
      <c r="X736" s="263"/>
      <c r="Y736" s="263"/>
      <c r="Z736" s="263"/>
      <c r="AA736" s="263"/>
      <c r="AB736" s="312"/>
      <c r="AC736" s="312"/>
      <c r="AD736" s="312"/>
      <c r="AE736" s="312"/>
      <c r="AF736" s="312"/>
      <c r="AG736" s="312"/>
      <c r="AH736" s="312"/>
      <c r="AI736" s="312"/>
      <c r="AJ736" s="263"/>
      <c r="AK736" s="263"/>
      <c r="AL736" s="263"/>
      <c r="AM736" s="263"/>
      <c r="AN736" s="263"/>
      <c r="AO736" s="263"/>
      <c r="AP736" s="263"/>
      <c r="AQ736" s="263"/>
      <c r="AS736" s="117"/>
      <c r="AT736" s="117"/>
      <c r="FK736" s="125"/>
      <c r="FL736" s="125"/>
      <c r="FM736" s="125"/>
    </row>
    <row r="737" spans="1:169" x14ac:dyDescent="0.3">
      <c r="A737" s="309"/>
      <c r="B737" s="310"/>
      <c r="C737" s="263"/>
      <c r="D737" s="263"/>
      <c r="E737" s="263"/>
      <c r="F737" s="263"/>
      <c r="G737" s="263"/>
      <c r="H737" s="263"/>
      <c r="I737" s="625"/>
      <c r="J737" s="314"/>
      <c r="K737" s="314"/>
      <c r="L737" s="744"/>
      <c r="M737" s="746"/>
      <c r="N737" s="312"/>
      <c r="O737" s="312"/>
      <c r="P737" s="312"/>
      <c r="Q737" s="312"/>
      <c r="R737" s="312"/>
      <c r="S737" s="312"/>
      <c r="T737" s="263"/>
      <c r="U737" s="263"/>
      <c r="V737" s="263"/>
      <c r="W737" s="258"/>
      <c r="X737" s="263"/>
      <c r="Y737" s="263"/>
      <c r="Z737" s="263"/>
      <c r="AA737" s="263"/>
      <c r="AB737" s="312"/>
      <c r="AC737" s="312"/>
      <c r="AD737" s="312"/>
      <c r="AE737" s="312"/>
      <c r="AF737" s="312"/>
      <c r="AG737" s="312"/>
      <c r="AH737" s="312"/>
      <c r="AI737" s="312"/>
      <c r="AJ737" s="263"/>
      <c r="AK737" s="263"/>
      <c r="AL737" s="263"/>
      <c r="AM737" s="263"/>
      <c r="AN737" s="263"/>
      <c r="AO737" s="263"/>
      <c r="AP737" s="263"/>
      <c r="AQ737" s="263"/>
      <c r="AS737" s="117"/>
      <c r="AT737" s="117"/>
      <c r="FK737" s="125"/>
      <c r="FL737" s="125"/>
      <c r="FM737" s="125"/>
    </row>
    <row r="738" spans="1:169" x14ac:dyDescent="0.3">
      <c r="A738" s="309"/>
      <c r="B738" s="310"/>
      <c r="C738" s="263"/>
      <c r="D738" s="263"/>
      <c r="E738" s="263"/>
      <c r="F738" s="263"/>
      <c r="G738" s="263"/>
      <c r="H738" s="263"/>
      <c r="I738" s="625"/>
      <c r="J738" s="314"/>
      <c r="K738" s="314"/>
      <c r="L738" s="744"/>
      <c r="M738" s="746"/>
      <c r="N738" s="312"/>
      <c r="O738" s="312"/>
      <c r="P738" s="312"/>
      <c r="Q738" s="312"/>
      <c r="R738" s="312"/>
      <c r="S738" s="312"/>
      <c r="T738" s="263"/>
      <c r="U738" s="263"/>
      <c r="V738" s="263"/>
      <c r="W738" s="258"/>
      <c r="X738" s="263"/>
      <c r="Y738" s="263"/>
      <c r="Z738" s="263"/>
      <c r="AA738" s="263"/>
      <c r="AB738" s="312"/>
      <c r="AC738" s="312"/>
      <c r="AD738" s="312"/>
      <c r="AE738" s="312"/>
      <c r="AF738" s="312"/>
      <c r="AG738" s="312"/>
      <c r="AH738" s="312"/>
      <c r="AI738" s="312"/>
      <c r="AJ738" s="263"/>
      <c r="AK738" s="263"/>
      <c r="AL738" s="263"/>
      <c r="AM738" s="263"/>
      <c r="AN738" s="263"/>
      <c r="AO738" s="263"/>
      <c r="AP738" s="263"/>
      <c r="AQ738" s="263"/>
      <c r="AS738" s="117"/>
      <c r="AT738" s="117"/>
      <c r="FK738" s="125"/>
      <c r="FL738" s="125"/>
      <c r="FM738" s="125"/>
    </row>
    <row r="739" spans="1:169" x14ac:dyDescent="0.3">
      <c r="A739" s="309"/>
      <c r="B739" s="310"/>
      <c r="C739" s="263"/>
      <c r="D739" s="263"/>
      <c r="E739" s="263"/>
      <c r="F739" s="263"/>
      <c r="G739" s="263"/>
      <c r="H739" s="263"/>
      <c r="I739" s="625"/>
      <c r="J739" s="314"/>
      <c r="K739" s="314"/>
      <c r="L739" s="744"/>
      <c r="M739" s="746"/>
      <c r="N739" s="312"/>
      <c r="O739" s="312"/>
      <c r="P739" s="312"/>
      <c r="Q739" s="312"/>
      <c r="R739" s="312"/>
      <c r="S739" s="312"/>
      <c r="T739" s="263"/>
      <c r="U739" s="263"/>
      <c r="V739" s="263"/>
      <c r="W739" s="258"/>
      <c r="X739" s="263"/>
      <c r="Y739" s="263"/>
      <c r="Z739" s="263"/>
      <c r="AA739" s="263"/>
      <c r="AB739" s="312"/>
      <c r="AC739" s="312"/>
      <c r="AD739" s="312"/>
      <c r="AE739" s="312"/>
      <c r="AF739" s="312"/>
      <c r="AG739" s="312"/>
      <c r="AH739" s="312"/>
      <c r="AI739" s="312"/>
      <c r="AJ739" s="263"/>
      <c r="AK739" s="263"/>
      <c r="AL739" s="263"/>
      <c r="AM739" s="263"/>
      <c r="AN739" s="263"/>
      <c r="AO739" s="263"/>
      <c r="AP739" s="263"/>
      <c r="AQ739" s="263"/>
      <c r="AS739" s="117"/>
      <c r="AT739" s="117"/>
      <c r="FK739" s="125"/>
      <c r="FL739" s="125"/>
      <c r="FM739" s="125"/>
    </row>
    <row r="740" spans="1:169" x14ac:dyDescent="0.3">
      <c r="A740" s="309"/>
      <c r="B740" s="310"/>
      <c r="C740" s="263"/>
      <c r="D740" s="263"/>
      <c r="E740" s="263"/>
      <c r="F740" s="263"/>
      <c r="G740" s="263"/>
      <c r="H740" s="263"/>
      <c r="I740" s="625"/>
      <c r="J740" s="314"/>
      <c r="K740" s="314"/>
      <c r="L740" s="744"/>
      <c r="M740" s="746"/>
      <c r="N740" s="312"/>
      <c r="O740" s="312"/>
      <c r="P740" s="312"/>
      <c r="Q740" s="312"/>
      <c r="R740" s="312"/>
      <c r="S740" s="312"/>
      <c r="T740" s="263"/>
      <c r="U740" s="263"/>
      <c r="V740" s="263"/>
      <c r="W740" s="258"/>
      <c r="X740" s="263"/>
      <c r="Y740" s="263"/>
      <c r="Z740" s="263"/>
      <c r="AA740" s="263"/>
      <c r="AB740" s="312"/>
      <c r="AC740" s="312"/>
      <c r="AD740" s="312"/>
      <c r="AE740" s="312"/>
      <c r="AF740" s="312"/>
      <c r="AG740" s="312"/>
      <c r="AH740" s="312"/>
      <c r="AI740" s="312"/>
      <c r="AJ740" s="263"/>
      <c r="AK740" s="263"/>
      <c r="AL740" s="263"/>
      <c r="AM740" s="263"/>
      <c r="AN740" s="263"/>
      <c r="AO740" s="263"/>
      <c r="AP740" s="263"/>
      <c r="AQ740" s="263"/>
      <c r="AS740" s="117"/>
      <c r="AT740" s="117"/>
      <c r="FK740" s="125"/>
      <c r="FL740" s="125"/>
      <c r="FM740" s="125"/>
    </row>
    <row r="741" spans="1:169" x14ac:dyDescent="0.3">
      <c r="A741" s="309"/>
      <c r="B741" s="310"/>
      <c r="C741" s="263"/>
      <c r="D741" s="263"/>
      <c r="E741" s="263"/>
      <c r="F741" s="263"/>
      <c r="G741" s="263"/>
      <c r="H741" s="263"/>
      <c r="I741" s="625"/>
      <c r="J741" s="314"/>
      <c r="K741" s="314"/>
      <c r="L741" s="744"/>
      <c r="M741" s="746"/>
      <c r="N741" s="312"/>
      <c r="O741" s="312"/>
      <c r="P741" s="312"/>
      <c r="Q741" s="312"/>
      <c r="R741" s="312"/>
      <c r="S741" s="312"/>
      <c r="T741" s="263"/>
      <c r="U741" s="263"/>
      <c r="V741" s="263"/>
      <c r="W741" s="258"/>
      <c r="X741" s="263"/>
      <c r="Y741" s="263"/>
      <c r="Z741" s="263"/>
      <c r="AA741" s="263"/>
      <c r="AB741" s="312"/>
      <c r="AC741" s="312"/>
      <c r="AD741" s="312"/>
      <c r="AE741" s="312"/>
      <c r="AF741" s="312"/>
      <c r="AG741" s="312"/>
      <c r="AH741" s="312"/>
      <c r="AI741" s="312"/>
      <c r="AJ741" s="263"/>
      <c r="AK741" s="263"/>
      <c r="AL741" s="263"/>
      <c r="AM741" s="263"/>
      <c r="AN741" s="263"/>
      <c r="AO741" s="263"/>
      <c r="AP741" s="263"/>
      <c r="AQ741" s="263"/>
      <c r="AS741" s="117"/>
      <c r="AT741" s="117"/>
      <c r="FK741" s="125"/>
      <c r="FL741" s="125"/>
      <c r="FM741" s="125"/>
    </row>
    <row r="742" spans="1:169" x14ac:dyDescent="0.3">
      <c r="A742" s="309"/>
      <c r="B742" s="310"/>
      <c r="C742" s="263"/>
      <c r="D742" s="263"/>
      <c r="E742" s="263"/>
      <c r="F742" s="263"/>
      <c r="G742" s="263"/>
      <c r="H742" s="263"/>
      <c r="I742" s="625"/>
      <c r="J742" s="314"/>
      <c r="K742" s="314"/>
      <c r="L742" s="744"/>
      <c r="M742" s="746"/>
      <c r="N742" s="312"/>
      <c r="O742" s="312"/>
      <c r="P742" s="312"/>
      <c r="Q742" s="312"/>
      <c r="R742" s="312"/>
      <c r="S742" s="312"/>
      <c r="T742" s="263"/>
      <c r="U742" s="263"/>
      <c r="V742" s="263"/>
      <c r="W742" s="258"/>
      <c r="X742" s="263"/>
      <c r="Y742" s="263"/>
      <c r="Z742" s="263"/>
      <c r="AA742" s="263"/>
      <c r="AB742" s="312"/>
      <c r="AC742" s="312"/>
      <c r="AD742" s="312"/>
      <c r="AE742" s="312"/>
      <c r="AF742" s="312"/>
      <c r="AG742" s="312"/>
      <c r="AH742" s="312"/>
      <c r="AI742" s="312"/>
      <c r="AJ742" s="263"/>
      <c r="AK742" s="263"/>
      <c r="AL742" s="263"/>
      <c r="AM742" s="263"/>
      <c r="AN742" s="263"/>
      <c r="AO742" s="263"/>
      <c r="AP742" s="263"/>
      <c r="AQ742" s="263"/>
      <c r="AS742" s="117"/>
      <c r="AT742" s="117"/>
      <c r="FK742" s="125"/>
      <c r="FL742" s="125"/>
      <c r="FM742" s="125"/>
    </row>
    <row r="743" spans="1:169" x14ac:dyDescent="0.3">
      <c r="A743" s="309"/>
      <c r="B743" s="310"/>
      <c r="C743" s="263"/>
      <c r="D743" s="263"/>
      <c r="E743" s="263"/>
      <c r="F743" s="263"/>
      <c r="G743" s="263"/>
      <c r="H743" s="263"/>
      <c r="I743" s="625"/>
      <c r="J743" s="314"/>
      <c r="K743" s="314"/>
      <c r="L743" s="744"/>
      <c r="M743" s="746"/>
      <c r="N743" s="312"/>
      <c r="O743" s="312"/>
      <c r="P743" s="312"/>
      <c r="Q743" s="312"/>
      <c r="R743" s="312"/>
      <c r="S743" s="312"/>
      <c r="T743" s="263"/>
      <c r="U743" s="263"/>
      <c r="V743" s="263"/>
      <c r="W743" s="258"/>
      <c r="X743" s="263"/>
      <c r="Y743" s="263"/>
      <c r="Z743" s="263"/>
      <c r="AA743" s="263"/>
      <c r="AB743" s="312"/>
      <c r="AC743" s="312"/>
      <c r="AD743" s="312"/>
      <c r="AE743" s="312"/>
      <c r="AF743" s="312"/>
      <c r="AG743" s="312"/>
      <c r="AH743" s="312"/>
      <c r="AI743" s="312"/>
      <c r="AJ743" s="263"/>
      <c r="AK743" s="263"/>
      <c r="AL743" s="263"/>
      <c r="AM743" s="263"/>
      <c r="AN743" s="263"/>
      <c r="AO743" s="263"/>
      <c r="AP743" s="263"/>
      <c r="AQ743" s="263"/>
      <c r="AS743" s="117"/>
      <c r="AT743" s="117"/>
      <c r="FK743" s="125"/>
      <c r="FL743" s="125"/>
      <c r="FM743" s="125"/>
    </row>
    <row r="744" spans="1:169" x14ac:dyDescent="0.3">
      <c r="A744" s="309"/>
      <c r="B744" s="310"/>
      <c r="C744" s="263"/>
      <c r="D744" s="263"/>
      <c r="E744" s="263"/>
      <c r="F744" s="263"/>
      <c r="G744" s="263"/>
      <c r="H744" s="263"/>
      <c r="I744" s="625"/>
      <c r="J744" s="314"/>
      <c r="K744" s="314"/>
      <c r="L744" s="744"/>
      <c r="M744" s="746"/>
      <c r="N744" s="312"/>
      <c r="O744" s="312"/>
      <c r="P744" s="312"/>
      <c r="Q744" s="312"/>
      <c r="R744" s="312"/>
      <c r="S744" s="312"/>
      <c r="T744" s="263"/>
      <c r="U744" s="263"/>
      <c r="V744" s="263"/>
      <c r="W744" s="258"/>
      <c r="X744" s="263"/>
      <c r="Y744" s="263"/>
      <c r="Z744" s="263"/>
      <c r="AA744" s="263"/>
      <c r="AB744" s="312"/>
      <c r="AC744" s="312"/>
      <c r="AD744" s="312"/>
      <c r="AE744" s="312"/>
      <c r="AF744" s="312"/>
      <c r="AG744" s="312"/>
      <c r="AH744" s="312"/>
      <c r="AI744" s="312"/>
      <c r="AJ744" s="263"/>
      <c r="AK744" s="263"/>
      <c r="AL744" s="263"/>
      <c r="AM744" s="263"/>
      <c r="AN744" s="263"/>
      <c r="AO744" s="263"/>
      <c r="AP744" s="263"/>
      <c r="AQ744" s="263"/>
      <c r="AS744" s="117"/>
      <c r="AT744" s="117"/>
      <c r="FK744" s="125"/>
      <c r="FL744" s="125"/>
      <c r="FM744" s="125"/>
    </row>
    <row r="745" spans="1:169" x14ac:dyDescent="0.3">
      <c r="A745" s="309"/>
      <c r="B745" s="310"/>
      <c r="C745" s="263"/>
      <c r="D745" s="263"/>
      <c r="E745" s="263"/>
      <c r="F745" s="263"/>
      <c r="G745" s="263"/>
      <c r="H745" s="263"/>
      <c r="I745" s="625"/>
      <c r="J745" s="314"/>
      <c r="K745" s="314"/>
      <c r="L745" s="744"/>
      <c r="M745" s="746"/>
      <c r="N745" s="312"/>
      <c r="O745" s="312"/>
      <c r="P745" s="312"/>
      <c r="Q745" s="312"/>
      <c r="R745" s="312"/>
      <c r="S745" s="312"/>
      <c r="T745" s="263"/>
      <c r="U745" s="263"/>
      <c r="V745" s="263"/>
      <c r="W745" s="258"/>
      <c r="X745" s="263"/>
      <c r="Y745" s="263"/>
      <c r="Z745" s="263"/>
      <c r="AA745" s="263"/>
      <c r="AB745" s="312"/>
      <c r="AC745" s="312"/>
      <c r="AD745" s="312"/>
      <c r="AE745" s="312"/>
      <c r="AF745" s="312"/>
      <c r="AG745" s="312"/>
      <c r="AH745" s="312"/>
      <c r="AI745" s="312"/>
      <c r="AJ745" s="263"/>
      <c r="AK745" s="263"/>
      <c r="AL745" s="263"/>
      <c r="AM745" s="263"/>
      <c r="AN745" s="263"/>
      <c r="AO745" s="263"/>
      <c r="AP745" s="263"/>
      <c r="AQ745" s="263"/>
      <c r="AS745" s="117"/>
      <c r="AT745" s="117"/>
      <c r="FK745" s="125"/>
      <c r="FL745" s="125"/>
      <c r="FM745" s="125"/>
    </row>
    <row r="746" spans="1:169" x14ac:dyDescent="0.3">
      <c r="A746" s="309"/>
      <c r="B746" s="310"/>
      <c r="C746" s="263"/>
      <c r="D746" s="263"/>
      <c r="E746" s="263"/>
      <c r="F746" s="263"/>
      <c r="G746" s="263"/>
      <c r="H746" s="263"/>
      <c r="I746" s="625"/>
      <c r="J746" s="314"/>
      <c r="K746" s="314"/>
      <c r="L746" s="744"/>
      <c r="M746" s="746"/>
      <c r="N746" s="312"/>
      <c r="O746" s="312"/>
      <c r="P746" s="312"/>
      <c r="Q746" s="312"/>
      <c r="R746" s="312"/>
      <c r="S746" s="312"/>
      <c r="T746" s="263"/>
      <c r="U746" s="263"/>
      <c r="V746" s="263"/>
      <c r="W746" s="258"/>
      <c r="X746" s="263"/>
      <c r="Y746" s="263"/>
      <c r="Z746" s="263"/>
      <c r="AA746" s="263"/>
      <c r="AB746" s="312"/>
      <c r="AC746" s="312"/>
      <c r="AD746" s="312"/>
      <c r="AE746" s="312"/>
      <c r="AF746" s="312"/>
      <c r="AG746" s="312"/>
      <c r="AH746" s="312"/>
      <c r="AI746" s="312"/>
      <c r="AJ746" s="263"/>
      <c r="AK746" s="263"/>
      <c r="AL746" s="263"/>
      <c r="AM746" s="263"/>
      <c r="AN746" s="263"/>
      <c r="AO746" s="263"/>
      <c r="AP746" s="263"/>
      <c r="AQ746" s="263"/>
      <c r="AS746" s="117"/>
      <c r="AT746" s="117"/>
      <c r="FK746" s="125"/>
      <c r="FL746" s="125"/>
      <c r="FM746" s="125"/>
    </row>
    <row r="747" spans="1:169" x14ac:dyDescent="0.3">
      <c r="A747" s="309"/>
      <c r="B747" s="310"/>
      <c r="C747" s="263"/>
      <c r="D747" s="263"/>
      <c r="E747" s="263"/>
      <c r="F747" s="263"/>
      <c r="G747" s="263"/>
      <c r="H747" s="263"/>
      <c r="I747" s="625"/>
      <c r="J747" s="314"/>
      <c r="K747" s="314"/>
      <c r="L747" s="744"/>
      <c r="M747" s="746"/>
      <c r="N747" s="312"/>
      <c r="O747" s="312"/>
      <c r="P747" s="312"/>
      <c r="Q747" s="312"/>
      <c r="R747" s="312"/>
      <c r="S747" s="312"/>
      <c r="T747" s="263"/>
      <c r="U747" s="263"/>
      <c r="V747" s="263"/>
      <c r="W747" s="258"/>
      <c r="X747" s="263"/>
      <c r="Y747" s="263"/>
      <c r="Z747" s="263"/>
      <c r="AA747" s="263"/>
      <c r="AB747" s="312"/>
      <c r="AC747" s="312"/>
      <c r="AD747" s="312"/>
      <c r="AE747" s="312"/>
      <c r="AF747" s="312"/>
      <c r="AG747" s="312"/>
      <c r="AH747" s="312"/>
      <c r="AI747" s="312"/>
      <c r="AJ747" s="263"/>
      <c r="AK747" s="263"/>
      <c r="AL747" s="263"/>
      <c r="AM747" s="263"/>
      <c r="AN747" s="263"/>
      <c r="AO747" s="263"/>
      <c r="AP747" s="263"/>
      <c r="AQ747" s="263"/>
      <c r="AS747" s="117"/>
      <c r="AT747" s="117"/>
      <c r="FK747" s="125"/>
      <c r="FL747" s="125"/>
      <c r="FM747" s="125"/>
    </row>
    <row r="748" spans="1:169" x14ac:dyDescent="0.3">
      <c r="A748" s="309"/>
      <c r="B748" s="310"/>
      <c r="C748" s="263"/>
      <c r="D748" s="263"/>
      <c r="E748" s="263"/>
      <c r="F748" s="263"/>
      <c r="G748" s="263"/>
      <c r="H748" s="263"/>
      <c r="I748" s="625"/>
      <c r="J748" s="314"/>
      <c r="K748" s="314"/>
      <c r="L748" s="744"/>
      <c r="M748" s="746"/>
      <c r="N748" s="312"/>
      <c r="O748" s="312"/>
      <c r="P748" s="312"/>
      <c r="Q748" s="312"/>
      <c r="R748" s="312"/>
      <c r="S748" s="312"/>
      <c r="T748" s="263"/>
      <c r="U748" s="263"/>
      <c r="V748" s="263"/>
      <c r="W748" s="258"/>
      <c r="X748" s="263"/>
      <c r="Y748" s="263"/>
      <c r="Z748" s="263"/>
      <c r="AA748" s="263"/>
      <c r="AB748" s="312"/>
      <c r="AC748" s="312"/>
      <c r="AD748" s="312"/>
      <c r="AE748" s="312"/>
      <c r="AF748" s="312"/>
      <c r="AG748" s="312"/>
      <c r="AH748" s="312"/>
      <c r="AI748" s="312"/>
      <c r="AJ748" s="263"/>
      <c r="AK748" s="263"/>
      <c r="AL748" s="263"/>
      <c r="AM748" s="263"/>
      <c r="AN748" s="263"/>
      <c r="AO748" s="263"/>
      <c r="AP748" s="263"/>
      <c r="AQ748" s="263"/>
      <c r="AS748" s="117"/>
      <c r="AT748" s="117"/>
      <c r="FK748" s="125"/>
      <c r="FL748" s="125"/>
      <c r="FM748" s="125"/>
    </row>
    <row r="749" spans="1:169" x14ac:dyDescent="0.3">
      <c r="A749" s="309"/>
      <c r="B749" s="310"/>
      <c r="C749" s="263"/>
      <c r="D749" s="263"/>
      <c r="E749" s="263"/>
      <c r="F749" s="263"/>
      <c r="G749" s="263"/>
      <c r="H749" s="263"/>
      <c r="I749" s="625"/>
      <c r="J749" s="314"/>
      <c r="K749" s="314"/>
      <c r="L749" s="744"/>
      <c r="M749" s="746"/>
      <c r="N749" s="312"/>
      <c r="O749" s="312"/>
      <c r="P749" s="312"/>
      <c r="Q749" s="312"/>
      <c r="R749" s="312"/>
      <c r="S749" s="312"/>
      <c r="T749" s="263"/>
      <c r="U749" s="263"/>
      <c r="V749" s="263"/>
      <c r="W749" s="258"/>
      <c r="X749" s="263"/>
      <c r="Y749" s="263"/>
      <c r="Z749" s="263"/>
      <c r="AA749" s="263"/>
      <c r="AB749" s="312"/>
      <c r="AC749" s="312"/>
      <c r="AD749" s="312"/>
      <c r="AE749" s="312"/>
      <c r="AF749" s="312"/>
      <c r="AG749" s="312"/>
      <c r="AH749" s="312"/>
      <c r="AI749" s="312"/>
      <c r="AJ749" s="263"/>
      <c r="AK749" s="263"/>
      <c r="AL749" s="263"/>
      <c r="AM749" s="263"/>
      <c r="AN749" s="263"/>
      <c r="AO749" s="263"/>
      <c r="AP749" s="263"/>
      <c r="AQ749" s="263"/>
      <c r="AS749" s="117"/>
      <c r="AT749" s="117"/>
      <c r="FK749" s="125"/>
      <c r="FL749" s="125"/>
      <c r="FM749" s="125"/>
    </row>
    <row r="750" spans="1:169" x14ac:dyDescent="0.3">
      <c r="A750" s="309"/>
      <c r="B750" s="310"/>
      <c r="C750" s="263"/>
      <c r="D750" s="263"/>
      <c r="E750" s="263"/>
      <c r="F750" s="263"/>
      <c r="G750" s="263"/>
      <c r="H750" s="263"/>
      <c r="I750" s="625"/>
      <c r="J750" s="314"/>
      <c r="K750" s="314"/>
      <c r="L750" s="744"/>
      <c r="M750" s="746"/>
      <c r="N750" s="312"/>
      <c r="O750" s="312"/>
      <c r="P750" s="312"/>
      <c r="Q750" s="312"/>
      <c r="R750" s="312"/>
      <c r="S750" s="312"/>
      <c r="T750" s="263"/>
      <c r="U750" s="263"/>
      <c r="V750" s="263"/>
      <c r="W750" s="258"/>
      <c r="X750" s="263"/>
      <c r="Y750" s="263"/>
      <c r="Z750" s="263"/>
      <c r="AA750" s="263"/>
      <c r="AB750" s="312"/>
      <c r="AC750" s="312"/>
      <c r="AD750" s="312"/>
      <c r="AE750" s="312"/>
      <c r="AF750" s="312"/>
      <c r="AG750" s="312"/>
      <c r="AH750" s="312"/>
      <c r="AI750" s="312"/>
      <c r="AJ750" s="263"/>
      <c r="AK750" s="263"/>
      <c r="AL750" s="263"/>
      <c r="AM750" s="263"/>
      <c r="AN750" s="263"/>
      <c r="AO750" s="263"/>
      <c r="AP750" s="263"/>
      <c r="AQ750" s="263"/>
      <c r="AS750" s="117"/>
      <c r="AT750" s="117"/>
      <c r="FK750" s="125"/>
      <c r="FL750" s="125"/>
      <c r="FM750" s="125"/>
    </row>
    <row r="751" spans="1:169" x14ac:dyDescent="0.3">
      <c r="A751" s="309"/>
      <c r="B751" s="310"/>
      <c r="C751" s="263"/>
      <c r="D751" s="263"/>
      <c r="E751" s="263"/>
      <c r="F751" s="263"/>
      <c r="G751" s="263"/>
      <c r="H751" s="263"/>
      <c r="I751" s="625"/>
      <c r="J751" s="314"/>
      <c r="K751" s="314"/>
      <c r="L751" s="744"/>
      <c r="M751" s="746"/>
      <c r="N751" s="312"/>
      <c r="O751" s="312"/>
      <c r="P751" s="312"/>
      <c r="Q751" s="312"/>
      <c r="R751" s="312"/>
      <c r="S751" s="312"/>
      <c r="T751" s="263"/>
      <c r="U751" s="263"/>
      <c r="V751" s="263"/>
      <c r="W751" s="258"/>
      <c r="X751" s="263"/>
      <c r="Y751" s="263"/>
      <c r="Z751" s="263"/>
      <c r="AA751" s="263"/>
      <c r="AB751" s="312"/>
      <c r="AC751" s="312"/>
      <c r="AD751" s="312"/>
      <c r="AE751" s="312"/>
      <c r="AF751" s="312"/>
      <c r="AG751" s="312"/>
      <c r="AH751" s="312"/>
      <c r="AI751" s="312"/>
      <c r="AJ751" s="263"/>
      <c r="AK751" s="263"/>
      <c r="AL751" s="263"/>
      <c r="AM751" s="263"/>
      <c r="AN751" s="263"/>
      <c r="AO751" s="263"/>
      <c r="AP751" s="263"/>
      <c r="AQ751" s="263"/>
      <c r="AS751" s="117"/>
      <c r="AT751" s="117"/>
      <c r="FK751" s="125"/>
      <c r="FL751" s="125"/>
      <c r="FM751" s="125"/>
    </row>
    <row r="752" spans="1:169" x14ac:dyDescent="0.3">
      <c r="A752" s="309"/>
      <c r="B752" s="310"/>
      <c r="C752" s="263"/>
      <c r="D752" s="263"/>
      <c r="E752" s="263"/>
      <c r="F752" s="263"/>
      <c r="G752" s="263"/>
      <c r="H752" s="263"/>
      <c r="I752" s="625"/>
      <c r="J752" s="314"/>
      <c r="K752" s="314"/>
      <c r="L752" s="744"/>
      <c r="M752" s="746"/>
      <c r="N752" s="312"/>
      <c r="O752" s="312"/>
      <c r="P752" s="312"/>
      <c r="Q752" s="312"/>
      <c r="R752" s="312"/>
      <c r="S752" s="312"/>
      <c r="T752" s="263"/>
      <c r="U752" s="263"/>
      <c r="V752" s="263"/>
      <c r="W752" s="258"/>
      <c r="X752" s="263"/>
      <c r="Y752" s="263"/>
      <c r="Z752" s="263"/>
      <c r="AA752" s="263"/>
      <c r="AB752" s="312"/>
      <c r="AC752" s="312"/>
      <c r="AD752" s="312"/>
      <c r="AE752" s="312"/>
      <c r="AF752" s="312"/>
      <c r="AG752" s="312"/>
      <c r="AH752" s="312"/>
      <c r="AI752" s="312"/>
      <c r="AJ752" s="263"/>
      <c r="AK752" s="263"/>
      <c r="AL752" s="263"/>
      <c r="AM752" s="263"/>
      <c r="AN752" s="263"/>
      <c r="AO752" s="263"/>
      <c r="AP752" s="263"/>
      <c r="AQ752" s="263"/>
      <c r="AS752" s="117"/>
      <c r="AT752" s="117"/>
      <c r="FK752" s="125"/>
      <c r="FL752" s="125"/>
      <c r="FM752" s="125"/>
    </row>
    <row r="753" spans="1:169" x14ac:dyDescent="0.3">
      <c r="A753" s="309"/>
      <c r="B753" s="310"/>
      <c r="C753" s="263"/>
      <c r="D753" s="263"/>
      <c r="E753" s="263"/>
      <c r="F753" s="263"/>
      <c r="G753" s="263"/>
      <c r="H753" s="263"/>
      <c r="I753" s="625"/>
      <c r="J753" s="314"/>
      <c r="K753" s="314"/>
      <c r="L753" s="744"/>
      <c r="M753" s="746"/>
      <c r="N753" s="312"/>
      <c r="O753" s="312"/>
      <c r="P753" s="312"/>
      <c r="Q753" s="312"/>
      <c r="R753" s="312"/>
      <c r="S753" s="312"/>
      <c r="T753" s="263"/>
      <c r="U753" s="263"/>
      <c r="V753" s="263"/>
      <c r="W753" s="258"/>
      <c r="X753" s="263"/>
      <c r="Y753" s="263"/>
      <c r="Z753" s="263"/>
      <c r="AA753" s="263"/>
      <c r="AB753" s="312"/>
      <c r="AC753" s="312"/>
      <c r="AD753" s="312"/>
      <c r="AE753" s="312"/>
      <c r="AF753" s="312"/>
      <c r="AG753" s="312"/>
      <c r="AH753" s="312"/>
      <c r="AI753" s="312"/>
      <c r="AJ753" s="263"/>
      <c r="AK753" s="263"/>
      <c r="AL753" s="263"/>
      <c r="AM753" s="263"/>
      <c r="AN753" s="263"/>
      <c r="AO753" s="263"/>
      <c r="AP753" s="263"/>
      <c r="AQ753" s="263"/>
      <c r="AS753" s="117"/>
      <c r="AT753" s="117"/>
      <c r="FK753" s="125"/>
      <c r="FL753" s="125"/>
      <c r="FM753" s="125"/>
    </row>
    <row r="754" spans="1:169" x14ac:dyDescent="0.3">
      <c r="A754" s="309"/>
      <c r="B754" s="310"/>
      <c r="C754" s="263"/>
      <c r="D754" s="263"/>
      <c r="E754" s="263"/>
      <c r="F754" s="263"/>
      <c r="G754" s="263"/>
      <c r="H754" s="263"/>
      <c r="I754" s="625"/>
      <c r="J754" s="314"/>
      <c r="K754" s="314"/>
      <c r="L754" s="744"/>
      <c r="M754" s="746"/>
      <c r="N754" s="312"/>
      <c r="O754" s="312"/>
      <c r="P754" s="312"/>
      <c r="Q754" s="312"/>
      <c r="R754" s="312"/>
      <c r="S754" s="312"/>
      <c r="T754" s="263"/>
      <c r="U754" s="263"/>
      <c r="V754" s="263"/>
      <c r="W754" s="258"/>
      <c r="X754" s="263"/>
      <c r="Y754" s="263"/>
      <c r="Z754" s="263"/>
      <c r="AA754" s="263"/>
      <c r="AB754" s="312"/>
      <c r="AC754" s="312"/>
      <c r="AD754" s="312"/>
      <c r="AE754" s="312"/>
      <c r="AF754" s="312"/>
      <c r="AG754" s="312"/>
      <c r="AH754" s="312"/>
      <c r="AI754" s="312"/>
      <c r="AJ754" s="263"/>
      <c r="AK754" s="263"/>
      <c r="AL754" s="263"/>
      <c r="AM754" s="263"/>
      <c r="AN754" s="263"/>
      <c r="AO754" s="263"/>
      <c r="AP754" s="263"/>
      <c r="AQ754" s="263"/>
      <c r="AS754" s="117"/>
      <c r="AT754" s="117"/>
      <c r="FK754" s="125"/>
      <c r="FL754" s="125"/>
      <c r="FM754" s="125"/>
    </row>
    <row r="755" spans="1:169" x14ac:dyDescent="0.3">
      <c r="A755" s="309"/>
      <c r="B755" s="310"/>
      <c r="C755" s="263"/>
      <c r="D755" s="263"/>
      <c r="E755" s="263"/>
      <c r="F755" s="263"/>
      <c r="G755" s="263"/>
      <c r="H755" s="263"/>
      <c r="I755" s="625"/>
      <c r="J755" s="314"/>
      <c r="K755" s="314"/>
      <c r="L755" s="744"/>
      <c r="M755" s="746"/>
      <c r="N755" s="312"/>
      <c r="O755" s="312"/>
      <c r="P755" s="312"/>
      <c r="Q755" s="312"/>
      <c r="R755" s="312"/>
      <c r="S755" s="312"/>
      <c r="T755" s="263"/>
      <c r="U755" s="263"/>
      <c r="V755" s="263"/>
      <c r="W755" s="258"/>
      <c r="X755" s="263"/>
      <c r="Y755" s="263"/>
      <c r="Z755" s="263"/>
      <c r="AA755" s="263"/>
      <c r="AB755" s="312"/>
      <c r="AC755" s="312"/>
      <c r="AD755" s="312"/>
      <c r="AE755" s="312"/>
      <c r="AF755" s="312"/>
      <c r="AG755" s="312"/>
      <c r="AH755" s="312"/>
      <c r="AI755" s="312"/>
      <c r="AJ755" s="263"/>
      <c r="AK755" s="263"/>
      <c r="AL755" s="263"/>
      <c r="AM755" s="263"/>
      <c r="AN755" s="263"/>
      <c r="AO755" s="263"/>
      <c r="AP755" s="263"/>
      <c r="AQ755" s="263"/>
      <c r="AS755" s="117"/>
      <c r="AT755" s="117"/>
      <c r="FK755" s="125"/>
      <c r="FL755" s="125"/>
      <c r="FM755" s="125"/>
    </row>
    <row r="756" spans="1:169" x14ac:dyDescent="0.3">
      <c r="A756" s="309"/>
      <c r="B756" s="310"/>
      <c r="C756" s="263"/>
      <c r="D756" s="263"/>
      <c r="E756" s="263"/>
      <c r="F756" s="263"/>
      <c r="G756" s="263"/>
      <c r="H756" s="263"/>
      <c r="I756" s="625"/>
      <c r="J756" s="314"/>
      <c r="K756" s="314"/>
      <c r="L756" s="744"/>
      <c r="M756" s="746"/>
      <c r="N756" s="312"/>
      <c r="O756" s="312"/>
      <c r="P756" s="312"/>
      <c r="Q756" s="312"/>
      <c r="R756" s="312"/>
      <c r="S756" s="312"/>
      <c r="T756" s="263"/>
      <c r="U756" s="263"/>
      <c r="V756" s="263"/>
      <c r="W756" s="258"/>
      <c r="X756" s="263"/>
      <c r="Y756" s="263"/>
      <c r="Z756" s="263"/>
      <c r="AA756" s="263"/>
      <c r="AB756" s="312"/>
      <c r="AC756" s="312"/>
      <c r="AD756" s="312"/>
      <c r="AE756" s="312"/>
      <c r="AF756" s="312"/>
      <c r="AG756" s="312"/>
      <c r="AH756" s="312"/>
      <c r="AI756" s="312"/>
      <c r="AJ756" s="263"/>
      <c r="AK756" s="263"/>
      <c r="AL756" s="263"/>
      <c r="AM756" s="263"/>
      <c r="AN756" s="263"/>
      <c r="AO756" s="263"/>
      <c r="AP756" s="263"/>
      <c r="AQ756" s="263"/>
      <c r="AS756" s="117"/>
      <c r="AT756" s="117"/>
      <c r="FK756" s="125"/>
      <c r="FL756" s="125"/>
      <c r="FM756" s="125"/>
    </row>
    <row r="757" spans="1:169" x14ac:dyDescent="0.3">
      <c r="A757" s="309"/>
      <c r="B757" s="310"/>
      <c r="C757" s="263"/>
      <c r="D757" s="263"/>
      <c r="E757" s="263"/>
      <c r="F757" s="263"/>
      <c r="G757" s="263"/>
      <c r="H757" s="263"/>
      <c r="I757" s="625"/>
      <c r="J757" s="314"/>
      <c r="K757" s="314"/>
      <c r="L757" s="744"/>
      <c r="M757" s="746"/>
      <c r="N757" s="312"/>
      <c r="O757" s="312"/>
      <c r="P757" s="312"/>
      <c r="Q757" s="312"/>
      <c r="R757" s="312"/>
      <c r="S757" s="312"/>
      <c r="T757" s="263"/>
      <c r="U757" s="263"/>
      <c r="V757" s="263"/>
      <c r="W757" s="258"/>
      <c r="X757" s="263"/>
      <c r="Y757" s="263"/>
      <c r="Z757" s="263"/>
      <c r="AA757" s="263"/>
      <c r="AB757" s="312"/>
      <c r="AC757" s="312"/>
      <c r="AD757" s="312"/>
      <c r="AE757" s="312"/>
      <c r="AF757" s="312"/>
      <c r="AG757" s="312"/>
      <c r="AH757" s="312"/>
      <c r="AI757" s="312"/>
      <c r="AJ757" s="263"/>
      <c r="AK757" s="263"/>
      <c r="AL757" s="263"/>
      <c r="AM757" s="263"/>
      <c r="AN757" s="263"/>
      <c r="AO757" s="263"/>
      <c r="AP757" s="263"/>
      <c r="AQ757" s="263"/>
      <c r="AS757" s="117"/>
      <c r="AT757" s="117"/>
      <c r="FK757" s="125"/>
      <c r="FL757" s="125"/>
      <c r="FM757" s="125"/>
    </row>
    <row r="758" spans="1:169" x14ac:dyDescent="0.3">
      <c r="A758" s="309"/>
      <c r="B758" s="310"/>
      <c r="C758" s="263"/>
      <c r="D758" s="263"/>
      <c r="E758" s="263"/>
      <c r="F758" s="263"/>
      <c r="G758" s="263"/>
      <c r="H758" s="263"/>
      <c r="I758" s="625"/>
      <c r="J758" s="314"/>
      <c r="K758" s="314"/>
      <c r="L758" s="744"/>
      <c r="M758" s="746"/>
      <c r="N758" s="312"/>
      <c r="O758" s="312"/>
      <c r="P758" s="312"/>
      <c r="Q758" s="312"/>
      <c r="R758" s="312"/>
      <c r="S758" s="312"/>
      <c r="T758" s="263"/>
      <c r="U758" s="263"/>
      <c r="V758" s="263"/>
      <c r="W758" s="258"/>
      <c r="X758" s="263"/>
      <c r="Y758" s="263"/>
      <c r="Z758" s="263"/>
      <c r="AA758" s="263"/>
      <c r="AB758" s="312"/>
      <c r="AC758" s="312"/>
      <c r="AD758" s="312"/>
      <c r="AE758" s="312"/>
      <c r="AF758" s="312"/>
      <c r="AG758" s="312"/>
      <c r="AH758" s="312"/>
      <c r="AI758" s="312"/>
      <c r="AJ758" s="263"/>
      <c r="AK758" s="263"/>
      <c r="AL758" s="263"/>
      <c r="AM758" s="263"/>
      <c r="AN758" s="263"/>
      <c r="AO758" s="263"/>
      <c r="AP758" s="263"/>
      <c r="AQ758" s="263"/>
      <c r="AS758" s="117"/>
      <c r="AT758" s="117"/>
      <c r="FK758" s="125"/>
      <c r="FL758" s="125"/>
      <c r="FM758" s="125"/>
    </row>
    <row r="759" spans="1:169" x14ac:dyDescent="0.3">
      <c r="A759" s="309"/>
      <c r="B759" s="310"/>
      <c r="C759" s="263"/>
      <c r="D759" s="263"/>
      <c r="E759" s="263"/>
      <c r="F759" s="263"/>
      <c r="G759" s="263"/>
      <c r="H759" s="263"/>
      <c r="I759" s="625"/>
      <c r="J759" s="314"/>
      <c r="K759" s="314"/>
      <c r="L759" s="744"/>
      <c r="M759" s="746"/>
      <c r="N759" s="312"/>
      <c r="O759" s="312"/>
      <c r="P759" s="312"/>
      <c r="Q759" s="312"/>
      <c r="R759" s="312"/>
      <c r="S759" s="312"/>
      <c r="T759" s="263"/>
      <c r="U759" s="263"/>
      <c r="V759" s="263"/>
      <c r="W759" s="258"/>
      <c r="X759" s="263"/>
      <c r="Y759" s="263"/>
      <c r="Z759" s="263"/>
      <c r="AA759" s="263"/>
      <c r="AB759" s="312"/>
      <c r="AC759" s="312"/>
      <c r="AD759" s="312"/>
      <c r="AE759" s="312"/>
      <c r="AF759" s="312"/>
      <c r="AG759" s="312"/>
      <c r="AH759" s="312"/>
      <c r="AI759" s="312"/>
      <c r="AJ759" s="263"/>
      <c r="AK759" s="263"/>
      <c r="AL759" s="263"/>
      <c r="AM759" s="263"/>
      <c r="AN759" s="263"/>
      <c r="AO759" s="263"/>
      <c r="AP759" s="263"/>
      <c r="AQ759" s="263"/>
      <c r="AS759" s="117"/>
      <c r="AT759" s="117"/>
      <c r="FK759" s="125"/>
      <c r="FL759" s="125"/>
      <c r="FM759" s="125"/>
    </row>
    <row r="760" spans="1:169" x14ac:dyDescent="0.3">
      <c r="A760" s="309"/>
      <c r="B760" s="310"/>
      <c r="C760" s="263"/>
      <c r="D760" s="263"/>
      <c r="E760" s="263"/>
      <c r="F760" s="263"/>
      <c r="G760" s="263"/>
      <c r="H760" s="263"/>
      <c r="I760" s="625"/>
      <c r="J760" s="314"/>
      <c r="K760" s="314"/>
      <c r="L760" s="744"/>
      <c r="M760" s="746"/>
      <c r="N760" s="312"/>
      <c r="O760" s="312"/>
      <c r="P760" s="312"/>
      <c r="Q760" s="312"/>
      <c r="R760" s="312"/>
      <c r="S760" s="312"/>
      <c r="T760" s="263"/>
      <c r="U760" s="263"/>
      <c r="V760" s="263"/>
      <c r="W760" s="258"/>
      <c r="X760" s="263"/>
      <c r="Y760" s="263"/>
      <c r="Z760" s="263"/>
      <c r="AA760" s="263"/>
      <c r="AB760" s="312"/>
      <c r="AC760" s="312"/>
      <c r="AD760" s="312"/>
      <c r="AE760" s="312"/>
      <c r="AF760" s="312"/>
      <c r="AG760" s="312"/>
      <c r="AH760" s="312"/>
      <c r="AI760" s="312"/>
      <c r="AJ760" s="263"/>
      <c r="AK760" s="263"/>
      <c r="AL760" s="263"/>
      <c r="AM760" s="263"/>
      <c r="AN760" s="263"/>
      <c r="AO760" s="263"/>
      <c r="AP760" s="263"/>
      <c r="AQ760" s="263"/>
      <c r="AS760" s="117"/>
      <c r="AT760" s="117"/>
      <c r="FK760" s="125"/>
      <c r="FL760" s="125"/>
      <c r="FM760" s="125"/>
    </row>
    <row r="761" spans="1:169" x14ac:dyDescent="0.3">
      <c r="A761" s="309"/>
      <c r="B761" s="310"/>
      <c r="C761" s="263"/>
      <c r="D761" s="263"/>
      <c r="E761" s="263"/>
      <c r="F761" s="263"/>
      <c r="G761" s="263"/>
      <c r="H761" s="263"/>
      <c r="I761" s="625"/>
      <c r="J761" s="314"/>
      <c r="K761" s="314"/>
      <c r="L761" s="744"/>
      <c r="M761" s="746"/>
      <c r="N761" s="312"/>
      <c r="O761" s="312"/>
      <c r="P761" s="312"/>
      <c r="Q761" s="312"/>
      <c r="R761" s="312"/>
      <c r="S761" s="312"/>
      <c r="T761" s="263"/>
      <c r="U761" s="263"/>
      <c r="V761" s="263"/>
      <c r="W761" s="258"/>
      <c r="X761" s="263"/>
      <c r="Y761" s="263"/>
      <c r="Z761" s="263"/>
      <c r="AA761" s="263"/>
      <c r="AB761" s="312"/>
      <c r="AC761" s="312"/>
      <c r="AD761" s="312"/>
      <c r="AE761" s="312"/>
      <c r="AF761" s="312"/>
      <c r="AG761" s="312"/>
      <c r="AH761" s="312"/>
      <c r="AI761" s="312"/>
      <c r="AJ761" s="263"/>
      <c r="AK761" s="263"/>
      <c r="AL761" s="263"/>
      <c r="AM761" s="263"/>
      <c r="AN761" s="263"/>
      <c r="AO761" s="263"/>
      <c r="AP761" s="263"/>
      <c r="AQ761" s="263"/>
      <c r="AS761" s="117"/>
      <c r="AT761" s="117"/>
      <c r="FK761" s="125"/>
      <c r="FL761" s="125"/>
      <c r="FM761" s="125"/>
    </row>
    <row r="762" spans="1:169" x14ac:dyDescent="0.3">
      <c r="A762" s="309"/>
      <c r="B762" s="310"/>
      <c r="C762" s="263"/>
      <c r="D762" s="263"/>
      <c r="E762" s="263"/>
      <c r="F762" s="263"/>
      <c r="G762" s="263"/>
      <c r="H762" s="263"/>
      <c r="I762" s="625"/>
      <c r="J762" s="314"/>
      <c r="K762" s="314"/>
      <c r="L762" s="744"/>
      <c r="M762" s="746"/>
      <c r="N762" s="312"/>
      <c r="O762" s="312"/>
      <c r="P762" s="312"/>
      <c r="Q762" s="312"/>
      <c r="R762" s="312"/>
      <c r="S762" s="312"/>
      <c r="T762" s="263"/>
      <c r="U762" s="263"/>
      <c r="V762" s="263"/>
      <c r="W762" s="258"/>
      <c r="X762" s="263"/>
      <c r="Y762" s="263"/>
      <c r="Z762" s="263"/>
      <c r="AA762" s="263"/>
      <c r="AB762" s="312"/>
      <c r="AC762" s="312"/>
      <c r="AD762" s="312"/>
      <c r="AE762" s="312"/>
      <c r="AF762" s="312"/>
      <c r="AG762" s="312"/>
      <c r="AH762" s="312"/>
      <c r="AI762" s="312"/>
      <c r="AJ762" s="263"/>
      <c r="AK762" s="263"/>
      <c r="AL762" s="263"/>
      <c r="AM762" s="263"/>
      <c r="AN762" s="263"/>
      <c r="AO762" s="263"/>
      <c r="AP762" s="263"/>
      <c r="AQ762" s="263"/>
      <c r="AS762" s="117"/>
      <c r="AT762" s="117"/>
      <c r="FK762" s="125"/>
      <c r="FL762" s="125"/>
      <c r="FM762" s="125"/>
    </row>
    <row r="763" spans="1:169" x14ac:dyDescent="0.3">
      <c r="A763" s="309"/>
      <c r="B763" s="310"/>
      <c r="C763" s="263"/>
      <c r="D763" s="263"/>
      <c r="E763" s="263"/>
      <c r="F763" s="263"/>
      <c r="G763" s="263"/>
      <c r="H763" s="263"/>
      <c r="I763" s="625"/>
      <c r="J763" s="314"/>
      <c r="K763" s="314"/>
      <c r="L763" s="744"/>
      <c r="M763" s="746"/>
      <c r="N763" s="312"/>
      <c r="O763" s="312"/>
      <c r="P763" s="312"/>
      <c r="Q763" s="312"/>
      <c r="R763" s="312"/>
      <c r="S763" s="312"/>
      <c r="T763" s="263"/>
      <c r="U763" s="263"/>
      <c r="V763" s="263"/>
      <c r="W763" s="258"/>
      <c r="X763" s="263"/>
      <c r="Y763" s="263"/>
      <c r="Z763" s="263"/>
      <c r="AA763" s="263"/>
      <c r="AB763" s="312"/>
      <c r="AC763" s="312"/>
      <c r="AD763" s="312"/>
      <c r="AE763" s="312"/>
      <c r="AF763" s="312"/>
      <c r="AG763" s="312"/>
      <c r="AH763" s="312"/>
      <c r="AI763" s="312"/>
      <c r="AJ763" s="263"/>
      <c r="AK763" s="263"/>
      <c r="AL763" s="263"/>
      <c r="AM763" s="263"/>
      <c r="AN763" s="263"/>
      <c r="AO763" s="263"/>
      <c r="AP763" s="263"/>
      <c r="AQ763" s="263"/>
      <c r="AS763" s="117"/>
      <c r="AT763" s="117"/>
      <c r="FK763" s="125"/>
      <c r="FL763" s="125"/>
      <c r="FM763" s="125"/>
    </row>
    <row r="764" spans="1:169" x14ac:dyDescent="0.3">
      <c r="A764" s="309"/>
      <c r="B764" s="310"/>
      <c r="C764" s="263"/>
      <c r="D764" s="263"/>
      <c r="E764" s="263"/>
      <c r="F764" s="263"/>
      <c r="G764" s="263"/>
      <c r="H764" s="263"/>
      <c r="I764" s="625"/>
      <c r="J764" s="314"/>
      <c r="K764" s="314"/>
      <c r="L764" s="744"/>
      <c r="M764" s="746"/>
      <c r="N764" s="312"/>
      <c r="O764" s="312"/>
      <c r="P764" s="312"/>
      <c r="Q764" s="312"/>
      <c r="R764" s="312"/>
      <c r="S764" s="312"/>
      <c r="T764" s="263"/>
      <c r="U764" s="263"/>
      <c r="V764" s="263"/>
      <c r="W764" s="258"/>
      <c r="X764" s="263"/>
      <c r="Y764" s="263"/>
      <c r="Z764" s="263"/>
      <c r="AA764" s="263"/>
      <c r="AB764" s="312"/>
      <c r="AC764" s="312"/>
      <c r="AD764" s="312"/>
      <c r="AE764" s="312"/>
      <c r="AF764" s="312"/>
      <c r="AG764" s="312"/>
      <c r="AH764" s="312"/>
      <c r="AI764" s="312"/>
      <c r="AJ764" s="263"/>
      <c r="AK764" s="263"/>
      <c r="AL764" s="263"/>
      <c r="AM764" s="263"/>
      <c r="AN764" s="263"/>
      <c r="AO764" s="263"/>
      <c r="AP764" s="263"/>
      <c r="AQ764" s="263"/>
      <c r="AS764" s="117"/>
      <c r="AT764" s="117"/>
      <c r="FK764" s="125"/>
      <c r="FL764" s="125"/>
      <c r="FM764" s="125"/>
    </row>
    <row r="765" spans="1:169" x14ac:dyDescent="0.3">
      <c r="A765" s="309"/>
      <c r="B765" s="310"/>
      <c r="C765" s="263"/>
      <c r="D765" s="263"/>
      <c r="E765" s="263"/>
      <c r="F765" s="263"/>
      <c r="G765" s="263"/>
      <c r="H765" s="263"/>
      <c r="I765" s="625"/>
      <c r="J765" s="314"/>
      <c r="K765" s="314"/>
      <c r="L765" s="744"/>
      <c r="M765" s="746"/>
      <c r="N765" s="312"/>
      <c r="O765" s="312"/>
      <c r="P765" s="312"/>
      <c r="Q765" s="312"/>
      <c r="R765" s="312"/>
      <c r="S765" s="312"/>
      <c r="T765" s="263"/>
      <c r="U765" s="263"/>
      <c r="V765" s="263"/>
      <c r="W765" s="258"/>
      <c r="X765" s="263"/>
      <c r="Y765" s="263"/>
      <c r="Z765" s="263"/>
      <c r="AA765" s="263"/>
      <c r="AB765" s="312"/>
      <c r="AC765" s="312"/>
      <c r="AD765" s="312"/>
      <c r="AE765" s="312"/>
      <c r="AF765" s="312"/>
      <c r="AG765" s="312"/>
      <c r="AH765" s="312"/>
      <c r="AI765" s="312"/>
      <c r="AJ765" s="263"/>
      <c r="AK765" s="263"/>
      <c r="AL765" s="263"/>
      <c r="AM765" s="263"/>
      <c r="AN765" s="263"/>
      <c r="AO765" s="263"/>
      <c r="AP765" s="263"/>
      <c r="AQ765" s="263"/>
      <c r="AS765" s="117"/>
      <c r="AT765" s="117"/>
      <c r="FK765" s="125"/>
      <c r="FL765" s="125"/>
      <c r="FM765" s="125"/>
    </row>
    <row r="766" spans="1:169" x14ac:dyDescent="0.3">
      <c r="A766" s="309"/>
      <c r="B766" s="310"/>
      <c r="C766" s="263"/>
      <c r="D766" s="263"/>
      <c r="E766" s="263"/>
      <c r="F766" s="263"/>
      <c r="G766" s="263"/>
      <c r="H766" s="263"/>
      <c r="I766" s="625"/>
      <c r="J766" s="314"/>
      <c r="K766" s="314"/>
      <c r="L766" s="744"/>
      <c r="M766" s="746"/>
      <c r="N766" s="312"/>
      <c r="O766" s="312"/>
      <c r="P766" s="312"/>
      <c r="Q766" s="312"/>
      <c r="R766" s="312"/>
      <c r="S766" s="312"/>
      <c r="T766" s="263"/>
      <c r="U766" s="263"/>
      <c r="V766" s="263"/>
      <c r="W766" s="258"/>
      <c r="X766" s="263"/>
      <c r="Y766" s="263"/>
      <c r="Z766" s="263"/>
      <c r="AA766" s="263"/>
      <c r="AB766" s="312"/>
      <c r="AC766" s="312"/>
      <c r="AD766" s="312"/>
      <c r="AE766" s="312"/>
      <c r="AF766" s="312"/>
      <c r="AG766" s="312"/>
      <c r="AH766" s="312"/>
      <c r="AI766" s="312"/>
      <c r="AJ766" s="263"/>
      <c r="AK766" s="263"/>
      <c r="AL766" s="263"/>
      <c r="AM766" s="263"/>
      <c r="AN766" s="263"/>
      <c r="AO766" s="263"/>
      <c r="AP766" s="263"/>
      <c r="AQ766" s="263"/>
      <c r="AS766" s="117"/>
      <c r="AT766" s="117"/>
      <c r="FK766" s="125"/>
      <c r="FL766" s="125"/>
      <c r="FM766" s="125"/>
    </row>
    <row r="767" spans="1:169" x14ac:dyDescent="0.3">
      <c r="A767" s="309"/>
      <c r="B767" s="310"/>
      <c r="C767" s="263"/>
      <c r="D767" s="263"/>
      <c r="E767" s="263"/>
      <c r="F767" s="263"/>
      <c r="G767" s="263"/>
      <c r="H767" s="263"/>
      <c r="I767" s="625"/>
      <c r="J767" s="314"/>
      <c r="K767" s="314"/>
      <c r="L767" s="744"/>
      <c r="M767" s="746"/>
      <c r="N767" s="312"/>
      <c r="O767" s="312"/>
      <c r="P767" s="312"/>
      <c r="Q767" s="312"/>
      <c r="R767" s="312"/>
      <c r="S767" s="312"/>
      <c r="T767" s="263"/>
      <c r="U767" s="263"/>
      <c r="V767" s="263"/>
      <c r="W767" s="258"/>
      <c r="X767" s="263"/>
      <c r="Y767" s="263"/>
      <c r="Z767" s="263"/>
      <c r="AA767" s="263"/>
      <c r="AB767" s="312"/>
      <c r="AC767" s="312"/>
      <c r="AD767" s="312"/>
      <c r="AE767" s="312"/>
      <c r="AF767" s="312"/>
      <c r="AG767" s="312"/>
      <c r="AH767" s="312"/>
      <c r="AI767" s="312"/>
      <c r="AJ767" s="263"/>
      <c r="AK767" s="263"/>
      <c r="AL767" s="263"/>
      <c r="AM767" s="263"/>
      <c r="AN767" s="263"/>
      <c r="AO767" s="263"/>
      <c r="AP767" s="263"/>
      <c r="AQ767" s="263"/>
      <c r="AS767" s="117"/>
      <c r="AT767" s="117"/>
      <c r="FK767" s="125"/>
      <c r="FL767" s="125"/>
      <c r="FM767" s="125"/>
    </row>
    <row r="768" spans="1:169" x14ac:dyDescent="0.3">
      <c r="A768" s="309"/>
      <c r="B768" s="310"/>
      <c r="C768" s="263"/>
      <c r="D768" s="263"/>
      <c r="E768" s="263"/>
      <c r="F768" s="263"/>
      <c r="G768" s="263"/>
      <c r="H768" s="263"/>
      <c r="I768" s="625"/>
      <c r="J768" s="314"/>
      <c r="K768" s="314"/>
      <c r="L768" s="744"/>
      <c r="M768" s="746"/>
      <c r="N768" s="312"/>
      <c r="O768" s="312"/>
      <c r="P768" s="312"/>
      <c r="Q768" s="312"/>
      <c r="R768" s="312"/>
      <c r="S768" s="312"/>
      <c r="T768" s="263"/>
      <c r="U768" s="263"/>
      <c r="V768" s="263"/>
      <c r="W768" s="258"/>
      <c r="X768" s="263"/>
      <c r="Y768" s="263"/>
      <c r="Z768" s="263"/>
      <c r="AA768" s="263"/>
      <c r="AB768" s="312"/>
      <c r="AC768" s="312"/>
      <c r="AD768" s="312"/>
      <c r="AE768" s="312"/>
      <c r="AF768" s="312"/>
      <c r="AG768" s="312"/>
      <c r="AH768" s="312"/>
      <c r="AI768" s="312"/>
      <c r="AJ768" s="263"/>
      <c r="AK768" s="263"/>
      <c r="AL768" s="263"/>
      <c r="AM768" s="263"/>
      <c r="AN768" s="263"/>
      <c r="AO768" s="263"/>
      <c r="AP768" s="263"/>
      <c r="AQ768" s="263"/>
      <c r="AS768" s="117"/>
      <c r="AT768" s="117"/>
      <c r="FK768" s="125"/>
      <c r="FL768" s="125"/>
      <c r="FM768" s="125"/>
    </row>
    <row r="769" spans="1:169" x14ac:dyDescent="0.3">
      <c r="A769" s="309"/>
      <c r="B769" s="310"/>
      <c r="C769" s="263"/>
      <c r="D769" s="263"/>
      <c r="E769" s="263"/>
      <c r="F769" s="263"/>
      <c r="G769" s="263"/>
      <c r="H769" s="263"/>
      <c r="I769" s="625"/>
      <c r="J769" s="314"/>
      <c r="K769" s="314"/>
      <c r="L769" s="744"/>
      <c r="M769" s="746"/>
      <c r="N769" s="312"/>
      <c r="O769" s="312"/>
      <c r="P769" s="312"/>
      <c r="Q769" s="312"/>
      <c r="R769" s="312"/>
      <c r="S769" s="312"/>
      <c r="T769" s="263"/>
      <c r="U769" s="263"/>
      <c r="V769" s="263"/>
      <c r="W769" s="258"/>
      <c r="X769" s="263"/>
      <c r="Y769" s="263"/>
      <c r="Z769" s="263"/>
      <c r="AA769" s="263"/>
      <c r="AB769" s="312"/>
      <c r="AC769" s="312"/>
      <c r="AD769" s="312"/>
      <c r="AE769" s="312"/>
      <c r="AF769" s="312"/>
      <c r="AG769" s="312"/>
      <c r="AH769" s="312"/>
      <c r="AI769" s="312"/>
      <c r="AJ769" s="263"/>
      <c r="AK769" s="263"/>
      <c r="AL769" s="263"/>
      <c r="AM769" s="263"/>
      <c r="AN769" s="263"/>
      <c r="AO769" s="263"/>
      <c r="AP769" s="263"/>
      <c r="AQ769" s="263"/>
      <c r="AS769" s="117"/>
      <c r="AT769" s="117"/>
      <c r="FK769" s="125"/>
      <c r="FL769" s="125"/>
      <c r="FM769" s="125"/>
    </row>
    <row r="770" spans="1:169" x14ac:dyDescent="0.3">
      <c r="A770" s="309"/>
      <c r="B770" s="310"/>
      <c r="C770" s="263"/>
      <c r="D770" s="263"/>
      <c r="E770" s="263"/>
      <c r="F770" s="263"/>
      <c r="G770" s="263"/>
      <c r="H770" s="263"/>
      <c r="I770" s="625"/>
      <c r="J770" s="314"/>
      <c r="K770" s="314"/>
      <c r="L770" s="744"/>
      <c r="M770" s="746"/>
      <c r="N770" s="312"/>
      <c r="O770" s="312"/>
      <c r="P770" s="312"/>
      <c r="Q770" s="312"/>
      <c r="R770" s="312"/>
      <c r="S770" s="312"/>
      <c r="T770" s="263"/>
      <c r="U770" s="263"/>
      <c r="V770" s="263"/>
      <c r="W770" s="258"/>
      <c r="X770" s="263"/>
      <c r="Y770" s="263"/>
      <c r="Z770" s="263"/>
      <c r="AA770" s="263"/>
      <c r="AB770" s="312"/>
      <c r="AC770" s="312"/>
      <c r="AD770" s="312"/>
      <c r="AE770" s="312"/>
      <c r="AF770" s="312"/>
      <c r="AG770" s="312"/>
      <c r="AH770" s="312"/>
      <c r="AI770" s="312"/>
      <c r="AJ770" s="263"/>
      <c r="AK770" s="263"/>
      <c r="AL770" s="263"/>
      <c r="AM770" s="263"/>
      <c r="AN770" s="263"/>
      <c r="AO770" s="263"/>
      <c r="AP770" s="263"/>
      <c r="AQ770" s="263"/>
      <c r="AS770" s="117"/>
      <c r="AT770" s="117"/>
      <c r="FK770" s="125"/>
      <c r="FL770" s="125"/>
      <c r="FM770" s="125"/>
    </row>
    <row r="771" spans="1:169" x14ac:dyDescent="0.3">
      <c r="A771" s="309"/>
      <c r="B771" s="310"/>
      <c r="C771" s="263"/>
      <c r="D771" s="263"/>
      <c r="E771" s="263"/>
      <c r="F771" s="263"/>
      <c r="G771" s="263"/>
      <c r="H771" s="263"/>
      <c r="I771" s="625"/>
      <c r="J771" s="314"/>
      <c r="K771" s="314"/>
      <c r="L771" s="744"/>
      <c r="M771" s="746"/>
      <c r="N771" s="312"/>
      <c r="O771" s="312"/>
      <c r="P771" s="312"/>
      <c r="Q771" s="312"/>
      <c r="R771" s="312"/>
      <c r="S771" s="312"/>
      <c r="T771" s="263"/>
      <c r="U771" s="263"/>
      <c r="V771" s="263"/>
      <c r="W771" s="258"/>
      <c r="X771" s="263"/>
      <c r="Y771" s="263"/>
      <c r="Z771" s="263"/>
      <c r="AA771" s="263"/>
      <c r="AB771" s="312"/>
      <c r="AC771" s="312"/>
      <c r="AD771" s="312"/>
      <c r="AE771" s="312"/>
      <c r="AF771" s="312"/>
      <c r="AG771" s="312"/>
      <c r="AH771" s="312"/>
      <c r="AI771" s="312"/>
      <c r="AJ771" s="263"/>
      <c r="AK771" s="263"/>
      <c r="AL771" s="263"/>
      <c r="AM771" s="263"/>
      <c r="AN771" s="263"/>
      <c r="AO771" s="263"/>
      <c r="AP771" s="263"/>
      <c r="AQ771" s="263"/>
      <c r="AS771" s="117"/>
      <c r="AT771" s="117"/>
      <c r="FK771" s="125"/>
      <c r="FL771" s="125"/>
      <c r="FM771" s="125"/>
    </row>
    <row r="772" spans="1:169" x14ac:dyDescent="0.3">
      <c r="A772" s="309"/>
      <c r="B772" s="310"/>
      <c r="C772" s="263"/>
      <c r="D772" s="263"/>
      <c r="E772" s="263"/>
      <c r="F772" s="263"/>
      <c r="G772" s="263"/>
      <c r="H772" s="263"/>
      <c r="I772" s="625"/>
      <c r="J772" s="314"/>
      <c r="K772" s="314"/>
      <c r="L772" s="744"/>
      <c r="M772" s="746"/>
      <c r="N772" s="312"/>
      <c r="O772" s="312"/>
      <c r="P772" s="312"/>
      <c r="Q772" s="312"/>
      <c r="R772" s="312"/>
      <c r="S772" s="312"/>
      <c r="T772" s="263"/>
      <c r="U772" s="263"/>
      <c r="V772" s="263"/>
      <c r="W772" s="258"/>
      <c r="X772" s="263"/>
      <c r="Y772" s="263"/>
      <c r="Z772" s="263"/>
      <c r="AA772" s="263"/>
      <c r="AB772" s="312"/>
      <c r="AC772" s="312"/>
      <c r="AD772" s="312"/>
      <c r="AE772" s="312"/>
      <c r="AF772" s="312"/>
      <c r="AG772" s="312"/>
      <c r="AH772" s="312"/>
      <c r="AI772" s="312"/>
      <c r="AJ772" s="263"/>
      <c r="AK772" s="263"/>
      <c r="AL772" s="263"/>
      <c r="AM772" s="263"/>
      <c r="AN772" s="263"/>
      <c r="AO772" s="263"/>
      <c r="AP772" s="263"/>
      <c r="AQ772" s="263"/>
      <c r="AS772" s="117"/>
      <c r="AT772" s="117"/>
      <c r="FK772" s="125"/>
      <c r="FL772" s="125"/>
      <c r="FM772" s="125"/>
    </row>
    <row r="773" spans="1:169" x14ac:dyDescent="0.3">
      <c r="A773" s="309"/>
      <c r="B773" s="310"/>
      <c r="C773" s="263"/>
      <c r="D773" s="263"/>
      <c r="E773" s="263"/>
      <c r="F773" s="263"/>
      <c r="G773" s="263"/>
      <c r="H773" s="263"/>
      <c r="I773" s="625"/>
      <c r="J773" s="314"/>
      <c r="K773" s="314"/>
      <c r="L773" s="744"/>
      <c r="M773" s="746"/>
      <c r="N773" s="312"/>
      <c r="O773" s="312"/>
      <c r="P773" s="312"/>
      <c r="Q773" s="312"/>
      <c r="R773" s="312"/>
      <c r="S773" s="312"/>
      <c r="T773" s="263"/>
      <c r="U773" s="263"/>
      <c r="V773" s="263"/>
      <c r="W773" s="258"/>
      <c r="X773" s="263"/>
      <c r="Y773" s="263"/>
      <c r="Z773" s="263"/>
      <c r="AA773" s="263"/>
      <c r="AB773" s="312"/>
      <c r="AC773" s="312"/>
      <c r="AD773" s="312"/>
      <c r="AE773" s="312"/>
      <c r="AF773" s="312"/>
      <c r="AG773" s="312"/>
      <c r="AH773" s="312"/>
      <c r="AI773" s="312"/>
      <c r="AJ773" s="263"/>
      <c r="AK773" s="263"/>
      <c r="AL773" s="263"/>
      <c r="AM773" s="263"/>
      <c r="AN773" s="263"/>
      <c r="AO773" s="263"/>
      <c r="AP773" s="263"/>
      <c r="AQ773" s="263"/>
      <c r="AS773" s="117"/>
      <c r="AT773" s="117"/>
      <c r="FK773" s="125"/>
      <c r="FL773" s="125"/>
      <c r="FM773" s="125"/>
    </row>
    <row r="774" spans="1:169" x14ac:dyDescent="0.3">
      <c r="A774" s="309"/>
      <c r="B774" s="310"/>
      <c r="C774" s="263"/>
      <c r="D774" s="263"/>
      <c r="E774" s="263"/>
      <c r="F774" s="263"/>
      <c r="G774" s="263"/>
      <c r="H774" s="263"/>
      <c r="I774" s="625"/>
      <c r="J774" s="314"/>
      <c r="K774" s="314"/>
      <c r="L774" s="744"/>
      <c r="M774" s="746"/>
      <c r="N774" s="312"/>
      <c r="O774" s="312"/>
      <c r="P774" s="312"/>
      <c r="Q774" s="312"/>
      <c r="R774" s="312"/>
      <c r="S774" s="312"/>
      <c r="T774" s="263"/>
      <c r="U774" s="263"/>
      <c r="V774" s="263"/>
      <c r="W774" s="258"/>
      <c r="X774" s="263"/>
      <c r="Y774" s="263"/>
      <c r="Z774" s="263"/>
      <c r="AA774" s="263"/>
      <c r="AB774" s="312"/>
      <c r="AC774" s="312"/>
      <c r="AD774" s="312"/>
      <c r="AE774" s="312"/>
      <c r="AF774" s="312"/>
      <c r="AG774" s="312"/>
      <c r="AH774" s="312"/>
      <c r="AI774" s="312"/>
      <c r="AJ774" s="263"/>
      <c r="AK774" s="263"/>
      <c r="AL774" s="263"/>
      <c r="AM774" s="263"/>
      <c r="AN774" s="263"/>
      <c r="AO774" s="263"/>
      <c r="AP774" s="263"/>
      <c r="AQ774" s="263"/>
      <c r="AS774" s="117"/>
      <c r="AT774" s="117"/>
      <c r="FK774" s="125"/>
      <c r="FL774" s="125"/>
      <c r="FM774" s="125"/>
    </row>
    <row r="775" spans="1:169" x14ac:dyDescent="0.3">
      <c r="A775" s="309"/>
      <c r="B775" s="310"/>
      <c r="C775" s="263"/>
      <c r="D775" s="263"/>
      <c r="E775" s="263"/>
      <c r="F775" s="263"/>
      <c r="G775" s="263"/>
      <c r="H775" s="263"/>
      <c r="I775" s="625"/>
      <c r="J775" s="314"/>
      <c r="K775" s="314"/>
      <c r="L775" s="744"/>
      <c r="M775" s="746"/>
      <c r="N775" s="312"/>
      <c r="O775" s="312"/>
      <c r="P775" s="312"/>
      <c r="Q775" s="312"/>
      <c r="R775" s="312"/>
      <c r="S775" s="312"/>
      <c r="T775" s="263"/>
      <c r="U775" s="263"/>
      <c r="V775" s="263"/>
      <c r="W775" s="258"/>
      <c r="X775" s="263"/>
      <c r="Y775" s="263"/>
      <c r="Z775" s="263"/>
      <c r="AA775" s="263"/>
      <c r="AB775" s="312"/>
      <c r="AC775" s="312"/>
      <c r="AD775" s="312"/>
      <c r="AE775" s="312"/>
      <c r="AF775" s="312"/>
      <c r="AG775" s="312"/>
      <c r="AH775" s="312"/>
      <c r="AI775" s="312"/>
      <c r="AJ775" s="263"/>
      <c r="AK775" s="263"/>
      <c r="AL775" s="263"/>
      <c r="AM775" s="263"/>
      <c r="AN775" s="263"/>
      <c r="AO775" s="263"/>
      <c r="AP775" s="263"/>
      <c r="AQ775" s="263"/>
      <c r="AS775" s="117"/>
      <c r="AT775" s="117"/>
      <c r="FK775" s="125"/>
      <c r="FL775" s="125"/>
      <c r="FM775" s="125"/>
    </row>
    <row r="776" spans="1:169" x14ac:dyDescent="0.3">
      <c r="A776" s="309"/>
      <c r="B776" s="310"/>
      <c r="C776" s="263"/>
      <c r="D776" s="263"/>
      <c r="E776" s="263"/>
      <c r="F776" s="263"/>
      <c r="G776" s="263"/>
      <c r="H776" s="263"/>
      <c r="I776" s="625"/>
      <c r="J776" s="314"/>
      <c r="K776" s="314"/>
      <c r="L776" s="744"/>
      <c r="M776" s="746"/>
      <c r="N776" s="312"/>
      <c r="O776" s="312"/>
      <c r="P776" s="312"/>
      <c r="Q776" s="312"/>
      <c r="R776" s="312"/>
      <c r="S776" s="312"/>
      <c r="T776" s="263"/>
      <c r="U776" s="263"/>
      <c r="V776" s="263"/>
      <c r="W776" s="258"/>
      <c r="X776" s="263"/>
      <c r="Y776" s="263"/>
      <c r="Z776" s="263"/>
      <c r="AA776" s="263"/>
      <c r="AB776" s="312"/>
      <c r="AC776" s="312"/>
      <c r="AD776" s="312"/>
      <c r="AE776" s="312"/>
      <c r="AF776" s="312"/>
      <c r="AG776" s="312"/>
      <c r="AH776" s="312"/>
      <c r="AI776" s="312"/>
      <c r="AJ776" s="263"/>
      <c r="AK776" s="263"/>
      <c r="AL776" s="263"/>
      <c r="AM776" s="263"/>
      <c r="AN776" s="263"/>
      <c r="AO776" s="263"/>
      <c r="AP776" s="263"/>
      <c r="AQ776" s="263"/>
      <c r="AS776" s="117"/>
      <c r="AT776" s="117"/>
      <c r="FK776" s="125"/>
      <c r="FL776" s="125"/>
      <c r="FM776" s="125"/>
    </row>
    <row r="777" spans="1:169" x14ac:dyDescent="0.3">
      <c r="A777" s="309"/>
      <c r="B777" s="310"/>
      <c r="C777" s="263"/>
      <c r="D777" s="263"/>
      <c r="E777" s="263"/>
      <c r="F777" s="263"/>
      <c r="G777" s="263"/>
      <c r="H777" s="263"/>
      <c r="I777" s="625"/>
      <c r="J777" s="314"/>
      <c r="K777" s="314"/>
      <c r="L777" s="744"/>
      <c r="M777" s="746"/>
      <c r="N777" s="312"/>
      <c r="O777" s="312"/>
      <c r="P777" s="312"/>
      <c r="Q777" s="312"/>
      <c r="R777" s="312"/>
      <c r="S777" s="312"/>
      <c r="T777" s="263"/>
      <c r="U777" s="263"/>
      <c r="V777" s="263"/>
      <c r="W777" s="258"/>
      <c r="X777" s="263"/>
      <c r="Y777" s="263"/>
      <c r="Z777" s="263"/>
      <c r="AA777" s="263"/>
      <c r="AB777" s="312"/>
      <c r="AC777" s="312"/>
      <c r="AD777" s="312"/>
      <c r="AE777" s="312"/>
      <c r="AF777" s="312"/>
      <c r="AG777" s="312"/>
      <c r="AH777" s="312"/>
      <c r="AI777" s="312"/>
      <c r="AJ777" s="263"/>
      <c r="AK777" s="263"/>
      <c r="AL777" s="263"/>
      <c r="AM777" s="263"/>
      <c r="AN777" s="263"/>
      <c r="AO777" s="263"/>
      <c r="AP777" s="263"/>
      <c r="AQ777" s="263"/>
      <c r="AS777" s="117"/>
      <c r="AT777" s="117"/>
      <c r="FK777" s="125"/>
      <c r="FL777" s="125"/>
      <c r="FM777" s="125"/>
    </row>
    <row r="778" spans="1:169" x14ac:dyDescent="0.3">
      <c r="A778" s="309"/>
      <c r="B778" s="310"/>
      <c r="C778" s="263"/>
      <c r="D778" s="263"/>
      <c r="E778" s="263"/>
      <c r="F778" s="263"/>
      <c r="G778" s="263"/>
      <c r="H778" s="263"/>
      <c r="I778" s="625"/>
      <c r="J778" s="314"/>
      <c r="K778" s="314"/>
      <c r="L778" s="744"/>
      <c r="M778" s="746"/>
      <c r="N778" s="312"/>
      <c r="O778" s="312"/>
      <c r="P778" s="312"/>
      <c r="Q778" s="312"/>
      <c r="R778" s="312"/>
      <c r="S778" s="312"/>
      <c r="T778" s="263"/>
      <c r="U778" s="263"/>
      <c r="V778" s="263"/>
      <c r="W778" s="258"/>
      <c r="X778" s="263"/>
      <c r="Y778" s="263"/>
      <c r="Z778" s="263"/>
      <c r="AA778" s="263"/>
      <c r="AB778" s="312"/>
      <c r="AC778" s="312"/>
      <c r="AD778" s="312"/>
      <c r="AE778" s="312"/>
      <c r="AF778" s="312"/>
      <c r="AG778" s="312"/>
      <c r="AH778" s="312"/>
      <c r="AI778" s="312"/>
      <c r="AJ778" s="263"/>
      <c r="AK778" s="263"/>
      <c r="AL778" s="263"/>
      <c r="AM778" s="263"/>
      <c r="AN778" s="263"/>
      <c r="AO778" s="263"/>
      <c r="AP778" s="263"/>
      <c r="AQ778" s="263"/>
      <c r="AS778" s="117"/>
      <c r="AT778" s="117"/>
      <c r="FK778" s="125"/>
      <c r="FL778" s="125"/>
      <c r="FM778" s="125"/>
    </row>
    <row r="779" spans="1:169" x14ac:dyDescent="0.3">
      <c r="A779" s="309"/>
      <c r="B779" s="310"/>
      <c r="C779" s="263"/>
      <c r="D779" s="263"/>
      <c r="E779" s="263"/>
      <c r="F779" s="263"/>
      <c r="G779" s="263"/>
      <c r="H779" s="263"/>
      <c r="I779" s="625"/>
      <c r="J779" s="314"/>
      <c r="K779" s="314"/>
      <c r="L779" s="744"/>
      <c r="M779" s="746"/>
      <c r="N779" s="312"/>
      <c r="O779" s="312"/>
      <c r="P779" s="312"/>
      <c r="Q779" s="312"/>
      <c r="R779" s="312"/>
      <c r="S779" s="312"/>
      <c r="T779" s="263"/>
      <c r="U779" s="263"/>
      <c r="V779" s="263"/>
      <c r="W779" s="258"/>
      <c r="X779" s="263"/>
      <c r="Y779" s="263"/>
      <c r="Z779" s="263"/>
      <c r="AA779" s="263"/>
      <c r="AB779" s="312"/>
      <c r="AC779" s="312"/>
      <c r="AD779" s="312"/>
      <c r="AE779" s="312"/>
      <c r="AF779" s="312"/>
      <c r="AG779" s="312"/>
      <c r="AH779" s="312"/>
      <c r="AI779" s="312"/>
      <c r="AJ779" s="263"/>
      <c r="AK779" s="263"/>
      <c r="AL779" s="263"/>
      <c r="AM779" s="263"/>
      <c r="AN779" s="263"/>
      <c r="AO779" s="263"/>
      <c r="AP779" s="263"/>
      <c r="AQ779" s="263"/>
      <c r="AS779" s="117"/>
      <c r="AT779" s="117"/>
      <c r="FK779" s="125"/>
      <c r="FL779" s="125"/>
      <c r="FM779" s="125"/>
    </row>
    <row r="780" spans="1:169" x14ac:dyDescent="0.3">
      <c r="A780" s="309"/>
      <c r="B780" s="310"/>
      <c r="C780" s="263"/>
      <c r="D780" s="263"/>
      <c r="E780" s="263"/>
      <c r="F780" s="263"/>
      <c r="G780" s="263"/>
      <c r="H780" s="263"/>
      <c r="I780" s="625"/>
      <c r="J780" s="314"/>
      <c r="K780" s="314"/>
      <c r="L780" s="744"/>
      <c r="M780" s="746"/>
      <c r="N780" s="312"/>
      <c r="O780" s="312"/>
      <c r="P780" s="312"/>
      <c r="Q780" s="312"/>
      <c r="R780" s="312"/>
      <c r="S780" s="312"/>
      <c r="T780" s="263"/>
      <c r="U780" s="263"/>
      <c r="V780" s="263"/>
      <c r="W780" s="258"/>
      <c r="X780" s="263"/>
      <c r="Y780" s="263"/>
      <c r="Z780" s="263"/>
      <c r="AA780" s="263"/>
      <c r="AB780" s="312"/>
      <c r="AC780" s="312"/>
      <c r="AD780" s="312"/>
      <c r="AE780" s="312"/>
      <c r="AF780" s="312"/>
      <c r="AG780" s="312"/>
      <c r="AH780" s="312"/>
      <c r="AI780" s="312"/>
      <c r="AJ780" s="263"/>
      <c r="AK780" s="263"/>
      <c r="AL780" s="263"/>
      <c r="AM780" s="263"/>
      <c r="AN780" s="263"/>
      <c r="AO780" s="263"/>
      <c r="AP780" s="263"/>
      <c r="AQ780" s="263"/>
      <c r="AS780" s="117"/>
      <c r="AT780" s="117"/>
      <c r="FK780" s="125"/>
      <c r="FL780" s="125"/>
      <c r="FM780" s="125"/>
    </row>
    <row r="781" spans="1:169" x14ac:dyDescent="0.3">
      <c r="A781" s="309"/>
      <c r="B781" s="310"/>
      <c r="C781" s="263"/>
      <c r="D781" s="263"/>
      <c r="E781" s="263"/>
      <c r="F781" s="263"/>
      <c r="G781" s="263"/>
      <c r="H781" s="263"/>
      <c r="I781" s="625"/>
      <c r="J781" s="314"/>
      <c r="K781" s="314"/>
      <c r="L781" s="744"/>
      <c r="M781" s="746"/>
      <c r="N781" s="312"/>
      <c r="O781" s="312"/>
      <c r="P781" s="312"/>
      <c r="Q781" s="312"/>
      <c r="R781" s="312"/>
      <c r="S781" s="312"/>
      <c r="T781" s="263"/>
      <c r="U781" s="263"/>
      <c r="V781" s="263"/>
      <c r="W781" s="258"/>
      <c r="X781" s="263"/>
      <c r="Y781" s="263"/>
      <c r="Z781" s="263"/>
      <c r="AA781" s="263"/>
      <c r="AB781" s="312"/>
      <c r="AC781" s="312"/>
      <c r="AD781" s="312"/>
      <c r="AE781" s="312"/>
      <c r="AF781" s="312"/>
      <c r="AG781" s="312"/>
      <c r="AH781" s="312"/>
      <c r="AI781" s="312"/>
      <c r="AJ781" s="263"/>
      <c r="AK781" s="263"/>
      <c r="AL781" s="263"/>
      <c r="AM781" s="263"/>
      <c r="AN781" s="263"/>
      <c r="AO781" s="263"/>
      <c r="AP781" s="263"/>
      <c r="AQ781" s="263"/>
      <c r="AS781" s="117"/>
      <c r="AT781" s="117"/>
      <c r="FK781" s="125"/>
      <c r="FL781" s="125"/>
      <c r="FM781" s="125"/>
    </row>
    <row r="782" spans="1:169" x14ac:dyDescent="0.3">
      <c r="A782" s="309"/>
      <c r="B782" s="310"/>
      <c r="C782" s="263"/>
      <c r="D782" s="263"/>
      <c r="E782" s="263"/>
      <c r="F782" s="263"/>
      <c r="G782" s="263"/>
      <c r="H782" s="263"/>
      <c r="I782" s="625"/>
      <c r="J782" s="314"/>
      <c r="K782" s="314"/>
      <c r="L782" s="744"/>
      <c r="M782" s="746"/>
      <c r="N782" s="312"/>
      <c r="O782" s="312"/>
      <c r="P782" s="312"/>
      <c r="Q782" s="312"/>
      <c r="R782" s="312"/>
      <c r="S782" s="312"/>
      <c r="T782" s="263"/>
      <c r="U782" s="263"/>
      <c r="V782" s="263"/>
      <c r="W782" s="258"/>
      <c r="X782" s="263"/>
      <c r="Y782" s="263"/>
      <c r="Z782" s="263"/>
      <c r="AA782" s="263"/>
      <c r="AB782" s="312"/>
      <c r="AC782" s="312"/>
      <c r="AD782" s="312"/>
      <c r="AE782" s="312"/>
      <c r="AF782" s="312"/>
      <c r="AG782" s="312"/>
      <c r="AH782" s="312"/>
      <c r="AI782" s="312"/>
      <c r="AJ782" s="263"/>
      <c r="AK782" s="263"/>
      <c r="AL782" s="263"/>
      <c r="AM782" s="263"/>
      <c r="AN782" s="263"/>
      <c r="AO782" s="263"/>
      <c r="AP782" s="263"/>
      <c r="AQ782" s="263"/>
      <c r="AS782" s="117"/>
      <c r="AT782" s="117"/>
      <c r="FK782" s="125"/>
      <c r="FL782" s="125"/>
      <c r="FM782" s="125"/>
    </row>
    <row r="783" spans="1:169" x14ac:dyDescent="0.3">
      <c r="A783" s="309"/>
      <c r="B783" s="310"/>
      <c r="C783" s="263"/>
      <c r="D783" s="263"/>
      <c r="E783" s="263"/>
      <c r="F783" s="263"/>
      <c r="G783" s="263"/>
      <c r="H783" s="263"/>
      <c r="I783" s="625"/>
      <c r="J783" s="314"/>
      <c r="K783" s="314"/>
      <c r="L783" s="744"/>
      <c r="M783" s="746"/>
      <c r="N783" s="312"/>
      <c r="O783" s="312"/>
      <c r="P783" s="312"/>
      <c r="Q783" s="312"/>
      <c r="R783" s="312"/>
      <c r="S783" s="312"/>
      <c r="T783" s="263"/>
      <c r="U783" s="263"/>
      <c r="V783" s="263"/>
      <c r="W783" s="258"/>
      <c r="X783" s="263"/>
      <c r="Y783" s="263"/>
      <c r="Z783" s="263"/>
      <c r="AA783" s="263"/>
      <c r="AB783" s="312"/>
      <c r="AC783" s="312"/>
      <c r="AD783" s="312"/>
      <c r="AE783" s="312"/>
      <c r="AF783" s="312"/>
      <c r="AG783" s="312"/>
      <c r="AH783" s="312"/>
      <c r="AI783" s="312"/>
      <c r="AJ783" s="263"/>
      <c r="AK783" s="263"/>
      <c r="AL783" s="263"/>
      <c r="AM783" s="263"/>
      <c r="AN783" s="263"/>
      <c r="AO783" s="263"/>
      <c r="AP783" s="263"/>
      <c r="AQ783" s="263"/>
      <c r="AS783" s="117"/>
      <c r="AT783" s="117"/>
      <c r="FK783" s="125"/>
      <c r="FL783" s="125"/>
      <c r="FM783" s="125"/>
    </row>
    <row r="784" spans="1:169" x14ac:dyDescent="0.3">
      <c r="A784" s="309"/>
      <c r="B784" s="310"/>
      <c r="C784" s="263"/>
      <c r="D784" s="263"/>
      <c r="E784" s="263"/>
      <c r="F784" s="263"/>
      <c r="G784" s="263"/>
      <c r="H784" s="263"/>
      <c r="I784" s="625"/>
      <c r="J784" s="314"/>
      <c r="K784" s="314"/>
      <c r="L784" s="744"/>
      <c r="M784" s="746"/>
      <c r="N784" s="312"/>
      <c r="O784" s="312"/>
      <c r="P784" s="312"/>
      <c r="Q784" s="312"/>
      <c r="R784" s="312"/>
      <c r="S784" s="312"/>
      <c r="T784" s="263"/>
      <c r="U784" s="263"/>
      <c r="V784" s="263"/>
      <c r="W784" s="258"/>
      <c r="X784" s="263"/>
      <c r="Y784" s="263"/>
      <c r="Z784" s="263"/>
      <c r="AA784" s="263"/>
      <c r="AB784" s="312"/>
      <c r="AC784" s="312"/>
      <c r="AD784" s="312"/>
      <c r="AE784" s="312"/>
      <c r="AF784" s="312"/>
      <c r="AG784" s="312"/>
      <c r="AH784" s="312"/>
      <c r="AI784" s="312"/>
      <c r="AJ784" s="263"/>
      <c r="AK784" s="263"/>
      <c r="AL784" s="263"/>
      <c r="AM784" s="263"/>
      <c r="AN784" s="263"/>
      <c r="AO784" s="263"/>
      <c r="AP784" s="263"/>
      <c r="AQ784" s="263"/>
      <c r="AS784" s="117"/>
      <c r="AT784" s="117"/>
      <c r="FK784" s="125"/>
      <c r="FL784" s="125"/>
      <c r="FM784" s="125"/>
    </row>
    <row r="785" spans="1:169" x14ac:dyDescent="0.3">
      <c r="A785" s="309"/>
      <c r="B785" s="310"/>
      <c r="C785" s="263"/>
      <c r="D785" s="263"/>
      <c r="E785" s="263"/>
      <c r="F785" s="263"/>
      <c r="G785" s="263"/>
      <c r="H785" s="263"/>
      <c r="I785" s="625"/>
      <c r="J785" s="314"/>
      <c r="K785" s="314"/>
      <c r="L785" s="744"/>
      <c r="M785" s="746"/>
      <c r="N785" s="312"/>
      <c r="O785" s="312"/>
      <c r="P785" s="312"/>
      <c r="Q785" s="312"/>
      <c r="R785" s="312"/>
      <c r="S785" s="312"/>
      <c r="T785" s="263"/>
      <c r="U785" s="263"/>
      <c r="V785" s="263"/>
      <c r="W785" s="258"/>
      <c r="X785" s="263"/>
      <c r="Y785" s="263"/>
      <c r="Z785" s="263"/>
      <c r="AA785" s="263"/>
      <c r="AB785" s="312"/>
      <c r="AC785" s="312"/>
      <c r="AD785" s="312"/>
      <c r="AE785" s="312"/>
      <c r="AF785" s="312"/>
      <c r="AG785" s="312"/>
      <c r="AH785" s="312"/>
      <c r="AI785" s="312"/>
      <c r="AJ785" s="263"/>
      <c r="AK785" s="263"/>
      <c r="AL785" s="263"/>
      <c r="AM785" s="263"/>
      <c r="AN785" s="263"/>
      <c r="AO785" s="263"/>
      <c r="AP785" s="263"/>
      <c r="AQ785" s="263"/>
      <c r="AS785" s="117"/>
      <c r="AT785" s="117"/>
      <c r="FK785" s="125"/>
      <c r="FL785" s="125"/>
      <c r="FM785" s="125"/>
    </row>
    <row r="786" spans="1:169" x14ac:dyDescent="0.3">
      <c r="A786" s="309"/>
      <c r="B786" s="310"/>
      <c r="C786" s="263"/>
      <c r="D786" s="263"/>
      <c r="E786" s="263"/>
      <c r="F786" s="263"/>
      <c r="G786" s="263"/>
      <c r="H786" s="263"/>
      <c r="I786" s="625"/>
      <c r="J786" s="314"/>
      <c r="K786" s="314"/>
      <c r="L786" s="744"/>
      <c r="M786" s="746"/>
      <c r="N786" s="312"/>
      <c r="O786" s="312"/>
      <c r="P786" s="312"/>
      <c r="Q786" s="312"/>
      <c r="R786" s="312"/>
      <c r="S786" s="312"/>
      <c r="T786" s="263"/>
      <c r="U786" s="263"/>
      <c r="V786" s="263"/>
      <c r="W786" s="258"/>
      <c r="X786" s="263"/>
      <c r="Y786" s="263"/>
      <c r="Z786" s="263"/>
      <c r="AA786" s="263"/>
      <c r="AB786" s="312"/>
      <c r="AC786" s="312"/>
      <c r="AD786" s="312"/>
      <c r="AE786" s="312"/>
      <c r="AF786" s="312"/>
      <c r="AG786" s="312"/>
      <c r="AH786" s="312"/>
      <c r="AI786" s="312"/>
      <c r="AJ786" s="263"/>
      <c r="AK786" s="263"/>
      <c r="AL786" s="263"/>
      <c r="AM786" s="263"/>
      <c r="AN786" s="263"/>
      <c r="AO786" s="263"/>
      <c r="AP786" s="263"/>
      <c r="AQ786" s="263"/>
      <c r="AS786" s="117"/>
      <c r="AT786" s="117"/>
      <c r="FK786" s="125"/>
      <c r="FL786" s="125"/>
      <c r="FM786" s="125"/>
    </row>
    <row r="787" spans="1:169" x14ac:dyDescent="0.3">
      <c r="A787" s="309"/>
      <c r="B787" s="310"/>
      <c r="C787" s="263"/>
      <c r="D787" s="263"/>
      <c r="E787" s="263"/>
      <c r="F787" s="263"/>
      <c r="G787" s="263"/>
      <c r="H787" s="263"/>
      <c r="I787" s="625"/>
      <c r="J787" s="314"/>
      <c r="K787" s="314"/>
      <c r="L787" s="744"/>
      <c r="M787" s="746"/>
      <c r="N787" s="312"/>
      <c r="O787" s="312"/>
      <c r="P787" s="312"/>
      <c r="Q787" s="312"/>
      <c r="R787" s="312"/>
      <c r="S787" s="312"/>
      <c r="T787" s="263"/>
      <c r="U787" s="263"/>
      <c r="V787" s="263"/>
      <c r="W787" s="258"/>
      <c r="X787" s="263"/>
      <c r="Y787" s="263"/>
      <c r="Z787" s="263"/>
      <c r="AA787" s="263"/>
      <c r="AB787" s="312"/>
      <c r="AC787" s="312"/>
      <c r="AD787" s="312"/>
      <c r="AE787" s="312"/>
      <c r="AF787" s="312"/>
      <c r="AG787" s="312"/>
      <c r="AH787" s="312"/>
      <c r="AI787" s="312"/>
      <c r="AJ787" s="263"/>
      <c r="AK787" s="263"/>
      <c r="AL787" s="263"/>
      <c r="AM787" s="263"/>
      <c r="AN787" s="263"/>
      <c r="AO787" s="263"/>
      <c r="AP787" s="263"/>
      <c r="AQ787" s="263"/>
      <c r="AS787" s="117"/>
      <c r="AT787" s="117"/>
      <c r="FK787" s="125"/>
      <c r="FL787" s="125"/>
      <c r="FM787" s="125"/>
    </row>
    <row r="788" spans="1:169" x14ac:dyDescent="0.3">
      <c r="A788" s="309"/>
      <c r="B788" s="310"/>
      <c r="C788" s="263"/>
      <c r="D788" s="263"/>
      <c r="E788" s="263"/>
      <c r="F788" s="263"/>
      <c r="G788" s="263"/>
      <c r="H788" s="263"/>
      <c r="I788" s="625"/>
      <c r="J788" s="314"/>
      <c r="K788" s="314"/>
      <c r="L788" s="744"/>
      <c r="M788" s="746"/>
      <c r="N788" s="312"/>
      <c r="O788" s="312"/>
      <c r="P788" s="312"/>
      <c r="Q788" s="312"/>
      <c r="R788" s="312"/>
      <c r="S788" s="312"/>
      <c r="T788" s="263"/>
      <c r="U788" s="263"/>
      <c r="V788" s="263"/>
      <c r="W788" s="258"/>
      <c r="X788" s="263"/>
      <c r="Y788" s="263"/>
      <c r="Z788" s="263"/>
      <c r="AA788" s="263"/>
      <c r="AB788" s="312"/>
      <c r="AC788" s="312"/>
      <c r="AD788" s="312"/>
      <c r="AE788" s="312"/>
      <c r="AF788" s="312"/>
      <c r="AG788" s="312"/>
      <c r="AH788" s="312"/>
      <c r="AI788" s="312"/>
      <c r="AJ788" s="263"/>
      <c r="AK788" s="263"/>
      <c r="AL788" s="263"/>
      <c r="AM788" s="263"/>
      <c r="AN788" s="263"/>
      <c r="AO788" s="263"/>
      <c r="AP788" s="263"/>
      <c r="AQ788" s="263"/>
      <c r="AS788" s="117"/>
      <c r="AT788" s="117"/>
      <c r="FK788" s="125"/>
      <c r="FL788" s="125"/>
      <c r="FM788" s="125"/>
    </row>
    <row r="789" spans="1:169" x14ac:dyDescent="0.3">
      <c r="A789" s="309"/>
      <c r="B789" s="310"/>
      <c r="C789" s="263"/>
      <c r="D789" s="263"/>
      <c r="E789" s="263"/>
      <c r="F789" s="263"/>
      <c r="G789" s="263"/>
      <c r="H789" s="263"/>
      <c r="I789" s="625"/>
      <c r="J789" s="314"/>
      <c r="K789" s="314"/>
      <c r="L789" s="744"/>
      <c r="M789" s="746"/>
      <c r="N789" s="312"/>
      <c r="O789" s="312"/>
      <c r="P789" s="312"/>
      <c r="Q789" s="312"/>
      <c r="R789" s="312"/>
      <c r="S789" s="312"/>
      <c r="T789" s="263"/>
      <c r="U789" s="263"/>
      <c r="V789" s="263"/>
      <c r="W789" s="258"/>
      <c r="X789" s="263"/>
      <c r="Y789" s="263"/>
      <c r="Z789" s="263"/>
      <c r="AA789" s="263"/>
      <c r="AB789" s="312"/>
      <c r="AC789" s="312"/>
      <c r="AD789" s="312"/>
      <c r="AE789" s="312"/>
      <c r="AF789" s="312"/>
      <c r="AG789" s="312"/>
      <c r="AH789" s="312"/>
      <c r="AI789" s="312"/>
      <c r="AJ789" s="263"/>
      <c r="AK789" s="263"/>
      <c r="AL789" s="263"/>
      <c r="AM789" s="263"/>
      <c r="AN789" s="263"/>
      <c r="AO789" s="263"/>
      <c r="AP789" s="263"/>
      <c r="AQ789" s="263"/>
      <c r="AS789" s="117"/>
      <c r="AT789" s="117"/>
      <c r="FK789" s="125"/>
      <c r="FL789" s="125"/>
      <c r="FM789" s="125"/>
    </row>
    <row r="790" spans="1:169" x14ac:dyDescent="0.3">
      <c r="A790" s="309"/>
      <c r="B790" s="310"/>
      <c r="C790" s="263"/>
      <c r="D790" s="263"/>
      <c r="E790" s="263"/>
      <c r="F790" s="263"/>
      <c r="G790" s="263"/>
      <c r="H790" s="263"/>
      <c r="I790" s="625"/>
      <c r="J790" s="314"/>
      <c r="K790" s="314"/>
      <c r="L790" s="744"/>
      <c r="M790" s="746"/>
      <c r="N790" s="312"/>
      <c r="O790" s="312"/>
      <c r="P790" s="312"/>
      <c r="Q790" s="312"/>
      <c r="R790" s="312"/>
      <c r="S790" s="312"/>
      <c r="T790" s="263"/>
      <c r="U790" s="263"/>
      <c r="V790" s="263"/>
      <c r="W790" s="258"/>
      <c r="X790" s="263"/>
      <c r="Y790" s="263"/>
      <c r="Z790" s="263"/>
      <c r="AA790" s="263"/>
      <c r="AB790" s="312"/>
      <c r="AC790" s="312"/>
      <c r="AD790" s="312"/>
      <c r="AE790" s="312"/>
      <c r="AF790" s="312"/>
      <c r="AG790" s="312"/>
      <c r="AH790" s="312"/>
      <c r="AI790" s="312"/>
      <c r="AJ790" s="263"/>
      <c r="AK790" s="263"/>
      <c r="AL790" s="263"/>
      <c r="AM790" s="263"/>
      <c r="AN790" s="263"/>
      <c r="AO790" s="263"/>
      <c r="AP790" s="263"/>
      <c r="AQ790" s="263"/>
      <c r="AS790" s="117"/>
      <c r="AT790" s="117"/>
      <c r="FK790" s="125"/>
      <c r="FL790" s="125"/>
      <c r="FM790" s="125"/>
    </row>
    <row r="791" spans="1:169" x14ac:dyDescent="0.3">
      <c r="A791" s="309"/>
      <c r="B791" s="310"/>
      <c r="C791" s="263"/>
      <c r="D791" s="263"/>
      <c r="E791" s="263"/>
      <c r="F791" s="263"/>
      <c r="G791" s="263"/>
      <c r="H791" s="263"/>
      <c r="I791" s="625"/>
      <c r="J791" s="314"/>
      <c r="K791" s="314"/>
      <c r="L791" s="744"/>
      <c r="M791" s="746"/>
      <c r="N791" s="312"/>
      <c r="O791" s="312"/>
      <c r="P791" s="312"/>
      <c r="Q791" s="312"/>
      <c r="R791" s="312"/>
      <c r="S791" s="312"/>
      <c r="T791" s="263"/>
      <c r="U791" s="263"/>
      <c r="V791" s="263"/>
      <c r="W791" s="258"/>
      <c r="X791" s="263"/>
      <c r="Y791" s="263"/>
      <c r="Z791" s="263"/>
      <c r="AA791" s="263"/>
      <c r="AB791" s="312"/>
      <c r="AC791" s="312"/>
      <c r="AD791" s="312"/>
      <c r="AE791" s="312"/>
      <c r="AF791" s="312"/>
      <c r="AG791" s="312"/>
      <c r="AH791" s="312"/>
      <c r="AI791" s="312"/>
      <c r="AJ791" s="263"/>
      <c r="AK791" s="263"/>
      <c r="AL791" s="263"/>
      <c r="AM791" s="263"/>
      <c r="AN791" s="263"/>
      <c r="AO791" s="263"/>
      <c r="AP791" s="263"/>
      <c r="AQ791" s="263"/>
      <c r="AS791" s="117"/>
      <c r="AT791" s="117"/>
      <c r="FK791" s="125"/>
      <c r="FL791" s="125"/>
      <c r="FM791" s="125"/>
    </row>
    <row r="792" spans="1:169" x14ac:dyDescent="0.3">
      <c r="A792" s="309"/>
      <c r="B792" s="310"/>
      <c r="C792" s="263"/>
      <c r="D792" s="263"/>
      <c r="E792" s="263"/>
      <c r="F792" s="263"/>
      <c r="G792" s="263"/>
      <c r="H792" s="263"/>
      <c r="I792" s="625"/>
      <c r="J792" s="314"/>
      <c r="K792" s="314"/>
      <c r="L792" s="744"/>
      <c r="M792" s="746"/>
      <c r="N792" s="312"/>
      <c r="O792" s="312"/>
      <c r="P792" s="312"/>
      <c r="Q792" s="312"/>
      <c r="R792" s="312"/>
      <c r="S792" s="312"/>
      <c r="T792" s="263"/>
      <c r="U792" s="263"/>
      <c r="V792" s="263"/>
      <c r="W792" s="258"/>
      <c r="X792" s="263"/>
      <c r="Y792" s="263"/>
      <c r="Z792" s="263"/>
      <c r="AA792" s="263"/>
      <c r="AB792" s="312"/>
      <c r="AC792" s="312"/>
      <c r="AD792" s="312"/>
      <c r="AE792" s="312"/>
      <c r="AF792" s="312"/>
      <c r="AG792" s="312"/>
      <c r="AH792" s="312"/>
      <c r="AI792" s="312"/>
      <c r="AJ792" s="263"/>
      <c r="AK792" s="263"/>
      <c r="AL792" s="263"/>
      <c r="AM792" s="263"/>
      <c r="AN792" s="263"/>
      <c r="AO792" s="263"/>
      <c r="AP792" s="263"/>
      <c r="AQ792" s="263"/>
      <c r="AS792" s="117"/>
      <c r="AT792" s="117"/>
      <c r="FK792" s="125"/>
      <c r="FL792" s="125"/>
      <c r="FM792" s="125"/>
    </row>
    <row r="793" spans="1:169" x14ac:dyDescent="0.3">
      <c r="A793" s="309"/>
      <c r="B793" s="310"/>
      <c r="C793" s="263"/>
      <c r="D793" s="263"/>
      <c r="E793" s="263"/>
      <c r="F793" s="263"/>
      <c r="G793" s="263"/>
      <c r="H793" s="263"/>
      <c r="I793" s="625"/>
      <c r="J793" s="314"/>
      <c r="K793" s="314"/>
      <c r="L793" s="744"/>
      <c r="M793" s="746"/>
      <c r="N793" s="312"/>
      <c r="O793" s="312"/>
      <c r="P793" s="312"/>
      <c r="Q793" s="312"/>
      <c r="R793" s="312"/>
      <c r="S793" s="312"/>
      <c r="T793" s="263"/>
      <c r="U793" s="263"/>
      <c r="V793" s="263"/>
      <c r="W793" s="258"/>
      <c r="X793" s="263"/>
      <c r="Y793" s="263"/>
      <c r="Z793" s="263"/>
      <c r="AA793" s="263"/>
      <c r="AB793" s="312"/>
      <c r="AC793" s="312"/>
      <c r="AD793" s="312"/>
      <c r="AE793" s="312"/>
      <c r="AF793" s="312"/>
      <c r="AG793" s="312"/>
      <c r="AH793" s="312"/>
      <c r="AI793" s="312"/>
      <c r="AJ793" s="263"/>
      <c r="AK793" s="263"/>
      <c r="AL793" s="263"/>
      <c r="AM793" s="263"/>
      <c r="AN793" s="263"/>
      <c r="AO793" s="263"/>
      <c r="AP793" s="263"/>
      <c r="AQ793" s="263"/>
      <c r="AS793" s="117"/>
      <c r="AT793" s="117"/>
      <c r="FK793" s="125"/>
      <c r="FL793" s="125"/>
      <c r="FM793" s="125"/>
    </row>
    <row r="794" spans="1:169" x14ac:dyDescent="0.3">
      <c r="A794" s="309"/>
      <c r="B794" s="310"/>
      <c r="C794" s="263"/>
      <c r="D794" s="263"/>
      <c r="E794" s="263"/>
      <c r="F794" s="263"/>
      <c r="G794" s="263"/>
      <c r="H794" s="263"/>
      <c r="I794" s="625"/>
      <c r="J794" s="314"/>
      <c r="K794" s="314"/>
      <c r="L794" s="744"/>
      <c r="M794" s="746"/>
      <c r="N794" s="312"/>
      <c r="O794" s="312"/>
      <c r="P794" s="312"/>
      <c r="Q794" s="312"/>
      <c r="R794" s="312"/>
      <c r="S794" s="312"/>
      <c r="T794" s="263"/>
      <c r="U794" s="263"/>
      <c r="V794" s="263"/>
      <c r="W794" s="258"/>
      <c r="X794" s="263"/>
      <c r="Y794" s="263"/>
      <c r="Z794" s="263"/>
      <c r="AA794" s="263"/>
      <c r="AB794" s="312"/>
      <c r="AC794" s="312"/>
      <c r="AD794" s="312"/>
      <c r="AE794" s="312"/>
      <c r="AF794" s="312"/>
      <c r="AG794" s="312"/>
      <c r="AH794" s="312"/>
      <c r="AI794" s="312"/>
      <c r="AJ794" s="263"/>
      <c r="AK794" s="263"/>
      <c r="AL794" s="263"/>
      <c r="AM794" s="263"/>
      <c r="AN794" s="263"/>
      <c r="AO794" s="263"/>
      <c r="AP794" s="263"/>
      <c r="AQ794" s="263"/>
      <c r="AS794" s="117"/>
      <c r="AT794" s="117"/>
      <c r="FK794" s="125"/>
      <c r="FL794" s="125"/>
      <c r="FM794" s="125"/>
    </row>
    <row r="795" spans="1:169" x14ac:dyDescent="0.3">
      <c r="A795" s="309"/>
      <c r="B795" s="310"/>
      <c r="C795" s="263"/>
      <c r="D795" s="263"/>
      <c r="E795" s="263"/>
      <c r="F795" s="263"/>
      <c r="G795" s="263"/>
      <c r="H795" s="263"/>
      <c r="I795" s="625"/>
      <c r="J795" s="314"/>
      <c r="K795" s="314"/>
      <c r="L795" s="744"/>
      <c r="M795" s="746"/>
      <c r="N795" s="312"/>
      <c r="O795" s="312"/>
      <c r="P795" s="312"/>
      <c r="Q795" s="312"/>
      <c r="R795" s="312"/>
      <c r="S795" s="312"/>
      <c r="T795" s="263"/>
      <c r="U795" s="263"/>
      <c r="V795" s="263"/>
      <c r="W795" s="258"/>
      <c r="X795" s="263"/>
      <c r="Y795" s="263"/>
      <c r="Z795" s="263"/>
      <c r="AA795" s="263"/>
      <c r="AB795" s="312"/>
      <c r="AC795" s="312"/>
      <c r="AD795" s="312"/>
      <c r="AE795" s="312"/>
      <c r="AF795" s="312"/>
      <c r="AG795" s="312"/>
      <c r="AH795" s="312"/>
      <c r="AI795" s="312"/>
      <c r="AJ795" s="263"/>
      <c r="AK795" s="263"/>
      <c r="AL795" s="263"/>
      <c r="AM795" s="263"/>
      <c r="AN795" s="263"/>
      <c r="AO795" s="263"/>
      <c r="AP795" s="263"/>
      <c r="AQ795" s="263"/>
      <c r="AS795" s="117"/>
      <c r="AT795" s="117"/>
      <c r="FK795" s="125"/>
      <c r="FL795" s="125"/>
      <c r="FM795" s="125"/>
    </row>
    <row r="796" spans="1:169" x14ac:dyDescent="0.3">
      <c r="A796" s="309"/>
      <c r="B796" s="310"/>
      <c r="C796" s="263"/>
      <c r="D796" s="263"/>
      <c r="E796" s="263"/>
      <c r="F796" s="263"/>
      <c r="G796" s="263"/>
      <c r="H796" s="263"/>
      <c r="I796" s="625"/>
      <c r="J796" s="314"/>
      <c r="K796" s="314"/>
      <c r="L796" s="744"/>
      <c r="M796" s="746"/>
      <c r="N796" s="312"/>
      <c r="O796" s="312"/>
      <c r="P796" s="312"/>
      <c r="Q796" s="312"/>
      <c r="R796" s="312"/>
      <c r="S796" s="312"/>
      <c r="T796" s="263"/>
      <c r="U796" s="263"/>
      <c r="V796" s="263"/>
      <c r="W796" s="258"/>
      <c r="X796" s="263"/>
      <c r="Y796" s="263"/>
      <c r="Z796" s="263"/>
      <c r="AA796" s="263"/>
      <c r="AB796" s="312"/>
      <c r="AC796" s="312"/>
      <c r="AD796" s="312"/>
      <c r="AE796" s="312"/>
      <c r="AF796" s="312"/>
      <c r="AG796" s="312"/>
      <c r="AH796" s="312"/>
      <c r="AI796" s="312"/>
      <c r="AJ796" s="263"/>
      <c r="AK796" s="263"/>
      <c r="AL796" s="263"/>
      <c r="AM796" s="263"/>
      <c r="AN796" s="263"/>
      <c r="AO796" s="263"/>
      <c r="AP796" s="263"/>
      <c r="AQ796" s="263"/>
      <c r="AS796" s="117"/>
      <c r="AT796" s="117"/>
      <c r="FK796" s="125"/>
      <c r="FL796" s="125"/>
      <c r="FM796" s="125"/>
    </row>
    <row r="797" spans="1:169" x14ac:dyDescent="0.3">
      <c r="A797" s="309"/>
      <c r="B797" s="310"/>
      <c r="C797" s="263"/>
      <c r="D797" s="263"/>
      <c r="E797" s="263"/>
      <c r="F797" s="263"/>
      <c r="G797" s="263"/>
      <c r="H797" s="263"/>
      <c r="I797" s="625"/>
      <c r="J797" s="314"/>
      <c r="K797" s="314"/>
      <c r="L797" s="744"/>
      <c r="M797" s="746"/>
      <c r="N797" s="312"/>
      <c r="O797" s="312"/>
      <c r="P797" s="312"/>
      <c r="Q797" s="312"/>
      <c r="R797" s="312"/>
      <c r="S797" s="312"/>
      <c r="T797" s="263"/>
      <c r="U797" s="263"/>
      <c r="V797" s="263"/>
      <c r="W797" s="258"/>
      <c r="X797" s="263"/>
      <c r="Y797" s="263"/>
      <c r="Z797" s="263"/>
      <c r="AA797" s="263"/>
      <c r="AB797" s="312"/>
      <c r="AC797" s="312"/>
      <c r="AD797" s="312"/>
      <c r="AE797" s="312"/>
      <c r="AF797" s="312"/>
      <c r="AG797" s="312"/>
      <c r="AH797" s="312"/>
      <c r="AI797" s="312"/>
      <c r="AJ797" s="263"/>
      <c r="AK797" s="263"/>
      <c r="AL797" s="263"/>
      <c r="AM797" s="263"/>
      <c r="AN797" s="263"/>
      <c r="AO797" s="263"/>
      <c r="AP797" s="263"/>
      <c r="AQ797" s="263"/>
      <c r="AS797" s="117"/>
      <c r="AT797" s="117"/>
      <c r="FK797" s="125"/>
      <c r="FL797" s="125"/>
      <c r="FM797" s="125"/>
    </row>
    <row r="798" spans="1:169" x14ac:dyDescent="0.3">
      <c r="A798" s="309"/>
      <c r="B798" s="310"/>
      <c r="C798" s="263"/>
      <c r="D798" s="263"/>
      <c r="E798" s="263"/>
      <c r="F798" s="263"/>
      <c r="G798" s="263"/>
      <c r="H798" s="263"/>
      <c r="I798" s="625"/>
      <c r="J798" s="314"/>
      <c r="K798" s="314"/>
      <c r="L798" s="744"/>
      <c r="M798" s="746"/>
      <c r="N798" s="312"/>
      <c r="O798" s="312"/>
      <c r="P798" s="312"/>
      <c r="Q798" s="312"/>
      <c r="R798" s="312"/>
      <c r="S798" s="312"/>
      <c r="T798" s="263"/>
      <c r="U798" s="263"/>
      <c r="V798" s="263"/>
      <c r="W798" s="258"/>
      <c r="X798" s="263"/>
      <c r="Y798" s="263"/>
      <c r="Z798" s="263"/>
      <c r="AA798" s="263"/>
      <c r="AB798" s="312"/>
      <c r="AC798" s="312"/>
      <c r="AD798" s="312"/>
      <c r="AE798" s="312"/>
      <c r="AF798" s="312"/>
      <c r="AG798" s="312"/>
      <c r="AH798" s="312"/>
      <c r="AI798" s="312"/>
      <c r="AJ798" s="263"/>
      <c r="AK798" s="263"/>
      <c r="AL798" s="263"/>
      <c r="AM798" s="263"/>
      <c r="AN798" s="263"/>
      <c r="AO798" s="263"/>
      <c r="AP798" s="263"/>
      <c r="AQ798" s="263"/>
      <c r="AS798" s="117"/>
      <c r="AT798" s="117"/>
      <c r="FK798" s="125"/>
      <c r="FL798" s="125"/>
      <c r="FM798" s="125"/>
    </row>
    <row r="799" spans="1:169" x14ac:dyDescent="0.3">
      <c r="A799" s="309"/>
      <c r="B799" s="310"/>
      <c r="C799" s="263"/>
      <c r="D799" s="263"/>
      <c r="E799" s="263"/>
      <c r="F799" s="263"/>
      <c r="G799" s="263"/>
      <c r="H799" s="263"/>
      <c r="I799" s="625"/>
      <c r="J799" s="314"/>
      <c r="K799" s="314"/>
      <c r="L799" s="744"/>
      <c r="M799" s="746"/>
      <c r="N799" s="312"/>
      <c r="O799" s="312"/>
      <c r="P799" s="312"/>
      <c r="Q799" s="312"/>
      <c r="R799" s="312"/>
      <c r="S799" s="312"/>
      <c r="T799" s="263"/>
      <c r="U799" s="263"/>
      <c r="V799" s="263"/>
      <c r="W799" s="258"/>
      <c r="X799" s="263"/>
      <c r="Y799" s="263"/>
      <c r="Z799" s="263"/>
      <c r="AA799" s="263"/>
      <c r="AB799" s="312"/>
      <c r="AC799" s="312"/>
      <c r="AD799" s="312"/>
      <c r="AE799" s="312"/>
      <c r="AF799" s="312"/>
      <c r="AG799" s="312"/>
      <c r="AH799" s="312"/>
      <c r="AI799" s="312"/>
      <c r="AJ799" s="263"/>
      <c r="AK799" s="263"/>
      <c r="AL799" s="263"/>
      <c r="AM799" s="263"/>
      <c r="AN799" s="263"/>
      <c r="AO799" s="263"/>
      <c r="AP799" s="263"/>
      <c r="AQ799" s="263"/>
      <c r="AS799" s="117"/>
      <c r="AT799" s="117"/>
      <c r="FK799" s="125"/>
      <c r="FL799" s="125"/>
      <c r="FM799" s="125"/>
    </row>
    <row r="800" spans="1:169" x14ac:dyDescent="0.3">
      <c r="A800" s="309"/>
      <c r="B800" s="310"/>
      <c r="C800" s="263"/>
      <c r="D800" s="263"/>
      <c r="E800" s="263"/>
      <c r="F800" s="263"/>
      <c r="G800" s="263"/>
      <c r="H800" s="263"/>
      <c r="I800" s="625"/>
      <c r="J800" s="314"/>
      <c r="K800" s="314"/>
      <c r="L800" s="744"/>
      <c r="M800" s="746"/>
      <c r="N800" s="312"/>
      <c r="O800" s="312"/>
      <c r="P800" s="312"/>
      <c r="Q800" s="312"/>
      <c r="R800" s="312"/>
      <c r="S800" s="312"/>
      <c r="T800" s="263"/>
      <c r="U800" s="263"/>
      <c r="V800" s="263"/>
      <c r="W800" s="258"/>
      <c r="X800" s="263"/>
      <c r="Y800" s="263"/>
      <c r="Z800" s="263"/>
      <c r="AA800" s="263"/>
      <c r="AB800" s="312"/>
      <c r="AC800" s="312"/>
      <c r="AD800" s="312"/>
      <c r="AE800" s="312"/>
      <c r="AF800" s="312"/>
      <c r="AG800" s="312"/>
      <c r="AH800" s="312"/>
      <c r="AI800" s="312"/>
      <c r="AJ800" s="263"/>
      <c r="AK800" s="263"/>
      <c r="AL800" s="263"/>
      <c r="AM800" s="263"/>
      <c r="AN800" s="263"/>
      <c r="AO800" s="263"/>
      <c r="AP800" s="263"/>
      <c r="AQ800" s="263"/>
      <c r="AS800" s="117"/>
      <c r="AT800" s="117"/>
      <c r="FK800" s="125"/>
      <c r="FL800" s="125"/>
      <c r="FM800" s="125"/>
    </row>
    <row r="801" spans="1:169" x14ac:dyDescent="0.3">
      <c r="A801" s="309"/>
      <c r="B801" s="310"/>
      <c r="C801" s="263"/>
      <c r="D801" s="263"/>
      <c r="E801" s="263"/>
      <c r="F801" s="263"/>
      <c r="G801" s="263"/>
      <c r="H801" s="263"/>
      <c r="I801" s="625"/>
      <c r="J801" s="314"/>
      <c r="K801" s="314"/>
      <c r="L801" s="744"/>
      <c r="M801" s="746"/>
      <c r="N801" s="312"/>
      <c r="O801" s="312"/>
      <c r="P801" s="312"/>
      <c r="Q801" s="312"/>
      <c r="R801" s="312"/>
      <c r="S801" s="312"/>
      <c r="T801" s="263"/>
      <c r="U801" s="263"/>
      <c r="V801" s="263"/>
      <c r="W801" s="258"/>
      <c r="X801" s="263"/>
      <c r="Y801" s="263"/>
      <c r="Z801" s="263"/>
      <c r="AA801" s="263"/>
      <c r="AB801" s="312"/>
      <c r="AC801" s="312"/>
      <c r="AD801" s="312"/>
      <c r="AE801" s="312"/>
      <c r="AF801" s="312"/>
      <c r="AG801" s="312"/>
      <c r="AH801" s="312"/>
      <c r="AI801" s="312"/>
      <c r="AJ801" s="263"/>
      <c r="AK801" s="263"/>
      <c r="AL801" s="263"/>
      <c r="AM801" s="263"/>
      <c r="AN801" s="263"/>
      <c r="AO801" s="263"/>
      <c r="AP801" s="263"/>
      <c r="AQ801" s="263"/>
      <c r="AS801" s="117"/>
      <c r="AT801" s="117"/>
      <c r="FK801" s="125"/>
      <c r="FL801" s="125"/>
      <c r="FM801" s="125"/>
    </row>
    <row r="802" spans="1:169" x14ac:dyDescent="0.3">
      <c r="A802" s="309"/>
      <c r="B802" s="310"/>
      <c r="C802" s="263"/>
      <c r="D802" s="263"/>
      <c r="E802" s="263"/>
      <c r="F802" s="263"/>
      <c r="G802" s="263"/>
      <c r="H802" s="263"/>
      <c r="I802" s="625"/>
      <c r="J802" s="314"/>
      <c r="K802" s="314"/>
      <c r="L802" s="744"/>
      <c r="M802" s="746"/>
      <c r="N802" s="312"/>
      <c r="O802" s="312"/>
      <c r="P802" s="312"/>
      <c r="Q802" s="312"/>
      <c r="R802" s="312"/>
      <c r="S802" s="312"/>
      <c r="T802" s="263"/>
      <c r="U802" s="263"/>
      <c r="V802" s="263"/>
      <c r="W802" s="258"/>
      <c r="X802" s="263"/>
      <c r="Y802" s="263"/>
      <c r="Z802" s="263"/>
      <c r="AA802" s="263"/>
      <c r="AB802" s="312"/>
      <c r="AC802" s="312"/>
      <c r="AD802" s="312"/>
      <c r="AE802" s="312"/>
      <c r="AF802" s="312"/>
      <c r="AG802" s="312"/>
      <c r="AH802" s="312"/>
      <c r="AI802" s="312"/>
      <c r="AJ802" s="263"/>
      <c r="AK802" s="263"/>
      <c r="AL802" s="263"/>
      <c r="AM802" s="263"/>
      <c r="AN802" s="263"/>
      <c r="AO802" s="263"/>
      <c r="AP802" s="263"/>
      <c r="AQ802" s="263"/>
      <c r="AS802" s="117"/>
      <c r="AT802" s="117"/>
      <c r="FK802" s="125"/>
      <c r="FL802" s="125"/>
      <c r="FM802" s="125"/>
    </row>
    <row r="803" spans="1:169" x14ac:dyDescent="0.3">
      <c r="A803" s="309"/>
      <c r="B803" s="310"/>
      <c r="C803" s="263"/>
      <c r="D803" s="263"/>
      <c r="E803" s="263"/>
      <c r="F803" s="263"/>
      <c r="G803" s="263"/>
      <c r="H803" s="263"/>
      <c r="I803" s="625"/>
      <c r="J803" s="314"/>
      <c r="K803" s="314"/>
      <c r="L803" s="744"/>
      <c r="M803" s="746"/>
      <c r="N803" s="312"/>
      <c r="O803" s="312"/>
      <c r="P803" s="312"/>
      <c r="Q803" s="312"/>
      <c r="R803" s="312"/>
      <c r="S803" s="312"/>
      <c r="T803" s="263"/>
      <c r="U803" s="263"/>
      <c r="V803" s="263"/>
      <c r="W803" s="258"/>
      <c r="X803" s="263"/>
      <c r="Y803" s="263"/>
      <c r="Z803" s="263"/>
      <c r="AA803" s="263"/>
      <c r="AB803" s="312"/>
      <c r="AC803" s="312"/>
      <c r="AD803" s="312"/>
      <c r="AE803" s="312"/>
      <c r="AF803" s="312"/>
      <c r="AG803" s="312"/>
      <c r="AH803" s="312"/>
      <c r="AI803" s="312"/>
      <c r="AJ803" s="263"/>
      <c r="AK803" s="263"/>
      <c r="AL803" s="263"/>
      <c r="AM803" s="263"/>
      <c r="AN803" s="263"/>
      <c r="AO803" s="263"/>
      <c r="AP803" s="263"/>
      <c r="AQ803" s="263"/>
      <c r="AS803" s="117"/>
      <c r="AT803" s="117"/>
      <c r="FK803" s="125"/>
      <c r="FL803" s="125"/>
      <c r="FM803" s="125"/>
    </row>
    <row r="804" spans="1:169" x14ac:dyDescent="0.3">
      <c r="A804" s="309"/>
      <c r="B804" s="310"/>
      <c r="C804" s="263"/>
      <c r="D804" s="263"/>
      <c r="E804" s="263"/>
      <c r="F804" s="263"/>
      <c r="G804" s="263"/>
      <c r="H804" s="263"/>
      <c r="I804" s="625"/>
      <c r="J804" s="314"/>
      <c r="K804" s="314"/>
      <c r="L804" s="744"/>
      <c r="M804" s="746"/>
      <c r="N804" s="312"/>
      <c r="O804" s="312"/>
      <c r="P804" s="312"/>
      <c r="Q804" s="312"/>
      <c r="R804" s="312"/>
      <c r="S804" s="312"/>
      <c r="T804" s="263"/>
      <c r="U804" s="263"/>
      <c r="V804" s="263"/>
      <c r="W804" s="258"/>
      <c r="X804" s="263"/>
      <c r="Y804" s="263"/>
      <c r="Z804" s="263"/>
      <c r="AA804" s="263"/>
      <c r="AB804" s="312"/>
      <c r="AC804" s="312"/>
      <c r="AD804" s="312"/>
      <c r="AE804" s="312"/>
      <c r="AF804" s="312"/>
      <c r="AG804" s="312"/>
      <c r="AH804" s="312"/>
      <c r="AI804" s="312"/>
      <c r="AJ804" s="263"/>
      <c r="AK804" s="263"/>
      <c r="AL804" s="263"/>
      <c r="AM804" s="263"/>
      <c r="AN804" s="263"/>
      <c r="AO804" s="263"/>
      <c r="AP804" s="263"/>
      <c r="AQ804" s="263"/>
      <c r="AS804" s="117"/>
      <c r="AT804" s="117"/>
      <c r="FK804" s="125"/>
      <c r="FL804" s="125"/>
      <c r="FM804" s="125"/>
    </row>
    <row r="805" spans="1:169" x14ac:dyDescent="0.3">
      <c r="A805" s="309"/>
      <c r="B805" s="310"/>
      <c r="C805" s="263"/>
      <c r="D805" s="263"/>
      <c r="E805" s="263"/>
      <c r="F805" s="263"/>
      <c r="G805" s="263"/>
      <c r="H805" s="263"/>
      <c r="I805" s="625"/>
      <c r="J805" s="314"/>
      <c r="K805" s="314"/>
      <c r="L805" s="744"/>
      <c r="M805" s="746"/>
      <c r="N805" s="312"/>
      <c r="O805" s="312"/>
      <c r="P805" s="312"/>
      <c r="Q805" s="312"/>
      <c r="R805" s="312"/>
      <c r="S805" s="312"/>
      <c r="T805" s="263"/>
      <c r="U805" s="263"/>
      <c r="V805" s="263"/>
      <c r="W805" s="258"/>
      <c r="X805" s="263"/>
      <c r="Y805" s="263"/>
      <c r="Z805" s="263"/>
      <c r="AA805" s="263"/>
      <c r="AB805" s="312"/>
      <c r="AC805" s="312"/>
      <c r="AD805" s="312"/>
      <c r="AE805" s="312"/>
      <c r="AF805" s="312"/>
      <c r="AG805" s="312"/>
      <c r="AH805" s="312"/>
      <c r="AI805" s="312"/>
      <c r="AJ805" s="263"/>
      <c r="AK805" s="263"/>
      <c r="AL805" s="263"/>
      <c r="AM805" s="263"/>
      <c r="AN805" s="263"/>
      <c r="AO805" s="263"/>
      <c r="AP805" s="263"/>
      <c r="AQ805" s="263"/>
      <c r="AS805" s="117"/>
      <c r="AT805" s="117"/>
      <c r="FK805" s="125"/>
      <c r="FL805" s="125"/>
      <c r="FM805" s="125"/>
    </row>
    <row r="806" spans="1:169" x14ac:dyDescent="0.3">
      <c r="A806" s="309"/>
      <c r="B806" s="310"/>
      <c r="C806" s="263"/>
      <c r="D806" s="263"/>
      <c r="E806" s="263"/>
      <c r="F806" s="263"/>
      <c r="G806" s="263"/>
      <c r="H806" s="263"/>
      <c r="I806" s="625"/>
      <c r="J806" s="314"/>
      <c r="K806" s="314"/>
      <c r="L806" s="744"/>
      <c r="M806" s="746"/>
      <c r="N806" s="312"/>
      <c r="O806" s="312"/>
      <c r="P806" s="312"/>
      <c r="Q806" s="312"/>
      <c r="R806" s="312"/>
      <c r="S806" s="312"/>
      <c r="T806" s="263"/>
      <c r="U806" s="263"/>
      <c r="V806" s="263"/>
      <c r="W806" s="258"/>
      <c r="X806" s="263"/>
      <c r="Y806" s="263"/>
      <c r="Z806" s="263"/>
      <c r="AA806" s="263"/>
      <c r="AB806" s="312"/>
      <c r="AC806" s="312"/>
      <c r="AD806" s="312"/>
      <c r="AE806" s="312"/>
      <c r="AF806" s="312"/>
      <c r="AG806" s="312"/>
      <c r="AH806" s="312"/>
      <c r="AI806" s="312"/>
      <c r="AJ806" s="263"/>
      <c r="AK806" s="263"/>
      <c r="AL806" s="263"/>
      <c r="AM806" s="263"/>
      <c r="AN806" s="263"/>
      <c r="AO806" s="263"/>
      <c r="AP806" s="263"/>
      <c r="AQ806" s="263"/>
      <c r="AS806" s="117"/>
      <c r="AT806" s="117"/>
      <c r="FK806" s="125"/>
      <c r="FL806" s="125"/>
      <c r="FM806" s="125"/>
    </row>
    <row r="807" spans="1:169" x14ac:dyDescent="0.3">
      <c r="A807" s="309"/>
      <c r="B807" s="310"/>
      <c r="C807" s="263"/>
      <c r="D807" s="263"/>
      <c r="E807" s="263"/>
      <c r="F807" s="263"/>
      <c r="G807" s="263"/>
      <c r="H807" s="263"/>
      <c r="I807" s="625"/>
      <c r="J807" s="314"/>
      <c r="K807" s="314"/>
      <c r="L807" s="744"/>
      <c r="M807" s="746"/>
      <c r="N807" s="312"/>
      <c r="O807" s="312"/>
      <c r="P807" s="312"/>
      <c r="Q807" s="312"/>
      <c r="R807" s="312"/>
      <c r="S807" s="312"/>
      <c r="T807" s="263"/>
      <c r="U807" s="263"/>
      <c r="V807" s="263"/>
      <c r="W807" s="258"/>
      <c r="X807" s="263"/>
      <c r="Y807" s="263"/>
      <c r="Z807" s="263"/>
      <c r="AA807" s="263"/>
      <c r="AB807" s="312"/>
      <c r="AC807" s="312"/>
      <c r="AD807" s="312"/>
      <c r="AE807" s="312"/>
      <c r="AF807" s="312"/>
      <c r="AG807" s="312"/>
      <c r="AH807" s="312"/>
      <c r="AI807" s="312"/>
      <c r="AJ807" s="263"/>
      <c r="AK807" s="263"/>
      <c r="AL807" s="263"/>
      <c r="AM807" s="263"/>
      <c r="AN807" s="263"/>
      <c r="AO807" s="263"/>
      <c r="AP807" s="263"/>
      <c r="AQ807" s="263"/>
      <c r="AS807" s="117"/>
      <c r="AT807" s="117"/>
      <c r="FK807" s="125"/>
      <c r="FL807" s="125"/>
      <c r="FM807" s="125"/>
    </row>
    <row r="808" spans="1:169" x14ac:dyDescent="0.3">
      <c r="A808" s="309"/>
      <c r="B808" s="310"/>
      <c r="C808" s="263"/>
      <c r="D808" s="263"/>
      <c r="E808" s="263"/>
      <c r="F808" s="263"/>
      <c r="G808" s="263"/>
      <c r="H808" s="263"/>
      <c r="I808" s="625"/>
      <c r="J808" s="314"/>
      <c r="K808" s="314"/>
      <c r="L808" s="744"/>
      <c r="M808" s="746"/>
      <c r="N808" s="312"/>
      <c r="O808" s="312"/>
      <c r="P808" s="312"/>
      <c r="Q808" s="312"/>
      <c r="R808" s="312"/>
      <c r="S808" s="312"/>
      <c r="T808" s="263"/>
      <c r="U808" s="263"/>
      <c r="V808" s="263"/>
      <c r="W808" s="258"/>
      <c r="X808" s="263"/>
      <c r="Y808" s="263"/>
      <c r="Z808" s="263"/>
      <c r="AA808" s="263"/>
      <c r="AB808" s="312"/>
      <c r="AC808" s="312"/>
      <c r="AD808" s="312"/>
      <c r="AE808" s="312"/>
      <c r="AF808" s="312"/>
      <c r="AG808" s="312"/>
      <c r="AH808" s="312"/>
      <c r="AI808" s="312"/>
      <c r="AJ808" s="263"/>
      <c r="AK808" s="263"/>
      <c r="AL808" s="263"/>
      <c r="AM808" s="263"/>
      <c r="AN808" s="263"/>
      <c r="AO808" s="263"/>
      <c r="AP808" s="263"/>
      <c r="AQ808" s="263"/>
      <c r="AS808" s="117"/>
      <c r="AT808" s="117"/>
      <c r="FK808" s="125"/>
      <c r="FL808" s="125"/>
      <c r="FM808" s="125"/>
    </row>
    <row r="809" spans="1:169" x14ac:dyDescent="0.3">
      <c r="A809" s="309"/>
      <c r="B809" s="310"/>
      <c r="C809" s="263"/>
      <c r="D809" s="263"/>
      <c r="E809" s="263"/>
      <c r="F809" s="263"/>
      <c r="G809" s="263"/>
      <c r="H809" s="263"/>
      <c r="I809" s="625"/>
      <c r="J809" s="314"/>
      <c r="K809" s="314"/>
      <c r="L809" s="744"/>
      <c r="M809" s="746"/>
      <c r="N809" s="312"/>
      <c r="O809" s="312"/>
      <c r="P809" s="312"/>
      <c r="Q809" s="312"/>
      <c r="R809" s="312"/>
      <c r="S809" s="312"/>
      <c r="T809" s="263"/>
      <c r="U809" s="263"/>
      <c r="V809" s="263"/>
      <c r="W809" s="258"/>
      <c r="X809" s="263"/>
      <c r="Y809" s="263"/>
      <c r="Z809" s="263"/>
      <c r="AA809" s="263"/>
      <c r="AB809" s="312"/>
      <c r="AC809" s="312"/>
      <c r="AD809" s="312"/>
      <c r="AE809" s="312"/>
      <c r="AF809" s="312"/>
      <c r="AG809" s="312"/>
      <c r="AH809" s="312"/>
      <c r="AI809" s="312"/>
      <c r="AJ809" s="263"/>
      <c r="AK809" s="263"/>
      <c r="AL809" s="263"/>
      <c r="AM809" s="263"/>
      <c r="AN809" s="263"/>
      <c r="AO809" s="263"/>
      <c r="AP809" s="263"/>
      <c r="AQ809" s="263"/>
      <c r="AS809" s="117"/>
      <c r="AT809" s="117"/>
      <c r="FK809" s="125"/>
      <c r="FL809" s="125"/>
      <c r="FM809" s="125"/>
    </row>
    <row r="810" spans="1:169" x14ac:dyDescent="0.3">
      <c r="A810" s="309"/>
      <c r="B810" s="310"/>
      <c r="C810" s="263"/>
      <c r="D810" s="263"/>
      <c r="E810" s="263"/>
      <c r="F810" s="263"/>
      <c r="G810" s="263"/>
      <c r="H810" s="263"/>
      <c r="I810" s="625"/>
      <c r="J810" s="314"/>
      <c r="K810" s="314"/>
      <c r="L810" s="744"/>
      <c r="M810" s="746"/>
      <c r="N810" s="312"/>
      <c r="O810" s="312"/>
      <c r="P810" s="312"/>
      <c r="Q810" s="312"/>
      <c r="R810" s="312"/>
      <c r="S810" s="312"/>
      <c r="T810" s="263"/>
      <c r="U810" s="263"/>
      <c r="V810" s="263"/>
      <c r="W810" s="258"/>
      <c r="X810" s="263"/>
      <c r="Y810" s="263"/>
      <c r="Z810" s="263"/>
      <c r="AA810" s="263"/>
      <c r="AB810" s="312"/>
      <c r="AC810" s="312"/>
      <c r="AD810" s="312"/>
      <c r="AE810" s="312"/>
      <c r="AF810" s="312"/>
      <c r="AG810" s="312"/>
      <c r="AH810" s="312"/>
      <c r="AI810" s="312"/>
      <c r="AJ810" s="263"/>
      <c r="AK810" s="263"/>
      <c r="AL810" s="263"/>
      <c r="AM810" s="263"/>
      <c r="AN810" s="263"/>
      <c r="AO810" s="263"/>
      <c r="AP810" s="263"/>
      <c r="AQ810" s="263"/>
      <c r="AS810" s="117"/>
      <c r="AT810" s="117"/>
      <c r="FK810" s="125"/>
      <c r="FL810" s="125"/>
      <c r="FM810" s="125"/>
    </row>
    <row r="811" spans="1:169" x14ac:dyDescent="0.3">
      <c r="A811" s="309"/>
      <c r="B811" s="310"/>
      <c r="C811" s="263"/>
      <c r="D811" s="263"/>
      <c r="E811" s="263"/>
      <c r="F811" s="263"/>
      <c r="G811" s="263"/>
      <c r="H811" s="263"/>
      <c r="I811" s="625"/>
      <c r="J811" s="314"/>
      <c r="K811" s="314"/>
      <c r="L811" s="744"/>
      <c r="M811" s="746"/>
      <c r="N811" s="312"/>
      <c r="O811" s="312"/>
      <c r="P811" s="312"/>
      <c r="Q811" s="312"/>
      <c r="R811" s="312"/>
      <c r="S811" s="312"/>
      <c r="T811" s="263"/>
      <c r="U811" s="263"/>
      <c r="V811" s="263"/>
      <c r="W811" s="258"/>
      <c r="X811" s="263"/>
      <c r="Y811" s="263"/>
      <c r="Z811" s="263"/>
      <c r="AA811" s="263"/>
      <c r="AB811" s="312"/>
      <c r="AC811" s="312"/>
      <c r="AD811" s="312"/>
      <c r="AE811" s="312"/>
      <c r="AF811" s="312"/>
      <c r="AG811" s="312"/>
      <c r="AH811" s="312"/>
      <c r="AI811" s="312"/>
      <c r="AJ811" s="263"/>
      <c r="AK811" s="263"/>
      <c r="AL811" s="263"/>
      <c r="AM811" s="263"/>
      <c r="AN811" s="263"/>
      <c r="AO811" s="263"/>
      <c r="AP811" s="263"/>
      <c r="AQ811" s="263"/>
      <c r="AS811" s="117"/>
      <c r="AT811" s="117"/>
      <c r="FK811" s="125"/>
      <c r="FL811" s="125"/>
      <c r="FM811" s="125"/>
    </row>
    <row r="812" spans="1:169" x14ac:dyDescent="0.3">
      <c r="A812" s="309"/>
      <c r="B812" s="310"/>
      <c r="C812" s="263"/>
      <c r="D812" s="263"/>
      <c r="E812" s="263"/>
      <c r="F812" s="263"/>
      <c r="G812" s="263"/>
      <c r="H812" s="263"/>
      <c r="I812" s="625"/>
      <c r="J812" s="314"/>
      <c r="K812" s="314"/>
      <c r="L812" s="744"/>
      <c r="M812" s="746"/>
      <c r="N812" s="312"/>
      <c r="O812" s="312"/>
      <c r="P812" s="312"/>
      <c r="Q812" s="312"/>
      <c r="R812" s="312"/>
      <c r="S812" s="312"/>
      <c r="T812" s="263"/>
      <c r="U812" s="263"/>
      <c r="V812" s="263"/>
      <c r="W812" s="258"/>
      <c r="X812" s="263"/>
      <c r="Y812" s="263"/>
      <c r="Z812" s="263"/>
      <c r="AA812" s="263"/>
      <c r="AB812" s="312"/>
      <c r="AC812" s="312"/>
      <c r="AD812" s="312"/>
      <c r="AE812" s="312"/>
      <c r="AF812" s="312"/>
      <c r="AG812" s="312"/>
      <c r="AH812" s="312"/>
      <c r="AI812" s="312"/>
      <c r="AJ812" s="263"/>
      <c r="AK812" s="263"/>
      <c r="AL812" s="263"/>
      <c r="AM812" s="263"/>
      <c r="AN812" s="263"/>
      <c r="AO812" s="263"/>
      <c r="AP812" s="263"/>
      <c r="AQ812" s="263"/>
      <c r="AS812" s="117"/>
      <c r="AT812" s="117"/>
      <c r="FK812" s="125"/>
      <c r="FL812" s="125"/>
      <c r="FM812" s="125"/>
    </row>
    <row r="813" spans="1:169" x14ac:dyDescent="0.3">
      <c r="A813" s="309"/>
      <c r="B813" s="310"/>
      <c r="C813" s="263"/>
      <c r="D813" s="263"/>
      <c r="E813" s="263"/>
      <c r="F813" s="263"/>
      <c r="G813" s="263"/>
      <c r="H813" s="263"/>
      <c r="I813" s="625"/>
      <c r="J813" s="314"/>
      <c r="K813" s="314"/>
      <c r="L813" s="744"/>
      <c r="M813" s="746"/>
      <c r="N813" s="312"/>
      <c r="O813" s="312"/>
      <c r="P813" s="312"/>
      <c r="Q813" s="312"/>
      <c r="R813" s="312"/>
      <c r="S813" s="312"/>
      <c r="T813" s="263"/>
      <c r="U813" s="263"/>
      <c r="V813" s="263"/>
      <c r="W813" s="258"/>
      <c r="X813" s="263"/>
      <c r="Y813" s="263"/>
      <c r="Z813" s="263"/>
      <c r="AA813" s="263"/>
      <c r="AB813" s="312"/>
      <c r="AC813" s="312"/>
      <c r="AD813" s="312"/>
      <c r="AE813" s="312"/>
      <c r="AF813" s="312"/>
      <c r="AG813" s="312"/>
      <c r="AH813" s="312"/>
      <c r="AI813" s="312"/>
      <c r="AJ813" s="263"/>
      <c r="AK813" s="263"/>
      <c r="AL813" s="263"/>
      <c r="AM813" s="263"/>
      <c r="AN813" s="263"/>
      <c r="AO813" s="263"/>
      <c r="AP813" s="263"/>
      <c r="AQ813" s="263"/>
      <c r="AS813" s="117"/>
      <c r="AT813" s="117"/>
      <c r="FK813" s="125"/>
      <c r="FL813" s="125"/>
      <c r="FM813" s="125"/>
    </row>
    <row r="814" spans="1:169" x14ac:dyDescent="0.3">
      <c r="A814" s="309"/>
      <c r="B814" s="310"/>
      <c r="C814" s="263"/>
      <c r="D814" s="263"/>
      <c r="E814" s="263"/>
      <c r="F814" s="263"/>
      <c r="G814" s="263"/>
      <c r="H814" s="263"/>
      <c r="I814" s="625"/>
      <c r="J814" s="314"/>
      <c r="K814" s="314"/>
      <c r="L814" s="744"/>
      <c r="M814" s="746"/>
      <c r="N814" s="312"/>
      <c r="O814" s="312"/>
      <c r="P814" s="312"/>
      <c r="Q814" s="312"/>
      <c r="R814" s="312"/>
      <c r="S814" s="312"/>
      <c r="T814" s="263"/>
      <c r="U814" s="263"/>
      <c r="V814" s="263"/>
      <c r="W814" s="258"/>
      <c r="X814" s="263"/>
      <c r="Y814" s="263"/>
      <c r="Z814" s="263"/>
      <c r="AA814" s="263"/>
      <c r="AB814" s="312"/>
      <c r="AC814" s="312"/>
      <c r="AD814" s="312"/>
      <c r="AE814" s="312"/>
      <c r="AF814" s="312"/>
      <c r="AG814" s="312"/>
      <c r="AH814" s="312"/>
      <c r="AI814" s="312"/>
      <c r="AJ814" s="263"/>
      <c r="AK814" s="263"/>
      <c r="AL814" s="263"/>
      <c r="AM814" s="263"/>
      <c r="AN814" s="263"/>
      <c r="AO814" s="263"/>
      <c r="AP814" s="263"/>
      <c r="AQ814" s="263"/>
      <c r="AS814" s="117"/>
      <c r="AT814" s="117"/>
      <c r="FK814" s="125"/>
      <c r="FL814" s="125"/>
      <c r="FM814" s="125"/>
    </row>
    <row r="815" spans="1:169" x14ac:dyDescent="0.3">
      <c r="A815" s="309"/>
      <c r="B815" s="310"/>
      <c r="C815" s="263"/>
      <c r="D815" s="263"/>
      <c r="E815" s="263"/>
      <c r="F815" s="263"/>
      <c r="G815" s="263"/>
      <c r="H815" s="263"/>
      <c r="I815" s="625"/>
      <c r="J815" s="314"/>
      <c r="K815" s="314"/>
      <c r="L815" s="744"/>
      <c r="M815" s="746"/>
      <c r="N815" s="312"/>
      <c r="O815" s="312"/>
      <c r="P815" s="312"/>
      <c r="Q815" s="312"/>
      <c r="R815" s="312"/>
      <c r="S815" s="312"/>
      <c r="T815" s="263"/>
      <c r="U815" s="263"/>
      <c r="V815" s="263"/>
      <c r="W815" s="258"/>
      <c r="X815" s="263"/>
      <c r="Y815" s="263"/>
      <c r="Z815" s="263"/>
      <c r="AA815" s="263"/>
      <c r="AB815" s="312"/>
      <c r="AC815" s="312"/>
      <c r="AD815" s="312"/>
      <c r="AE815" s="312"/>
      <c r="AF815" s="312"/>
      <c r="AG815" s="312"/>
      <c r="AH815" s="312"/>
      <c r="AI815" s="312"/>
      <c r="AJ815" s="263"/>
      <c r="AK815" s="263"/>
      <c r="AL815" s="263"/>
      <c r="AM815" s="263"/>
      <c r="AN815" s="263"/>
      <c r="AO815" s="263"/>
      <c r="AP815" s="263"/>
      <c r="AQ815" s="263"/>
      <c r="AS815" s="117"/>
      <c r="AT815" s="117"/>
      <c r="FK815" s="125"/>
      <c r="FL815" s="125"/>
      <c r="FM815" s="125"/>
    </row>
    <row r="816" spans="1:169" x14ac:dyDescent="0.3">
      <c r="A816" s="309"/>
      <c r="B816" s="310"/>
      <c r="C816" s="263"/>
      <c r="D816" s="263"/>
      <c r="E816" s="263"/>
      <c r="F816" s="263"/>
      <c r="G816" s="263"/>
      <c r="H816" s="263"/>
      <c r="I816" s="625"/>
      <c r="J816" s="314"/>
      <c r="K816" s="314"/>
      <c r="L816" s="744"/>
      <c r="M816" s="746"/>
      <c r="N816" s="312"/>
      <c r="O816" s="312"/>
      <c r="P816" s="312"/>
      <c r="Q816" s="312"/>
      <c r="R816" s="312"/>
      <c r="S816" s="312"/>
      <c r="T816" s="263"/>
      <c r="U816" s="263"/>
      <c r="V816" s="263"/>
      <c r="W816" s="258"/>
      <c r="X816" s="263"/>
      <c r="Y816" s="263"/>
      <c r="Z816" s="263"/>
      <c r="AA816" s="263"/>
      <c r="AB816" s="312"/>
      <c r="AC816" s="312"/>
      <c r="AD816" s="312"/>
      <c r="AE816" s="312"/>
      <c r="AF816" s="312"/>
      <c r="AG816" s="312"/>
      <c r="AH816" s="312"/>
      <c r="AI816" s="312"/>
      <c r="AJ816" s="263"/>
      <c r="AK816" s="263"/>
      <c r="AL816" s="263"/>
      <c r="AM816" s="263"/>
      <c r="AN816" s="263"/>
      <c r="AO816" s="263"/>
      <c r="AP816" s="263"/>
      <c r="AQ816" s="263"/>
      <c r="AS816" s="117"/>
      <c r="AT816" s="117"/>
      <c r="FK816" s="125"/>
      <c r="FL816" s="125"/>
      <c r="FM816" s="125"/>
    </row>
    <row r="817" spans="1:169" x14ac:dyDescent="0.3">
      <c r="A817" s="309"/>
      <c r="B817" s="310"/>
      <c r="C817" s="263"/>
      <c r="D817" s="263"/>
      <c r="E817" s="263"/>
      <c r="F817" s="263"/>
      <c r="G817" s="263"/>
      <c r="H817" s="263"/>
      <c r="I817" s="625"/>
      <c r="J817" s="314"/>
      <c r="K817" s="314"/>
      <c r="L817" s="744"/>
      <c r="M817" s="746"/>
      <c r="N817" s="312"/>
      <c r="O817" s="312"/>
      <c r="P817" s="312"/>
      <c r="Q817" s="312"/>
      <c r="R817" s="312"/>
      <c r="S817" s="312"/>
      <c r="T817" s="263"/>
      <c r="U817" s="263"/>
      <c r="V817" s="263"/>
      <c r="W817" s="258"/>
      <c r="X817" s="263"/>
      <c r="Y817" s="263"/>
      <c r="Z817" s="263"/>
      <c r="AA817" s="263"/>
      <c r="AB817" s="312"/>
      <c r="AC817" s="312"/>
      <c r="AD817" s="312"/>
      <c r="AE817" s="312"/>
      <c r="AF817" s="312"/>
      <c r="AG817" s="312"/>
      <c r="AH817" s="312"/>
      <c r="AI817" s="312"/>
      <c r="AJ817" s="263"/>
      <c r="AK817" s="263"/>
      <c r="AL817" s="263"/>
      <c r="AM817" s="263"/>
      <c r="AN817" s="263"/>
      <c r="AO817" s="263"/>
      <c r="AP817" s="263"/>
      <c r="AQ817" s="263"/>
      <c r="AS817" s="117"/>
      <c r="AT817" s="117"/>
      <c r="FK817" s="125"/>
      <c r="FL817" s="125"/>
      <c r="FM817" s="125"/>
    </row>
    <row r="818" spans="1:169" x14ac:dyDescent="0.3">
      <c r="A818" s="309"/>
      <c r="B818" s="310"/>
      <c r="C818" s="263"/>
      <c r="D818" s="263"/>
      <c r="E818" s="263"/>
      <c r="F818" s="263"/>
      <c r="G818" s="263"/>
      <c r="H818" s="263"/>
      <c r="I818" s="625"/>
      <c r="J818" s="314"/>
      <c r="K818" s="314"/>
      <c r="L818" s="744"/>
      <c r="M818" s="746"/>
      <c r="N818" s="312"/>
      <c r="O818" s="312"/>
      <c r="P818" s="312"/>
      <c r="Q818" s="312"/>
      <c r="R818" s="312"/>
      <c r="S818" s="312"/>
      <c r="T818" s="263"/>
      <c r="U818" s="263"/>
      <c r="V818" s="263"/>
      <c r="W818" s="258"/>
      <c r="X818" s="263"/>
      <c r="Y818" s="263"/>
      <c r="Z818" s="263"/>
      <c r="AA818" s="263"/>
      <c r="AB818" s="312"/>
      <c r="AC818" s="312"/>
      <c r="AD818" s="312"/>
      <c r="AE818" s="312"/>
      <c r="AF818" s="312"/>
      <c r="AG818" s="312"/>
      <c r="AH818" s="312"/>
      <c r="AI818" s="312"/>
      <c r="AJ818" s="263"/>
      <c r="AK818" s="263"/>
      <c r="AL818" s="263"/>
      <c r="AM818" s="263"/>
      <c r="AN818" s="263"/>
      <c r="AO818" s="263"/>
      <c r="AP818" s="263"/>
      <c r="AQ818" s="263"/>
      <c r="AS818" s="117"/>
      <c r="AT818" s="117"/>
      <c r="FK818" s="125"/>
      <c r="FL818" s="125"/>
      <c r="FM818" s="125"/>
    </row>
    <row r="819" spans="1:169" x14ac:dyDescent="0.3">
      <c r="A819" s="309"/>
      <c r="B819" s="310"/>
      <c r="C819" s="263"/>
      <c r="D819" s="263"/>
      <c r="E819" s="263"/>
      <c r="F819" s="263"/>
      <c r="G819" s="263"/>
      <c r="H819" s="263"/>
      <c r="I819" s="625"/>
      <c r="J819" s="314"/>
      <c r="K819" s="314"/>
      <c r="L819" s="744"/>
      <c r="M819" s="746"/>
      <c r="N819" s="312"/>
      <c r="O819" s="312"/>
      <c r="P819" s="312"/>
      <c r="Q819" s="312"/>
      <c r="R819" s="312"/>
      <c r="S819" s="312"/>
      <c r="T819" s="263"/>
      <c r="U819" s="263"/>
      <c r="V819" s="263"/>
      <c r="W819" s="258"/>
      <c r="X819" s="263"/>
      <c r="Y819" s="263"/>
      <c r="Z819" s="263"/>
      <c r="AA819" s="263"/>
      <c r="AB819" s="312"/>
      <c r="AC819" s="312"/>
      <c r="AD819" s="312"/>
      <c r="AE819" s="312"/>
      <c r="AF819" s="312"/>
      <c r="AG819" s="312"/>
      <c r="AH819" s="312"/>
      <c r="AI819" s="312"/>
      <c r="AJ819" s="263"/>
      <c r="AK819" s="263"/>
      <c r="AL819" s="263"/>
      <c r="AM819" s="263"/>
      <c r="AN819" s="263"/>
      <c r="AO819" s="263"/>
      <c r="AP819" s="263"/>
      <c r="AQ819" s="263"/>
      <c r="AS819" s="117"/>
      <c r="AT819" s="117"/>
      <c r="FK819" s="125"/>
      <c r="FL819" s="125"/>
      <c r="FM819" s="125"/>
    </row>
    <row r="820" spans="1:169" x14ac:dyDescent="0.3">
      <c r="A820" s="309"/>
      <c r="B820" s="310"/>
      <c r="C820" s="263"/>
      <c r="D820" s="263"/>
      <c r="E820" s="263"/>
      <c r="F820" s="263"/>
      <c r="G820" s="263"/>
      <c r="H820" s="263"/>
      <c r="I820" s="625"/>
      <c r="J820" s="314"/>
      <c r="K820" s="314"/>
      <c r="L820" s="744"/>
      <c r="M820" s="746"/>
      <c r="N820" s="312"/>
      <c r="O820" s="312"/>
      <c r="P820" s="312"/>
      <c r="Q820" s="312"/>
      <c r="R820" s="312"/>
      <c r="S820" s="312"/>
      <c r="T820" s="263"/>
      <c r="U820" s="263"/>
      <c r="V820" s="263"/>
      <c r="W820" s="258"/>
      <c r="X820" s="263"/>
      <c r="Y820" s="263"/>
      <c r="Z820" s="263"/>
      <c r="AA820" s="263"/>
      <c r="AB820" s="312"/>
      <c r="AC820" s="312"/>
      <c r="AD820" s="312"/>
      <c r="AE820" s="312"/>
      <c r="AF820" s="312"/>
      <c r="AG820" s="312"/>
      <c r="AH820" s="312"/>
      <c r="AI820" s="312"/>
      <c r="AJ820" s="263"/>
      <c r="AK820" s="263"/>
      <c r="AL820" s="263"/>
      <c r="AM820" s="263"/>
      <c r="AN820" s="263"/>
      <c r="AO820" s="263"/>
      <c r="AP820" s="263"/>
      <c r="AQ820" s="263"/>
      <c r="AS820" s="117"/>
      <c r="AT820" s="117"/>
      <c r="FK820" s="125"/>
      <c r="FL820" s="125"/>
      <c r="FM820" s="125"/>
    </row>
    <row r="821" spans="1:169" x14ac:dyDescent="0.3">
      <c r="A821" s="309"/>
      <c r="B821" s="310"/>
      <c r="C821" s="263"/>
      <c r="D821" s="263"/>
      <c r="E821" s="263"/>
      <c r="F821" s="263"/>
      <c r="G821" s="263"/>
      <c r="H821" s="263"/>
      <c r="I821" s="625"/>
      <c r="J821" s="314"/>
      <c r="K821" s="314"/>
      <c r="L821" s="744"/>
      <c r="M821" s="746"/>
      <c r="N821" s="312"/>
      <c r="O821" s="312"/>
      <c r="P821" s="312"/>
      <c r="Q821" s="312"/>
      <c r="R821" s="312"/>
      <c r="S821" s="312"/>
      <c r="T821" s="263"/>
      <c r="U821" s="263"/>
      <c r="V821" s="263"/>
      <c r="W821" s="258"/>
      <c r="X821" s="263"/>
      <c r="Y821" s="263"/>
      <c r="Z821" s="263"/>
      <c r="AA821" s="263"/>
      <c r="AB821" s="312"/>
      <c r="AC821" s="312"/>
      <c r="AD821" s="312"/>
      <c r="AE821" s="312"/>
      <c r="AF821" s="312"/>
      <c r="AG821" s="312"/>
      <c r="AH821" s="312"/>
      <c r="AI821" s="312"/>
      <c r="AJ821" s="263"/>
      <c r="AK821" s="263"/>
      <c r="AL821" s="263"/>
      <c r="AM821" s="263"/>
      <c r="AN821" s="263"/>
      <c r="AO821" s="263"/>
      <c r="AP821" s="263"/>
      <c r="AQ821" s="263"/>
      <c r="AS821" s="117"/>
      <c r="AT821" s="117"/>
      <c r="FK821" s="125"/>
      <c r="FL821" s="125"/>
      <c r="FM821" s="125"/>
    </row>
    <row r="822" spans="1:169" x14ac:dyDescent="0.3">
      <c r="A822" s="309"/>
      <c r="B822" s="310"/>
      <c r="C822" s="263"/>
      <c r="D822" s="263"/>
      <c r="E822" s="263"/>
      <c r="F822" s="263"/>
      <c r="G822" s="263"/>
      <c r="H822" s="263"/>
      <c r="I822" s="625"/>
      <c r="J822" s="314"/>
      <c r="K822" s="314"/>
      <c r="L822" s="744"/>
      <c r="M822" s="746"/>
      <c r="N822" s="312"/>
      <c r="O822" s="312"/>
      <c r="P822" s="312"/>
      <c r="Q822" s="312"/>
      <c r="R822" s="312"/>
      <c r="S822" s="312"/>
      <c r="T822" s="263"/>
      <c r="U822" s="263"/>
      <c r="V822" s="263"/>
      <c r="W822" s="258"/>
      <c r="X822" s="263"/>
      <c r="Y822" s="263"/>
      <c r="Z822" s="263"/>
      <c r="AA822" s="263"/>
      <c r="AB822" s="312"/>
      <c r="AC822" s="312"/>
      <c r="AD822" s="312"/>
      <c r="AE822" s="312"/>
      <c r="AF822" s="312"/>
      <c r="AG822" s="312"/>
      <c r="AH822" s="312"/>
      <c r="AI822" s="312"/>
      <c r="AJ822" s="263"/>
      <c r="AK822" s="263"/>
      <c r="AL822" s="263"/>
      <c r="AM822" s="263"/>
      <c r="AN822" s="263"/>
      <c r="AO822" s="263"/>
      <c r="AP822" s="263"/>
      <c r="AQ822" s="263"/>
      <c r="AS822" s="117"/>
      <c r="AT822" s="117"/>
      <c r="FK822" s="125"/>
      <c r="FL822" s="125"/>
      <c r="FM822" s="125"/>
    </row>
    <row r="823" spans="1:169" x14ac:dyDescent="0.3">
      <c r="A823" s="309"/>
      <c r="B823" s="310"/>
      <c r="C823" s="263"/>
      <c r="D823" s="263"/>
      <c r="E823" s="263"/>
      <c r="F823" s="263"/>
      <c r="G823" s="263"/>
      <c r="H823" s="263"/>
      <c r="I823" s="625"/>
      <c r="J823" s="314"/>
      <c r="K823" s="314"/>
      <c r="L823" s="744"/>
      <c r="M823" s="746"/>
      <c r="N823" s="312"/>
      <c r="O823" s="312"/>
      <c r="P823" s="312"/>
      <c r="Q823" s="312"/>
      <c r="R823" s="312"/>
      <c r="S823" s="312"/>
      <c r="T823" s="263"/>
      <c r="U823" s="263"/>
      <c r="V823" s="263"/>
      <c r="W823" s="258"/>
      <c r="X823" s="263"/>
      <c r="Y823" s="263"/>
      <c r="Z823" s="263"/>
      <c r="AA823" s="263"/>
      <c r="AB823" s="312"/>
      <c r="AC823" s="312"/>
      <c r="AD823" s="312"/>
      <c r="AE823" s="312"/>
      <c r="AF823" s="312"/>
      <c r="AG823" s="312"/>
      <c r="AH823" s="312"/>
      <c r="AI823" s="312"/>
      <c r="AJ823" s="263"/>
      <c r="AK823" s="263"/>
      <c r="AL823" s="263"/>
      <c r="AM823" s="263"/>
      <c r="AN823" s="263"/>
      <c r="AO823" s="263"/>
      <c r="AP823" s="263"/>
      <c r="AQ823" s="263"/>
      <c r="AS823" s="117"/>
      <c r="AT823" s="117"/>
      <c r="FK823" s="125"/>
      <c r="FL823" s="125"/>
      <c r="FM823" s="125"/>
    </row>
    <row r="824" spans="1:169" x14ac:dyDescent="0.3">
      <c r="A824" s="309"/>
      <c r="B824" s="310"/>
      <c r="C824" s="263"/>
      <c r="D824" s="263"/>
      <c r="E824" s="263"/>
      <c r="F824" s="263"/>
      <c r="G824" s="263"/>
      <c r="H824" s="263"/>
      <c r="I824" s="625"/>
      <c r="J824" s="314"/>
      <c r="K824" s="314"/>
      <c r="L824" s="744"/>
      <c r="M824" s="746"/>
      <c r="N824" s="312"/>
      <c r="O824" s="312"/>
      <c r="P824" s="312"/>
      <c r="Q824" s="312"/>
      <c r="R824" s="312"/>
      <c r="S824" s="312"/>
      <c r="T824" s="263"/>
      <c r="U824" s="263"/>
      <c r="V824" s="263"/>
      <c r="W824" s="258"/>
      <c r="X824" s="263"/>
      <c r="Y824" s="263"/>
      <c r="Z824" s="263"/>
      <c r="AA824" s="263"/>
      <c r="AB824" s="312"/>
      <c r="AC824" s="312"/>
      <c r="AD824" s="312"/>
      <c r="AE824" s="312"/>
      <c r="AF824" s="312"/>
      <c r="AG824" s="312"/>
      <c r="AH824" s="312"/>
      <c r="AI824" s="312"/>
      <c r="AJ824" s="263"/>
      <c r="AK824" s="263"/>
      <c r="AL824" s="263"/>
      <c r="AM824" s="263"/>
      <c r="AN824" s="263"/>
      <c r="AO824" s="263"/>
      <c r="AP824" s="263"/>
      <c r="AQ824" s="263"/>
      <c r="AS824" s="117"/>
      <c r="AT824" s="117"/>
      <c r="FK824" s="125"/>
      <c r="FL824" s="125"/>
      <c r="FM824" s="125"/>
    </row>
    <row r="825" spans="1:169" x14ac:dyDescent="0.3">
      <c r="A825" s="309"/>
      <c r="B825" s="310"/>
      <c r="C825" s="263"/>
      <c r="D825" s="263"/>
      <c r="E825" s="263"/>
      <c r="F825" s="263"/>
      <c r="G825" s="263"/>
      <c r="H825" s="263"/>
      <c r="I825" s="625"/>
      <c r="J825" s="314"/>
      <c r="K825" s="314"/>
      <c r="L825" s="744"/>
      <c r="M825" s="746"/>
      <c r="N825" s="312"/>
      <c r="O825" s="312"/>
      <c r="P825" s="312"/>
      <c r="Q825" s="312"/>
      <c r="R825" s="312"/>
      <c r="S825" s="312"/>
      <c r="T825" s="263"/>
      <c r="U825" s="263"/>
      <c r="V825" s="263"/>
      <c r="W825" s="258"/>
      <c r="X825" s="263"/>
      <c r="Y825" s="263"/>
      <c r="Z825" s="263"/>
      <c r="AA825" s="263"/>
      <c r="AB825" s="312"/>
      <c r="AC825" s="312"/>
      <c r="AD825" s="312"/>
      <c r="AE825" s="312"/>
      <c r="AF825" s="312"/>
      <c r="AG825" s="312"/>
      <c r="AH825" s="312"/>
      <c r="AI825" s="312"/>
      <c r="AJ825" s="263"/>
      <c r="AK825" s="263"/>
      <c r="AL825" s="263"/>
      <c r="AM825" s="263"/>
      <c r="AN825" s="263"/>
      <c r="AO825" s="263"/>
      <c r="AP825" s="263"/>
      <c r="AQ825" s="263"/>
      <c r="AS825" s="117"/>
      <c r="AT825" s="117"/>
      <c r="FK825" s="125"/>
      <c r="FL825" s="125"/>
      <c r="FM825" s="125"/>
    </row>
    <row r="826" spans="1:169" x14ac:dyDescent="0.3">
      <c r="A826" s="309"/>
      <c r="B826" s="310"/>
      <c r="C826" s="263"/>
      <c r="D826" s="263"/>
      <c r="E826" s="263"/>
      <c r="F826" s="263"/>
      <c r="G826" s="263"/>
      <c r="H826" s="263"/>
      <c r="I826" s="625"/>
      <c r="J826" s="314"/>
      <c r="K826" s="314"/>
      <c r="L826" s="744"/>
      <c r="M826" s="746"/>
      <c r="N826" s="312"/>
      <c r="O826" s="312"/>
      <c r="P826" s="312"/>
      <c r="Q826" s="312"/>
      <c r="R826" s="312"/>
      <c r="S826" s="312"/>
      <c r="T826" s="263"/>
      <c r="U826" s="263"/>
      <c r="V826" s="263"/>
      <c r="W826" s="258"/>
      <c r="X826" s="263"/>
      <c r="Y826" s="263"/>
      <c r="Z826" s="263"/>
      <c r="AA826" s="263"/>
      <c r="AB826" s="312"/>
      <c r="AC826" s="312"/>
      <c r="AD826" s="312"/>
      <c r="AE826" s="312"/>
      <c r="AF826" s="312"/>
      <c r="AG826" s="312"/>
      <c r="AH826" s="312"/>
      <c r="AI826" s="312"/>
      <c r="AJ826" s="263"/>
      <c r="AK826" s="263"/>
      <c r="AL826" s="263"/>
      <c r="AM826" s="263"/>
      <c r="AN826" s="263"/>
      <c r="AO826" s="263"/>
      <c r="AP826" s="263"/>
      <c r="AQ826" s="263"/>
      <c r="AS826" s="117"/>
      <c r="AT826" s="117"/>
      <c r="FK826" s="125"/>
      <c r="FL826" s="125"/>
      <c r="FM826" s="125"/>
    </row>
    <row r="827" spans="1:169" x14ac:dyDescent="0.3">
      <c r="A827" s="309"/>
      <c r="B827" s="310"/>
      <c r="C827" s="263"/>
      <c r="D827" s="263"/>
      <c r="E827" s="263"/>
      <c r="F827" s="263"/>
      <c r="G827" s="263"/>
      <c r="H827" s="263"/>
      <c r="I827" s="625"/>
      <c r="J827" s="314"/>
      <c r="K827" s="314"/>
      <c r="L827" s="744"/>
      <c r="M827" s="746"/>
      <c r="N827" s="312"/>
      <c r="O827" s="312"/>
      <c r="P827" s="312"/>
      <c r="Q827" s="312"/>
      <c r="R827" s="312"/>
      <c r="S827" s="312"/>
      <c r="T827" s="263"/>
      <c r="U827" s="263"/>
      <c r="V827" s="263"/>
      <c r="W827" s="258"/>
      <c r="X827" s="263"/>
      <c r="Y827" s="263"/>
      <c r="Z827" s="263"/>
      <c r="AA827" s="263"/>
      <c r="AB827" s="312"/>
      <c r="AC827" s="312"/>
      <c r="AD827" s="312"/>
      <c r="AE827" s="312"/>
      <c r="AF827" s="312"/>
      <c r="AG827" s="312"/>
      <c r="AH827" s="312"/>
      <c r="AI827" s="312"/>
      <c r="AJ827" s="263"/>
      <c r="AK827" s="263"/>
      <c r="AL827" s="263"/>
      <c r="AM827" s="263"/>
      <c r="AN827" s="263"/>
      <c r="AO827" s="263"/>
      <c r="AP827" s="263"/>
      <c r="AQ827" s="263"/>
      <c r="AS827" s="117"/>
      <c r="AT827" s="117"/>
      <c r="FK827" s="125"/>
      <c r="FL827" s="125"/>
      <c r="FM827" s="125"/>
    </row>
    <row r="828" spans="1:169" x14ac:dyDescent="0.3">
      <c r="A828" s="309"/>
      <c r="B828" s="310"/>
      <c r="C828" s="263"/>
      <c r="D828" s="263"/>
      <c r="E828" s="263"/>
      <c r="F828" s="263"/>
      <c r="G828" s="263"/>
      <c r="H828" s="263"/>
      <c r="I828" s="625"/>
      <c r="J828" s="314"/>
      <c r="K828" s="314"/>
      <c r="L828" s="744"/>
      <c r="M828" s="746"/>
      <c r="N828" s="312"/>
      <c r="O828" s="312"/>
      <c r="P828" s="312"/>
      <c r="Q828" s="312"/>
      <c r="R828" s="312"/>
      <c r="S828" s="312"/>
      <c r="T828" s="263"/>
      <c r="U828" s="263"/>
      <c r="V828" s="263"/>
      <c r="W828" s="258"/>
      <c r="X828" s="263"/>
      <c r="Y828" s="263"/>
      <c r="Z828" s="263"/>
      <c r="AA828" s="263"/>
      <c r="AB828" s="312"/>
      <c r="AC828" s="312"/>
      <c r="AD828" s="312"/>
      <c r="AE828" s="312"/>
      <c r="AF828" s="312"/>
      <c r="AG828" s="312"/>
      <c r="AH828" s="312"/>
      <c r="AI828" s="312"/>
      <c r="AJ828" s="263"/>
      <c r="AK828" s="263"/>
      <c r="AL828" s="263"/>
      <c r="AM828" s="263"/>
      <c r="AN828" s="263"/>
      <c r="AO828" s="263"/>
      <c r="AP828" s="263"/>
      <c r="AQ828" s="263"/>
      <c r="AS828" s="117"/>
      <c r="AT828" s="117"/>
      <c r="FK828" s="125"/>
      <c r="FL828" s="125"/>
      <c r="FM828" s="125"/>
    </row>
    <row r="829" spans="1:169" x14ac:dyDescent="0.3">
      <c r="A829" s="309"/>
      <c r="B829" s="310"/>
      <c r="C829" s="263"/>
      <c r="D829" s="263"/>
      <c r="E829" s="263"/>
      <c r="F829" s="263"/>
      <c r="G829" s="263"/>
      <c r="H829" s="263"/>
      <c r="I829" s="625"/>
      <c r="J829" s="314"/>
      <c r="K829" s="314"/>
      <c r="L829" s="744"/>
      <c r="M829" s="746"/>
      <c r="N829" s="312"/>
      <c r="O829" s="312"/>
      <c r="P829" s="312"/>
      <c r="Q829" s="312"/>
      <c r="R829" s="312"/>
      <c r="S829" s="312"/>
      <c r="T829" s="263"/>
      <c r="U829" s="263"/>
      <c r="V829" s="263"/>
      <c r="W829" s="258"/>
      <c r="X829" s="263"/>
      <c r="Y829" s="263"/>
      <c r="Z829" s="263"/>
      <c r="AA829" s="263"/>
      <c r="AB829" s="312"/>
      <c r="AC829" s="312"/>
      <c r="AD829" s="312"/>
      <c r="AE829" s="312"/>
      <c r="AF829" s="312"/>
      <c r="AG829" s="312"/>
      <c r="AH829" s="312"/>
      <c r="AI829" s="312"/>
      <c r="AJ829" s="263"/>
      <c r="AK829" s="263"/>
      <c r="AL829" s="263"/>
      <c r="AM829" s="263"/>
      <c r="AN829" s="263"/>
      <c r="AO829" s="263"/>
      <c r="AP829" s="263"/>
      <c r="AQ829" s="263"/>
      <c r="AS829" s="117"/>
      <c r="AT829" s="117"/>
      <c r="FK829" s="125"/>
      <c r="FL829" s="125"/>
      <c r="FM829" s="125"/>
    </row>
    <row r="830" spans="1:169" x14ac:dyDescent="0.3">
      <c r="A830" s="309"/>
      <c r="B830" s="310"/>
      <c r="C830" s="263"/>
      <c r="D830" s="263"/>
      <c r="E830" s="263"/>
      <c r="F830" s="263"/>
      <c r="G830" s="263"/>
      <c r="H830" s="263"/>
      <c r="I830" s="625"/>
      <c r="J830" s="314"/>
      <c r="K830" s="314"/>
      <c r="L830" s="744"/>
      <c r="M830" s="746"/>
      <c r="N830" s="312"/>
      <c r="O830" s="312"/>
      <c r="P830" s="312"/>
      <c r="Q830" s="312"/>
      <c r="R830" s="312"/>
      <c r="S830" s="312"/>
      <c r="T830" s="263"/>
      <c r="U830" s="263"/>
      <c r="V830" s="263"/>
      <c r="W830" s="258"/>
      <c r="X830" s="263"/>
      <c r="Y830" s="263"/>
      <c r="Z830" s="263"/>
      <c r="AA830" s="263"/>
      <c r="AB830" s="312"/>
      <c r="AC830" s="312"/>
      <c r="AD830" s="312"/>
      <c r="AE830" s="312"/>
      <c r="AF830" s="312"/>
      <c r="AG830" s="312"/>
      <c r="AH830" s="312"/>
      <c r="AI830" s="312"/>
      <c r="AJ830" s="263"/>
      <c r="AK830" s="263"/>
      <c r="AL830" s="263"/>
      <c r="AM830" s="263"/>
      <c r="AN830" s="263"/>
      <c r="AO830" s="263"/>
      <c r="AP830" s="263"/>
      <c r="AQ830" s="263"/>
      <c r="AS830" s="117"/>
      <c r="AT830" s="117"/>
      <c r="FK830" s="125"/>
      <c r="FL830" s="125"/>
      <c r="FM830" s="125"/>
    </row>
    <row r="831" spans="1:169" x14ac:dyDescent="0.3">
      <c r="A831" s="309"/>
      <c r="B831" s="310"/>
      <c r="C831" s="263"/>
      <c r="D831" s="263"/>
      <c r="E831" s="263"/>
      <c r="F831" s="263"/>
      <c r="G831" s="263"/>
      <c r="H831" s="263"/>
      <c r="I831" s="625"/>
      <c r="J831" s="314"/>
      <c r="K831" s="314"/>
      <c r="L831" s="744"/>
      <c r="M831" s="746"/>
      <c r="N831" s="312"/>
      <c r="O831" s="312"/>
      <c r="P831" s="312"/>
      <c r="Q831" s="312"/>
      <c r="R831" s="312"/>
      <c r="S831" s="312"/>
      <c r="T831" s="263"/>
      <c r="U831" s="263"/>
      <c r="V831" s="263"/>
      <c r="W831" s="258"/>
      <c r="X831" s="263"/>
      <c r="Y831" s="263"/>
      <c r="Z831" s="263"/>
      <c r="AA831" s="263"/>
      <c r="AB831" s="312"/>
      <c r="AC831" s="312"/>
      <c r="AD831" s="312"/>
      <c r="AE831" s="312"/>
      <c r="AF831" s="312"/>
      <c r="AG831" s="312"/>
      <c r="AH831" s="312"/>
      <c r="AI831" s="312"/>
      <c r="AJ831" s="263"/>
      <c r="AK831" s="263"/>
      <c r="AL831" s="263"/>
      <c r="AM831" s="263"/>
      <c r="AN831" s="263"/>
      <c r="AO831" s="263"/>
      <c r="AP831" s="263"/>
      <c r="AQ831" s="263"/>
      <c r="AS831" s="117"/>
      <c r="AT831" s="117"/>
      <c r="FK831" s="125"/>
      <c r="FL831" s="125"/>
      <c r="FM831" s="125"/>
    </row>
    <row r="832" spans="1:169" x14ac:dyDescent="0.3">
      <c r="A832" s="309"/>
      <c r="B832" s="310"/>
      <c r="C832" s="263"/>
      <c r="D832" s="263"/>
      <c r="E832" s="263"/>
      <c r="F832" s="263"/>
      <c r="G832" s="263"/>
      <c r="H832" s="263"/>
      <c r="I832" s="625"/>
      <c r="J832" s="314"/>
      <c r="K832" s="314"/>
      <c r="L832" s="744"/>
      <c r="M832" s="746"/>
      <c r="N832" s="312"/>
      <c r="O832" s="312"/>
      <c r="P832" s="312"/>
      <c r="Q832" s="312"/>
      <c r="R832" s="312"/>
      <c r="S832" s="312"/>
      <c r="T832" s="263"/>
      <c r="U832" s="263"/>
      <c r="V832" s="263"/>
      <c r="W832" s="258"/>
      <c r="X832" s="263"/>
      <c r="Y832" s="263"/>
      <c r="Z832" s="263"/>
      <c r="AA832" s="263"/>
      <c r="AB832" s="312"/>
      <c r="AC832" s="312"/>
      <c r="AD832" s="312"/>
      <c r="AE832" s="312"/>
      <c r="AF832" s="312"/>
      <c r="AG832" s="312"/>
      <c r="AH832" s="312"/>
      <c r="AI832" s="312"/>
      <c r="AJ832" s="263"/>
      <c r="AK832" s="263"/>
      <c r="AL832" s="263"/>
      <c r="AM832" s="263"/>
      <c r="AN832" s="263"/>
      <c r="AO832" s="263"/>
      <c r="AP832" s="263"/>
      <c r="AQ832" s="263"/>
      <c r="AS832" s="117"/>
      <c r="AT832" s="117"/>
      <c r="FK832" s="125"/>
      <c r="FL832" s="125"/>
      <c r="FM832" s="125"/>
    </row>
    <row r="833" spans="1:169" x14ac:dyDescent="0.3">
      <c r="A833" s="309"/>
      <c r="B833" s="310"/>
      <c r="C833" s="263"/>
      <c r="D833" s="263"/>
      <c r="E833" s="263"/>
      <c r="F833" s="263"/>
      <c r="G833" s="263"/>
      <c r="H833" s="263"/>
      <c r="I833" s="625"/>
      <c r="J833" s="314"/>
      <c r="K833" s="314"/>
      <c r="L833" s="744"/>
      <c r="M833" s="746"/>
      <c r="N833" s="312"/>
      <c r="O833" s="312"/>
      <c r="P833" s="312"/>
      <c r="Q833" s="312"/>
      <c r="R833" s="312"/>
      <c r="S833" s="312"/>
      <c r="T833" s="263"/>
      <c r="U833" s="263"/>
      <c r="V833" s="263"/>
      <c r="W833" s="258"/>
      <c r="X833" s="263"/>
      <c r="Y833" s="263"/>
      <c r="Z833" s="263"/>
      <c r="AA833" s="263"/>
      <c r="AB833" s="312"/>
      <c r="AC833" s="312"/>
      <c r="AD833" s="312"/>
      <c r="AE833" s="312"/>
      <c r="AF833" s="312"/>
      <c r="AG833" s="312"/>
      <c r="AH833" s="312"/>
      <c r="AI833" s="312"/>
      <c r="AJ833" s="263"/>
      <c r="AK833" s="263"/>
      <c r="AL833" s="263"/>
      <c r="AM833" s="263"/>
      <c r="AN833" s="263"/>
      <c r="AO833" s="263"/>
      <c r="AP833" s="263"/>
      <c r="AQ833" s="263"/>
      <c r="AS833" s="117"/>
      <c r="AT833" s="117"/>
      <c r="FK833" s="125"/>
      <c r="FL833" s="125"/>
      <c r="FM833" s="125"/>
    </row>
    <row r="834" spans="1:169" x14ac:dyDescent="0.3">
      <c r="A834" s="309"/>
      <c r="B834" s="310"/>
      <c r="C834" s="263"/>
      <c r="D834" s="263"/>
      <c r="E834" s="263"/>
      <c r="F834" s="263"/>
      <c r="G834" s="263"/>
      <c r="H834" s="263"/>
      <c r="I834" s="625"/>
      <c r="J834" s="314"/>
      <c r="K834" s="314"/>
      <c r="L834" s="744"/>
      <c r="M834" s="746"/>
      <c r="N834" s="312"/>
      <c r="O834" s="312"/>
      <c r="P834" s="312"/>
      <c r="Q834" s="312"/>
      <c r="R834" s="312"/>
      <c r="S834" s="312"/>
      <c r="T834" s="263"/>
      <c r="U834" s="263"/>
      <c r="V834" s="263"/>
      <c r="W834" s="258"/>
      <c r="X834" s="263"/>
      <c r="Y834" s="263"/>
      <c r="Z834" s="263"/>
      <c r="AA834" s="263"/>
      <c r="AB834" s="312"/>
      <c r="AC834" s="312"/>
      <c r="AD834" s="312"/>
      <c r="AE834" s="312"/>
      <c r="AF834" s="312"/>
      <c r="AG834" s="312"/>
      <c r="AH834" s="312"/>
      <c r="AI834" s="312"/>
      <c r="AJ834" s="263"/>
      <c r="AK834" s="263"/>
      <c r="AL834" s="263"/>
      <c r="AM834" s="263"/>
      <c r="AN834" s="263"/>
      <c r="AO834" s="263"/>
      <c r="AP834" s="263"/>
      <c r="AQ834" s="263"/>
      <c r="AS834" s="117"/>
      <c r="AT834" s="117"/>
      <c r="FK834" s="125"/>
      <c r="FL834" s="125"/>
      <c r="FM834" s="125"/>
    </row>
    <row r="835" spans="1:169" x14ac:dyDescent="0.3">
      <c r="A835" s="309"/>
      <c r="B835" s="310"/>
      <c r="C835" s="263"/>
      <c r="D835" s="263"/>
      <c r="E835" s="263"/>
      <c r="F835" s="263"/>
      <c r="G835" s="263"/>
      <c r="H835" s="263"/>
      <c r="I835" s="625"/>
      <c r="J835" s="314"/>
      <c r="K835" s="314"/>
      <c r="L835" s="744"/>
      <c r="M835" s="746"/>
      <c r="N835" s="312"/>
      <c r="O835" s="312"/>
      <c r="P835" s="312"/>
      <c r="Q835" s="312"/>
      <c r="R835" s="312"/>
      <c r="S835" s="312"/>
      <c r="T835" s="263"/>
      <c r="U835" s="263"/>
      <c r="V835" s="263"/>
      <c r="W835" s="258"/>
      <c r="X835" s="263"/>
      <c r="Y835" s="263"/>
      <c r="Z835" s="263"/>
      <c r="AA835" s="263"/>
      <c r="AB835" s="312"/>
      <c r="AC835" s="312"/>
      <c r="AD835" s="312"/>
      <c r="AE835" s="312"/>
      <c r="AF835" s="312"/>
      <c r="AG835" s="312"/>
      <c r="AH835" s="312"/>
      <c r="AI835" s="312"/>
      <c r="AJ835" s="263"/>
      <c r="AK835" s="263"/>
      <c r="AL835" s="263"/>
      <c r="AM835" s="263"/>
      <c r="AN835" s="263"/>
      <c r="AO835" s="263"/>
      <c r="AP835" s="263"/>
      <c r="AQ835" s="263"/>
      <c r="AS835" s="117"/>
      <c r="AT835" s="117"/>
      <c r="FK835" s="125"/>
      <c r="FL835" s="125"/>
      <c r="FM835" s="125"/>
    </row>
    <row r="836" spans="1:169" x14ac:dyDescent="0.3">
      <c r="A836" s="309"/>
      <c r="B836" s="310"/>
      <c r="C836" s="263"/>
      <c r="D836" s="263"/>
      <c r="E836" s="263"/>
      <c r="F836" s="263"/>
      <c r="G836" s="263"/>
      <c r="H836" s="263"/>
      <c r="I836" s="625"/>
      <c r="J836" s="314"/>
      <c r="K836" s="314"/>
      <c r="L836" s="744"/>
      <c r="M836" s="746"/>
      <c r="N836" s="312"/>
      <c r="O836" s="312"/>
      <c r="P836" s="312"/>
      <c r="Q836" s="312"/>
      <c r="R836" s="312"/>
      <c r="S836" s="312"/>
      <c r="T836" s="263"/>
      <c r="U836" s="263"/>
      <c r="V836" s="263"/>
      <c r="W836" s="258"/>
      <c r="X836" s="263"/>
      <c r="Y836" s="263"/>
      <c r="Z836" s="263"/>
      <c r="AA836" s="263"/>
      <c r="AB836" s="312"/>
      <c r="AC836" s="312"/>
      <c r="AD836" s="312"/>
      <c r="AE836" s="312"/>
      <c r="AF836" s="312"/>
      <c r="AG836" s="312"/>
      <c r="AH836" s="312"/>
      <c r="AI836" s="312"/>
      <c r="AJ836" s="263"/>
      <c r="AK836" s="263"/>
      <c r="AL836" s="263"/>
      <c r="AM836" s="263"/>
      <c r="AN836" s="263"/>
      <c r="AO836" s="263"/>
      <c r="AP836" s="263"/>
      <c r="AQ836" s="263"/>
      <c r="AS836" s="117"/>
      <c r="AT836" s="117"/>
      <c r="FK836" s="125"/>
      <c r="FL836" s="125"/>
      <c r="FM836" s="125"/>
    </row>
    <row r="837" spans="1:169" x14ac:dyDescent="0.3">
      <c r="A837" s="309"/>
      <c r="B837" s="310"/>
      <c r="C837" s="263"/>
      <c r="D837" s="263"/>
      <c r="E837" s="263"/>
      <c r="F837" s="263"/>
      <c r="G837" s="263"/>
      <c r="H837" s="263"/>
      <c r="I837" s="625"/>
      <c r="J837" s="314"/>
      <c r="K837" s="314"/>
      <c r="L837" s="744"/>
      <c r="M837" s="746"/>
      <c r="N837" s="312"/>
      <c r="O837" s="312"/>
      <c r="P837" s="312"/>
      <c r="Q837" s="312"/>
      <c r="R837" s="312"/>
      <c r="S837" s="312"/>
      <c r="T837" s="263"/>
      <c r="U837" s="263"/>
      <c r="V837" s="263"/>
      <c r="W837" s="258"/>
      <c r="X837" s="263"/>
      <c r="Y837" s="263"/>
      <c r="Z837" s="263"/>
      <c r="AA837" s="263"/>
      <c r="AB837" s="312"/>
      <c r="AC837" s="312"/>
      <c r="AD837" s="312"/>
      <c r="AE837" s="312"/>
      <c r="AF837" s="312"/>
      <c r="AG837" s="312"/>
      <c r="AH837" s="312"/>
      <c r="AI837" s="312"/>
      <c r="AJ837" s="263"/>
      <c r="AK837" s="263"/>
      <c r="AL837" s="263"/>
      <c r="AM837" s="263"/>
      <c r="AN837" s="263"/>
      <c r="AO837" s="263"/>
      <c r="AP837" s="263"/>
      <c r="AQ837" s="263"/>
      <c r="AS837" s="117"/>
      <c r="AT837" s="117"/>
      <c r="FK837" s="125"/>
      <c r="FL837" s="125"/>
      <c r="FM837" s="125"/>
    </row>
    <row r="838" spans="1:169" x14ac:dyDescent="0.3">
      <c r="A838" s="309"/>
      <c r="B838" s="310"/>
      <c r="C838" s="263"/>
      <c r="D838" s="263"/>
      <c r="E838" s="263"/>
      <c r="F838" s="263"/>
      <c r="G838" s="263"/>
      <c r="H838" s="263"/>
      <c r="I838" s="625"/>
      <c r="J838" s="314"/>
      <c r="K838" s="314"/>
      <c r="L838" s="744"/>
      <c r="M838" s="746"/>
      <c r="N838" s="312"/>
      <c r="O838" s="312"/>
      <c r="P838" s="312"/>
      <c r="Q838" s="312"/>
      <c r="R838" s="312"/>
      <c r="S838" s="312"/>
      <c r="T838" s="263"/>
      <c r="U838" s="263"/>
      <c r="V838" s="263"/>
      <c r="W838" s="258"/>
      <c r="X838" s="263"/>
      <c r="Y838" s="263"/>
      <c r="Z838" s="263"/>
      <c r="AA838" s="263"/>
      <c r="AB838" s="312"/>
      <c r="AC838" s="312"/>
      <c r="AD838" s="312"/>
      <c r="AE838" s="312"/>
      <c r="AF838" s="312"/>
      <c r="AG838" s="312"/>
      <c r="AH838" s="312"/>
      <c r="AI838" s="312"/>
      <c r="AJ838" s="263"/>
      <c r="AK838" s="263"/>
      <c r="AL838" s="263"/>
      <c r="AM838" s="263"/>
      <c r="AN838" s="263"/>
      <c r="AO838" s="263"/>
      <c r="AP838" s="263"/>
      <c r="AQ838" s="263"/>
      <c r="AS838" s="117"/>
      <c r="AT838" s="117"/>
      <c r="FK838" s="125"/>
      <c r="FL838" s="125"/>
      <c r="FM838" s="125"/>
    </row>
    <row r="839" spans="1:169" x14ac:dyDescent="0.3">
      <c r="A839" s="309"/>
      <c r="B839" s="310"/>
      <c r="C839" s="263"/>
      <c r="D839" s="263"/>
      <c r="E839" s="263"/>
      <c r="F839" s="263"/>
      <c r="G839" s="263"/>
      <c r="H839" s="263"/>
      <c r="I839" s="625"/>
      <c r="J839" s="314"/>
      <c r="K839" s="314"/>
      <c r="L839" s="744"/>
      <c r="M839" s="746"/>
      <c r="N839" s="312"/>
      <c r="O839" s="312"/>
      <c r="P839" s="312"/>
      <c r="Q839" s="312"/>
      <c r="R839" s="312"/>
      <c r="S839" s="312"/>
      <c r="T839" s="263"/>
      <c r="U839" s="263"/>
      <c r="V839" s="263"/>
      <c r="W839" s="258"/>
      <c r="X839" s="263"/>
      <c r="Y839" s="263"/>
      <c r="Z839" s="263"/>
      <c r="AA839" s="263"/>
      <c r="AB839" s="312"/>
      <c r="AC839" s="312"/>
      <c r="AD839" s="312"/>
      <c r="AE839" s="312"/>
      <c r="AF839" s="312"/>
      <c r="AG839" s="312"/>
      <c r="AH839" s="312"/>
      <c r="AI839" s="312"/>
      <c r="AJ839" s="263"/>
      <c r="AK839" s="263"/>
      <c r="AL839" s="263"/>
      <c r="AM839" s="263"/>
      <c r="AN839" s="263"/>
      <c r="AO839" s="263"/>
      <c r="AP839" s="263"/>
      <c r="AQ839" s="263"/>
      <c r="AS839" s="117"/>
      <c r="AT839" s="117"/>
      <c r="FK839" s="125"/>
      <c r="FL839" s="125"/>
      <c r="FM839" s="125"/>
    </row>
    <row r="840" spans="1:169" x14ac:dyDescent="0.3">
      <c r="A840" s="309"/>
      <c r="B840" s="310"/>
      <c r="C840" s="263"/>
      <c r="D840" s="263"/>
      <c r="E840" s="263"/>
      <c r="F840" s="263"/>
      <c r="G840" s="263"/>
      <c r="H840" s="263"/>
      <c r="I840" s="625"/>
      <c r="J840" s="314"/>
      <c r="K840" s="314"/>
      <c r="L840" s="744"/>
      <c r="M840" s="746"/>
      <c r="N840" s="312"/>
      <c r="O840" s="312"/>
      <c r="P840" s="312"/>
      <c r="Q840" s="312"/>
      <c r="R840" s="312"/>
      <c r="S840" s="312"/>
      <c r="T840" s="263"/>
      <c r="U840" s="263"/>
      <c r="V840" s="263"/>
      <c r="W840" s="258"/>
      <c r="X840" s="263"/>
      <c r="Y840" s="263"/>
      <c r="Z840" s="263"/>
      <c r="AA840" s="263"/>
      <c r="AB840" s="312"/>
      <c r="AC840" s="312"/>
      <c r="AD840" s="312"/>
      <c r="AE840" s="312"/>
      <c r="AF840" s="312"/>
      <c r="AG840" s="312"/>
      <c r="AH840" s="312"/>
      <c r="AI840" s="312"/>
      <c r="AJ840" s="263"/>
      <c r="AK840" s="263"/>
      <c r="AL840" s="263"/>
      <c r="AM840" s="263"/>
      <c r="AN840" s="263"/>
      <c r="AO840" s="263"/>
      <c r="AP840" s="263"/>
      <c r="AQ840" s="263"/>
      <c r="AS840" s="117"/>
      <c r="AT840" s="117"/>
      <c r="FK840" s="125"/>
      <c r="FL840" s="125"/>
      <c r="FM840" s="125"/>
    </row>
    <row r="841" spans="1:169" x14ac:dyDescent="0.3">
      <c r="A841" s="309"/>
      <c r="B841" s="310"/>
      <c r="C841" s="263"/>
      <c r="D841" s="263"/>
      <c r="E841" s="263"/>
      <c r="F841" s="263"/>
      <c r="G841" s="263"/>
      <c r="H841" s="263"/>
      <c r="I841" s="625"/>
      <c r="J841" s="314"/>
      <c r="K841" s="314"/>
      <c r="L841" s="744"/>
      <c r="M841" s="746"/>
      <c r="N841" s="312"/>
      <c r="O841" s="312"/>
      <c r="P841" s="312"/>
      <c r="Q841" s="312"/>
      <c r="R841" s="312"/>
      <c r="S841" s="312"/>
      <c r="T841" s="263"/>
      <c r="U841" s="263"/>
      <c r="V841" s="263"/>
      <c r="W841" s="258"/>
      <c r="X841" s="263"/>
      <c r="Y841" s="263"/>
      <c r="Z841" s="263"/>
      <c r="AA841" s="263"/>
      <c r="AB841" s="312"/>
      <c r="AC841" s="312"/>
      <c r="AD841" s="312"/>
      <c r="AE841" s="312"/>
      <c r="AF841" s="312"/>
      <c r="AG841" s="312"/>
      <c r="AH841" s="312"/>
      <c r="AI841" s="312"/>
      <c r="AJ841" s="263"/>
      <c r="AK841" s="263"/>
      <c r="AL841" s="263"/>
      <c r="AM841" s="263"/>
      <c r="AN841" s="263"/>
      <c r="AO841" s="263"/>
      <c r="AP841" s="263"/>
      <c r="AQ841" s="263"/>
      <c r="AS841" s="117"/>
      <c r="AT841" s="117"/>
      <c r="FK841" s="125"/>
      <c r="FL841" s="125"/>
      <c r="FM841" s="125"/>
    </row>
    <row r="842" spans="1:169" x14ac:dyDescent="0.3">
      <c r="A842" s="309"/>
      <c r="B842" s="310"/>
      <c r="C842" s="263"/>
      <c r="D842" s="263"/>
      <c r="E842" s="263"/>
      <c r="F842" s="263"/>
      <c r="G842" s="263"/>
      <c r="H842" s="263"/>
      <c r="I842" s="625"/>
      <c r="J842" s="314"/>
      <c r="K842" s="314"/>
      <c r="L842" s="744"/>
      <c r="M842" s="746"/>
      <c r="N842" s="312"/>
      <c r="O842" s="312"/>
      <c r="P842" s="312"/>
      <c r="Q842" s="312"/>
      <c r="R842" s="312"/>
      <c r="S842" s="312"/>
      <c r="T842" s="263"/>
      <c r="U842" s="263"/>
      <c r="V842" s="263"/>
      <c r="W842" s="258"/>
      <c r="X842" s="263"/>
      <c r="Y842" s="263"/>
      <c r="Z842" s="263"/>
      <c r="AA842" s="263"/>
      <c r="AB842" s="312"/>
      <c r="AC842" s="312"/>
      <c r="AD842" s="312"/>
      <c r="AE842" s="312"/>
      <c r="AF842" s="312"/>
      <c r="AG842" s="312"/>
      <c r="AH842" s="312"/>
      <c r="AI842" s="312"/>
      <c r="AJ842" s="263"/>
      <c r="AK842" s="263"/>
      <c r="AL842" s="263"/>
      <c r="AM842" s="263"/>
      <c r="AN842" s="263"/>
      <c r="AO842" s="263"/>
      <c r="AP842" s="263"/>
      <c r="AQ842" s="263"/>
      <c r="AS842" s="117"/>
      <c r="AT842" s="117"/>
      <c r="FK842" s="125"/>
      <c r="FL842" s="125"/>
      <c r="FM842" s="125"/>
    </row>
    <row r="843" spans="1:169" x14ac:dyDescent="0.3">
      <c r="A843" s="309"/>
      <c r="B843" s="310"/>
      <c r="C843" s="263"/>
      <c r="D843" s="263"/>
      <c r="E843" s="263"/>
      <c r="F843" s="263"/>
      <c r="G843" s="263"/>
      <c r="H843" s="263"/>
      <c r="I843" s="625"/>
      <c r="J843" s="314"/>
      <c r="K843" s="314"/>
      <c r="L843" s="744"/>
      <c r="M843" s="746"/>
      <c r="N843" s="312"/>
      <c r="O843" s="312"/>
      <c r="P843" s="312"/>
      <c r="Q843" s="312"/>
      <c r="R843" s="312"/>
      <c r="S843" s="312"/>
      <c r="T843" s="263"/>
      <c r="U843" s="263"/>
      <c r="V843" s="263"/>
      <c r="W843" s="258"/>
      <c r="X843" s="263"/>
      <c r="Y843" s="263"/>
      <c r="Z843" s="263"/>
      <c r="AA843" s="263"/>
      <c r="AB843" s="312"/>
      <c r="AC843" s="312"/>
      <c r="AD843" s="312"/>
      <c r="AE843" s="312"/>
      <c r="AF843" s="312"/>
      <c r="AG843" s="312"/>
      <c r="AH843" s="312"/>
      <c r="AI843" s="312"/>
      <c r="AJ843" s="263"/>
      <c r="AK843" s="263"/>
      <c r="AL843" s="263"/>
      <c r="AM843" s="263"/>
      <c r="AN843" s="263"/>
      <c r="AO843" s="263"/>
      <c r="AP843" s="263"/>
      <c r="AQ843" s="263"/>
      <c r="AS843" s="117"/>
      <c r="AT843" s="117"/>
      <c r="FK843" s="125"/>
      <c r="FL843" s="125"/>
      <c r="FM843" s="125"/>
    </row>
    <row r="844" spans="1:169" x14ac:dyDescent="0.3">
      <c r="A844" s="309"/>
      <c r="B844" s="310"/>
      <c r="C844" s="263"/>
      <c r="D844" s="263"/>
      <c r="E844" s="263"/>
      <c r="F844" s="263"/>
      <c r="G844" s="263"/>
      <c r="H844" s="263"/>
      <c r="I844" s="625"/>
      <c r="J844" s="314"/>
      <c r="K844" s="314"/>
      <c r="L844" s="744"/>
      <c r="M844" s="746"/>
      <c r="N844" s="312"/>
      <c r="O844" s="312"/>
      <c r="P844" s="312"/>
      <c r="Q844" s="312"/>
      <c r="R844" s="312"/>
      <c r="S844" s="312"/>
      <c r="T844" s="263"/>
      <c r="U844" s="263"/>
      <c r="V844" s="263"/>
      <c r="W844" s="258"/>
      <c r="X844" s="263"/>
      <c r="Y844" s="263"/>
      <c r="Z844" s="263"/>
      <c r="AA844" s="263"/>
      <c r="AB844" s="312"/>
      <c r="AC844" s="312"/>
      <c r="AD844" s="312"/>
      <c r="AE844" s="312"/>
      <c r="AF844" s="312"/>
      <c r="AG844" s="312"/>
      <c r="AH844" s="312"/>
      <c r="AI844" s="312"/>
      <c r="AJ844" s="263"/>
      <c r="AK844" s="263"/>
      <c r="AL844" s="263"/>
      <c r="AM844" s="263"/>
      <c r="AN844" s="263"/>
      <c r="AO844" s="263"/>
      <c r="AP844" s="263"/>
      <c r="AQ844" s="263"/>
      <c r="AS844" s="117"/>
      <c r="AT844" s="117"/>
      <c r="FK844" s="125"/>
      <c r="FL844" s="125"/>
      <c r="FM844" s="125"/>
    </row>
    <row r="845" spans="1:169" x14ac:dyDescent="0.3">
      <c r="A845" s="309"/>
      <c r="B845" s="310"/>
      <c r="C845" s="263"/>
      <c r="D845" s="263"/>
      <c r="E845" s="263"/>
      <c r="F845" s="263"/>
      <c r="G845" s="263"/>
      <c r="H845" s="263"/>
      <c r="I845" s="625"/>
      <c r="J845" s="314"/>
      <c r="K845" s="314"/>
      <c r="L845" s="744"/>
      <c r="M845" s="746"/>
      <c r="N845" s="312"/>
      <c r="O845" s="312"/>
      <c r="P845" s="312"/>
      <c r="Q845" s="312"/>
      <c r="R845" s="312"/>
      <c r="S845" s="312"/>
      <c r="T845" s="263"/>
      <c r="U845" s="263"/>
      <c r="V845" s="263"/>
      <c r="W845" s="258"/>
      <c r="X845" s="263"/>
      <c r="Y845" s="263"/>
      <c r="Z845" s="263"/>
      <c r="AA845" s="263"/>
      <c r="AB845" s="312"/>
      <c r="AC845" s="312"/>
      <c r="AD845" s="312"/>
      <c r="AE845" s="312"/>
      <c r="AF845" s="312"/>
      <c r="AG845" s="312"/>
      <c r="AH845" s="312"/>
      <c r="AI845" s="312"/>
      <c r="AJ845" s="263"/>
      <c r="AK845" s="263"/>
      <c r="AL845" s="263"/>
      <c r="AM845" s="263"/>
      <c r="AN845" s="263"/>
      <c r="AO845" s="263"/>
      <c r="AP845" s="263"/>
      <c r="AQ845" s="263"/>
      <c r="AS845" s="117"/>
      <c r="AT845" s="117"/>
      <c r="FK845" s="125"/>
      <c r="FL845" s="125"/>
      <c r="FM845" s="125"/>
    </row>
    <row r="846" spans="1:169" x14ac:dyDescent="0.3">
      <c r="A846" s="309"/>
      <c r="B846" s="310"/>
      <c r="C846" s="263"/>
      <c r="D846" s="263"/>
      <c r="E846" s="263"/>
      <c r="F846" s="263"/>
      <c r="G846" s="263"/>
      <c r="H846" s="263"/>
      <c r="I846" s="625"/>
      <c r="J846" s="314"/>
      <c r="K846" s="314"/>
      <c r="L846" s="744"/>
      <c r="M846" s="746"/>
      <c r="N846" s="312"/>
      <c r="O846" s="312"/>
      <c r="P846" s="312"/>
      <c r="Q846" s="312"/>
      <c r="R846" s="312"/>
      <c r="S846" s="312"/>
      <c r="T846" s="263"/>
      <c r="U846" s="263"/>
      <c r="V846" s="263"/>
      <c r="W846" s="258"/>
      <c r="X846" s="263"/>
      <c r="Y846" s="263"/>
      <c r="Z846" s="263"/>
      <c r="AA846" s="263"/>
      <c r="AB846" s="312"/>
      <c r="AC846" s="312"/>
      <c r="AD846" s="312"/>
      <c r="AE846" s="312"/>
      <c r="AF846" s="312"/>
      <c r="AG846" s="312"/>
      <c r="AH846" s="312"/>
      <c r="AI846" s="312"/>
      <c r="AJ846" s="263"/>
      <c r="AK846" s="263"/>
      <c r="AL846" s="263"/>
      <c r="AM846" s="263"/>
      <c r="AN846" s="263"/>
      <c r="AO846" s="263"/>
      <c r="AP846" s="263"/>
      <c r="AQ846" s="263"/>
      <c r="AS846" s="117"/>
      <c r="AT846" s="117"/>
      <c r="FK846" s="125"/>
      <c r="FL846" s="125"/>
      <c r="FM846" s="125"/>
    </row>
    <row r="847" spans="1:169" x14ac:dyDescent="0.3">
      <c r="A847" s="309"/>
      <c r="B847" s="310"/>
      <c r="C847" s="263"/>
      <c r="D847" s="263"/>
      <c r="E847" s="263"/>
      <c r="F847" s="263"/>
      <c r="G847" s="263"/>
      <c r="H847" s="263"/>
      <c r="I847" s="625"/>
      <c r="J847" s="314"/>
      <c r="K847" s="314"/>
      <c r="L847" s="744"/>
      <c r="M847" s="746"/>
      <c r="N847" s="312"/>
      <c r="O847" s="312"/>
      <c r="P847" s="312"/>
      <c r="Q847" s="312"/>
      <c r="R847" s="312"/>
      <c r="S847" s="312"/>
      <c r="T847" s="263"/>
      <c r="U847" s="263"/>
      <c r="V847" s="263"/>
      <c r="W847" s="258"/>
      <c r="X847" s="263"/>
      <c r="Y847" s="263"/>
      <c r="Z847" s="263"/>
      <c r="AA847" s="263"/>
      <c r="AB847" s="312"/>
      <c r="AC847" s="312"/>
      <c r="AD847" s="312"/>
      <c r="AE847" s="312"/>
      <c r="AF847" s="312"/>
      <c r="AG847" s="312"/>
      <c r="AH847" s="312"/>
      <c r="AI847" s="312"/>
      <c r="AJ847" s="263"/>
      <c r="AK847" s="263"/>
      <c r="AL847" s="263"/>
      <c r="AM847" s="263"/>
      <c r="AN847" s="263"/>
      <c r="AO847" s="263"/>
      <c r="AP847" s="263"/>
      <c r="AQ847" s="263"/>
      <c r="AS847" s="117"/>
      <c r="AT847" s="117"/>
      <c r="FK847" s="125"/>
      <c r="FL847" s="125"/>
      <c r="FM847" s="125"/>
    </row>
    <row r="848" spans="1:169" x14ac:dyDescent="0.3">
      <c r="A848" s="309"/>
      <c r="B848" s="310"/>
      <c r="C848" s="263"/>
      <c r="D848" s="263"/>
      <c r="E848" s="263"/>
      <c r="F848" s="263"/>
      <c r="G848" s="263"/>
      <c r="H848" s="263"/>
      <c r="I848" s="625"/>
      <c r="J848" s="314"/>
      <c r="K848" s="314"/>
      <c r="L848" s="744"/>
      <c r="M848" s="746"/>
      <c r="N848" s="312"/>
      <c r="O848" s="312"/>
      <c r="P848" s="312"/>
      <c r="Q848" s="312"/>
      <c r="R848" s="312"/>
      <c r="S848" s="312"/>
      <c r="T848" s="263"/>
      <c r="U848" s="263"/>
      <c r="V848" s="263"/>
      <c r="W848" s="258"/>
      <c r="X848" s="263"/>
      <c r="Y848" s="263"/>
      <c r="Z848" s="263"/>
      <c r="AA848" s="263"/>
      <c r="AB848" s="312"/>
      <c r="AC848" s="312"/>
      <c r="AD848" s="312"/>
      <c r="AE848" s="312"/>
      <c r="AF848" s="312"/>
      <c r="AG848" s="312"/>
      <c r="AH848" s="312"/>
      <c r="AI848" s="312"/>
      <c r="AJ848" s="263"/>
      <c r="AK848" s="263"/>
      <c r="AL848" s="263"/>
      <c r="AM848" s="263"/>
      <c r="AN848" s="263"/>
      <c r="AO848" s="263"/>
      <c r="AP848" s="263"/>
      <c r="AQ848" s="263"/>
      <c r="AS848" s="117"/>
      <c r="AT848" s="117"/>
      <c r="FK848" s="125"/>
      <c r="FL848" s="125"/>
      <c r="FM848" s="125"/>
    </row>
    <row r="849" spans="1:169" x14ac:dyDescent="0.3">
      <c r="A849" s="309"/>
      <c r="B849" s="310"/>
      <c r="C849" s="263"/>
      <c r="D849" s="263"/>
      <c r="E849" s="263"/>
      <c r="F849" s="263"/>
      <c r="G849" s="263"/>
      <c r="H849" s="263"/>
      <c r="I849" s="625"/>
      <c r="J849" s="314"/>
      <c r="K849" s="314"/>
      <c r="L849" s="744"/>
      <c r="M849" s="746"/>
      <c r="N849" s="312"/>
      <c r="O849" s="312"/>
      <c r="P849" s="312"/>
      <c r="Q849" s="312"/>
      <c r="R849" s="312"/>
      <c r="S849" s="312"/>
      <c r="T849" s="263"/>
      <c r="U849" s="263"/>
      <c r="V849" s="263"/>
      <c r="W849" s="258"/>
      <c r="X849" s="263"/>
      <c r="Y849" s="263"/>
      <c r="Z849" s="263"/>
      <c r="AA849" s="263"/>
      <c r="AB849" s="312"/>
      <c r="AC849" s="312"/>
      <c r="AD849" s="312"/>
      <c r="AE849" s="312"/>
      <c r="AF849" s="312"/>
      <c r="AG849" s="312"/>
      <c r="AH849" s="312"/>
      <c r="AI849" s="312"/>
      <c r="AJ849" s="263"/>
      <c r="AK849" s="263"/>
      <c r="AL849" s="263"/>
      <c r="AM849" s="263"/>
      <c r="AN849" s="263"/>
      <c r="AO849" s="263"/>
      <c r="AP849" s="263"/>
      <c r="AQ849" s="263"/>
      <c r="AS849" s="117"/>
      <c r="AT849" s="117"/>
      <c r="FK849" s="125"/>
      <c r="FL849" s="125"/>
      <c r="FM849" s="125"/>
    </row>
    <row r="850" spans="1:169" x14ac:dyDescent="0.3">
      <c r="A850" s="309"/>
      <c r="B850" s="310"/>
      <c r="C850" s="263"/>
      <c r="D850" s="263"/>
      <c r="E850" s="263"/>
      <c r="F850" s="263"/>
      <c r="G850" s="263"/>
      <c r="H850" s="263"/>
      <c r="I850" s="625"/>
      <c r="J850" s="314"/>
      <c r="K850" s="314"/>
      <c r="L850" s="744"/>
      <c r="M850" s="746"/>
      <c r="N850" s="312"/>
      <c r="O850" s="312"/>
      <c r="P850" s="312"/>
      <c r="Q850" s="312"/>
      <c r="R850" s="312"/>
      <c r="S850" s="312"/>
      <c r="T850" s="263"/>
      <c r="U850" s="263"/>
      <c r="V850" s="263"/>
      <c r="W850" s="258"/>
      <c r="X850" s="263"/>
      <c r="Y850" s="263"/>
      <c r="Z850" s="263"/>
      <c r="AA850" s="263"/>
      <c r="AB850" s="312"/>
      <c r="AC850" s="312"/>
      <c r="AD850" s="312"/>
      <c r="AE850" s="312"/>
      <c r="AF850" s="312"/>
      <c r="AG850" s="312"/>
      <c r="AH850" s="312"/>
      <c r="AI850" s="312"/>
      <c r="AJ850" s="263"/>
      <c r="AK850" s="263"/>
      <c r="AL850" s="263"/>
      <c r="AM850" s="263"/>
      <c r="AN850" s="263"/>
      <c r="AO850" s="263"/>
      <c r="AP850" s="263"/>
      <c r="AQ850" s="263"/>
      <c r="AS850" s="117"/>
      <c r="AT850" s="117"/>
      <c r="FK850" s="125"/>
      <c r="FL850" s="125"/>
      <c r="FM850" s="125"/>
    </row>
    <row r="851" spans="1:169" x14ac:dyDescent="0.3">
      <c r="A851" s="309"/>
      <c r="B851" s="310"/>
      <c r="C851" s="263"/>
      <c r="D851" s="263"/>
      <c r="E851" s="263"/>
      <c r="F851" s="263"/>
      <c r="G851" s="263"/>
      <c r="H851" s="263"/>
      <c r="I851" s="625"/>
      <c r="J851" s="314"/>
      <c r="K851" s="314"/>
      <c r="L851" s="744"/>
      <c r="M851" s="746"/>
      <c r="N851" s="312"/>
      <c r="O851" s="312"/>
      <c r="P851" s="312"/>
      <c r="Q851" s="312"/>
      <c r="R851" s="312"/>
      <c r="S851" s="312"/>
      <c r="T851" s="263"/>
      <c r="U851" s="263"/>
      <c r="V851" s="263"/>
      <c r="W851" s="258"/>
      <c r="X851" s="263"/>
      <c r="Y851" s="263"/>
      <c r="Z851" s="263"/>
      <c r="AA851" s="263"/>
      <c r="AB851" s="312"/>
      <c r="AC851" s="312"/>
      <c r="AD851" s="312"/>
      <c r="AE851" s="312"/>
      <c r="AF851" s="312"/>
      <c r="AG851" s="312"/>
      <c r="AH851" s="312"/>
      <c r="AI851" s="312"/>
      <c r="AJ851" s="263"/>
      <c r="AK851" s="263"/>
      <c r="AL851" s="263"/>
      <c r="AM851" s="263"/>
      <c r="AN851" s="263"/>
      <c r="AO851" s="263"/>
      <c r="AP851" s="263"/>
      <c r="AQ851" s="263"/>
      <c r="AS851" s="117"/>
      <c r="AT851" s="117"/>
      <c r="FK851" s="125"/>
      <c r="FL851" s="125"/>
      <c r="FM851" s="125"/>
    </row>
    <row r="852" spans="1:169" x14ac:dyDescent="0.3">
      <c r="A852" s="309"/>
      <c r="B852" s="310"/>
      <c r="C852" s="263"/>
      <c r="D852" s="263"/>
      <c r="E852" s="263"/>
      <c r="F852" s="263"/>
      <c r="G852" s="263"/>
      <c r="H852" s="263"/>
      <c r="I852" s="625"/>
      <c r="J852" s="314"/>
      <c r="K852" s="314"/>
      <c r="L852" s="744"/>
      <c r="M852" s="746"/>
      <c r="N852" s="312"/>
      <c r="O852" s="312"/>
      <c r="P852" s="312"/>
      <c r="Q852" s="312"/>
      <c r="R852" s="312"/>
      <c r="S852" s="312"/>
      <c r="T852" s="263"/>
      <c r="U852" s="263"/>
      <c r="V852" s="263"/>
      <c r="W852" s="258"/>
      <c r="X852" s="263"/>
      <c r="Y852" s="263"/>
      <c r="Z852" s="263"/>
      <c r="AA852" s="263"/>
      <c r="AB852" s="312"/>
      <c r="AC852" s="312"/>
      <c r="AD852" s="312"/>
      <c r="AE852" s="312"/>
      <c r="AF852" s="312"/>
      <c r="AG852" s="312"/>
      <c r="AH852" s="312"/>
      <c r="AI852" s="312"/>
      <c r="AJ852" s="263"/>
      <c r="AK852" s="263"/>
      <c r="AL852" s="263"/>
      <c r="AM852" s="263"/>
      <c r="AN852" s="263"/>
      <c r="AO852" s="263"/>
      <c r="AP852" s="263"/>
      <c r="AQ852" s="263"/>
      <c r="AS852" s="117"/>
      <c r="AT852" s="117"/>
      <c r="FK852" s="125"/>
      <c r="FL852" s="125"/>
      <c r="FM852" s="125"/>
    </row>
    <row r="853" spans="1:169" x14ac:dyDescent="0.3">
      <c r="A853" s="309"/>
      <c r="B853" s="310"/>
      <c r="C853" s="263"/>
      <c r="D853" s="263"/>
      <c r="E853" s="263"/>
      <c r="F853" s="263"/>
      <c r="G853" s="263"/>
      <c r="H853" s="263"/>
      <c r="I853" s="625"/>
      <c r="J853" s="314"/>
      <c r="K853" s="314"/>
      <c r="L853" s="744"/>
      <c r="M853" s="746"/>
      <c r="N853" s="312"/>
      <c r="O853" s="312"/>
      <c r="P853" s="312"/>
      <c r="Q853" s="312"/>
      <c r="R853" s="312"/>
      <c r="S853" s="312"/>
      <c r="T853" s="263"/>
      <c r="U853" s="263"/>
      <c r="V853" s="263"/>
      <c r="W853" s="258"/>
      <c r="X853" s="263"/>
      <c r="Y853" s="263"/>
      <c r="Z853" s="263"/>
      <c r="AA853" s="263"/>
      <c r="AB853" s="312"/>
      <c r="AC853" s="312"/>
      <c r="AD853" s="312"/>
      <c r="AE853" s="312"/>
      <c r="AF853" s="312"/>
      <c r="AG853" s="312"/>
      <c r="AH853" s="312"/>
      <c r="AI853" s="312"/>
      <c r="AJ853" s="263"/>
      <c r="AK853" s="263"/>
      <c r="AL853" s="263"/>
      <c r="AM853" s="263"/>
      <c r="AN853" s="263"/>
      <c r="AO853" s="263"/>
      <c r="AP853" s="263"/>
      <c r="AQ853" s="263"/>
      <c r="AS853" s="117"/>
      <c r="AT853" s="117"/>
      <c r="FK853" s="125"/>
      <c r="FL853" s="125"/>
      <c r="FM853" s="125"/>
    </row>
    <row r="854" spans="1:169" x14ac:dyDescent="0.3">
      <c r="A854" s="309"/>
      <c r="B854" s="310"/>
      <c r="C854" s="263"/>
      <c r="D854" s="263"/>
      <c r="E854" s="263"/>
      <c r="F854" s="263"/>
      <c r="G854" s="263"/>
      <c r="H854" s="263"/>
      <c r="I854" s="625"/>
      <c r="J854" s="314"/>
      <c r="K854" s="314"/>
      <c r="L854" s="744"/>
      <c r="M854" s="746"/>
      <c r="N854" s="312"/>
      <c r="O854" s="312"/>
      <c r="P854" s="312"/>
      <c r="Q854" s="312"/>
      <c r="R854" s="312"/>
      <c r="S854" s="312"/>
      <c r="T854" s="263"/>
      <c r="U854" s="263"/>
      <c r="V854" s="263"/>
      <c r="W854" s="258"/>
      <c r="X854" s="263"/>
      <c r="Y854" s="263"/>
      <c r="Z854" s="263"/>
      <c r="AA854" s="263"/>
      <c r="AB854" s="312"/>
      <c r="AC854" s="312"/>
      <c r="AD854" s="312"/>
      <c r="AE854" s="312"/>
      <c r="AF854" s="312"/>
      <c r="AG854" s="312"/>
      <c r="AH854" s="312"/>
      <c r="AI854" s="312"/>
      <c r="AJ854" s="263"/>
      <c r="AK854" s="263"/>
      <c r="AL854" s="263"/>
      <c r="AM854" s="263"/>
      <c r="AN854" s="263"/>
      <c r="AO854" s="263"/>
      <c r="AP854" s="263"/>
      <c r="AQ854" s="263"/>
      <c r="AS854" s="117"/>
      <c r="AT854" s="117"/>
      <c r="FK854" s="125"/>
      <c r="FL854" s="125"/>
      <c r="FM854" s="125"/>
    </row>
    <row r="855" spans="1:169" x14ac:dyDescent="0.3">
      <c r="A855" s="309"/>
      <c r="B855" s="310"/>
      <c r="C855" s="263"/>
      <c r="D855" s="263"/>
      <c r="E855" s="263"/>
      <c r="F855" s="263"/>
      <c r="G855" s="263"/>
      <c r="H855" s="263"/>
      <c r="I855" s="625"/>
      <c r="J855" s="314"/>
      <c r="K855" s="314"/>
      <c r="L855" s="744"/>
      <c r="M855" s="746"/>
      <c r="N855" s="312"/>
      <c r="O855" s="312"/>
      <c r="P855" s="312"/>
      <c r="Q855" s="312"/>
      <c r="R855" s="312"/>
      <c r="S855" s="312"/>
      <c r="T855" s="263"/>
      <c r="U855" s="263"/>
      <c r="V855" s="263"/>
      <c r="W855" s="258"/>
      <c r="X855" s="263"/>
      <c r="Y855" s="263"/>
      <c r="Z855" s="263"/>
      <c r="AA855" s="263"/>
      <c r="AB855" s="312"/>
      <c r="AC855" s="312"/>
      <c r="AD855" s="312"/>
      <c r="AE855" s="312"/>
      <c r="AF855" s="312"/>
      <c r="AG855" s="312"/>
      <c r="AH855" s="312"/>
      <c r="AI855" s="312"/>
      <c r="AJ855" s="263"/>
      <c r="AK855" s="263"/>
      <c r="AL855" s="263"/>
      <c r="AM855" s="263"/>
      <c r="AN855" s="263"/>
      <c r="AO855" s="263"/>
      <c r="AP855" s="263"/>
      <c r="AQ855" s="263"/>
      <c r="AS855" s="117"/>
      <c r="AT855" s="117"/>
      <c r="FK855" s="125"/>
      <c r="FL855" s="125"/>
      <c r="FM855" s="125"/>
    </row>
    <row r="856" spans="1:169" x14ac:dyDescent="0.3">
      <c r="A856" s="309"/>
      <c r="B856" s="310"/>
      <c r="C856" s="263"/>
      <c r="D856" s="263"/>
      <c r="E856" s="263"/>
      <c r="F856" s="263"/>
      <c r="G856" s="263"/>
      <c r="H856" s="263"/>
      <c r="I856" s="625"/>
      <c r="J856" s="314"/>
      <c r="K856" s="314"/>
      <c r="L856" s="744"/>
      <c r="M856" s="746"/>
      <c r="N856" s="312"/>
      <c r="O856" s="312"/>
      <c r="P856" s="312"/>
      <c r="Q856" s="312"/>
      <c r="R856" s="312"/>
      <c r="S856" s="312"/>
      <c r="T856" s="263"/>
      <c r="U856" s="263"/>
      <c r="V856" s="263"/>
      <c r="W856" s="258"/>
      <c r="X856" s="263"/>
      <c r="Y856" s="263"/>
      <c r="Z856" s="263"/>
      <c r="AA856" s="263"/>
      <c r="AB856" s="312"/>
      <c r="AC856" s="312"/>
      <c r="AD856" s="312"/>
      <c r="AE856" s="312"/>
      <c r="AF856" s="312"/>
      <c r="AG856" s="312"/>
      <c r="AH856" s="312"/>
      <c r="AI856" s="312"/>
      <c r="AJ856" s="263"/>
      <c r="AK856" s="263"/>
      <c r="AL856" s="263"/>
      <c r="AM856" s="263"/>
      <c r="AN856" s="263"/>
      <c r="AO856" s="263"/>
      <c r="AP856" s="263"/>
      <c r="AQ856" s="263"/>
      <c r="AS856" s="117"/>
      <c r="AT856" s="117"/>
      <c r="FK856" s="125"/>
      <c r="FL856" s="125"/>
      <c r="FM856" s="125"/>
    </row>
    <row r="857" spans="1:169" x14ac:dyDescent="0.3">
      <c r="A857" s="309"/>
      <c r="B857" s="310"/>
      <c r="C857" s="263"/>
      <c r="D857" s="263"/>
      <c r="E857" s="263"/>
      <c r="F857" s="263"/>
      <c r="G857" s="263"/>
      <c r="H857" s="263"/>
      <c r="I857" s="625"/>
      <c r="J857" s="314"/>
      <c r="K857" s="314"/>
      <c r="L857" s="744"/>
      <c r="M857" s="746"/>
      <c r="N857" s="312"/>
      <c r="O857" s="312"/>
      <c r="P857" s="312"/>
      <c r="Q857" s="312"/>
      <c r="R857" s="312"/>
      <c r="S857" s="312"/>
      <c r="T857" s="263"/>
      <c r="U857" s="263"/>
      <c r="V857" s="263"/>
      <c r="W857" s="258"/>
      <c r="X857" s="263"/>
      <c r="Y857" s="263"/>
      <c r="Z857" s="263"/>
      <c r="AA857" s="263"/>
      <c r="AB857" s="312"/>
      <c r="AC857" s="312"/>
      <c r="AD857" s="312"/>
      <c r="AE857" s="312"/>
      <c r="AF857" s="312"/>
      <c r="AG857" s="312"/>
      <c r="AH857" s="312"/>
      <c r="AI857" s="312"/>
      <c r="AJ857" s="263"/>
      <c r="AK857" s="263"/>
      <c r="AL857" s="263"/>
      <c r="AM857" s="263"/>
      <c r="AN857" s="263"/>
      <c r="AO857" s="263"/>
      <c r="AP857" s="263"/>
      <c r="AQ857" s="263"/>
      <c r="AS857" s="117"/>
      <c r="AT857" s="117"/>
      <c r="FK857" s="125"/>
      <c r="FL857" s="125"/>
      <c r="FM857" s="125"/>
    </row>
    <row r="858" spans="1:169" x14ac:dyDescent="0.3">
      <c r="A858" s="309"/>
      <c r="B858" s="310"/>
      <c r="C858" s="263"/>
      <c r="D858" s="263"/>
      <c r="E858" s="263"/>
      <c r="F858" s="263"/>
      <c r="G858" s="263"/>
      <c r="H858" s="263"/>
      <c r="I858" s="625"/>
      <c r="J858" s="314"/>
      <c r="K858" s="314"/>
      <c r="L858" s="744"/>
      <c r="M858" s="746"/>
      <c r="N858" s="312"/>
      <c r="O858" s="312"/>
      <c r="P858" s="312"/>
      <c r="Q858" s="312"/>
      <c r="R858" s="312"/>
      <c r="S858" s="312"/>
      <c r="T858" s="263"/>
      <c r="U858" s="263"/>
      <c r="V858" s="263"/>
      <c r="W858" s="258"/>
      <c r="X858" s="263"/>
      <c r="Y858" s="263"/>
      <c r="Z858" s="263"/>
      <c r="AA858" s="263"/>
      <c r="AB858" s="312"/>
      <c r="AC858" s="312"/>
      <c r="AD858" s="312"/>
      <c r="AE858" s="312"/>
      <c r="AF858" s="312"/>
      <c r="AG858" s="312"/>
      <c r="AH858" s="312"/>
      <c r="AI858" s="312"/>
      <c r="AJ858" s="263"/>
      <c r="AK858" s="263"/>
      <c r="AL858" s="263"/>
      <c r="AM858" s="263"/>
      <c r="AN858" s="263"/>
      <c r="AO858" s="263"/>
      <c r="AP858" s="263"/>
      <c r="AQ858" s="263"/>
      <c r="AS858" s="117"/>
      <c r="AT858" s="117"/>
      <c r="FK858" s="125"/>
      <c r="FL858" s="125"/>
      <c r="FM858" s="125"/>
    </row>
    <row r="859" spans="1:169" x14ac:dyDescent="0.3">
      <c r="A859" s="309"/>
      <c r="B859" s="310"/>
      <c r="C859" s="263"/>
      <c r="D859" s="263"/>
      <c r="E859" s="263"/>
      <c r="F859" s="263"/>
      <c r="G859" s="263"/>
      <c r="H859" s="263"/>
      <c r="I859" s="625"/>
      <c r="J859" s="314"/>
      <c r="K859" s="314"/>
      <c r="L859" s="744"/>
      <c r="M859" s="746"/>
      <c r="N859" s="312"/>
      <c r="O859" s="312"/>
      <c r="P859" s="312"/>
      <c r="Q859" s="312"/>
      <c r="R859" s="312"/>
      <c r="S859" s="312"/>
      <c r="T859" s="263"/>
      <c r="U859" s="263"/>
      <c r="V859" s="263"/>
      <c r="W859" s="258"/>
      <c r="X859" s="263"/>
      <c r="Y859" s="263"/>
      <c r="Z859" s="263"/>
      <c r="AA859" s="263"/>
      <c r="AB859" s="312"/>
      <c r="AC859" s="312"/>
      <c r="AD859" s="312"/>
      <c r="AE859" s="312"/>
      <c r="AF859" s="312"/>
      <c r="AG859" s="312"/>
      <c r="AH859" s="312"/>
      <c r="AI859" s="312"/>
      <c r="AJ859" s="263"/>
      <c r="AK859" s="263"/>
      <c r="AL859" s="263"/>
      <c r="AM859" s="263"/>
      <c r="AN859" s="263"/>
      <c r="AO859" s="263"/>
      <c r="AP859" s="263"/>
      <c r="AQ859" s="263"/>
      <c r="AS859" s="117"/>
      <c r="AT859" s="117"/>
      <c r="FK859" s="125"/>
      <c r="FL859" s="125"/>
      <c r="FM859" s="125"/>
    </row>
    <row r="860" spans="1:169" x14ac:dyDescent="0.3">
      <c r="A860" s="309"/>
      <c r="B860" s="310"/>
      <c r="C860" s="263"/>
      <c r="D860" s="263"/>
      <c r="E860" s="263"/>
      <c r="F860" s="263"/>
      <c r="G860" s="263"/>
      <c r="H860" s="263"/>
      <c r="I860" s="625"/>
      <c r="J860" s="314"/>
      <c r="K860" s="314"/>
      <c r="L860" s="744"/>
      <c r="M860" s="746"/>
      <c r="N860" s="312"/>
      <c r="O860" s="312"/>
      <c r="P860" s="312"/>
      <c r="Q860" s="312"/>
      <c r="R860" s="312"/>
      <c r="S860" s="312"/>
      <c r="T860" s="263"/>
      <c r="U860" s="263"/>
      <c r="V860" s="263"/>
      <c r="W860" s="258"/>
      <c r="X860" s="263"/>
      <c r="Y860" s="263"/>
      <c r="Z860" s="263"/>
      <c r="AA860" s="263"/>
      <c r="AB860" s="312"/>
      <c r="AC860" s="312"/>
      <c r="AD860" s="312"/>
      <c r="AE860" s="312"/>
      <c r="AF860" s="312"/>
      <c r="AG860" s="312"/>
      <c r="AH860" s="312"/>
      <c r="AI860" s="312"/>
      <c r="AJ860" s="263"/>
      <c r="AK860" s="263"/>
      <c r="AL860" s="263"/>
      <c r="AM860" s="263"/>
      <c r="AN860" s="263"/>
      <c r="AO860" s="263"/>
      <c r="AP860" s="263"/>
      <c r="AQ860" s="263"/>
      <c r="AS860" s="117"/>
      <c r="AT860" s="117"/>
      <c r="FK860" s="125"/>
      <c r="FL860" s="125"/>
      <c r="FM860" s="125"/>
    </row>
    <row r="861" spans="1:169" x14ac:dyDescent="0.3">
      <c r="A861" s="309"/>
      <c r="B861" s="310"/>
      <c r="C861" s="263"/>
      <c r="D861" s="263"/>
      <c r="E861" s="263"/>
      <c r="F861" s="263"/>
      <c r="G861" s="263"/>
      <c r="H861" s="263"/>
      <c r="I861" s="625"/>
      <c r="J861" s="314"/>
      <c r="K861" s="314"/>
      <c r="L861" s="744"/>
      <c r="M861" s="746"/>
      <c r="N861" s="312"/>
      <c r="O861" s="312"/>
      <c r="P861" s="312"/>
      <c r="Q861" s="312"/>
      <c r="R861" s="312"/>
      <c r="S861" s="312"/>
      <c r="T861" s="263"/>
      <c r="U861" s="263"/>
      <c r="V861" s="263"/>
      <c r="W861" s="258"/>
      <c r="X861" s="263"/>
      <c r="Y861" s="263"/>
      <c r="Z861" s="263"/>
      <c r="AA861" s="263"/>
      <c r="AB861" s="312"/>
      <c r="AC861" s="312"/>
      <c r="AD861" s="312"/>
      <c r="AE861" s="312"/>
      <c r="AF861" s="312"/>
      <c r="AG861" s="312"/>
      <c r="AH861" s="312"/>
      <c r="AI861" s="312"/>
      <c r="AJ861" s="263"/>
      <c r="AK861" s="263"/>
      <c r="AL861" s="263"/>
      <c r="AM861" s="263"/>
      <c r="AN861" s="263"/>
      <c r="AO861" s="263"/>
      <c r="AP861" s="263"/>
      <c r="AQ861" s="263"/>
      <c r="AS861" s="117"/>
      <c r="AT861" s="117"/>
      <c r="FK861" s="125"/>
      <c r="FL861" s="125"/>
      <c r="FM861" s="125"/>
    </row>
    <row r="862" spans="1:169" x14ac:dyDescent="0.3">
      <c r="A862" s="309"/>
      <c r="B862" s="310"/>
      <c r="C862" s="263"/>
      <c r="D862" s="263"/>
      <c r="E862" s="263"/>
      <c r="F862" s="263"/>
      <c r="G862" s="263"/>
      <c r="H862" s="263"/>
      <c r="I862" s="625"/>
      <c r="J862" s="314"/>
      <c r="K862" s="314"/>
      <c r="L862" s="744"/>
      <c r="M862" s="746"/>
      <c r="N862" s="312"/>
      <c r="O862" s="312"/>
      <c r="P862" s="312"/>
      <c r="Q862" s="312"/>
      <c r="R862" s="312"/>
      <c r="S862" s="312"/>
      <c r="T862" s="263"/>
      <c r="U862" s="263"/>
      <c r="V862" s="263"/>
      <c r="W862" s="258"/>
      <c r="X862" s="263"/>
      <c r="Y862" s="263"/>
      <c r="Z862" s="263"/>
      <c r="AA862" s="263"/>
      <c r="AB862" s="312"/>
      <c r="AC862" s="312"/>
      <c r="AD862" s="312"/>
      <c r="AE862" s="312"/>
      <c r="AF862" s="312"/>
      <c r="AG862" s="312"/>
      <c r="AH862" s="312"/>
      <c r="AI862" s="312"/>
      <c r="AJ862" s="263"/>
      <c r="AK862" s="263"/>
      <c r="AL862" s="263"/>
      <c r="AM862" s="263"/>
      <c r="AN862" s="263"/>
      <c r="AO862" s="263"/>
      <c r="AP862" s="263"/>
      <c r="AQ862" s="263"/>
      <c r="AS862" s="117"/>
      <c r="AT862" s="117"/>
      <c r="FK862" s="125"/>
      <c r="FL862" s="125"/>
      <c r="FM862" s="125"/>
    </row>
    <row r="863" spans="1:169" x14ac:dyDescent="0.3">
      <c r="A863" s="309"/>
      <c r="B863" s="310"/>
      <c r="C863" s="263"/>
      <c r="D863" s="263"/>
      <c r="E863" s="263"/>
      <c r="F863" s="263"/>
      <c r="G863" s="263"/>
      <c r="H863" s="263"/>
      <c r="I863" s="625"/>
      <c r="J863" s="314"/>
      <c r="K863" s="314"/>
      <c r="L863" s="744"/>
      <c r="M863" s="746"/>
      <c r="N863" s="312"/>
      <c r="O863" s="312"/>
      <c r="P863" s="312"/>
      <c r="Q863" s="312"/>
      <c r="R863" s="312"/>
      <c r="S863" s="312"/>
      <c r="T863" s="263"/>
      <c r="U863" s="263"/>
      <c r="V863" s="263"/>
      <c r="W863" s="258"/>
      <c r="X863" s="263"/>
      <c r="Y863" s="263"/>
      <c r="Z863" s="263"/>
      <c r="AA863" s="263"/>
      <c r="AB863" s="312"/>
      <c r="AC863" s="312"/>
      <c r="AD863" s="312"/>
      <c r="AE863" s="312"/>
      <c r="AF863" s="312"/>
      <c r="AG863" s="312"/>
      <c r="AH863" s="312"/>
      <c r="AI863" s="312"/>
      <c r="AJ863" s="263"/>
      <c r="AK863" s="263"/>
      <c r="AL863" s="263"/>
      <c r="AM863" s="263"/>
      <c r="AN863" s="263"/>
      <c r="AO863" s="263"/>
      <c r="AP863" s="263"/>
      <c r="AQ863" s="263"/>
      <c r="AS863" s="117"/>
      <c r="AT863" s="117"/>
      <c r="FK863" s="125"/>
      <c r="FL863" s="125"/>
      <c r="FM863" s="125"/>
    </row>
    <row r="864" spans="1:169" x14ac:dyDescent="0.3">
      <c r="A864" s="309"/>
      <c r="B864" s="310"/>
      <c r="C864" s="263"/>
      <c r="D864" s="263"/>
      <c r="E864" s="263"/>
      <c r="F864" s="263"/>
      <c r="G864" s="263"/>
      <c r="H864" s="263"/>
      <c r="I864" s="625"/>
      <c r="J864" s="314"/>
      <c r="K864" s="314"/>
      <c r="L864" s="744"/>
      <c r="M864" s="746"/>
      <c r="N864" s="312"/>
      <c r="O864" s="312"/>
      <c r="P864" s="312"/>
      <c r="Q864" s="312"/>
      <c r="R864" s="312"/>
      <c r="S864" s="312"/>
      <c r="T864" s="263"/>
      <c r="U864" s="263"/>
      <c r="V864" s="263"/>
      <c r="W864" s="258"/>
      <c r="X864" s="263"/>
      <c r="Y864" s="263"/>
      <c r="Z864" s="263"/>
      <c r="AA864" s="263"/>
      <c r="AB864" s="312"/>
      <c r="AC864" s="312"/>
      <c r="AD864" s="312"/>
      <c r="AE864" s="312"/>
      <c r="AF864" s="312"/>
      <c r="AG864" s="312"/>
      <c r="AH864" s="312"/>
      <c r="AI864" s="312"/>
      <c r="AJ864" s="263"/>
      <c r="AK864" s="263"/>
      <c r="AL864" s="263"/>
      <c r="AM864" s="263"/>
      <c r="AN864" s="263"/>
      <c r="AO864" s="263"/>
      <c r="AP864" s="263"/>
      <c r="AQ864" s="263"/>
      <c r="AS864" s="117"/>
      <c r="AT864" s="117"/>
      <c r="FK864" s="125"/>
      <c r="FL864" s="125"/>
      <c r="FM864" s="125"/>
    </row>
    <row r="865" spans="1:169" x14ac:dyDescent="0.3">
      <c r="A865" s="309"/>
      <c r="B865" s="310"/>
      <c r="C865" s="263"/>
      <c r="D865" s="263"/>
      <c r="E865" s="263"/>
      <c r="F865" s="263"/>
      <c r="G865" s="263"/>
      <c r="H865" s="263"/>
      <c r="I865" s="625"/>
      <c r="J865" s="314"/>
      <c r="K865" s="314"/>
      <c r="L865" s="744"/>
      <c r="M865" s="746"/>
      <c r="N865" s="312"/>
      <c r="O865" s="312"/>
      <c r="P865" s="312"/>
      <c r="Q865" s="312"/>
      <c r="R865" s="312"/>
      <c r="S865" s="312"/>
      <c r="T865" s="263"/>
      <c r="U865" s="263"/>
      <c r="V865" s="263"/>
      <c r="W865" s="258"/>
      <c r="X865" s="263"/>
      <c r="Y865" s="263"/>
      <c r="Z865" s="263"/>
      <c r="AA865" s="263"/>
      <c r="AB865" s="312"/>
      <c r="AC865" s="312"/>
      <c r="AD865" s="312"/>
      <c r="AE865" s="312"/>
      <c r="AF865" s="312"/>
      <c r="AG865" s="312"/>
      <c r="AH865" s="312"/>
      <c r="AI865" s="312"/>
      <c r="AJ865" s="263"/>
      <c r="AK865" s="263"/>
      <c r="AL865" s="263"/>
      <c r="AM865" s="263"/>
      <c r="AN865" s="263"/>
      <c r="AO865" s="263"/>
      <c r="AP865" s="263"/>
      <c r="AQ865" s="263"/>
      <c r="AS865" s="117"/>
      <c r="AT865" s="117"/>
      <c r="FK865" s="125"/>
      <c r="FL865" s="125"/>
      <c r="FM865" s="125"/>
    </row>
    <row r="866" spans="1:169" x14ac:dyDescent="0.3">
      <c r="A866" s="309"/>
      <c r="B866" s="310"/>
      <c r="C866" s="263"/>
      <c r="D866" s="263"/>
      <c r="E866" s="263"/>
      <c r="F866" s="263"/>
      <c r="G866" s="263"/>
      <c r="H866" s="263"/>
      <c r="I866" s="625"/>
      <c r="J866" s="314"/>
      <c r="K866" s="314"/>
      <c r="L866" s="744"/>
      <c r="M866" s="746"/>
      <c r="N866" s="312"/>
      <c r="O866" s="312"/>
      <c r="P866" s="312"/>
      <c r="Q866" s="312"/>
      <c r="R866" s="312"/>
      <c r="S866" s="312"/>
      <c r="T866" s="263"/>
      <c r="U866" s="263"/>
      <c r="V866" s="263"/>
      <c r="W866" s="258"/>
      <c r="X866" s="263"/>
      <c r="Y866" s="263"/>
      <c r="Z866" s="263"/>
      <c r="AA866" s="263"/>
      <c r="AB866" s="312"/>
      <c r="AC866" s="312"/>
      <c r="AD866" s="312"/>
      <c r="AE866" s="312"/>
      <c r="AF866" s="312"/>
      <c r="AG866" s="312"/>
      <c r="AH866" s="312"/>
      <c r="AI866" s="312"/>
      <c r="AJ866" s="263"/>
      <c r="AK866" s="263"/>
      <c r="AL866" s="263"/>
      <c r="AM866" s="263"/>
      <c r="AN866" s="263"/>
      <c r="AO866" s="263"/>
      <c r="AP866" s="263"/>
      <c r="AQ866" s="263"/>
      <c r="AS866" s="117"/>
      <c r="AT866" s="117"/>
      <c r="FK866" s="125"/>
      <c r="FL866" s="125"/>
      <c r="FM866" s="125"/>
    </row>
    <row r="867" spans="1:169" x14ac:dyDescent="0.3">
      <c r="A867" s="309"/>
      <c r="B867" s="310"/>
      <c r="C867" s="263"/>
      <c r="D867" s="263"/>
      <c r="E867" s="263"/>
      <c r="F867" s="263"/>
      <c r="G867" s="263"/>
      <c r="H867" s="263"/>
      <c r="I867" s="625"/>
      <c r="J867" s="314"/>
      <c r="K867" s="314"/>
      <c r="L867" s="744"/>
      <c r="M867" s="746"/>
      <c r="N867" s="312"/>
      <c r="O867" s="312"/>
      <c r="P867" s="312"/>
      <c r="Q867" s="312"/>
      <c r="R867" s="312"/>
      <c r="S867" s="312"/>
      <c r="T867" s="263"/>
      <c r="U867" s="263"/>
      <c r="V867" s="263"/>
      <c r="W867" s="258"/>
      <c r="X867" s="263"/>
      <c r="Y867" s="263"/>
      <c r="Z867" s="263"/>
      <c r="AA867" s="263"/>
      <c r="AB867" s="312"/>
      <c r="AC867" s="312"/>
      <c r="AD867" s="312"/>
      <c r="AE867" s="312"/>
      <c r="AF867" s="312"/>
      <c r="AG867" s="312"/>
      <c r="AH867" s="312"/>
      <c r="AI867" s="312"/>
      <c r="AJ867" s="263"/>
      <c r="AK867" s="263"/>
      <c r="AL867" s="263"/>
      <c r="AM867" s="263"/>
      <c r="AN867" s="263"/>
      <c r="AO867" s="263"/>
      <c r="AP867" s="263"/>
      <c r="AQ867" s="263"/>
      <c r="AS867" s="117"/>
      <c r="AT867" s="117"/>
      <c r="FK867" s="125"/>
      <c r="FL867" s="125"/>
      <c r="FM867" s="125"/>
    </row>
    <row r="868" spans="1:169" x14ac:dyDescent="0.3">
      <c r="A868" s="309"/>
      <c r="B868" s="310"/>
      <c r="C868" s="263"/>
      <c r="D868" s="263"/>
      <c r="E868" s="263"/>
      <c r="F868" s="263"/>
      <c r="G868" s="263"/>
      <c r="H868" s="263"/>
      <c r="I868" s="625"/>
      <c r="J868" s="314"/>
      <c r="K868" s="314"/>
      <c r="L868" s="744"/>
      <c r="M868" s="746"/>
      <c r="N868" s="312"/>
      <c r="O868" s="312"/>
      <c r="P868" s="312"/>
      <c r="Q868" s="312"/>
      <c r="R868" s="312"/>
      <c r="S868" s="312"/>
      <c r="T868" s="263"/>
      <c r="U868" s="263"/>
      <c r="V868" s="263"/>
      <c r="W868" s="258"/>
      <c r="X868" s="263"/>
      <c r="Y868" s="263"/>
      <c r="Z868" s="263"/>
      <c r="AA868" s="263"/>
      <c r="AB868" s="312"/>
      <c r="AC868" s="312"/>
      <c r="AD868" s="312"/>
      <c r="AE868" s="312"/>
      <c r="AF868" s="312"/>
      <c r="AG868" s="312"/>
      <c r="AH868" s="312"/>
      <c r="AI868" s="312"/>
      <c r="AJ868" s="263"/>
      <c r="AK868" s="263"/>
      <c r="AL868" s="263"/>
      <c r="AM868" s="263"/>
      <c r="AN868" s="263"/>
      <c r="AO868" s="263"/>
      <c r="AP868" s="263"/>
      <c r="AQ868" s="263"/>
      <c r="AS868" s="117"/>
      <c r="AT868" s="117"/>
      <c r="FK868" s="125"/>
      <c r="FL868" s="125"/>
      <c r="FM868" s="125"/>
    </row>
    <row r="869" spans="1:169" x14ac:dyDescent="0.3">
      <c r="A869" s="309"/>
      <c r="B869" s="310"/>
      <c r="C869" s="263"/>
      <c r="D869" s="263"/>
      <c r="E869" s="263"/>
      <c r="F869" s="263"/>
      <c r="G869" s="263"/>
      <c r="H869" s="263"/>
      <c r="I869" s="625"/>
      <c r="J869" s="314"/>
      <c r="K869" s="314"/>
      <c r="L869" s="744"/>
      <c r="M869" s="746"/>
      <c r="N869" s="312"/>
      <c r="O869" s="312"/>
      <c r="P869" s="312"/>
      <c r="Q869" s="312"/>
      <c r="R869" s="312"/>
      <c r="S869" s="312"/>
      <c r="T869" s="263"/>
      <c r="U869" s="263"/>
      <c r="V869" s="263"/>
      <c r="W869" s="258"/>
      <c r="X869" s="263"/>
      <c r="Y869" s="263"/>
      <c r="Z869" s="263"/>
      <c r="AA869" s="263"/>
      <c r="AB869" s="312"/>
      <c r="AC869" s="312"/>
      <c r="AD869" s="312"/>
      <c r="AE869" s="312"/>
      <c r="AF869" s="312"/>
      <c r="AG869" s="312"/>
      <c r="AH869" s="312"/>
      <c r="AI869" s="312"/>
      <c r="AJ869" s="263"/>
      <c r="AK869" s="263"/>
      <c r="AL869" s="263"/>
      <c r="AM869" s="263"/>
      <c r="AN869" s="263"/>
      <c r="AO869" s="263"/>
      <c r="AP869" s="263"/>
      <c r="AQ869" s="263"/>
      <c r="AS869" s="117"/>
      <c r="AT869" s="117"/>
      <c r="FK869" s="125"/>
      <c r="FL869" s="125"/>
      <c r="FM869" s="125"/>
    </row>
    <row r="870" spans="1:169" x14ac:dyDescent="0.3">
      <c r="A870" s="309"/>
      <c r="B870" s="310"/>
      <c r="C870" s="263"/>
      <c r="D870" s="263"/>
      <c r="E870" s="263"/>
      <c r="F870" s="263"/>
      <c r="G870" s="263"/>
      <c r="H870" s="263"/>
      <c r="I870" s="625"/>
      <c r="J870" s="314"/>
      <c r="K870" s="314"/>
      <c r="L870" s="744"/>
      <c r="M870" s="746"/>
      <c r="N870" s="312"/>
      <c r="O870" s="312"/>
      <c r="P870" s="312"/>
      <c r="Q870" s="312"/>
      <c r="R870" s="312"/>
      <c r="S870" s="312"/>
      <c r="T870" s="263"/>
      <c r="U870" s="263"/>
      <c r="V870" s="263"/>
      <c r="W870" s="258"/>
      <c r="X870" s="263"/>
      <c r="Y870" s="263"/>
      <c r="Z870" s="263"/>
      <c r="AA870" s="263"/>
      <c r="AB870" s="312"/>
      <c r="AC870" s="312"/>
      <c r="AD870" s="312"/>
      <c r="AE870" s="312"/>
      <c r="AF870" s="312"/>
      <c r="AG870" s="312"/>
      <c r="AH870" s="312"/>
      <c r="AI870" s="312"/>
      <c r="AJ870" s="263"/>
      <c r="AK870" s="263"/>
      <c r="AL870" s="263"/>
      <c r="AM870" s="263"/>
      <c r="AN870" s="263"/>
      <c r="AO870" s="263"/>
      <c r="AP870" s="263"/>
      <c r="AQ870" s="263"/>
      <c r="AS870" s="117"/>
      <c r="AT870" s="117"/>
      <c r="FK870" s="125"/>
      <c r="FL870" s="125"/>
      <c r="FM870" s="125"/>
    </row>
    <row r="871" spans="1:169" x14ac:dyDescent="0.3">
      <c r="A871" s="309"/>
      <c r="B871" s="310"/>
      <c r="C871" s="263"/>
      <c r="D871" s="263"/>
      <c r="E871" s="263"/>
      <c r="F871" s="263"/>
      <c r="G871" s="263"/>
      <c r="H871" s="263"/>
      <c r="I871" s="625"/>
      <c r="J871" s="314"/>
      <c r="K871" s="314"/>
      <c r="L871" s="744"/>
      <c r="M871" s="746"/>
      <c r="N871" s="312"/>
      <c r="O871" s="312"/>
      <c r="P871" s="312"/>
      <c r="Q871" s="312"/>
      <c r="R871" s="312"/>
      <c r="S871" s="312"/>
      <c r="T871" s="263"/>
      <c r="U871" s="263"/>
      <c r="V871" s="263"/>
      <c r="W871" s="258"/>
      <c r="X871" s="263"/>
      <c r="Y871" s="263"/>
      <c r="Z871" s="263"/>
      <c r="AA871" s="263"/>
      <c r="AB871" s="312"/>
      <c r="AC871" s="312"/>
      <c r="AD871" s="312"/>
      <c r="AE871" s="312"/>
      <c r="AF871" s="312"/>
      <c r="AG871" s="312"/>
      <c r="AH871" s="312"/>
      <c r="AI871" s="312"/>
      <c r="AJ871" s="263"/>
      <c r="AK871" s="263"/>
      <c r="AL871" s="263"/>
      <c r="AM871" s="263"/>
      <c r="AN871" s="263"/>
      <c r="AO871" s="263"/>
      <c r="AP871" s="263"/>
      <c r="AQ871" s="263"/>
      <c r="AS871" s="117"/>
      <c r="AT871" s="117"/>
      <c r="FK871" s="125"/>
      <c r="FL871" s="125"/>
      <c r="FM871" s="125"/>
    </row>
    <row r="872" spans="1:169" x14ac:dyDescent="0.3">
      <c r="A872" s="309"/>
      <c r="B872" s="310"/>
      <c r="C872" s="263"/>
      <c r="D872" s="263"/>
      <c r="E872" s="263"/>
      <c r="F872" s="263"/>
      <c r="G872" s="263"/>
      <c r="H872" s="263"/>
      <c r="I872" s="625"/>
      <c r="J872" s="314"/>
      <c r="K872" s="314"/>
      <c r="L872" s="744"/>
      <c r="M872" s="746"/>
      <c r="N872" s="312"/>
      <c r="O872" s="312"/>
      <c r="P872" s="312"/>
      <c r="Q872" s="312"/>
      <c r="R872" s="312"/>
      <c r="S872" s="312"/>
      <c r="T872" s="263"/>
      <c r="U872" s="263"/>
      <c r="V872" s="263"/>
      <c r="W872" s="258"/>
      <c r="X872" s="263"/>
      <c r="Y872" s="263"/>
      <c r="Z872" s="263"/>
      <c r="AA872" s="263"/>
      <c r="AB872" s="312"/>
      <c r="AC872" s="312"/>
      <c r="AD872" s="312"/>
      <c r="AE872" s="312"/>
      <c r="AF872" s="312"/>
      <c r="AG872" s="312"/>
      <c r="AH872" s="312"/>
      <c r="AI872" s="312"/>
      <c r="AJ872" s="263"/>
      <c r="AK872" s="263"/>
      <c r="AL872" s="263"/>
      <c r="AM872" s="263"/>
      <c r="AN872" s="263"/>
      <c r="AO872" s="263"/>
      <c r="AP872" s="263"/>
      <c r="AQ872" s="263"/>
      <c r="AS872" s="117"/>
      <c r="AT872" s="117"/>
      <c r="FK872" s="125"/>
      <c r="FL872" s="125"/>
      <c r="FM872" s="125"/>
    </row>
    <row r="873" spans="1:169" x14ac:dyDescent="0.3">
      <c r="A873" s="309"/>
      <c r="B873" s="310"/>
      <c r="C873" s="263"/>
      <c r="D873" s="263"/>
      <c r="E873" s="263"/>
      <c r="F873" s="263"/>
      <c r="G873" s="263"/>
      <c r="H873" s="263"/>
      <c r="I873" s="625"/>
      <c r="J873" s="314"/>
      <c r="K873" s="314"/>
      <c r="L873" s="744"/>
      <c r="M873" s="746"/>
      <c r="N873" s="312"/>
      <c r="O873" s="312"/>
      <c r="P873" s="312"/>
      <c r="Q873" s="312"/>
      <c r="R873" s="312"/>
      <c r="S873" s="312"/>
      <c r="T873" s="263"/>
      <c r="U873" s="263"/>
      <c r="V873" s="263"/>
      <c r="W873" s="258"/>
      <c r="X873" s="263"/>
      <c r="Y873" s="263"/>
      <c r="Z873" s="263"/>
      <c r="AA873" s="263"/>
      <c r="AB873" s="312"/>
      <c r="AC873" s="312"/>
      <c r="AD873" s="312"/>
      <c r="AE873" s="312"/>
      <c r="AF873" s="312"/>
      <c r="AG873" s="312"/>
      <c r="AH873" s="312"/>
      <c r="AI873" s="312"/>
      <c r="AJ873" s="263"/>
      <c r="AK873" s="263"/>
      <c r="AL873" s="263"/>
      <c r="AM873" s="263"/>
      <c r="AN873" s="263"/>
      <c r="AO873" s="263"/>
      <c r="AP873" s="263"/>
      <c r="AQ873" s="263"/>
      <c r="AS873" s="117"/>
      <c r="AT873" s="117"/>
      <c r="FK873" s="125"/>
      <c r="FL873" s="125"/>
      <c r="FM873" s="125"/>
    </row>
    <row r="874" spans="1:169" x14ac:dyDescent="0.3">
      <c r="A874" s="309"/>
      <c r="B874" s="310"/>
      <c r="C874" s="263"/>
      <c r="D874" s="263"/>
      <c r="E874" s="263"/>
      <c r="F874" s="263"/>
      <c r="G874" s="263"/>
      <c r="H874" s="263"/>
      <c r="I874" s="625"/>
      <c r="J874" s="314"/>
      <c r="K874" s="314"/>
      <c r="L874" s="744"/>
      <c r="M874" s="746"/>
      <c r="N874" s="312"/>
      <c r="O874" s="312"/>
      <c r="P874" s="312"/>
      <c r="Q874" s="312"/>
      <c r="R874" s="312"/>
      <c r="S874" s="312"/>
      <c r="T874" s="263"/>
      <c r="U874" s="263"/>
      <c r="V874" s="263"/>
      <c r="W874" s="258"/>
      <c r="X874" s="263"/>
      <c r="Y874" s="263"/>
      <c r="Z874" s="263"/>
      <c r="AA874" s="263"/>
      <c r="AB874" s="312"/>
      <c r="AC874" s="312"/>
      <c r="AD874" s="312"/>
      <c r="AE874" s="312"/>
      <c r="AF874" s="312"/>
      <c r="AG874" s="312"/>
      <c r="AH874" s="312"/>
      <c r="AI874" s="312"/>
      <c r="AJ874" s="263"/>
      <c r="AK874" s="263"/>
      <c r="AL874" s="263"/>
      <c r="AM874" s="263"/>
      <c r="AN874" s="263"/>
      <c r="AO874" s="263"/>
      <c r="AP874" s="263"/>
      <c r="AQ874" s="263"/>
      <c r="AS874" s="117"/>
      <c r="AT874" s="117"/>
      <c r="FK874" s="125"/>
      <c r="FL874" s="125"/>
      <c r="FM874" s="125"/>
    </row>
    <row r="875" spans="1:169" x14ac:dyDescent="0.3">
      <c r="A875" s="309"/>
      <c r="B875" s="310"/>
      <c r="C875" s="263"/>
      <c r="D875" s="263"/>
      <c r="E875" s="263"/>
      <c r="F875" s="263"/>
      <c r="G875" s="263"/>
      <c r="H875" s="263"/>
      <c r="I875" s="625"/>
      <c r="J875" s="314"/>
      <c r="K875" s="314"/>
      <c r="L875" s="744"/>
      <c r="M875" s="746"/>
      <c r="N875" s="312"/>
      <c r="O875" s="312"/>
      <c r="P875" s="312"/>
      <c r="Q875" s="312"/>
      <c r="R875" s="312"/>
      <c r="S875" s="312"/>
      <c r="T875" s="263"/>
      <c r="U875" s="263"/>
      <c r="V875" s="263"/>
      <c r="W875" s="258"/>
      <c r="X875" s="263"/>
      <c r="Y875" s="263"/>
      <c r="Z875" s="263"/>
      <c r="AA875" s="263"/>
      <c r="AB875" s="312"/>
      <c r="AC875" s="312"/>
      <c r="AD875" s="312"/>
      <c r="AE875" s="312"/>
      <c r="AF875" s="312"/>
      <c r="AG875" s="312"/>
      <c r="AH875" s="312"/>
      <c r="AI875" s="312"/>
      <c r="AJ875" s="263"/>
      <c r="AK875" s="263"/>
      <c r="AL875" s="263"/>
      <c r="AM875" s="263"/>
      <c r="AN875" s="263"/>
      <c r="AO875" s="263"/>
      <c r="AP875" s="263"/>
      <c r="AQ875" s="263"/>
      <c r="AS875" s="117"/>
      <c r="AT875" s="117"/>
      <c r="FK875" s="125"/>
      <c r="FL875" s="125"/>
      <c r="FM875" s="125"/>
    </row>
    <row r="876" spans="1:169" x14ac:dyDescent="0.3">
      <c r="A876" s="309"/>
      <c r="B876" s="310"/>
      <c r="C876" s="263"/>
      <c r="D876" s="263"/>
      <c r="E876" s="263"/>
      <c r="F876" s="263"/>
      <c r="G876" s="263"/>
      <c r="H876" s="263"/>
      <c r="I876" s="625"/>
      <c r="J876" s="314"/>
      <c r="K876" s="314"/>
      <c r="L876" s="744"/>
      <c r="M876" s="746"/>
      <c r="N876" s="312"/>
      <c r="O876" s="312"/>
      <c r="P876" s="312"/>
      <c r="Q876" s="312"/>
      <c r="R876" s="312"/>
      <c r="S876" s="312"/>
      <c r="T876" s="263"/>
      <c r="U876" s="263"/>
      <c r="V876" s="263"/>
      <c r="W876" s="258"/>
      <c r="X876" s="263"/>
      <c r="Y876" s="263"/>
      <c r="Z876" s="263"/>
      <c r="AA876" s="263"/>
      <c r="AB876" s="312"/>
      <c r="AC876" s="312"/>
      <c r="AD876" s="312"/>
      <c r="AE876" s="312"/>
      <c r="AF876" s="312"/>
      <c r="AG876" s="312"/>
      <c r="AH876" s="312"/>
      <c r="AI876" s="312"/>
      <c r="AJ876" s="263"/>
      <c r="AK876" s="263"/>
      <c r="AL876" s="263"/>
      <c r="AM876" s="263"/>
      <c r="AN876" s="263"/>
      <c r="AO876" s="263"/>
      <c r="AP876" s="263"/>
      <c r="AQ876" s="263"/>
      <c r="AS876" s="117"/>
      <c r="AT876" s="117"/>
      <c r="FK876" s="125"/>
      <c r="FL876" s="125"/>
      <c r="FM876" s="125"/>
    </row>
    <row r="877" spans="1:169" x14ac:dyDescent="0.3">
      <c r="A877" s="309"/>
      <c r="B877" s="310"/>
      <c r="C877" s="263"/>
      <c r="D877" s="263"/>
      <c r="E877" s="263"/>
      <c r="F877" s="263"/>
      <c r="G877" s="263"/>
      <c r="H877" s="263"/>
      <c r="I877" s="625"/>
      <c r="J877" s="314"/>
      <c r="K877" s="314"/>
      <c r="L877" s="744"/>
      <c r="M877" s="746"/>
      <c r="N877" s="312"/>
      <c r="O877" s="312"/>
      <c r="P877" s="312"/>
      <c r="Q877" s="312"/>
      <c r="R877" s="312"/>
      <c r="S877" s="312"/>
      <c r="T877" s="263"/>
      <c r="U877" s="263"/>
      <c r="V877" s="263"/>
      <c r="W877" s="258"/>
      <c r="X877" s="263"/>
      <c r="Y877" s="263"/>
      <c r="Z877" s="263"/>
      <c r="AA877" s="263"/>
      <c r="AB877" s="312"/>
      <c r="AC877" s="312"/>
      <c r="AD877" s="312"/>
      <c r="AE877" s="312"/>
      <c r="AF877" s="312"/>
      <c r="AG877" s="312"/>
      <c r="AH877" s="312"/>
      <c r="AI877" s="312"/>
      <c r="AJ877" s="263"/>
      <c r="AK877" s="263"/>
      <c r="AL877" s="263"/>
      <c r="AM877" s="263"/>
      <c r="AN877" s="263"/>
      <c r="AO877" s="263"/>
      <c r="AP877" s="263"/>
      <c r="AQ877" s="263"/>
      <c r="AS877" s="117"/>
      <c r="AT877" s="117"/>
      <c r="FK877" s="125"/>
      <c r="FL877" s="125"/>
      <c r="FM877" s="125"/>
    </row>
    <row r="878" spans="1:169" x14ac:dyDescent="0.3">
      <c r="A878" s="309"/>
      <c r="B878" s="310"/>
      <c r="C878" s="263"/>
      <c r="D878" s="263"/>
      <c r="E878" s="263"/>
      <c r="F878" s="263"/>
      <c r="G878" s="263"/>
      <c r="H878" s="263"/>
      <c r="I878" s="625"/>
      <c r="J878" s="314"/>
      <c r="K878" s="314"/>
      <c r="L878" s="744"/>
      <c r="M878" s="746"/>
      <c r="N878" s="312"/>
      <c r="O878" s="312"/>
      <c r="P878" s="312"/>
      <c r="Q878" s="312"/>
      <c r="R878" s="312"/>
      <c r="S878" s="312"/>
      <c r="T878" s="263"/>
      <c r="U878" s="263"/>
      <c r="V878" s="263"/>
      <c r="W878" s="258"/>
      <c r="X878" s="263"/>
      <c r="Y878" s="263"/>
      <c r="Z878" s="263"/>
      <c r="AA878" s="263"/>
      <c r="AB878" s="312"/>
      <c r="AC878" s="312"/>
      <c r="AD878" s="312"/>
      <c r="AE878" s="312"/>
      <c r="AF878" s="312"/>
      <c r="AG878" s="312"/>
      <c r="AH878" s="312"/>
      <c r="AI878" s="312"/>
      <c r="AJ878" s="263"/>
      <c r="AK878" s="263"/>
      <c r="AL878" s="263"/>
      <c r="AM878" s="263"/>
      <c r="AN878" s="263"/>
      <c r="AO878" s="263"/>
      <c r="AP878" s="263"/>
      <c r="AQ878" s="263"/>
      <c r="AS878" s="117"/>
      <c r="AT878" s="117"/>
      <c r="FK878" s="125"/>
      <c r="FL878" s="125"/>
      <c r="FM878" s="125"/>
    </row>
    <row r="879" spans="1:169" x14ac:dyDescent="0.3">
      <c r="A879" s="309"/>
      <c r="B879" s="310"/>
      <c r="C879" s="263"/>
      <c r="D879" s="263"/>
      <c r="E879" s="263"/>
      <c r="F879" s="263"/>
      <c r="G879" s="263"/>
      <c r="H879" s="263"/>
      <c r="I879" s="625"/>
      <c r="J879" s="314"/>
      <c r="K879" s="314"/>
      <c r="L879" s="744"/>
      <c r="M879" s="746"/>
      <c r="N879" s="312"/>
      <c r="O879" s="312"/>
      <c r="P879" s="312"/>
      <c r="Q879" s="312"/>
      <c r="R879" s="312"/>
      <c r="S879" s="312"/>
      <c r="T879" s="263"/>
      <c r="U879" s="263"/>
      <c r="V879" s="263"/>
      <c r="W879" s="258"/>
      <c r="X879" s="263"/>
      <c r="Y879" s="263"/>
      <c r="Z879" s="263"/>
      <c r="AA879" s="263"/>
      <c r="AB879" s="312"/>
      <c r="AC879" s="312"/>
      <c r="AD879" s="312"/>
      <c r="AE879" s="312"/>
      <c r="AF879" s="312"/>
      <c r="AG879" s="312"/>
      <c r="AH879" s="312"/>
      <c r="AI879" s="312"/>
      <c r="AJ879" s="263"/>
      <c r="AK879" s="263"/>
      <c r="AL879" s="263"/>
      <c r="AM879" s="263"/>
      <c r="AN879" s="263"/>
      <c r="AO879" s="263"/>
      <c r="AP879" s="263"/>
      <c r="AQ879" s="263"/>
      <c r="AS879" s="117"/>
      <c r="AT879" s="117"/>
      <c r="FK879" s="125"/>
      <c r="FL879" s="125"/>
      <c r="FM879" s="125"/>
    </row>
    <row r="880" spans="1:169" x14ac:dyDescent="0.3">
      <c r="A880" s="309"/>
      <c r="B880" s="310"/>
      <c r="C880" s="263"/>
      <c r="D880" s="263"/>
      <c r="E880" s="263"/>
      <c r="F880" s="263"/>
      <c r="G880" s="263"/>
      <c r="H880" s="263"/>
      <c r="I880" s="625"/>
      <c r="J880" s="314"/>
      <c r="K880" s="314"/>
      <c r="L880" s="744"/>
      <c r="M880" s="746"/>
      <c r="N880" s="312"/>
      <c r="O880" s="312"/>
      <c r="P880" s="312"/>
      <c r="Q880" s="312"/>
      <c r="R880" s="312"/>
      <c r="S880" s="312"/>
      <c r="T880" s="263"/>
      <c r="U880" s="263"/>
      <c r="V880" s="263"/>
      <c r="W880" s="258"/>
      <c r="X880" s="263"/>
      <c r="Y880" s="263"/>
      <c r="Z880" s="263"/>
      <c r="AA880" s="263"/>
      <c r="AB880" s="312"/>
      <c r="AC880" s="312"/>
      <c r="AD880" s="312"/>
      <c r="AE880" s="312"/>
      <c r="AF880" s="312"/>
      <c r="AG880" s="312"/>
      <c r="AH880" s="312"/>
      <c r="AI880" s="312"/>
      <c r="AJ880" s="263"/>
      <c r="AK880" s="263"/>
      <c r="AL880" s="263"/>
      <c r="AM880" s="263"/>
      <c r="AN880" s="263"/>
      <c r="AO880" s="263"/>
      <c r="AP880" s="263"/>
      <c r="AQ880" s="263"/>
      <c r="AS880" s="117"/>
      <c r="AT880" s="117"/>
      <c r="FK880" s="125"/>
      <c r="FL880" s="125"/>
      <c r="FM880" s="125"/>
    </row>
    <row r="881" spans="1:169" x14ac:dyDescent="0.3">
      <c r="A881" s="309"/>
      <c r="B881" s="310"/>
      <c r="C881" s="263"/>
      <c r="D881" s="263"/>
      <c r="E881" s="263"/>
      <c r="F881" s="263"/>
      <c r="G881" s="263"/>
      <c r="H881" s="263"/>
      <c r="I881" s="625"/>
      <c r="J881" s="314"/>
      <c r="K881" s="314"/>
      <c r="L881" s="744"/>
      <c r="M881" s="746"/>
      <c r="N881" s="312"/>
      <c r="O881" s="312"/>
      <c r="P881" s="312"/>
      <c r="Q881" s="312"/>
      <c r="R881" s="312"/>
      <c r="S881" s="312"/>
      <c r="T881" s="263"/>
      <c r="U881" s="263"/>
      <c r="V881" s="263"/>
      <c r="W881" s="258"/>
      <c r="X881" s="263"/>
      <c r="Y881" s="263"/>
      <c r="Z881" s="263"/>
      <c r="AA881" s="263"/>
      <c r="AB881" s="312"/>
      <c r="AC881" s="312"/>
      <c r="AD881" s="312"/>
      <c r="AE881" s="312"/>
      <c r="AF881" s="312"/>
      <c r="AG881" s="312"/>
      <c r="AH881" s="312"/>
      <c r="AI881" s="312"/>
      <c r="AJ881" s="263"/>
      <c r="AK881" s="263"/>
      <c r="AL881" s="263"/>
      <c r="AM881" s="263"/>
      <c r="AN881" s="263"/>
      <c r="AO881" s="263"/>
      <c r="AP881" s="263"/>
      <c r="AQ881" s="263"/>
      <c r="AS881" s="117"/>
      <c r="AT881" s="117"/>
      <c r="FK881" s="125"/>
      <c r="FL881" s="125"/>
      <c r="FM881" s="125"/>
    </row>
    <row r="882" spans="1:169" x14ac:dyDescent="0.3">
      <c r="A882" s="309"/>
      <c r="B882" s="310"/>
      <c r="C882" s="263"/>
      <c r="D882" s="263"/>
      <c r="E882" s="263"/>
      <c r="F882" s="263"/>
      <c r="G882" s="263"/>
      <c r="H882" s="263"/>
      <c r="I882" s="625"/>
      <c r="J882" s="314"/>
      <c r="K882" s="314"/>
      <c r="L882" s="744"/>
      <c r="M882" s="746"/>
      <c r="N882" s="312"/>
      <c r="O882" s="312"/>
      <c r="P882" s="312"/>
      <c r="Q882" s="312"/>
      <c r="R882" s="312"/>
      <c r="S882" s="312"/>
      <c r="T882" s="263"/>
      <c r="U882" s="263"/>
      <c r="V882" s="263"/>
      <c r="W882" s="258"/>
      <c r="X882" s="263"/>
      <c r="Y882" s="263"/>
      <c r="Z882" s="263"/>
      <c r="AA882" s="263"/>
      <c r="AB882" s="312"/>
      <c r="AC882" s="312"/>
      <c r="AD882" s="312"/>
      <c r="AE882" s="312"/>
      <c r="AF882" s="312"/>
      <c r="AG882" s="312"/>
      <c r="AH882" s="312"/>
      <c r="AI882" s="312"/>
      <c r="AJ882" s="263"/>
      <c r="AK882" s="263"/>
      <c r="AL882" s="263"/>
      <c r="AM882" s="263"/>
      <c r="AN882" s="263"/>
      <c r="AO882" s="263"/>
      <c r="AP882" s="263"/>
      <c r="AQ882" s="263"/>
      <c r="AS882" s="117"/>
      <c r="AT882" s="117"/>
      <c r="FK882" s="125"/>
      <c r="FL882" s="125"/>
      <c r="FM882" s="125"/>
    </row>
    <row r="883" spans="1:169" x14ac:dyDescent="0.3">
      <c r="A883" s="309"/>
      <c r="B883" s="310"/>
      <c r="C883" s="263"/>
      <c r="D883" s="263"/>
      <c r="E883" s="263"/>
      <c r="F883" s="263"/>
      <c r="G883" s="263"/>
      <c r="H883" s="263"/>
      <c r="I883" s="625"/>
      <c r="J883" s="314"/>
      <c r="K883" s="314"/>
      <c r="L883" s="744"/>
      <c r="M883" s="746"/>
      <c r="N883" s="312"/>
      <c r="O883" s="312"/>
      <c r="P883" s="312"/>
      <c r="Q883" s="312"/>
      <c r="R883" s="312"/>
      <c r="S883" s="312"/>
      <c r="T883" s="263"/>
      <c r="U883" s="263"/>
      <c r="V883" s="263"/>
      <c r="W883" s="258"/>
      <c r="X883" s="263"/>
      <c r="Y883" s="263"/>
      <c r="Z883" s="263"/>
      <c r="AA883" s="263"/>
      <c r="AB883" s="312"/>
      <c r="AC883" s="312"/>
      <c r="AD883" s="312"/>
      <c r="AE883" s="312"/>
      <c r="AF883" s="312"/>
      <c r="AG883" s="312"/>
      <c r="AH883" s="312"/>
      <c r="AI883" s="312"/>
      <c r="AJ883" s="263"/>
      <c r="AK883" s="263"/>
      <c r="AL883" s="263"/>
      <c r="AM883" s="263"/>
      <c r="AN883" s="263"/>
      <c r="AO883" s="263"/>
      <c r="AP883" s="263"/>
      <c r="AQ883" s="263"/>
      <c r="AS883" s="117"/>
      <c r="AT883" s="117"/>
      <c r="FK883" s="125"/>
      <c r="FL883" s="125"/>
      <c r="FM883" s="125"/>
    </row>
    <row r="884" spans="1:169" x14ac:dyDescent="0.3">
      <c r="A884" s="309"/>
      <c r="B884" s="310"/>
      <c r="C884" s="263"/>
      <c r="D884" s="263"/>
      <c r="E884" s="263"/>
      <c r="F884" s="263"/>
      <c r="G884" s="263"/>
      <c r="H884" s="263"/>
      <c r="I884" s="625"/>
      <c r="J884" s="314"/>
      <c r="K884" s="314"/>
      <c r="L884" s="744"/>
      <c r="M884" s="746"/>
      <c r="N884" s="312"/>
      <c r="O884" s="312"/>
      <c r="P884" s="312"/>
      <c r="Q884" s="312"/>
      <c r="R884" s="312"/>
      <c r="S884" s="312"/>
      <c r="T884" s="263"/>
      <c r="U884" s="263"/>
      <c r="V884" s="263"/>
      <c r="W884" s="258"/>
      <c r="X884" s="263"/>
      <c r="Y884" s="263"/>
      <c r="Z884" s="263"/>
      <c r="AA884" s="263"/>
      <c r="AB884" s="312"/>
      <c r="AC884" s="312"/>
      <c r="AD884" s="312"/>
      <c r="AE884" s="312"/>
      <c r="AF884" s="312"/>
      <c r="AG884" s="312"/>
      <c r="AH884" s="312"/>
      <c r="AI884" s="312"/>
      <c r="AJ884" s="263"/>
      <c r="AK884" s="263"/>
      <c r="AL884" s="263"/>
      <c r="AM884" s="263"/>
      <c r="AN884" s="263"/>
      <c r="AO884" s="263"/>
      <c r="AP884" s="263"/>
      <c r="AQ884" s="263"/>
      <c r="AS884" s="117"/>
      <c r="AT884" s="117"/>
      <c r="FK884" s="125"/>
      <c r="FL884" s="125"/>
      <c r="FM884" s="125"/>
    </row>
    <row r="885" spans="1:169" x14ac:dyDescent="0.3">
      <c r="A885" s="309"/>
      <c r="B885" s="310"/>
      <c r="C885" s="263"/>
      <c r="D885" s="263"/>
      <c r="E885" s="263"/>
      <c r="F885" s="263"/>
      <c r="G885" s="263"/>
      <c r="H885" s="263"/>
      <c r="I885" s="625"/>
      <c r="J885" s="314"/>
      <c r="K885" s="314"/>
      <c r="L885" s="744"/>
      <c r="M885" s="746"/>
      <c r="N885" s="312"/>
      <c r="O885" s="312"/>
      <c r="P885" s="312"/>
      <c r="Q885" s="312"/>
      <c r="R885" s="312"/>
      <c r="S885" s="312"/>
      <c r="T885" s="263"/>
      <c r="U885" s="263"/>
      <c r="V885" s="263"/>
      <c r="W885" s="258"/>
      <c r="X885" s="263"/>
      <c r="Y885" s="263"/>
      <c r="Z885" s="263"/>
      <c r="AA885" s="263"/>
      <c r="AB885" s="312"/>
      <c r="AC885" s="312"/>
      <c r="AD885" s="312"/>
      <c r="AE885" s="312"/>
      <c r="AF885" s="312"/>
      <c r="AG885" s="312"/>
      <c r="AH885" s="312"/>
      <c r="AI885" s="312"/>
      <c r="AJ885" s="263"/>
      <c r="AK885" s="263"/>
      <c r="AL885" s="263"/>
      <c r="AM885" s="263"/>
      <c r="AN885" s="263"/>
      <c r="AO885" s="263"/>
      <c r="AP885" s="263"/>
      <c r="AQ885" s="263"/>
      <c r="AS885" s="117"/>
      <c r="AT885" s="117"/>
      <c r="FK885" s="125"/>
      <c r="FL885" s="125"/>
      <c r="FM885" s="125"/>
    </row>
    <row r="886" spans="1:169" x14ac:dyDescent="0.3">
      <c r="A886" s="309"/>
      <c r="B886" s="310"/>
      <c r="C886" s="263"/>
      <c r="D886" s="263"/>
      <c r="E886" s="263"/>
      <c r="F886" s="263"/>
      <c r="G886" s="263"/>
      <c r="H886" s="263"/>
      <c r="I886" s="625"/>
      <c r="J886" s="314"/>
      <c r="K886" s="314"/>
      <c r="L886" s="744"/>
      <c r="M886" s="746"/>
      <c r="N886" s="312"/>
      <c r="O886" s="312"/>
      <c r="P886" s="312"/>
      <c r="Q886" s="312"/>
      <c r="R886" s="312"/>
      <c r="S886" s="312"/>
      <c r="T886" s="263"/>
      <c r="U886" s="263"/>
      <c r="V886" s="263"/>
      <c r="W886" s="258"/>
      <c r="X886" s="263"/>
      <c r="Y886" s="263"/>
      <c r="Z886" s="263"/>
      <c r="AA886" s="263"/>
      <c r="AB886" s="312"/>
      <c r="AC886" s="312"/>
      <c r="AD886" s="312"/>
      <c r="AE886" s="312"/>
      <c r="AF886" s="312"/>
      <c r="AG886" s="312"/>
      <c r="AH886" s="312"/>
      <c r="AI886" s="312"/>
      <c r="AJ886" s="263"/>
      <c r="AK886" s="263"/>
      <c r="AL886" s="263"/>
      <c r="AM886" s="263"/>
      <c r="AN886" s="263"/>
      <c r="AO886" s="263"/>
      <c r="AP886" s="263"/>
      <c r="AQ886" s="263"/>
      <c r="AS886" s="117"/>
      <c r="AT886" s="117"/>
      <c r="FK886" s="125"/>
      <c r="FL886" s="125"/>
      <c r="FM886" s="125"/>
    </row>
    <row r="887" spans="1:169" x14ac:dyDescent="0.3">
      <c r="A887" s="309"/>
      <c r="B887" s="310"/>
      <c r="C887" s="263"/>
      <c r="D887" s="263"/>
      <c r="E887" s="263"/>
      <c r="F887" s="263"/>
      <c r="G887" s="263"/>
      <c r="H887" s="263"/>
      <c r="I887" s="625"/>
      <c r="J887" s="314"/>
      <c r="K887" s="314"/>
      <c r="L887" s="744"/>
      <c r="M887" s="746"/>
      <c r="N887" s="312"/>
      <c r="O887" s="312"/>
      <c r="P887" s="312"/>
      <c r="Q887" s="312"/>
      <c r="R887" s="312"/>
      <c r="S887" s="312"/>
      <c r="T887" s="263"/>
      <c r="U887" s="263"/>
      <c r="V887" s="263"/>
      <c r="W887" s="258"/>
      <c r="X887" s="263"/>
      <c r="Y887" s="263"/>
      <c r="Z887" s="263"/>
      <c r="AA887" s="263"/>
      <c r="AB887" s="312"/>
      <c r="AC887" s="312"/>
      <c r="AD887" s="312"/>
      <c r="AE887" s="312"/>
      <c r="AF887" s="312"/>
      <c r="AG887" s="312"/>
      <c r="AH887" s="312"/>
      <c r="AI887" s="312"/>
      <c r="AJ887" s="263"/>
      <c r="AK887" s="263"/>
      <c r="AL887" s="263"/>
      <c r="AM887" s="263"/>
      <c r="AN887" s="263"/>
      <c r="AO887" s="263"/>
      <c r="AP887" s="263"/>
      <c r="AQ887" s="263"/>
      <c r="AS887" s="117"/>
      <c r="AT887" s="117"/>
      <c r="FK887" s="125"/>
      <c r="FL887" s="125"/>
      <c r="FM887" s="125"/>
    </row>
    <row r="888" spans="1:169" x14ac:dyDescent="0.3">
      <c r="A888" s="309"/>
      <c r="B888" s="310"/>
      <c r="C888" s="263"/>
      <c r="D888" s="263"/>
      <c r="E888" s="263"/>
      <c r="F888" s="263"/>
      <c r="G888" s="263"/>
      <c r="H888" s="263"/>
      <c r="I888" s="625"/>
      <c r="J888" s="314"/>
      <c r="K888" s="314"/>
      <c r="L888" s="744"/>
      <c r="M888" s="746"/>
      <c r="N888" s="312"/>
      <c r="O888" s="312"/>
      <c r="P888" s="312"/>
      <c r="Q888" s="312"/>
      <c r="R888" s="312"/>
      <c r="S888" s="312"/>
      <c r="T888" s="263"/>
      <c r="U888" s="263"/>
      <c r="V888" s="263"/>
      <c r="W888" s="258"/>
      <c r="X888" s="263"/>
      <c r="Y888" s="263"/>
      <c r="Z888" s="263"/>
      <c r="AA888" s="263"/>
      <c r="AB888" s="312"/>
      <c r="AC888" s="312"/>
      <c r="AD888" s="312"/>
      <c r="AE888" s="312"/>
      <c r="AF888" s="312"/>
      <c r="AG888" s="312"/>
      <c r="AH888" s="312"/>
      <c r="AI888" s="312"/>
      <c r="AJ888" s="263"/>
      <c r="AK888" s="263"/>
      <c r="AL888" s="263"/>
      <c r="AM888" s="263"/>
      <c r="AN888" s="263"/>
      <c r="AO888" s="263"/>
      <c r="AP888" s="263"/>
      <c r="AQ888" s="263"/>
      <c r="AS888" s="117"/>
      <c r="AT888" s="117"/>
      <c r="FK888" s="125"/>
      <c r="FL888" s="125"/>
      <c r="FM888" s="125"/>
    </row>
    <row r="889" spans="1:169" x14ac:dyDescent="0.3">
      <c r="A889" s="309"/>
      <c r="B889" s="310"/>
      <c r="C889" s="263"/>
      <c r="D889" s="263"/>
      <c r="E889" s="263"/>
      <c r="F889" s="263"/>
      <c r="G889" s="263"/>
      <c r="H889" s="263"/>
      <c r="I889" s="625"/>
      <c r="J889" s="314"/>
      <c r="K889" s="314"/>
      <c r="L889" s="744"/>
      <c r="M889" s="746"/>
      <c r="N889" s="312"/>
      <c r="O889" s="312"/>
      <c r="P889" s="312"/>
      <c r="Q889" s="312"/>
      <c r="R889" s="312"/>
      <c r="S889" s="312"/>
      <c r="T889" s="263"/>
      <c r="U889" s="263"/>
      <c r="V889" s="263"/>
      <c r="W889" s="258"/>
      <c r="X889" s="263"/>
      <c r="Y889" s="263"/>
      <c r="Z889" s="263"/>
      <c r="AA889" s="263"/>
      <c r="AB889" s="312"/>
      <c r="AC889" s="312"/>
      <c r="AD889" s="312"/>
      <c r="AE889" s="312"/>
      <c r="AF889" s="312"/>
      <c r="AG889" s="312"/>
      <c r="AH889" s="312"/>
      <c r="AI889" s="312"/>
      <c r="AJ889" s="263"/>
      <c r="AK889" s="263"/>
      <c r="AL889" s="263"/>
      <c r="AM889" s="263"/>
      <c r="AN889" s="263"/>
      <c r="AO889" s="263"/>
      <c r="AP889" s="263"/>
      <c r="AQ889" s="263"/>
      <c r="AS889" s="117"/>
      <c r="AT889" s="117"/>
      <c r="FK889" s="125"/>
      <c r="FL889" s="125"/>
      <c r="FM889" s="125"/>
    </row>
    <row r="890" spans="1:169" x14ac:dyDescent="0.3">
      <c r="A890" s="309"/>
      <c r="B890" s="310"/>
      <c r="C890" s="263"/>
      <c r="D890" s="263"/>
      <c r="E890" s="263"/>
      <c r="F890" s="263"/>
      <c r="G890" s="263"/>
      <c r="H890" s="263"/>
      <c r="I890" s="625"/>
      <c r="J890" s="314"/>
      <c r="K890" s="314"/>
      <c r="L890" s="744"/>
      <c r="M890" s="746"/>
      <c r="N890" s="312"/>
      <c r="O890" s="312"/>
      <c r="P890" s="312"/>
      <c r="Q890" s="312"/>
      <c r="R890" s="312"/>
      <c r="S890" s="312"/>
      <c r="T890" s="263"/>
      <c r="U890" s="263"/>
      <c r="V890" s="263"/>
      <c r="W890" s="258"/>
      <c r="X890" s="263"/>
      <c r="Y890" s="263"/>
      <c r="Z890" s="263"/>
      <c r="AA890" s="263"/>
      <c r="AB890" s="312"/>
      <c r="AC890" s="312"/>
      <c r="AD890" s="312"/>
      <c r="AE890" s="312"/>
      <c r="AF890" s="312"/>
      <c r="AG890" s="312"/>
      <c r="AH890" s="312"/>
      <c r="AI890" s="312"/>
      <c r="AJ890" s="263"/>
      <c r="AK890" s="263"/>
      <c r="AL890" s="263"/>
      <c r="AM890" s="263"/>
      <c r="AN890" s="263"/>
      <c r="AO890" s="263"/>
      <c r="AP890" s="263"/>
      <c r="AQ890" s="263"/>
      <c r="AS890" s="117"/>
      <c r="AT890" s="117"/>
      <c r="FK890" s="125"/>
      <c r="FL890" s="125"/>
      <c r="FM890" s="125"/>
    </row>
    <row r="891" spans="1:169" x14ac:dyDescent="0.3">
      <c r="A891" s="309"/>
      <c r="B891" s="310"/>
      <c r="C891" s="263"/>
      <c r="D891" s="263"/>
      <c r="E891" s="263"/>
      <c r="F891" s="263"/>
      <c r="G891" s="263"/>
      <c r="H891" s="263"/>
      <c r="I891" s="625"/>
      <c r="J891" s="314"/>
      <c r="K891" s="314"/>
      <c r="L891" s="744"/>
      <c r="M891" s="746"/>
      <c r="N891" s="312"/>
      <c r="O891" s="312"/>
      <c r="P891" s="312"/>
      <c r="Q891" s="312"/>
      <c r="R891" s="312"/>
      <c r="S891" s="312"/>
      <c r="T891" s="263"/>
      <c r="U891" s="263"/>
      <c r="V891" s="263"/>
      <c r="W891" s="258"/>
      <c r="X891" s="263"/>
      <c r="Y891" s="263"/>
      <c r="Z891" s="263"/>
      <c r="AA891" s="263"/>
      <c r="AB891" s="312"/>
      <c r="AC891" s="312"/>
      <c r="AD891" s="312"/>
      <c r="AE891" s="312"/>
      <c r="AF891" s="312"/>
      <c r="AG891" s="312"/>
      <c r="AH891" s="312"/>
      <c r="AI891" s="312"/>
      <c r="AJ891" s="263"/>
      <c r="AK891" s="263"/>
      <c r="AL891" s="263"/>
      <c r="AM891" s="263"/>
      <c r="AN891" s="263"/>
      <c r="AO891" s="263"/>
      <c r="AP891" s="263"/>
      <c r="AQ891" s="263"/>
      <c r="AS891" s="117"/>
      <c r="AT891" s="117"/>
      <c r="FK891" s="125"/>
      <c r="FL891" s="125"/>
      <c r="FM891" s="125"/>
    </row>
    <row r="892" spans="1:169" x14ac:dyDescent="0.3">
      <c r="A892" s="309"/>
      <c r="B892" s="310"/>
      <c r="C892" s="263"/>
      <c r="D892" s="263"/>
      <c r="E892" s="263"/>
      <c r="F892" s="263"/>
      <c r="G892" s="263"/>
      <c r="H892" s="263"/>
      <c r="I892" s="625"/>
      <c r="J892" s="314"/>
      <c r="K892" s="314"/>
      <c r="L892" s="744"/>
      <c r="M892" s="746"/>
      <c r="N892" s="312"/>
      <c r="O892" s="312"/>
      <c r="P892" s="312"/>
      <c r="Q892" s="312"/>
      <c r="R892" s="312"/>
      <c r="S892" s="312"/>
      <c r="T892" s="263"/>
      <c r="U892" s="263"/>
      <c r="V892" s="263"/>
      <c r="W892" s="258"/>
      <c r="X892" s="263"/>
      <c r="Y892" s="263"/>
      <c r="Z892" s="263"/>
      <c r="AA892" s="263"/>
      <c r="AB892" s="312"/>
      <c r="AC892" s="312"/>
      <c r="AD892" s="312"/>
      <c r="AE892" s="312"/>
      <c r="AF892" s="312"/>
      <c r="AG892" s="312"/>
      <c r="AH892" s="312"/>
      <c r="AI892" s="312"/>
      <c r="AJ892" s="263"/>
      <c r="AK892" s="263"/>
      <c r="AL892" s="263"/>
      <c r="AM892" s="263"/>
      <c r="AN892" s="263"/>
      <c r="AO892" s="263"/>
      <c r="AP892" s="263"/>
      <c r="AQ892" s="263"/>
      <c r="AS892" s="117"/>
      <c r="AT892" s="117"/>
      <c r="FK892" s="125"/>
      <c r="FL892" s="125"/>
      <c r="FM892" s="125"/>
    </row>
    <row r="893" spans="1:169" x14ac:dyDescent="0.3">
      <c r="A893" s="309"/>
      <c r="B893" s="310"/>
      <c r="C893" s="263"/>
      <c r="D893" s="263"/>
      <c r="E893" s="263"/>
      <c r="F893" s="263"/>
      <c r="G893" s="263"/>
      <c r="H893" s="263"/>
      <c r="I893" s="625"/>
      <c r="J893" s="314"/>
      <c r="K893" s="314"/>
      <c r="L893" s="744"/>
      <c r="M893" s="746"/>
      <c r="N893" s="312"/>
      <c r="O893" s="312"/>
      <c r="P893" s="312"/>
      <c r="Q893" s="312"/>
      <c r="R893" s="312"/>
      <c r="S893" s="312"/>
      <c r="T893" s="263"/>
      <c r="U893" s="263"/>
      <c r="V893" s="263"/>
      <c r="W893" s="258"/>
      <c r="X893" s="263"/>
      <c r="Y893" s="263"/>
      <c r="Z893" s="263"/>
      <c r="AA893" s="263"/>
      <c r="AB893" s="312"/>
      <c r="AC893" s="312"/>
      <c r="AD893" s="312"/>
      <c r="AE893" s="312"/>
      <c r="AF893" s="312"/>
      <c r="AG893" s="312"/>
      <c r="AH893" s="312"/>
      <c r="AI893" s="312"/>
      <c r="AJ893" s="263"/>
      <c r="AK893" s="263"/>
      <c r="AL893" s="263"/>
      <c r="AM893" s="263"/>
      <c r="AN893" s="263"/>
      <c r="AO893" s="263"/>
      <c r="AP893" s="263"/>
      <c r="AQ893" s="263"/>
      <c r="AS893" s="117"/>
      <c r="AT893" s="117"/>
      <c r="FK893" s="125"/>
      <c r="FL893" s="125"/>
      <c r="FM893" s="125"/>
    </row>
    <row r="894" spans="1:169" x14ac:dyDescent="0.3">
      <c r="A894" s="309"/>
      <c r="B894" s="310"/>
      <c r="C894" s="263"/>
      <c r="D894" s="263"/>
      <c r="E894" s="263"/>
      <c r="F894" s="263"/>
      <c r="G894" s="263"/>
      <c r="H894" s="263"/>
      <c r="I894" s="625"/>
      <c r="J894" s="314"/>
      <c r="K894" s="314"/>
      <c r="L894" s="744"/>
      <c r="M894" s="746"/>
      <c r="N894" s="312"/>
      <c r="O894" s="312"/>
      <c r="P894" s="312"/>
      <c r="Q894" s="312"/>
      <c r="R894" s="312"/>
      <c r="S894" s="312"/>
      <c r="T894" s="263"/>
      <c r="U894" s="263"/>
      <c r="V894" s="263"/>
      <c r="W894" s="258"/>
      <c r="X894" s="263"/>
      <c r="Y894" s="263"/>
      <c r="Z894" s="263"/>
      <c r="AA894" s="263"/>
      <c r="AB894" s="312"/>
      <c r="AC894" s="312"/>
      <c r="AD894" s="312"/>
      <c r="AE894" s="312"/>
      <c r="AF894" s="312"/>
      <c r="AG894" s="312"/>
      <c r="AH894" s="312"/>
      <c r="AI894" s="312"/>
      <c r="AJ894" s="263"/>
      <c r="AK894" s="263"/>
      <c r="AL894" s="263"/>
      <c r="AM894" s="263"/>
      <c r="AN894" s="263"/>
      <c r="AO894" s="263"/>
      <c r="AP894" s="263"/>
      <c r="AQ894" s="263"/>
      <c r="AS894" s="117"/>
      <c r="AT894" s="117"/>
      <c r="FK894" s="125"/>
      <c r="FL894" s="125"/>
      <c r="FM894" s="125"/>
    </row>
    <row r="895" spans="1:169" x14ac:dyDescent="0.3">
      <c r="A895" s="309"/>
      <c r="B895" s="310"/>
      <c r="C895" s="263"/>
      <c r="D895" s="263"/>
      <c r="E895" s="263"/>
      <c r="F895" s="263"/>
      <c r="G895" s="263"/>
      <c r="H895" s="263"/>
      <c r="I895" s="625"/>
      <c r="J895" s="314"/>
      <c r="K895" s="314"/>
      <c r="L895" s="744"/>
      <c r="M895" s="746"/>
      <c r="N895" s="312"/>
      <c r="O895" s="312"/>
      <c r="P895" s="312"/>
      <c r="Q895" s="312"/>
      <c r="R895" s="312"/>
      <c r="S895" s="312"/>
      <c r="T895" s="263"/>
      <c r="U895" s="263"/>
      <c r="V895" s="263"/>
      <c r="W895" s="258"/>
      <c r="X895" s="263"/>
      <c r="Y895" s="263"/>
      <c r="Z895" s="263"/>
      <c r="AA895" s="263"/>
      <c r="AB895" s="312"/>
      <c r="AC895" s="312"/>
      <c r="AD895" s="312"/>
      <c r="AE895" s="312"/>
      <c r="AF895" s="312"/>
      <c r="AG895" s="312"/>
      <c r="AH895" s="312"/>
      <c r="AI895" s="312"/>
      <c r="AJ895" s="263"/>
      <c r="AK895" s="263"/>
      <c r="AL895" s="263"/>
      <c r="AM895" s="263"/>
      <c r="AN895" s="263"/>
      <c r="AO895" s="263"/>
      <c r="AP895" s="263"/>
      <c r="AQ895" s="263"/>
      <c r="AS895" s="117"/>
      <c r="AT895" s="117"/>
      <c r="FK895" s="125"/>
      <c r="FL895" s="125"/>
      <c r="FM895" s="125"/>
    </row>
    <row r="896" spans="1:169" x14ac:dyDescent="0.3">
      <c r="A896" s="309"/>
      <c r="B896" s="310"/>
      <c r="C896" s="263"/>
      <c r="D896" s="263"/>
      <c r="E896" s="263"/>
      <c r="F896" s="263"/>
      <c r="G896" s="263"/>
      <c r="H896" s="263"/>
      <c r="I896" s="625"/>
      <c r="J896" s="314"/>
      <c r="K896" s="314"/>
      <c r="L896" s="744"/>
      <c r="M896" s="746"/>
      <c r="N896" s="312"/>
      <c r="O896" s="312"/>
      <c r="P896" s="312"/>
      <c r="Q896" s="312"/>
      <c r="R896" s="312"/>
      <c r="S896" s="312"/>
      <c r="T896" s="263"/>
      <c r="U896" s="263"/>
      <c r="V896" s="263"/>
      <c r="W896" s="258"/>
      <c r="X896" s="263"/>
      <c r="Y896" s="263"/>
      <c r="Z896" s="263"/>
      <c r="AA896" s="263"/>
      <c r="AB896" s="312"/>
      <c r="AC896" s="312"/>
      <c r="AD896" s="312"/>
      <c r="AE896" s="312"/>
      <c r="AF896" s="312"/>
      <c r="AG896" s="312"/>
      <c r="AH896" s="312"/>
      <c r="AI896" s="312"/>
      <c r="AJ896" s="263"/>
      <c r="AK896" s="263"/>
      <c r="AL896" s="263"/>
      <c r="AM896" s="263"/>
      <c r="AN896" s="263"/>
      <c r="AO896" s="263"/>
      <c r="AP896" s="263"/>
      <c r="AQ896" s="263"/>
      <c r="AS896" s="117"/>
      <c r="AT896" s="117"/>
      <c r="FK896" s="125"/>
      <c r="FL896" s="125"/>
      <c r="FM896" s="125"/>
    </row>
    <row r="897" spans="1:169" x14ac:dyDescent="0.3">
      <c r="A897" s="309"/>
      <c r="B897" s="310"/>
      <c r="C897" s="263"/>
      <c r="D897" s="263"/>
      <c r="E897" s="263"/>
      <c r="F897" s="263"/>
      <c r="G897" s="263"/>
      <c r="H897" s="263"/>
      <c r="I897" s="625"/>
      <c r="J897" s="314"/>
      <c r="K897" s="314"/>
      <c r="L897" s="744"/>
      <c r="M897" s="746"/>
      <c r="N897" s="312"/>
      <c r="O897" s="312"/>
      <c r="P897" s="312"/>
      <c r="Q897" s="312"/>
      <c r="R897" s="312"/>
      <c r="S897" s="312"/>
      <c r="T897" s="263"/>
      <c r="U897" s="263"/>
      <c r="V897" s="263"/>
      <c r="W897" s="258"/>
      <c r="X897" s="263"/>
      <c r="Y897" s="263"/>
      <c r="Z897" s="263"/>
      <c r="AA897" s="263"/>
      <c r="AB897" s="312"/>
      <c r="AC897" s="312"/>
      <c r="AD897" s="312"/>
      <c r="AE897" s="312"/>
      <c r="AF897" s="312"/>
      <c r="AG897" s="312"/>
      <c r="AH897" s="312"/>
      <c r="AI897" s="312"/>
      <c r="AJ897" s="263"/>
      <c r="AK897" s="263"/>
      <c r="AL897" s="263"/>
      <c r="AM897" s="263"/>
      <c r="AN897" s="263"/>
      <c r="AO897" s="263"/>
      <c r="AP897" s="263"/>
      <c r="AQ897" s="263"/>
      <c r="AS897" s="117"/>
      <c r="AT897" s="117"/>
      <c r="FK897" s="125"/>
      <c r="FL897" s="125"/>
      <c r="FM897" s="125"/>
    </row>
    <row r="898" spans="1:169" x14ac:dyDescent="0.3">
      <c r="A898" s="309"/>
      <c r="B898" s="310"/>
      <c r="C898" s="263"/>
      <c r="D898" s="263"/>
      <c r="E898" s="263"/>
      <c r="F898" s="263"/>
      <c r="G898" s="263"/>
      <c r="H898" s="263"/>
      <c r="I898" s="625"/>
      <c r="J898" s="314"/>
      <c r="K898" s="314"/>
      <c r="L898" s="744"/>
      <c r="M898" s="746"/>
      <c r="N898" s="312"/>
      <c r="O898" s="312"/>
      <c r="P898" s="312"/>
      <c r="Q898" s="312"/>
      <c r="R898" s="312"/>
      <c r="S898" s="312"/>
      <c r="T898" s="263"/>
      <c r="U898" s="263"/>
      <c r="V898" s="263"/>
      <c r="W898" s="258"/>
      <c r="X898" s="263"/>
      <c r="Y898" s="263"/>
      <c r="Z898" s="263"/>
      <c r="AA898" s="263"/>
      <c r="AB898" s="312"/>
      <c r="AC898" s="312"/>
      <c r="AD898" s="312"/>
      <c r="AE898" s="312"/>
      <c r="AF898" s="312"/>
      <c r="AG898" s="312"/>
      <c r="AH898" s="312"/>
      <c r="AI898" s="312"/>
      <c r="AJ898" s="263"/>
      <c r="AK898" s="263"/>
      <c r="AL898" s="263"/>
      <c r="AM898" s="263"/>
      <c r="AN898" s="263"/>
      <c r="AO898" s="263"/>
      <c r="AP898" s="263"/>
      <c r="AQ898" s="263"/>
      <c r="AS898" s="117"/>
      <c r="AT898" s="117"/>
      <c r="FK898" s="125"/>
      <c r="FL898" s="125"/>
      <c r="FM898" s="125"/>
    </row>
    <row r="899" spans="1:169" x14ac:dyDescent="0.3">
      <c r="A899" s="309"/>
      <c r="B899" s="310"/>
      <c r="C899" s="263"/>
      <c r="D899" s="263"/>
      <c r="E899" s="263"/>
      <c r="F899" s="263"/>
      <c r="G899" s="263"/>
      <c r="H899" s="263"/>
      <c r="I899" s="625"/>
      <c r="J899" s="314"/>
      <c r="K899" s="314"/>
      <c r="L899" s="744"/>
      <c r="M899" s="746"/>
      <c r="N899" s="312"/>
      <c r="O899" s="312"/>
      <c r="P899" s="312"/>
      <c r="Q899" s="312"/>
      <c r="R899" s="312"/>
      <c r="S899" s="312"/>
      <c r="T899" s="263"/>
      <c r="U899" s="263"/>
      <c r="V899" s="263"/>
      <c r="W899" s="258"/>
      <c r="X899" s="263"/>
      <c r="Y899" s="263"/>
      <c r="Z899" s="263"/>
      <c r="AA899" s="263"/>
      <c r="AB899" s="312"/>
      <c r="AC899" s="312"/>
      <c r="AD899" s="312"/>
      <c r="AE899" s="312"/>
      <c r="AF899" s="312"/>
      <c r="AG899" s="312"/>
      <c r="AH899" s="312"/>
      <c r="AI899" s="312"/>
      <c r="AJ899" s="263"/>
      <c r="AK899" s="263"/>
      <c r="AL899" s="263"/>
      <c r="AM899" s="263"/>
      <c r="AN899" s="263"/>
      <c r="AO899" s="263"/>
      <c r="AP899" s="263"/>
      <c r="AQ899" s="263"/>
      <c r="AS899" s="117"/>
      <c r="AT899" s="117"/>
      <c r="FK899" s="125"/>
      <c r="FL899" s="125"/>
      <c r="FM899" s="125"/>
    </row>
    <row r="900" spans="1:169" x14ac:dyDescent="0.3">
      <c r="A900" s="309"/>
      <c r="B900" s="310"/>
      <c r="C900" s="263"/>
      <c r="D900" s="263"/>
      <c r="E900" s="263"/>
      <c r="F900" s="263"/>
      <c r="G900" s="263"/>
      <c r="H900" s="263"/>
      <c r="I900" s="625"/>
      <c r="J900" s="314"/>
      <c r="K900" s="314"/>
      <c r="L900" s="744"/>
      <c r="M900" s="746"/>
      <c r="N900" s="312"/>
      <c r="O900" s="312"/>
      <c r="P900" s="312"/>
      <c r="Q900" s="312"/>
      <c r="R900" s="312"/>
      <c r="S900" s="312"/>
      <c r="T900" s="263"/>
      <c r="U900" s="263"/>
      <c r="V900" s="263"/>
      <c r="W900" s="258"/>
      <c r="X900" s="263"/>
      <c r="Y900" s="263"/>
      <c r="Z900" s="263"/>
      <c r="AA900" s="263"/>
      <c r="AB900" s="312"/>
      <c r="AC900" s="312"/>
      <c r="AD900" s="312"/>
      <c r="AE900" s="312"/>
      <c r="AF900" s="312"/>
      <c r="AG900" s="312"/>
      <c r="AH900" s="312"/>
      <c r="AI900" s="312"/>
      <c r="AJ900" s="263"/>
      <c r="AK900" s="263"/>
      <c r="AL900" s="263"/>
      <c r="AM900" s="263"/>
      <c r="AN900" s="263"/>
      <c r="AO900" s="263"/>
      <c r="AP900" s="263"/>
      <c r="AQ900" s="263"/>
      <c r="AS900" s="117"/>
      <c r="AT900" s="117"/>
      <c r="FK900" s="125"/>
      <c r="FL900" s="125"/>
      <c r="FM900" s="125"/>
    </row>
    <row r="901" spans="1:169" x14ac:dyDescent="0.3">
      <c r="A901" s="309"/>
      <c r="B901" s="310"/>
      <c r="C901" s="263"/>
      <c r="D901" s="263"/>
      <c r="E901" s="263"/>
      <c r="F901" s="263"/>
      <c r="G901" s="263"/>
      <c r="H901" s="263"/>
      <c r="I901" s="625"/>
      <c r="J901" s="314"/>
      <c r="K901" s="314"/>
      <c r="L901" s="744"/>
      <c r="M901" s="746"/>
      <c r="N901" s="312"/>
      <c r="O901" s="312"/>
      <c r="P901" s="312"/>
      <c r="Q901" s="312"/>
      <c r="R901" s="312"/>
      <c r="S901" s="312"/>
      <c r="T901" s="263"/>
      <c r="U901" s="263"/>
      <c r="V901" s="263"/>
      <c r="W901" s="258"/>
      <c r="X901" s="263"/>
      <c r="Y901" s="263"/>
      <c r="Z901" s="263"/>
      <c r="AA901" s="263"/>
      <c r="AB901" s="312"/>
      <c r="AC901" s="312"/>
      <c r="AD901" s="312"/>
      <c r="AE901" s="312"/>
      <c r="AF901" s="312"/>
      <c r="AG901" s="312"/>
      <c r="AH901" s="312"/>
      <c r="AI901" s="312"/>
      <c r="AJ901" s="263"/>
      <c r="AK901" s="263"/>
      <c r="AL901" s="263"/>
      <c r="AM901" s="263"/>
      <c r="AN901" s="263"/>
      <c r="AO901" s="263"/>
      <c r="AP901" s="263"/>
      <c r="AQ901" s="263"/>
      <c r="AS901" s="117"/>
      <c r="AT901" s="117"/>
      <c r="FK901" s="125"/>
      <c r="FL901" s="125"/>
      <c r="FM901" s="125"/>
    </row>
    <row r="902" spans="1:169" x14ac:dyDescent="0.3">
      <c r="A902" s="309"/>
      <c r="B902" s="310"/>
      <c r="C902" s="263"/>
      <c r="D902" s="263"/>
      <c r="E902" s="263"/>
      <c r="F902" s="263"/>
      <c r="G902" s="263"/>
      <c r="H902" s="263"/>
      <c r="I902" s="625"/>
      <c r="J902" s="314"/>
      <c r="K902" s="314"/>
      <c r="L902" s="744"/>
      <c r="M902" s="746"/>
      <c r="N902" s="312"/>
      <c r="O902" s="312"/>
      <c r="P902" s="312"/>
      <c r="Q902" s="312"/>
      <c r="R902" s="312"/>
      <c r="S902" s="312"/>
      <c r="T902" s="263"/>
      <c r="U902" s="263"/>
      <c r="V902" s="263"/>
      <c r="W902" s="258"/>
      <c r="X902" s="263"/>
      <c r="Y902" s="263"/>
      <c r="Z902" s="263"/>
      <c r="AA902" s="263"/>
      <c r="AB902" s="312"/>
      <c r="AC902" s="312"/>
      <c r="AD902" s="312"/>
      <c r="AE902" s="312"/>
      <c r="AF902" s="312"/>
      <c r="AG902" s="312"/>
      <c r="AH902" s="312"/>
      <c r="AI902" s="312"/>
      <c r="AJ902" s="263"/>
      <c r="AK902" s="263"/>
      <c r="AL902" s="263"/>
      <c r="AM902" s="263"/>
      <c r="AN902" s="263"/>
      <c r="AO902" s="263"/>
      <c r="AP902" s="263"/>
      <c r="AQ902" s="263"/>
      <c r="AS902" s="117"/>
      <c r="AT902" s="117"/>
      <c r="FK902" s="125"/>
      <c r="FL902" s="125"/>
      <c r="FM902" s="125"/>
    </row>
    <row r="903" spans="1:169" x14ac:dyDescent="0.3">
      <c r="A903" s="309"/>
      <c r="B903" s="310"/>
      <c r="C903" s="263"/>
      <c r="D903" s="263"/>
      <c r="E903" s="263"/>
      <c r="F903" s="263"/>
      <c r="G903" s="263"/>
      <c r="H903" s="263"/>
      <c r="I903" s="625"/>
      <c r="J903" s="314"/>
      <c r="K903" s="314"/>
      <c r="L903" s="744"/>
      <c r="M903" s="746"/>
      <c r="N903" s="312"/>
      <c r="O903" s="312"/>
      <c r="P903" s="312"/>
      <c r="Q903" s="312"/>
      <c r="R903" s="312"/>
      <c r="S903" s="312"/>
      <c r="T903" s="263"/>
      <c r="U903" s="263"/>
      <c r="V903" s="263"/>
      <c r="W903" s="258"/>
      <c r="X903" s="263"/>
      <c r="Y903" s="263"/>
      <c r="Z903" s="263"/>
      <c r="AA903" s="263"/>
      <c r="AB903" s="312"/>
      <c r="AC903" s="312"/>
      <c r="AD903" s="312"/>
      <c r="AE903" s="312"/>
      <c r="AF903" s="312"/>
      <c r="AG903" s="312"/>
      <c r="AH903" s="312"/>
      <c r="AI903" s="312"/>
      <c r="AJ903" s="263"/>
      <c r="AK903" s="263"/>
      <c r="AL903" s="263"/>
      <c r="AM903" s="263"/>
      <c r="AN903" s="263"/>
      <c r="AO903" s="263"/>
      <c r="AP903" s="263"/>
      <c r="AQ903" s="263"/>
      <c r="AS903" s="117"/>
      <c r="AT903" s="117"/>
      <c r="FK903" s="125"/>
      <c r="FL903" s="125"/>
      <c r="FM903" s="125"/>
    </row>
    <row r="904" spans="1:169" x14ac:dyDescent="0.3">
      <c r="A904" s="309"/>
      <c r="B904" s="310"/>
      <c r="C904" s="263"/>
      <c r="D904" s="263"/>
      <c r="E904" s="263"/>
      <c r="F904" s="263"/>
      <c r="G904" s="263"/>
      <c r="H904" s="263"/>
      <c r="I904" s="625"/>
      <c r="J904" s="314"/>
      <c r="K904" s="314"/>
      <c r="L904" s="744"/>
      <c r="M904" s="746"/>
      <c r="N904" s="312"/>
      <c r="O904" s="312"/>
      <c r="P904" s="312"/>
      <c r="Q904" s="312"/>
      <c r="R904" s="312"/>
      <c r="S904" s="312"/>
      <c r="T904" s="263"/>
      <c r="U904" s="263"/>
      <c r="V904" s="263"/>
      <c r="W904" s="258"/>
      <c r="X904" s="263"/>
      <c r="Y904" s="263"/>
      <c r="Z904" s="263"/>
      <c r="AA904" s="263"/>
      <c r="AB904" s="312"/>
      <c r="AC904" s="312"/>
      <c r="AD904" s="312"/>
      <c r="AE904" s="312"/>
      <c r="AF904" s="312"/>
      <c r="AG904" s="312"/>
      <c r="AH904" s="312"/>
      <c r="AI904" s="312"/>
      <c r="AJ904" s="263"/>
      <c r="AK904" s="263"/>
      <c r="AL904" s="263"/>
      <c r="AM904" s="263"/>
      <c r="AN904" s="263"/>
      <c r="AO904" s="263"/>
      <c r="AP904" s="263"/>
      <c r="AQ904" s="263"/>
      <c r="AS904" s="117"/>
      <c r="AT904" s="117"/>
      <c r="FK904" s="125"/>
      <c r="FL904" s="125"/>
      <c r="FM904" s="125"/>
    </row>
    <row r="905" spans="1:169" x14ac:dyDescent="0.3">
      <c r="A905" s="309"/>
      <c r="B905" s="310"/>
      <c r="C905" s="263"/>
      <c r="D905" s="263"/>
      <c r="E905" s="263"/>
      <c r="F905" s="263"/>
      <c r="G905" s="263"/>
      <c r="H905" s="263"/>
      <c r="I905" s="625"/>
      <c r="J905" s="314"/>
      <c r="K905" s="314"/>
      <c r="L905" s="744"/>
      <c r="M905" s="746"/>
      <c r="N905" s="312"/>
      <c r="O905" s="312"/>
      <c r="P905" s="312"/>
      <c r="Q905" s="312"/>
      <c r="R905" s="312"/>
      <c r="S905" s="312"/>
      <c r="T905" s="263"/>
      <c r="U905" s="263"/>
      <c r="V905" s="263"/>
      <c r="W905" s="258"/>
      <c r="X905" s="263"/>
      <c r="Y905" s="263"/>
      <c r="Z905" s="263"/>
      <c r="AA905" s="263"/>
      <c r="AB905" s="312"/>
      <c r="AC905" s="312"/>
      <c r="AD905" s="312"/>
      <c r="AE905" s="312"/>
      <c r="AF905" s="312"/>
      <c r="AG905" s="312"/>
      <c r="AH905" s="312"/>
      <c r="AI905" s="312"/>
      <c r="AJ905" s="263"/>
      <c r="AK905" s="263"/>
      <c r="AL905" s="263"/>
      <c r="AM905" s="263"/>
      <c r="AN905" s="263"/>
      <c r="AO905" s="263"/>
      <c r="AP905" s="263"/>
      <c r="AQ905" s="263"/>
      <c r="AS905" s="117"/>
      <c r="AT905" s="117"/>
      <c r="FK905" s="125"/>
      <c r="FL905" s="125"/>
      <c r="FM905" s="125"/>
    </row>
    <row r="906" spans="1:169" x14ac:dyDescent="0.3">
      <c r="A906" s="309"/>
      <c r="B906" s="310"/>
      <c r="C906" s="263"/>
      <c r="D906" s="263"/>
      <c r="E906" s="263"/>
      <c r="F906" s="263"/>
      <c r="G906" s="263"/>
      <c r="H906" s="263"/>
      <c r="I906" s="625"/>
      <c r="J906" s="314"/>
      <c r="K906" s="314"/>
      <c r="L906" s="744"/>
      <c r="M906" s="746"/>
      <c r="N906" s="312"/>
      <c r="O906" s="312"/>
      <c r="P906" s="312"/>
      <c r="Q906" s="312"/>
      <c r="R906" s="312"/>
      <c r="S906" s="312"/>
      <c r="T906" s="263"/>
      <c r="U906" s="263"/>
      <c r="V906" s="263"/>
      <c r="W906" s="258"/>
      <c r="X906" s="263"/>
      <c r="Y906" s="263"/>
      <c r="Z906" s="263"/>
      <c r="AA906" s="263"/>
      <c r="AB906" s="312"/>
      <c r="AC906" s="312"/>
      <c r="AD906" s="312"/>
      <c r="AE906" s="312"/>
      <c r="AF906" s="312"/>
      <c r="AG906" s="312"/>
      <c r="AH906" s="312"/>
      <c r="AI906" s="312"/>
      <c r="AJ906" s="263"/>
      <c r="AK906" s="263"/>
      <c r="AL906" s="263"/>
      <c r="AM906" s="263"/>
      <c r="AN906" s="263"/>
      <c r="AO906" s="263"/>
      <c r="AP906" s="263"/>
      <c r="AQ906" s="263"/>
      <c r="AS906" s="117"/>
      <c r="AT906" s="117"/>
      <c r="FK906" s="125"/>
      <c r="FL906" s="125"/>
      <c r="FM906" s="125"/>
    </row>
    <row r="907" spans="1:169" x14ac:dyDescent="0.3">
      <c r="A907" s="309"/>
      <c r="B907" s="310"/>
      <c r="C907" s="263"/>
      <c r="D907" s="263"/>
      <c r="E907" s="263"/>
      <c r="F907" s="263"/>
      <c r="G907" s="263"/>
      <c r="H907" s="263"/>
      <c r="I907" s="625"/>
      <c r="J907" s="314"/>
      <c r="K907" s="314"/>
      <c r="L907" s="744"/>
      <c r="M907" s="746"/>
      <c r="N907" s="312"/>
      <c r="O907" s="312"/>
      <c r="P907" s="312"/>
      <c r="Q907" s="312"/>
      <c r="R907" s="312"/>
      <c r="S907" s="312"/>
      <c r="T907" s="263"/>
      <c r="U907" s="263"/>
      <c r="V907" s="263"/>
      <c r="W907" s="258"/>
      <c r="X907" s="263"/>
      <c r="Y907" s="263"/>
      <c r="Z907" s="263"/>
      <c r="AA907" s="263"/>
      <c r="AB907" s="312"/>
      <c r="AC907" s="312"/>
      <c r="AD907" s="312"/>
      <c r="AE907" s="312"/>
      <c r="AF907" s="312"/>
      <c r="AG907" s="312"/>
      <c r="AH907" s="312"/>
      <c r="AI907" s="312"/>
      <c r="AJ907" s="263"/>
      <c r="AK907" s="263"/>
      <c r="AL907" s="263"/>
      <c r="AM907" s="263"/>
      <c r="AN907" s="263"/>
      <c r="AO907" s="263"/>
      <c r="AP907" s="263"/>
      <c r="AQ907" s="263"/>
      <c r="AS907" s="117"/>
      <c r="AT907" s="117"/>
      <c r="FK907" s="125"/>
      <c r="FL907" s="125"/>
      <c r="FM907" s="125"/>
    </row>
    <row r="908" spans="1:169" x14ac:dyDescent="0.3">
      <c r="A908" s="309"/>
      <c r="B908" s="310"/>
      <c r="C908" s="263"/>
      <c r="D908" s="263"/>
      <c r="E908" s="263"/>
      <c r="F908" s="263"/>
      <c r="G908" s="263"/>
      <c r="H908" s="263"/>
      <c r="I908" s="625"/>
      <c r="J908" s="314"/>
      <c r="K908" s="314"/>
      <c r="L908" s="744"/>
      <c r="M908" s="746"/>
      <c r="N908" s="312"/>
      <c r="O908" s="312"/>
      <c r="P908" s="312"/>
      <c r="Q908" s="312"/>
      <c r="R908" s="312"/>
      <c r="S908" s="312"/>
      <c r="T908" s="263"/>
      <c r="U908" s="263"/>
      <c r="V908" s="263"/>
      <c r="W908" s="258"/>
      <c r="X908" s="263"/>
      <c r="Y908" s="263"/>
      <c r="Z908" s="263"/>
      <c r="AA908" s="263"/>
      <c r="AB908" s="312"/>
      <c r="AC908" s="312"/>
      <c r="AD908" s="312"/>
      <c r="AE908" s="312"/>
      <c r="AF908" s="312"/>
      <c r="AG908" s="312"/>
      <c r="AH908" s="312"/>
      <c r="AI908" s="312"/>
      <c r="AJ908" s="263"/>
      <c r="AK908" s="263"/>
      <c r="AL908" s="263"/>
      <c r="AM908" s="263"/>
      <c r="AN908" s="263"/>
      <c r="AO908" s="263"/>
      <c r="AP908" s="263"/>
      <c r="AQ908" s="263"/>
      <c r="AS908" s="117"/>
      <c r="AT908" s="117"/>
      <c r="FK908" s="125"/>
      <c r="FL908" s="125"/>
      <c r="FM908" s="125"/>
    </row>
    <row r="909" spans="1:169" x14ac:dyDescent="0.3">
      <c r="A909" s="309"/>
      <c r="B909" s="310"/>
      <c r="C909" s="263"/>
      <c r="D909" s="263"/>
      <c r="E909" s="263"/>
      <c r="F909" s="263"/>
      <c r="G909" s="263"/>
      <c r="H909" s="263"/>
      <c r="I909" s="625"/>
      <c r="J909" s="314"/>
      <c r="K909" s="314"/>
      <c r="L909" s="744"/>
      <c r="M909" s="746"/>
      <c r="N909" s="312"/>
      <c r="O909" s="312"/>
      <c r="P909" s="312"/>
      <c r="Q909" s="312"/>
      <c r="R909" s="312"/>
      <c r="S909" s="312"/>
      <c r="T909" s="263"/>
      <c r="U909" s="263"/>
      <c r="V909" s="263"/>
      <c r="W909" s="258"/>
      <c r="X909" s="263"/>
      <c r="Y909" s="263"/>
      <c r="Z909" s="263"/>
      <c r="AA909" s="263"/>
      <c r="AB909" s="312"/>
      <c r="AC909" s="312"/>
      <c r="AD909" s="312"/>
      <c r="AE909" s="312"/>
      <c r="AF909" s="312"/>
      <c r="AG909" s="312"/>
      <c r="AH909" s="312"/>
      <c r="AI909" s="312"/>
      <c r="AJ909" s="263"/>
      <c r="AK909" s="263"/>
      <c r="AL909" s="263"/>
      <c r="AM909" s="263"/>
      <c r="AN909" s="263"/>
      <c r="AO909" s="263"/>
      <c r="AP909" s="263"/>
      <c r="AQ909" s="263"/>
      <c r="AS909" s="117"/>
      <c r="AT909" s="117"/>
      <c r="FK909" s="125"/>
      <c r="FL909" s="125"/>
      <c r="FM909" s="125"/>
    </row>
    <row r="910" spans="1:169" x14ac:dyDescent="0.3">
      <c r="A910" s="309"/>
      <c r="B910" s="310"/>
      <c r="C910" s="263"/>
      <c r="D910" s="263"/>
      <c r="E910" s="263"/>
      <c r="F910" s="263"/>
      <c r="G910" s="263"/>
      <c r="H910" s="263"/>
      <c r="I910" s="625"/>
      <c r="J910" s="314"/>
      <c r="K910" s="314"/>
      <c r="L910" s="744"/>
      <c r="M910" s="746"/>
      <c r="N910" s="312"/>
      <c r="O910" s="312"/>
      <c r="P910" s="312"/>
      <c r="Q910" s="312"/>
      <c r="R910" s="312"/>
      <c r="S910" s="312"/>
      <c r="T910" s="263"/>
      <c r="U910" s="263"/>
      <c r="V910" s="263"/>
      <c r="W910" s="258"/>
      <c r="X910" s="263"/>
      <c r="Y910" s="263"/>
      <c r="Z910" s="263"/>
      <c r="AA910" s="263"/>
      <c r="AB910" s="312"/>
      <c r="AC910" s="312"/>
      <c r="AD910" s="312"/>
      <c r="AE910" s="312"/>
      <c r="AF910" s="312"/>
      <c r="AG910" s="312"/>
      <c r="AH910" s="312"/>
      <c r="AI910" s="312"/>
      <c r="AJ910" s="263"/>
      <c r="AK910" s="263"/>
      <c r="AL910" s="263"/>
      <c r="AM910" s="263"/>
      <c r="AN910" s="263"/>
      <c r="AO910" s="263"/>
      <c r="AP910" s="263"/>
      <c r="AQ910" s="263"/>
      <c r="AS910" s="117"/>
      <c r="AT910" s="117"/>
      <c r="FK910" s="125"/>
      <c r="FL910" s="125"/>
      <c r="FM910" s="125"/>
    </row>
    <row r="911" spans="1:169" x14ac:dyDescent="0.3">
      <c r="A911" s="309"/>
      <c r="B911" s="310"/>
      <c r="C911" s="263"/>
      <c r="D911" s="263"/>
      <c r="E911" s="263"/>
      <c r="F911" s="263"/>
      <c r="G911" s="263"/>
      <c r="H911" s="263"/>
      <c r="I911" s="625"/>
      <c r="J911" s="314"/>
      <c r="K911" s="314"/>
      <c r="L911" s="744"/>
      <c r="M911" s="746"/>
      <c r="N911" s="312"/>
      <c r="O911" s="312"/>
      <c r="P911" s="312"/>
      <c r="Q911" s="312"/>
      <c r="R911" s="312"/>
      <c r="S911" s="312"/>
      <c r="T911" s="263"/>
      <c r="U911" s="263"/>
      <c r="V911" s="263"/>
      <c r="W911" s="258"/>
      <c r="X911" s="263"/>
      <c r="Y911" s="263"/>
      <c r="Z911" s="263"/>
      <c r="AA911" s="263"/>
      <c r="AB911" s="312"/>
      <c r="AC911" s="312"/>
      <c r="AD911" s="312"/>
      <c r="AE911" s="312"/>
      <c r="AF911" s="312"/>
      <c r="AG911" s="312"/>
      <c r="AH911" s="312"/>
      <c r="AI911" s="312"/>
      <c r="AJ911" s="263"/>
      <c r="AK911" s="263"/>
      <c r="AL911" s="263"/>
      <c r="AM911" s="263"/>
      <c r="AN911" s="263"/>
      <c r="AO911" s="263"/>
      <c r="AP911" s="263"/>
      <c r="AQ911" s="263"/>
      <c r="AS911" s="117"/>
      <c r="AT911" s="117"/>
      <c r="FK911" s="125"/>
      <c r="FL911" s="125"/>
      <c r="FM911" s="125"/>
    </row>
    <row r="912" spans="1:169" x14ac:dyDescent="0.3">
      <c r="A912" s="309"/>
      <c r="B912" s="310"/>
      <c r="C912" s="263"/>
      <c r="D912" s="263"/>
      <c r="E912" s="263"/>
      <c r="F912" s="263"/>
      <c r="G912" s="263"/>
      <c r="H912" s="263"/>
      <c r="I912" s="625"/>
      <c r="J912" s="314"/>
      <c r="K912" s="314"/>
      <c r="L912" s="744"/>
      <c r="M912" s="746"/>
      <c r="N912" s="312"/>
      <c r="O912" s="312"/>
      <c r="P912" s="312"/>
      <c r="Q912" s="312"/>
      <c r="R912" s="312"/>
      <c r="S912" s="312"/>
      <c r="T912" s="263"/>
      <c r="U912" s="263"/>
      <c r="V912" s="263"/>
      <c r="W912" s="258"/>
      <c r="X912" s="263"/>
      <c r="Y912" s="263"/>
      <c r="Z912" s="263"/>
      <c r="AA912" s="263"/>
      <c r="AB912" s="312"/>
      <c r="AC912" s="312"/>
      <c r="AD912" s="312"/>
      <c r="AE912" s="312"/>
      <c r="AF912" s="312"/>
      <c r="AG912" s="312"/>
      <c r="AH912" s="312"/>
      <c r="AI912" s="312"/>
      <c r="AJ912" s="263"/>
      <c r="AK912" s="263"/>
      <c r="AL912" s="263"/>
      <c r="AM912" s="263"/>
      <c r="AN912" s="263"/>
      <c r="AO912" s="263"/>
      <c r="AP912" s="263"/>
      <c r="AQ912" s="263"/>
      <c r="AS912" s="117"/>
      <c r="AT912" s="117"/>
      <c r="FK912" s="125"/>
      <c r="FL912" s="125"/>
      <c r="FM912" s="125"/>
    </row>
    <row r="913" spans="1:169" x14ac:dyDescent="0.3">
      <c r="A913" s="309"/>
      <c r="B913" s="310"/>
      <c r="C913" s="263"/>
      <c r="D913" s="263"/>
      <c r="E913" s="263"/>
      <c r="F913" s="263"/>
      <c r="G913" s="263"/>
      <c r="H913" s="263"/>
      <c r="I913" s="625"/>
      <c r="J913" s="314"/>
      <c r="K913" s="314"/>
      <c r="L913" s="744"/>
      <c r="M913" s="746"/>
      <c r="N913" s="312"/>
      <c r="O913" s="312"/>
      <c r="P913" s="312"/>
      <c r="Q913" s="312"/>
      <c r="R913" s="312"/>
      <c r="S913" s="312"/>
      <c r="T913" s="263"/>
      <c r="U913" s="263"/>
      <c r="V913" s="263"/>
      <c r="W913" s="258"/>
      <c r="X913" s="263"/>
      <c r="Y913" s="263"/>
      <c r="Z913" s="263"/>
      <c r="AA913" s="263"/>
      <c r="AB913" s="312"/>
      <c r="AC913" s="312"/>
      <c r="AD913" s="312"/>
      <c r="AE913" s="312"/>
      <c r="AF913" s="312"/>
      <c r="AG913" s="312"/>
      <c r="AH913" s="312"/>
      <c r="AI913" s="312"/>
      <c r="AJ913" s="263"/>
      <c r="AK913" s="263"/>
      <c r="AL913" s="263"/>
      <c r="AM913" s="263"/>
      <c r="AN913" s="263"/>
      <c r="AO913" s="263"/>
      <c r="AP913" s="263"/>
      <c r="AQ913" s="263"/>
      <c r="AS913" s="117"/>
      <c r="AT913" s="117"/>
      <c r="FK913" s="125"/>
      <c r="FL913" s="125"/>
      <c r="FM913" s="125"/>
    </row>
    <row r="914" spans="1:169" x14ac:dyDescent="0.3">
      <c r="A914" s="309"/>
      <c r="B914" s="310"/>
      <c r="C914" s="263"/>
      <c r="D914" s="263"/>
      <c r="E914" s="263"/>
      <c r="F914" s="263"/>
      <c r="G914" s="263"/>
      <c r="H914" s="263"/>
      <c r="I914" s="625"/>
      <c r="J914" s="314"/>
      <c r="K914" s="314"/>
      <c r="L914" s="744"/>
      <c r="M914" s="746"/>
      <c r="N914" s="312"/>
      <c r="O914" s="312"/>
      <c r="P914" s="312"/>
      <c r="Q914" s="312"/>
      <c r="R914" s="312"/>
      <c r="S914" s="312"/>
      <c r="T914" s="263"/>
      <c r="U914" s="263"/>
      <c r="V914" s="263"/>
      <c r="W914" s="258"/>
      <c r="X914" s="263"/>
      <c r="Y914" s="263"/>
      <c r="Z914" s="263"/>
      <c r="AA914" s="263"/>
      <c r="AB914" s="312"/>
      <c r="AC914" s="312"/>
      <c r="AD914" s="312"/>
      <c r="AE914" s="312"/>
      <c r="AF914" s="312"/>
      <c r="AG914" s="312"/>
      <c r="AH914" s="312"/>
      <c r="AI914" s="312"/>
      <c r="AJ914" s="263"/>
      <c r="AK914" s="263"/>
      <c r="AL914" s="263"/>
      <c r="AM914" s="263"/>
      <c r="AN914" s="263"/>
      <c r="AO914" s="263"/>
      <c r="AP914" s="263"/>
      <c r="AQ914" s="263"/>
      <c r="AS914" s="117"/>
      <c r="AT914" s="117"/>
      <c r="FK914" s="125"/>
      <c r="FL914" s="125"/>
      <c r="FM914" s="125"/>
    </row>
    <row r="915" spans="1:169" x14ac:dyDescent="0.3">
      <c r="A915" s="309"/>
      <c r="B915" s="310"/>
      <c r="C915" s="263"/>
      <c r="D915" s="263"/>
      <c r="E915" s="263"/>
      <c r="F915" s="263"/>
      <c r="G915" s="263"/>
      <c r="H915" s="263"/>
      <c r="I915" s="625"/>
      <c r="J915" s="314"/>
      <c r="K915" s="314"/>
      <c r="L915" s="744"/>
      <c r="M915" s="746"/>
      <c r="N915" s="312"/>
      <c r="O915" s="312"/>
      <c r="P915" s="312"/>
      <c r="Q915" s="312"/>
      <c r="R915" s="312"/>
      <c r="S915" s="312"/>
      <c r="T915" s="263"/>
      <c r="U915" s="263"/>
      <c r="V915" s="263"/>
      <c r="W915" s="258"/>
      <c r="X915" s="263"/>
      <c r="Y915" s="263"/>
      <c r="Z915" s="263"/>
      <c r="AA915" s="263"/>
      <c r="AB915" s="312"/>
      <c r="AC915" s="312"/>
      <c r="AD915" s="312"/>
      <c r="AE915" s="312"/>
      <c r="AF915" s="312"/>
      <c r="AG915" s="312"/>
      <c r="AH915" s="312"/>
      <c r="AI915" s="312"/>
      <c r="AJ915" s="263"/>
      <c r="AK915" s="263"/>
      <c r="AL915" s="263"/>
      <c r="AM915" s="263"/>
      <c r="AN915" s="263"/>
      <c r="AO915" s="263"/>
      <c r="AP915" s="263"/>
      <c r="AQ915" s="263"/>
      <c r="AS915" s="117"/>
      <c r="AT915" s="117"/>
      <c r="FK915" s="125"/>
      <c r="FL915" s="125"/>
      <c r="FM915" s="125"/>
    </row>
    <row r="916" spans="1:169" x14ac:dyDescent="0.3">
      <c r="A916" s="309"/>
      <c r="B916" s="310"/>
      <c r="C916" s="263"/>
      <c r="D916" s="263"/>
      <c r="E916" s="263"/>
      <c r="F916" s="263"/>
      <c r="G916" s="263"/>
      <c r="H916" s="263"/>
      <c r="I916" s="625"/>
      <c r="J916" s="314"/>
      <c r="K916" s="314"/>
      <c r="L916" s="744"/>
      <c r="M916" s="746"/>
      <c r="N916" s="312"/>
      <c r="O916" s="312"/>
      <c r="P916" s="312"/>
      <c r="Q916" s="312"/>
      <c r="R916" s="312"/>
      <c r="S916" s="312"/>
      <c r="T916" s="263"/>
      <c r="U916" s="263"/>
      <c r="V916" s="263"/>
      <c r="W916" s="258"/>
      <c r="X916" s="263"/>
      <c r="Y916" s="263"/>
      <c r="Z916" s="263"/>
      <c r="AA916" s="263"/>
      <c r="AB916" s="312"/>
      <c r="AC916" s="312"/>
      <c r="AD916" s="312"/>
      <c r="AE916" s="312"/>
      <c r="AF916" s="312"/>
      <c r="AG916" s="312"/>
      <c r="AH916" s="312"/>
      <c r="AI916" s="312"/>
      <c r="AJ916" s="263"/>
      <c r="AK916" s="263"/>
      <c r="AL916" s="263"/>
      <c r="AM916" s="263"/>
      <c r="AN916" s="263"/>
      <c r="AO916" s="263"/>
      <c r="AP916" s="263"/>
      <c r="AQ916" s="263"/>
      <c r="AS916" s="117"/>
      <c r="AT916" s="117"/>
      <c r="FK916" s="125"/>
      <c r="FL916" s="125"/>
      <c r="FM916" s="125"/>
    </row>
    <row r="917" spans="1:169" x14ac:dyDescent="0.3">
      <c r="A917" s="309"/>
      <c r="B917" s="310"/>
      <c r="C917" s="263"/>
      <c r="D917" s="263"/>
      <c r="E917" s="263"/>
      <c r="F917" s="263"/>
      <c r="G917" s="263"/>
      <c r="H917" s="263"/>
      <c r="I917" s="625"/>
      <c r="J917" s="314"/>
      <c r="K917" s="314"/>
      <c r="L917" s="744"/>
      <c r="M917" s="746"/>
      <c r="N917" s="312"/>
      <c r="O917" s="312"/>
      <c r="P917" s="312"/>
      <c r="Q917" s="312"/>
      <c r="R917" s="312"/>
      <c r="S917" s="312"/>
      <c r="T917" s="263"/>
      <c r="U917" s="263"/>
      <c r="V917" s="263"/>
      <c r="W917" s="258"/>
      <c r="X917" s="263"/>
      <c r="Y917" s="263"/>
      <c r="Z917" s="263"/>
      <c r="AA917" s="263"/>
      <c r="AB917" s="312"/>
      <c r="AC917" s="312"/>
      <c r="AD917" s="312"/>
      <c r="AE917" s="312"/>
      <c r="AF917" s="312"/>
      <c r="AG917" s="312"/>
      <c r="AH917" s="312"/>
      <c r="AI917" s="312"/>
      <c r="AJ917" s="263"/>
      <c r="AK917" s="263"/>
      <c r="AL917" s="263"/>
      <c r="AM917" s="263"/>
      <c r="AN917" s="263"/>
      <c r="AO917" s="263"/>
      <c r="AP917" s="263"/>
      <c r="AQ917" s="263"/>
      <c r="AS917" s="117"/>
      <c r="AT917" s="117"/>
      <c r="FK917" s="125"/>
      <c r="FL917" s="125"/>
      <c r="FM917" s="125"/>
    </row>
    <row r="918" spans="1:169" x14ac:dyDescent="0.3">
      <c r="A918" s="309"/>
      <c r="B918" s="310"/>
      <c r="C918" s="263"/>
      <c r="D918" s="263"/>
      <c r="E918" s="263"/>
      <c r="F918" s="263"/>
      <c r="G918" s="263"/>
      <c r="H918" s="263"/>
      <c r="I918" s="625"/>
      <c r="J918" s="314"/>
      <c r="K918" s="314"/>
      <c r="L918" s="744"/>
      <c r="M918" s="746"/>
      <c r="N918" s="312"/>
      <c r="O918" s="312"/>
      <c r="P918" s="312"/>
      <c r="Q918" s="312"/>
      <c r="R918" s="312"/>
      <c r="S918" s="312"/>
      <c r="T918" s="263"/>
      <c r="U918" s="263"/>
      <c r="V918" s="263"/>
      <c r="W918" s="258"/>
      <c r="X918" s="263"/>
      <c r="Y918" s="263"/>
      <c r="Z918" s="263"/>
      <c r="AA918" s="263"/>
      <c r="AB918" s="312"/>
      <c r="AC918" s="312"/>
      <c r="AD918" s="312"/>
      <c r="AE918" s="312"/>
      <c r="AF918" s="312"/>
      <c r="AG918" s="312"/>
      <c r="AH918" s="312"/>
      <c r="AI918" s="312"/>
      <c r="AJ918" s="263"/>
      <c r="AK918" s="263"/>
      <c r="AL918" s="263"/>
      <c r="AM918" s="263"/>
      <c r="AN918" s="263"/>
      <c r="AO918" s="263"/>
      <c r="AP918" s="263"/>
      <c r="AQ918" s="263"/>
      <c r="AS918" s="117"/>
      <c r="AT918" s="117"/>
      <c r="FK918" s="125"/>
      <c r="FL918" s="125"/>
      <c r="FM918" s="125"/>
    </row>
    <row r="919" spans="1:169" x14ac:dyDescent="0.3">
      <c r="A919" s="309"/>
      <c r="B919" s="310"/>
      <c r="C919" s="263"/>
      <c r="D919" s="263"/>
      <c r="E919" s="263"/>
      <c r="F919" s="263"/>
      <c r="G919" s="263"/>
      <c r="H919" s="263"/>
      <c r="I919" s="625"/>
      <c r="J919" s="314"/>
      <c r="K919" s="314"/>
      <c r="L919" s="744"/>
      <c r="M919" s="746"/>
      <c r="N919" s="312"/>
      <c r="O919" s="312"/>
      <c r="P919" s="312"/>
      <c r="Q919" s="312"/>
      <c r="R919" s="312"/>
      <c r="S919" s="312"/>
      <c r="T919" s="263"/>
      <c r="U919" s="263"/>
      <c r="V919" s="263"/>
      <c r="W919" s="258"/>
      <c r="X919" s="263"/>
      <c r="Y919" s="263"/>
      <c r="Z919" s="263"/>
      <c r="AA919" s="263"/>
      <c r="AB919" s="312"/>
      <c r="AC919" s="312"/>
      <c r="AD919" s="312"/>
      <c r="AE919" s="312"/>
      <c r="AF919" s="312"/>
      <c r="AG919" s="312"/>
      <c r="AH919" s="312"/>
      <c r="AI919" s="312"/>
      <c r="AJ919" s="263"/>
      <c r="AK919" s="263"/>
      <c r="AL919" s="263"/>
      <c r="AM919" s="263"/>
      <c r="AN919" s="263"/>
      <c r="AO919" s="263"/>
      <c r="AP919" s="263"/>
      <c r="AQ919" s="263"/>
      <c r="AS919" s="117"/>
      <c r="AT919" s="117"/>
      <c r="FK919" s="125"/>
      <c r="FL919" s="125"/>
      <c r="FM919" s="125"/>
    </row>
    <row r="920" spans="1:169" x14ac:dyDescent="0.3">
      <c r="A920" s="309"/>
      <c r="B920" s="310"/>
      <c r="C920" s="263"/>
      <c r="D920" s="263"/>
      <c r="E920" s="263"/>
      <c r="F920" s="263"/>
      <c r="G920" s="263"/>
      <c r="H920" s="263"/>
      <c r="I920" s="625"/>
      <c r="J920" s="314"/>
      <c r="K920" s="314"/>
      <c r="L920" s="744"/>
      <c r="M920" s="746"/>
      <c r="N920" s="312"/>
      <c r="O920" s="312"/>
      <c r="P920" s="312"/>
      <c r="Q920" s="312"/>
      <c r="R920" s="312"/>
      <c r="S920" s="312"/>
      <c r="T920" s="263"/>
      <c r="U920" s="263"/>
      <c r="V920" s="263"/>
      <c r="W920" s="258"/>
      <c r="X920" s="263"/>
      <c r="Y920" s="263"/>
      <c r="Z920" s="263"/>
      <c r="AA920" s="263"/>
      <c r="AB920" s="312"/>
      <c r="AC920" s="312"/>
      <c r="AD920" s="312"/>
      <c r="AE920" s="312"/>
      <c r="AF920" s="312"/>
      <c r="AG920" s="312"/>
      <c r="AH920" s="312"/>
      <c r="AI920" s="312"/>
      <c r="AJ920" s="263"/>
      <c r="AK920" s="263"/>
      <c r="AL920" s="263"/>
      <c r="AM920" s="263"/>
      <c r="AN920" s="263"/>
      <c r="AO920" s="263"/>
      <c r="AP920" s="263"/>
      <c r="AQ920" s="263"/>
      <c r="AS920" s="117"/>
      <c r="AT920" s="117"/>
      <c r="FK920" s="125"/>
      <c r="FL920" s="125"/>
      <c r="FM920" s="125"/>
    </row>
    <row r="921" spans="1:169" x14ac:dyDescent="0.3">
      <c r="A921" s="309"/>
      <c r="B921" s="310"/>
      <c r="C921" s="263"/>
      <c r="D921" s="263"/>
      <c r="E921" s="263"/>
      <c r="F921" s="263"/>
      <c r="G921" s="263"/>
      <c r="H921" s="263"/>
      <c r="I921" s="625"/>
      <c r="J921" s="314"/>
      <c r="K921" s="314"/>
      <c r="L921" s="744"/>
      <c r="M921" s="746"/>
      <c r="N921" s="312"/>
      <c r="O921" s="312"/>
      <c r="P921" s="312"/>
      <c r="Q921" s="312"/>
      <c r="R921" s="312"/>
      <c r="S921" s="312"/>
      <c r="T921" s="263"/>
      <c r="U921" s="263"/>
      <c r="V921" s="263"/>
      <c r="W921" s="258"/>
      <c r="X921" s="263"/>
      <c r="Y921" s="263"/>
      <c r="Z921" s="263"/>
      <c r="AA921" s="263"/>
      <c r="AB921" s="312"/>
      <c r="AC921" s="312"/>
      <c r="AD921" s="312"/>
      <c r="AE921" s="312"/>
      <c r="AF921" s="312"/>
      <c r="AG921" s="312"/>
      <c r="AH921" s="312"/>
      <c r="AI921" s="312"/>
      <c r="AJ921" s="263"/>
      <c r="AK921" s="263"/>
      <c r="AL921" s="263"/>
      <c r="AM921" s="263"/>
      <c r="AN921" s="263"/>
      <c r="AO921" s="263"/>
      <c r="AP921" s="263"/>
      <c r="AQ921" s="263"/>
      <c r="AS921" s="117"/>
      <c r="AT921" s="117"/>
      <c r="FK921" s="125"/>
      <c r="FL921" s="125"/>
      <c r="FM921" s="125"/>
    </row>
    <row r="922" spans="1:169" x14ac:dyDescent="0.3">
      <c r="A922" s="309"/>
      <c r="B922" s="310"/>
      <c r="C922" s="263"/>
      <c r="D922" s="263"/>
      <c r="E922" s="263"/>
      <c r="F922" s="263"/>
      <c r="G922" s="263"/>
      <c r="H922" s="263"/>
      <c r="I922" s="625"/>
      <c r="J922" s="314"/>
      <c r="K922" s="314"/>
      <c r="L922" s="744"/>
      <c r="M922" s="746"/>
      <c r="N922" s="312"/>
      <c r="O922" s="312"/>
      <c r="P922" s="312"/>
      <c r="Q922" s="312"/>
      <c r="R922" s="312"/>
      <c r="S922" s="312"/>
      <c r="T922" s="263"/>
      <c r="U922" s="263"/>
      <c r="V922" s="263"/>
      <c r="W922" s="258"/>
      <c r="X922" s="263"/>
      <c r="Y922" s="263"/>
      <c r="Z922" s="263"/>
      <c r="AA922" s="263"/>
      <c r="AB922" s="312"/>
      <c r="AC922" s="312"/>
      <c r="AD922" s="312"/>
      <c r="AE922" s="312"/>
      <c r="AF922" s="312"/>
      <c r="AG922" s="312"/>
      <c r="AH922" s="312"/>
      <c r="AI922" s="312"/>
      <c r="AJ922" s="263"/>
      <c r="AK922" s="263"/>
      <c r="AL922" s="263"/>
      <c r="AM922" s="263"/>
      <c r="AN922" s="263"/>
      <c r="AO922" s="263"/>
      <c r="AP922" s="263"/>
      <c r="AQ922" s="263"/>
      <c r="AS922" s="117"/>
      <c r="AT922" s="117"/>
      <c r="FK922" s="125"/>
      <c r="FL922" s="125"/>
      <c r="FM922" s="125"/>
    </row>
    <row r="923" spans="1:169" x14ac:dyDescent="0.3">
      <c r="A923" s="309"/>
      <c r="B923" s="310"/>
      <c r="C923" s="263"/>
      <c r="D923" s="263"/>
      <c r="E923" s="263"/>
      <c r="F923" s="263"/>
      <c r="G923" s="263"/>
      <c r="H923" s="263"/>
      <c r="I923" s="625"/>
      <c r="J923" s="314"/>
      <c r="K923" s="314"/>
      <c r="L923" s="744"/>
      <c r="M923" s="746"/>
      <c r="N923" s="312"/>
      <c r="O923" s="312"/>
      <c r="P923" s="312"/>
      <c r="Q923" s="312"/>
      <c r="R923" s="312"/>
      <c r="S923" s="312"/>
      <c r="T923" s="263"/>
      <c r="U923" s="263"/>
      <c r="V923" s="263"/>
      <c r="W923" s="258"/>
      <c r="X923" s="263"/>
      <c r="Y923" s="263"/>
      <c r="Z923" s="263"/>
      <c r="AA923" s="263"/>
      <c r="AB923" s="312"/>
      <c r="AC923" s="312"/>
      <c r="AD923" s="312"/>
      <c r="AE923" s="312"/>
      <c r="AF923" s="312"/>
      <c r="AG923" s="312"/>
      <c r="AH923" s="312"/>
      <c r="AI923" s="312"/>
      <c r="AJ923" s="263"/>
      <c r="AK923" s="263"/>
      <c r="AL923" s="263"/>
      <c r="AM923" s="263"/>
      <c r="AN923" s="263"/>
      <c r="AO923" s="263"/>
      <c r="AP923" s="263"/>
      <c r="AQ923" s="263"/>
      <c r="AS923" s="117"/>
      <c r="AT923" s="117"/>
      <c r="FK923" s="125"/>
      <c r="FL923" s="125"/>
      <c r="FM923" s="125"/>
    </row>
    <row r="924" spans="1:169" x14ac:dyDescent="0.3">
      <c r="A924" s="309"/>
      <c r="B924" s="310"/>
      <c r="C924" s="263"/>
      <c r="D924" s="263"/>
      <c r="E924" s="263"/>
      <c r="F924" s="263"/>
      <c r="G924" s="263"/>
      <c r="H924" s="263"/>
      <c r="I924" s="625"/>
      <c r="J924" s="314"/>
      <c r="K924" s="314"/>
      <c r="L924" s="744"/>
      <c r="M924" s="746"/>
      <c r="N924" s="312"/>
      <c r="O924" s="312"/>
      <c r="P924" s="312"/>
      <c r="Q924" s="312"/>
      <c r="R924" s="312"/>
      <c r="S924" s="312"/>
      <c r="T924" s="263"/>
      <c r="U924" s="263"/>
      <c r="V924" s="263"/>
      <c r="W924" s="258"/>
      <c r="X924" s="263"/>
      <c r="Y924" s="263"/>
      <c r="Z924" s="263"/>
      <c r="AA924" s="263"/>
      <c r="AB924" s="312"/>
      <c r="AC924" s="312"/>
      <c r="AD924" s="312"/>
      <c r="AE924" s="312"/>
      <c r="AF924" s="312"/>
      <c r="AG924" s="312"/>
      <c r="AH924" s="312"/>
      <c r="AI924" s="312"/>
      <c r="AJ924" s="263"/>
      <c r="AK924" s="263"/>
      <c r="AL924" s="263"/>
      <c r="AM924" s="263"/>
      <c r="AN924" s="263"/>
      <c r="AO924" s="263"/>
      <c r="AP924" s="263"/>
      <c r="AQ924" s="263"/>
      <c r="AS924" s="117"/>
      <c r="AT924" s="117"/>
      <c r="FK924" s="125"/>
      <c r="FL924" s="125"/>
      <c r="FM924" s="125"/>
    </row>
    <row r="925" spans="1:169" x14ac:dyDescent="0.3">
      <c r="A925" s="309"/>
      <c r="B925" s="310"/>
      <c r="C925" s="263"/>
      <c r="D925" s="263"/>
      <c r="E925" s="263"/>
      <c r="F925" s="263"/>
      <c r="G925" s="263"/>
      <c r="H925" s="263"/>
      <c r="I925" s="625"/>
      <c r="J925" s="314"/>
      <c r="K925" s="314"/>
      <c r="L925" s="744"/>
      <c r="M925" s="746"/>
      <c r="N925" s="312"/>
      <c r="O925" s="312"/>
      <c r="P925" s="312"/>
      <c r="Q925" s="312"/>
      <c r="R925" s="312"/>
      <c r="S925" s="312"/>
      <c r="T925" s="263"/>
      <c r="U925" s="263"/>
      <c r="V925" s="263"/>
      <c r="W925" s="258"/>
      <c r="X925" s="263"/>
      <c r="Y925" s="263"/>
      <c r="Z925" s="263"/>
      <c r="AA925" s="263"/>
      <c r="AB925" s="312"/>
      <c r="AC925" s="312"/>
      <c r="AD925" s="312"/>
      <c r="AE925" s="312"/>
      <c r="AF925" s="312"/>
      <c r="AG925" s="312"/>
      <c r="AH925" s="312"/>
      <c r="AI925" s="312"/>
      <c r="AJ925" s="263"/>
      <c r="AK925" s="263"/>
      <c r="AL925" s="263"/>
      <c r="AM925" s="263"/>
      <c r="AN925" s="263"/>
      <c r="AO925" s="263"/>
      <c r="AP925" s="263"/>
      <c r="AQ925" s="263"/>
      <c r="AS925" s="117"/>
      <c r="AT925" s="117"/>
      <c r="FK925" s="125"/>
      <c r="FL925" s="125"/>
      <c r="FM925" s="125"/>
    </row>
    <row r="926" spans="1:169" x14ac:dyDescent="0.3">
      <c r="A926" s="309"/>
      <c r="B926" s="310"/>
      <c r="C926" s="263"/>
      <c r="D926" s="263"/>
      <c r="E926" s="263"/>
      <c r="F926" s="263"/>
      <c r="G926" s="263"/>
      <c r="H926" s="263"/>
      <c r="I926" s="625"/>
      <c r="J926" s="314"/>
      <c r="K926" s="314"/>
      <c r="L926" s="744"/>
      <c r="M926" s="746"/>
      <c r="N926" s="312"/>
      <c r="O926" s="312"/>
      <c r="P926" s="312"/>
      <c r="Q926" s="312"/>
      <c r="R926" s="312"/>
      <c r="S926" s="312"/>
      <c r="T926" s="263"/>
      <c r="U926" s="263"/>
      <c r="V926" s="263"/>
      <c r="W926" s="258"/>
      <c r="X926" s="263"/>
      <c r="Y926" s="263"/>
      <c r="Z926" s="263"/>
      <c r="AA926" s="263"/>
      <c r="AB926" s="312"/>
      <c r="AC926" s="312"/>
      <c r="AD926" s="312"/>
      <c r="AE926" s="312"/>
      <c r="AF926" s="312"/>
      <c r="AG926" s="312"/>
      <c r="AH926" s="312"/>
      <c r="AI926" s="312"/>
      <c r="AJ926" s="263"/>
      <c r="AK926" s="263"/>
      <c r="AL926" s="263"/>
      <c r="AM926" s="263"/>
      <c r="AN926" s="263"/>
      <c r="AO926" s="263"/>
      <c r="AP926" s="263"/>
      <c r="AQ926" s="263"/>
      <c r="AS926" s="117"/>
      <c r="AT926" s="117"/>
      <c r="FK926" s="125"/>
      <c r="FL926" s="125"/>
      <c r="FM926" s="125"/>
    </row>
    <row r="927" spans="1:169" x14ac:dyDescent="0.3">
      <c r="A927" s="309"/>
      <c r="B927" s="310"/>
      <c r="C927" s="263"/>
      <c r="D927" s="263"/>
      <c r="E927" s="263"/>
      <c r="F927" s="263"/>
      <c r="G927" s="263"/>
      <c r="H927" s="263"/>
      <c r="I927" s="625"/>
      <c r="J927" s="314"/>
      <c r="K927" s="314"/>
      <c r="L927" s="744"/>
      <c r="M927" s="746"/>
      <c r="N927" s="312"/>
      <c r="O927" s="312"/>
      <c r="P927" s="312"/>
      <c r="Q927" s="312"/>
      <c r="R927" s="312"/>
      <c r="S927" s="312"/>
      <c r="T927" s="263"/>
      <c r="U927" s="263"/>
      <c r="V927" s="263"/>
      <c r="W927" s="258"/>
      <c r="X927" s="263"/>
      <c r="Y927" s="263"/>
      <c r="Z927" s="263"/>
      <c r="AA927" s="263"/>
      <c r="AB927" s="312"/>
      <c r="AC927" s="312"/>
      <c r="AD927" s="312"/>
      <c r="AE927" s="312"/>
      <c r="AF927" s="312"/>
      <c r="AG927" s="312"/>
      <c r="AH927" s="312"/>
      <c r="AI927" s="312"/>
      <c r="AJ927" s="263"/>
      <c r="AK927" s="263"/>
      <c r="AL927" s="263"/>
      <c r="AM927" s="263"/>
      <c r="AN927" s="263"/>
      <c r="AO927" s="263"/>
      <c r="AP927" s="263"/>
      <c r="AQ927" s="263"/>
      <c r="AS927" s="117"/>
      <c r="AT927" s="117"/>
      <c r="FK927" s="125"/>
      <c r="FL927" s="125"/>
      <c r="FM927" s="125"/>
    </row>
    <row r="928" spans="1:169" x14ac:dyDescent="0.3">
      <c r="A928" s="309"/>
      <c r="B928" s="310"/>
      <c r="C928" s="263"/>
      <c r="D928" s="263"/>
      <c r="E928" s="263"/>
      <c r="F928" s="263"/>
      <c r="G928" s="263"/>
      <c r="H928" s="263"/>
      <c r="I928" s="625"/>
      <c r="J928" s="314"/>
      <c r="K928" s="314"/>
      <c r="L928" s="744"/>
      <c r="M928" s="746"/>
      <c r="N928" s="312"/>
      <c r="O928" s="312"/>
      <c r="P928" s="312"/>
      <c r="Q928" s="312"/>
      <c r="R928" s="312"/>
      <c r="S928" s="312"/>
      <c r="T928" s="263"/>
      <c r="U928" s="263"/>
      <c r="V928" s="263"/>
      <c r="W928" s="258"/>
      <c r="X928" s="263"/>
      <c r="Y928" s="263"/>
      <c r="Z928" s="263"/>
      <c r="AA928" s="263"/>
      <c r="AB928" s="312"/>
      <c r="AC928" s="312"/>
      <c r="AD928" s="312"/>
      <c r="AE928" s="312"/>
      <c r="AF928" s="312"/>
      <c r="AG928" s="312"/>
      <c r="AH928" s="312"/>
      <c r="AI928" s="312"/>
      <c r="AJ928" s="263"/>
      <c r="AK928" s="263"/>
      <c r="AL928" s="263"/>
      <c r="AM928" s="263"/>
      <c r="AN928" s="263"/>
      <c r="AO928" s="263"/>
      <c r="AP928" s="263"/>
      <c r="AQ928" s="263"/>
      <c r="AS928" s="117"/>
      <c r="AT928" s="117"/>
      <c r="FK928" s="125"/>
      <c r="FL928" s="125"/>
      <c r="FM928" s="125"/>
    </row>
    <row r="929" spans="1:169" x14ac:dyDescent="0.3">
      <c r="A929" s="309"/>
      <c r="B929" s="310"/>
      <c r="C929" s="263"/>
      <c r="D929" s="263"/>
      <c r="E929" s="263"/>
      <c r="F929" s="263"/>
      <c r="G929" s="263"/>
      <c r="H929" s="263"/>
      <c r="I929" s="625"/>
      <c r="J929" s="314"/>
      <c r="K929" s="314"/>
      <c r="L929" s="744"/>
      <c r="M929" s="746"/>
      <c r="N929" s="312"/>
      <c r="O929" s="312"/>
      <c r="P929" s="312"/>
      <c r="Q929" s="312"/>
      <c r="R929" s="312"/>
      <c r="S929" s="312"/>
      <c r="T929" s="263"/>
      <c r="U929" s="263"/>
      <c r="V929" s="263"/>
      <c r="W929" s="258"/>
      <c r="X929" s="263"/>
      <c r="Y929" s="263"/>
      <c r="Z929" s="263"/>
      <c r="AA929" s="263"/>
      <c r="AB929" s="312"/>
      <c r="AC929" s="312"/>
      <c r="AD929" s="312"/>
      <c r="AE929" s="312"/>
      <c r="AF929" s="312"/>
      <c r="AG929" s="312"/>
      <c r="AH929" s="312"/>
      <c r="AI929" s="312"/>
      <c r="AJ929" s="263"/>
      <c r="AK929" s="263"/>
      <c r="AL929" s="263"/>
      <c r="AM929" s="263"/>
      <c r="AN929" s="263"/>
      <c r="AO929" s="263"/>
      <c r="AP929" s="263"/>
      <c r="AQ929" s="263"/>
      <c r="AS929" s="117"/>
      <c r="AT929" s="117"/>
      <c r="FK929" s="125"/>
      <c r="FL929" s="125"/>
      <c r="FM929" s="125"/>
    </row>
    <row r="930" spans="1:169" x14ac:dyDescent="0.3">
      <c r="A930" s="309"/>
      <c r="B930" s="310"/>
      <c r="C930" s="263"/>
      <c r="D930" s="263"/>
      <c r="E930" s="263"/>
      <c r="F930" s="263"/>
      <c r="G930" s="263"/>
      <c r="H930" s="263"/>
      <c r="I930" s="625"/>
      <c r="J930" s="314"/>
      <c r="K930" s="314"/>
      <c r="L930" s="744"/>
      <c r="M930" s="746"/>
      <c r="N930" s="312"/>
      <c r="O930" s="312"/>
      <c r="P930" s="312"/>
      <c r="Q930" s="312"/>
      <c r="R930" s="312"/>
      <c r="S930" s="312"/>
      <c r="T930" s="263"/>
      <c r="U930" s="263"/>
      <c r="V930" s="263"/>
      <c r="W930" s="258"/>
      <c r="X930" s="263"/>
      <c r="Y930" s="263"/>
      <c r="Z930" s="263"/>
      <c r="AA930" s="263"/>
      <c r="AB930" s="312"/>
      <c r="AC930" s="312"/>
      <c r="AD930" s="312"/>
      <c r="AE930" s="312"/>
      <c r="AF930" s="312"/>
      <c r="AG930" s="312"/>
      <c r="AH930" s="312"/>
      <c r="AI930" s="312"/>
      <c r="AJ930" s="263"/>
      <c r="AK930" s="263"/>
      <c r="AL930" s="263"/>
      <c r="AM930" s="263"/>
      <c r="AN930" s="263"/>
      <c r="AO930" s="263"/>
      <c r="AP930" s="263"/>
      <c r="AQ930" s="263"/>
      <c r="AS930" s="117"/>
      <c r="AT930" s="117"/>
      <c r="FK930" s="125"/>
      <c r="FL930" s="125"/>
      <c r="FM930" s="125"/>
    </row>
    <row r="931" spans="1:169" x14ac:dyDescent="0.3">
      <c r="A931" s="309"/>
      <c r="B931" s="310"/>
      <c r="C931" s="263"/>
      <c r="D931" s="263"/>
      <c r="E931" s="263"/>
      <c r="F931" s="263"/>
      <c r="G931" s="263"/>
      <c r="H931" s="263"/>
      <c r="I931" s="625"/>
      <c r="J931" s="314"/>
      <c r="K931" s="314"/>
      <c r="L931" s="744"/>
      <c r="M931" s="746"/>
      <c r="N931" s="312"/>
      <c r="O931" s="312"/>
      <c r="P931" s="312"/>
      <c r="Q931" s="312"/>
      <c r="R931" s="312"/>
      <c r="S931" s="312"/>
      <c r="T931" s="263"/>
      <c r="U931" s="263"/>
      <c r="V931" s="263"/>
      <c r="W931" s="258"/>
      <c r="X931" s="263"/>
      <c r="Y931" s="263"/>
      <c r="Z931" s="263"/>
      <c r="AA931" s="263"/>
      <c r="AB931" s="312"/>
      <c r="AC931" s="312"/>
      <c r="AD931" s="312"/>
      <c r="AE931" s="312"/>
      <c r="AF931" s="312"/>
      <c r="AG931" s="312"/>
      <c r="AH931" s="312"/>
      <c r="AI931" s="312"/>
      <c r="AJ931" s="263"/>
      <c r="AK931" s="263"/>
      <c r="AL931" s="263"/>
      <c r="AM931" s="263"/>
      <c r="AN931" s="263"/>
      <c r="AO931" s="263"/>
      <c r="AP931" s="263"/>
      <c r="AQ931" s="263"/>
      <c r="AS931" s="117"/>
      <c r="AT931" s="117"/>
      <c r="FK931" s="125"/>
      <c r="FL931" s="125"/>
      <c r="FM931" s="125"/>
    </row>
    <row r="932" spans="1:169" x14ac:dyDescent="0.3">
      <c r="A932" s="309"/>
      <c r="B932" s="310"/>
      <c r="C932" s="263"/>
      <c r="D932" s="263"/>
      <c r="E932" s="263"/>
      <c r="F932" s="263"/>
      <c r="G932" s="263"/>
      <c r="H932" s="263"/>
      <c r="I932" s="625"/>
      <c r="J932" s="314"/>
      <c r="K932" s="314"/>
      <c r="L932" s="744"/>
      <c r="M932" s="746"/>
      <c r="N932" s="312"/>
      <c r="O932" s="312"/>
      <c r="P932" s="312"/>
      <c r="Q932" s="312"/>
      <c r="R932" s="312"/>
      <c r="S932" s="312"/>
      <c r="T932" s="263"/>
      <c r="U932" s="263"/>
      <c r="V932" s="263"/>
      <c r="W932" s="258"/>
      <c r="X932" s="263"/>
      <c r="Y932" s="263"/>
      <c r="Z932" s="263"/>
      <c r="AA932" s="263"/>
      <c r="AB932" s="312"/>
      <c r="AC932" s="312"/>
      <c r="AD932" s="312"/>
      <c r="AE932" s="312"/>
      <c r="AF932" s="312"/>
      <c r="AG932" s="312"/>
      <c r="AH932" s="312"/>
      <c r="AI932" s="312"/>
      <c r="AJ932" s="263"/>
      <c r="AK932" s="263"/>
      <c r="AL932" s="263"/>
      <c r="AM932" s="263"/>
      <c r="AN932" s="263"/>
      <c r="AO932" s="263"/>
      <c r="AP932" s="263"/>
      <c r="AQ932" s="263"/>
      <c r="AS932" s="117"/>
      <c r="AT932" s="117"/>
      <c r="FK932" s="125"/>
      <c r="FL932" s="125"/>
      <c r="FM932" s="125"/>
    </row>
    <row r="933" spans="1:169" x14ac:dyDescent="0.3">
      <c r="A933" s="309"/>
      <c r="B933" s="310"/>
      <c r="C933" s="263"/>
      <c r="D933" s="263"/>
      <c r="E933" s="263"/>
      <c r="F933" s="263"/>
      <c r="G933" s="263"/>
      <c r="H933" s="263"/>
      <c r="I933" s="625"/>
      <c r="J933" s="314"/>
      <c r="K933" s="314"/>
      <c r="L933" s="744"/>
      <c r="M933" s="746"/>
      <c r="N933" s="312"/>
      <c r="O933" s="312"/>
      <c r="P933" s="312"/>
      <c r="Q933" s="312"/>
      <c r="R933" s="312"/>
      <c r="S933" s="312"/>
      <c r="T933" s="263"/>
      <c r="U933" s="263"/>
      <c r="V933" s="263"/>
      <c r="W933" s="258"/>
      <c r="X933" s="263"/>
      <c r="Y933" s="263"/>
      <c r="Z933" s="263"/>
      <c r="AA933" s="263"/>
      <c r="AB933" s="312"/>
      <c r="AC933" s="312"/>
      <c r="AD933" s="312"/>
      <c r="AE933" s="312"/>
      <c r="AF933" s="312"/>
      <c r="AG933" s="312"/>
      <c r="AH933" s="312"/>
      <c r="AI933" s="312"/>
      <c r="AJ933" s="263"/>
      <c r="AK933" s="263"/>
      <c r="AL933" s="263"/>
      <c r="AM933" s="263"/>
      <c r="AN933" s="263"/>
      <c r="AO933" s="263"/>
      <c r="AP933" s="263"/>
      <c r="AQ933" s="263"/>
      <c r="AS933" s="117"/>
      <c r="AT933" s="117"/>
      <c r="FK933" s="125"/>
      <c r="FL933" s="125"/>
      <c r="FM933" s="125"/>
    </row>
    <row r="934" spans="1:169" x14ac:dyDescent="0.3">
      <c r="A934" s="309"/>
      <c r="B934" s="310"/>
      <c r="C934" s="263"/>
      <c r="D934" s="263"/>
      <c r="E934" s="263"/>
      <c r="F934" s="263"/>
      <c r="G934" s="263"/>
      <c r="H934" s="263"/>
      <c r="I934" s="625"/>
      <c r="J934" s="314"/>
      <c r="K934" s="314"/>
      <c r="L934" s="744"/>
      <c r="M934" s="746"/>
      <c r="N934" s="312"/>
      <c r="O934" s="312"/>
      <c r="P934" s="312"/>
      <c r="Q934" s="312"/>
      <c r="R934" s="312"/>
      <c r="S934" s="312"/>
      <c r="T934" s="263"/>
      <c r="U934" s="263"/>
      <c r="V934" s="263"/>
      <c r="W934" s="258"/>
      <c r="X934" s="263"/>
      <c r="Y934" s="263"/>
      <c r="Z934" s="263"/>
      <c r="AA934" s="263"/>
      <c r="AB934" s="312"/>
      <c r="AC934" s="312"/>
      <c r="AD934" s="312"/>
      <c r="AE934" s="312"/>
      <c r="AF934" s="312"/>
      <c r="AG934" s="312"/>
      <c r="AH934" s="312"/>
      <c r="AI934" s="312"/>
      <c r="AJ934" s="263"/>
      <c r="AK934" s="263"/>
      <c r="AL934" s="263"/>
      <c r="AM934" s="263"/>
      <c r="AN934" s="263"/>
      <c r="AO934" s="263"/>
      <c r="AP934" s="263"/>
      <c r="AQ934" s="263"/>
      <c r="AS934" s="117"/>
      <c r="AT934" s="117"/>
      <c r="FK934" s="125"/>
      <c r="FL934" s="125"/>
      <c r="FM934" s="125"/>
    </row>
    <row r="935" spans="1:169" x14ac:dyDescent="0.3">
      <c r="A935" s="309"/>
      <c r="B935" s="310"/>
      <c r="C935" s="263"/>
      <c r="D935" s="263"/>
      <c r="E935" s="263"/>
      <c r="F935" s="263"/>
      <c r="G935" s="263"/>
      <c r="H935" s="263"/>
      <c r="I935" s="625"/>
      <c r="J935" s="314"/>
      <c r="K935" s="314"/>
      <c r="L935" s="744"/>
      <c r="M935" s="746"/>
      <c r="N935" s="312"/>
      <c r="O935" s="312"/>
      <c r="P935" s="312"/>
      <c r="Q935" s="312"/>
      <c r="R935" s="312"/>
      <c r="S935" s="312"/>
      <c r="T935" s="263"/>
      <c r="U935" s="263"/>
      <c r="V935" s="263"/>
      <c r="W935" s="258"/>
      <c r="X935" s="263"/>
      <c r="Y935" s="263"/>
      <c r="Z935" s="263"/>
      <c r="AA935" s="263"/>
      <c r="AB935" s="312"/>
      <c r="AC935" s="312"/>
      <c r="AD935" s="312"/>
      <c r="AE935" s="312"/>
      <c r="AF935" s="312"/>
      <c r="AG935" s="312"/>
      <c r="AH935" s="312"/>
      <c r="AI935" s="312"/>
      <c r="AJ935" s="263"/>
      <c r="AK935" s="263"/>
      <c r="AL935" s="263"/>
      <c r="AM935" s="263"/>
      <c r="AN935" s="263"/>
      <c r="AO935" s="263"/>
      <c r="AP935" s="263"/>
      <c r="AQ935" s="263"/>
      <c r="AS935" s="117"/>
      <c r="AT935" s="117"/>
      <c r="FK935" s="125"/>
      <c r="FL935" s="125"/>
      <c r="FM935" s="125"/>
    </row>
    <row r="936" spans="1:169" x14ac:dyDescent="0.3">
      <c r="A936" s="309"/>
      <c r="B936" s="310"/>
      <c r="C936" s="263"/>
      <c r="D936" s="263"/>
      <c r="E936" s="263"/>
      <c r="F936" s="263"/>
      <c r="G936" s="263"/>
      <c r="H936" s="263"/>
      <c r="I936" s="625"/>
      <c r="J936" s="314"/>
      <c r="K936" s="314"/>
      <c r="L936" s="744"/>
      <c r="M936" s="746"/>
      <c r="N936" s="312"/>
      <c r="O936" s="312"/>
      <c r="P936" s="312"/>
      <c r="Q936" s="312"/>
      <c r="R936" s="312"/>
      <c r="S936" s="312"/>
      <c r="T936" s="263"/>
      <c r="U936" s="263"/>
      <c r="V936" s="263"/>
      <c r="W936" s="258"/>
      <c r="X936" s="263"/>
      <c r="Y936" s="263"/>
      <c r="Z936" s="263"/>
      <c r="AA936" s="263"/>
      <c r="AB936" s="312"/>
      <c r="AC936" s="312"/>
      <c r="AD936" s="312"/>
      <c r="AE936" s="312"/>
      <c r="AF936" s="312"/>
      <c r="AG936" s="312"/>
      <c r="AH936" s="312"/>
      <c r="AI936" s="312"/>
      <c r="AJ936" s="263"/>
      <c r="AK936" s="263"/>
      <c r="AL936" s="263"/>
      <c r="AM936" s="263"/>
      <c r="AN936" s="263"/>
      <c r="AO936" s="263"/>
      <c r="AP936" s="263"/>
      <c r="AQ936" s="263"/>
      <c r="AS936" s="117"/>
      <c r="AT936" s="117"/>
      <c r="FK936" s="125"/>
      <c r="FL936" s="125"/>
      <c r="FM936" s="125"/>
    </row>
    <row r="937" spans="1:169" x14ac:dyDescent="0.3">
      <c r="A937" s="309"/>
      <c r="B937" s="310"/>
      <c r="C937" s="263"/>
      <c r="D937" s="263"/>
      <c r="E937" s="263"/>
      <c r="F937" s="263"/>
      <c r="G937" s="263"/>
      <c r="H937" s="263"/>
      <c r="I937" s="625"/>
      <c r="J937" s="314"/>
      <c r="K937" s="314"/>
      <c r="L937" s="744"/>
      <c r="M937" s="746"/>
      <c r="N937" s="312"/>
      <c r="O937" s="312"/>
      <c r="P937" s="312"/>
      <c r="Q937" s="312"/>
      <c r="R937" s="312"/>
      <c r="S937" s="312"/>
      <c r="T937" s="263"/>
      <c r="U937" s="263"/>
      <c r="V937" s="263"/>
      <c r="W937" s="258"/>
      <c r="X937" s="263"/>
      <c r="Y937" s="263"/>
      <c r="Z937" s="263"/>
      <c r="AA937" s="263"/>
      <c r="AB937" s="312"/>
      <c r="AC937" s="312"/>
      <c r="AD937" s="312"/>
      <c r="AE937" s="312"/>
      <c r="AF937" s="312"/>
      <c r="AG937" s="312"/>
      <c r="AH937" s="312"/>
      <c r="AI937" s="312"/>
      <c r="AJ937" s="263"/>
      <c r="AK937" s="263"/>
      <c r="AL937" s="263"/>
      <c r="AM937" s="263"/>
      <c r="AN937" s="263"/>
      <c r="AO937" s="263"/>
      <c r="AP937" s="263"/>
      <c r="AQ937" s="263"/>
      <c r="AS937" s="117"/>
      <c r="AT937" s="117"/>
      <c r="FK937" s="125"/>
      <c r="FL937" s="125"/>
      <c r="FM937" s="125"/>
    </row>
    <row r="938" spans="1:169" x14ac:dyDescent="0.3">
      <c r="A938" s="309"/>
      <c r="B938" s="310"/>
      <c r="C938" s="263"/>
      <c r="D938" s="263"/>
      <c r="E938" s="263"/>
      <c r="F938" s="263"/>
      <c r="G938" s="263"/>
      <c r="H938" s="263"/>
      <c r="I938" s="625"/>
      <c r="J938" s="314"/>
      <c r="K938" s="314"/>
      <c r="L938" s="744"/>
      <c r="M938" s="746"/>
      <c r="N938" s="312"/>
      <c r="O938" s="312"/>
      <c r="P938" s="312"/>
      <c r="Q938" s="312"/>
      <c r="R938" s="312"/>
      <c r="S938" s="312"/>
      <c r="T938" s="263"/>
      <c r="U938" s="263"/>
      <c r="V938" s="263"/>
      <c r="W938" s="258"/>
      <c r="X938" s="263"/>
      <c r="Y938" s="263"/>
      <c r="Z938" s="263"/>
      <c r="AA938" s="263"/>
      <c r="AB938" s="312"/>
      <c r="AC938" s="312"/>
      <c r="AD938" s="312"/>
      <c r="AE938" s="312"/>
      <c r="AF938" s="312"/>
      <c r="AG938" s="312"/>
      <c r="AH938" s="312"/>
      <c r="AI938" s="312"/>
      <c r="AJ938" s="263"/>
      <c r="AK938" s="263"/>
      <c r="AL938" s="263"/>
      <c r="AM938" s="263"/>
      <c r="AN938" s="263"/>
      <c r="AO938" s="263"/>
      <c r="AP938" s="263"/>
      <c r="AQ938" s="263"/>
      <c r="AS938" s="117"/>
      <c r="AT938" s="117"/>
      <c r="FK938" s="125"/>
      <c r="FL938" s="125"/>
      <c r="FM938" s="125"/>
    </row>
    <row r="939" spans="1:169" x14ac:dyDescent="0.3">
      <c r="A939" s="309"/>
      <c r="B939" s="310"/>
      <c r="C939" s="263"/>
      <c r="D939" s="263"/>
      <c r="E939" s="263"/>
      <c r="F939" s="263"/>
      <c r="G939" s="263"/>
      <c r="H939" s="263"/>
      <c r="I939" s="625"/>
      <c r="J939" s="314"/>
      <c r="K939" s="314"/>
      <c r="L939" s="744"/>
      <c r="M939" s="746"/>
      <c r="N939" s="312"/>
      <c r="O939" s="312"/>
      <c r="P939" s="312"/>
      <c r="Q939" s="312"/>
      <c r="R939" s="312"/>
      <c r="S939" s="312"/>
      <c r="T939" s="263"/>
      <c r="U939" s="263"/>
      <c r="V939" s="263"/>
      <c r="W939" s="258"/>
      <c r="X939" s="263"/>
      <c r="Y939" s="263"/>
      <c r="Z939" s="263"/>
      <c r="AA939" s="263"/>
      <c r="AB939" s="312"/>
      <c r="AC939" s="312"/>
      <c r="AD939" s="312"/>
      <c r="AE939" s="312"/>
      <c r="AF939" s="312"/>
      <c r="AG939" s="312"/>
      <c r="AH939" s="312"/>
      <c r="AI939" s="312"/>
      <c r="AJ939" s="263"/>
      <c r="AK939" s="263"/>
      <c r="AL939" s="263"/>
      <c r="AM939" s="263"/>
      <c r="AN939" s="263"/>
      <c r="AO939" s="263"/>
      <c r="AP939" s="263"/>
      <c r="AQ939" s="263"/>
      <c r="AS939" s="117"/>
      <c r="AT939" s="117"/>
      <c r="FK939" s="125"/>
      <c r="FL939" s="125"/>
      <c r="FM939" s="125"/>
    </row>
    <row r="940" spans="1:169" x14ac:dyDescent="0.3">
      <c r="A940" s="309"/>
      <c r="B940" s="310"/>
      <c r="C940" s="263"/>
      <c r="D940" s="263"/>
      <c r="E940" s="263"/>
      <c r="F940" s="263"/>
      <c r="G940" s="263"/>
      <c r="H940" s="263"/>
      <c r="I940" s="625"/>
      <c r="J940" s="314"/>
      <c r="K940" s="314"/>
      <c r="L940" s="744"/>
      <c r="M940" s="746"/>
      <c r="N940" s="312"/>
      <c r="O940" s="312"/>
      <c r="P940" s="312"/>
      <c r="Q940" s="312"/>
      <c r="R940" s="312"/>
      <c r="S940" s="312"/>
      <c r="T940" s="263"/>
      <c r="U940" s="263"/>
      <c r="V940" s="263"/>
      <c r="W940" s="258"/>
      <c r="X940" s="263"/>
      <c r="Y940" s="263"/>
      <c r="Z940" s="263"/>
      <c r="AA940" s="263"/>
      <c r="AB940" s="312"/>
      <c r="AC940" s="312"/>
      <c r="AD940" s="312"/>
      <c r="AE940" s="312"/>
      <c r="AF940" s="312"/>
      <c r="AG940" s="312"/>
      <c r="AH940" s="312"/>
      <c r="AI940" s="312"/>
      <c r="AJ940" s="263"/>
      <c r="AK940" s="263"/>
      <c r="AL940" s="263"/>
      <c r="AM940" s="263"/>
      <c r="AN940" s="263"/>
      <c r="AO940" s="263"/>
      <c r="AP940" s="263"/>
      <c r="AQ940" s="263"/>
      <c r="AS940" s="117"/>
      <c r="AT940" s="117"/>
      <c r="FK940" s="125"/>
      <c r="FL940" s="125"/>
      <c r="FM940" s="125"/>
    </row>
    <row r="941" spans="1:169" x14ac:dyDescent="0.3">
      <c r="A941" s="309"/>
      <c r="B941" s="310"/>
      <c r="C941" s="263"/>
      <c r="D941" s="263"/>
      <c r="E941" s="263"/>
      <c r="F941" s="263"/>
      <c r="G941" s="263"/>
      <c r="H941" s="263"/>
      <c r="I941" s="625"/>
      <c r="J941" s="314"/>
      <c r="K941" s="314"/>
      <c r="L941" s="744"/>
      <c r="M941" s="746"/>
      <c r="N941" s="312"/>
      <c r="O941" s="312"/>
      <c r="P941" s="312"/>
      <c r="Q941" s="312"/>
      <c r="R941" s="312"/>
      <c r="S941" s="312"/>
      <c r="T941" s="263"/>
      <c r="U941" s="263"/>
      <c r="V941" s="263"/>
      <c r="W941" s="258"/>
      <c r="X941" s="263"/>
      <c r="Y941" s="263"/>
      <c r="Z941" s="263"/>
      <c r="AA941" s="263"/>
      <c r="AB941" s="312"/>
      <c r="AC941" s="312"/>
      <c r="AD941" s="312"/>
      <c r="AE941" s="312"/>
      <c r="AF941" s="312"/>
      <c r="AG941" s="312"/>
      <c r="AH941" s="312"/>
      <c r="AI941" s="312"/>
      <c r="AJ941" s="263"/>
      <c r="AK941" s="263"/>
      <c r="AL941" s="263"/>
      <c r="AM941" s="263"/>
      <c r="AN941" s="263"/>
      <c r="AO941" s="263"/>
      <c r="AP941" s="263"/>
      <c r="AQ941" s="263"/>
      <c r="AS941" s="117"/>
      <c r="AT941" s="117"/>
      <c r="FK941" s="125"/>
      <c r="FL941" s="125"/>
      <c r="FM941" s="125"/>
    </row>
    <row r="942" spans="1:169" x14ac:dyDescent="0.3">
      <c r="A942" s="309"/>
      <c r="B942" s="310"/>
      <c r="C942" s="263"/>
      <c r="D942" s="263"/>
      <c r="E942" s="263"/>
      <c r="F942" s="263"/>
      <c r="G942" s="263"/>
      <c r="H942" s="263"/>
      <c r="I942" s="625"/>
      <c r="J942" s="314"/>
      <c r="K942" s="314"/>
      <c r="L942" s="744"/>
      <c r="M942" s="746"/>
      <c r="N942" s="312"/>
      <c r="O942" s="312"/>
      <c r="P942" s="312"/>
      <c r="Q942" s="312"/>
      <c r="R942" s="312"/>
      <c r="S942" s="312"/>
      <c r="T942" s="263"/>
      <c r="U942" s="263"/>
      <c r="V942" s="263"/>
      <c r="W942" s="258"/>
      <c r="X942" s="263"/>
      <c r="Y942" s="263"/>
      <c r="Z942" s="263"/>
      <c r="AA942" s="263"/>
      <c r="AB942" s="312"/>
      <c r="AC942" s="312"/>
      <c r="AD942" s="312"/>
      <c r="AE942" s="312"/>
      <c r="AF942" s="312"/>
      <c r="AG942" s="312"/>
      <c r="AH942" s="312"/>
      <c r="AI942" s="312"/>
      <c r="AJ942" s="263"/>
      <c r="AK942" s="263"/>
      <c r="AL942" s="263"/>
      <c r="AM942" s="263"/>
      <c r="AN942" s="263"/>
      <c r="AO942" s="263"/>
      <c r="AP942" s="263"/>
      <c r="AQ942" s="263"/>
      <c r="AS942" s="117"/>
      <c r="AT942" s="117"/>
      <c r="FK942" s="125"/>
      <c r="FL942" s="125"/>
      <c r="FM942" s="125"/>
    </row>
    <row r="943" spans="1:169" x14ac:dyDescent="0.3">
      <c r="A943" s="309"/>
      <c r="B943" s="310"/>
      <c r="C943" s="263"/>
      <c r="D943" s="263"/>
      <c r="E943" s="263"/>
      <c r="F943" s="263"/>
      <c r="G943" s="263"/>
      <c r="H943" s="263"/>
      <c r="I943" s="625"/>
      <c r="J943" s="314"/>
      <c r="K943" s="314"/>
      <c r="L943" s="744"/>
      <c r="M943" s="746"/>
      <c r="N943" s="312"/>
      <c r="O943" s="312"/>
      <c r="P943" s="312"/>
      <c r="Q943" s="312"/>
      <c r="R943" s="312"/>
      <c r="S943" s="312"/>
      <c r="T943" s="263"/>
      <c r="U943" s="263"/>
      <c r="V943" s="263"/>
      <c r="W943" s="258"/>
      <c r="X943" s="263"/>
      <c r="Y943" s="263"/>
      <c r="Z943" s="263"/>
      <c r="AA943" s="263"/>
      <c r="AB943" s="312"/>
      <c r="AC943" s="312"/>
      <c r="AD943" s="312"/>
      <c r="AE943" s="312"/>
      <c r="AF943" s="312"/>
      <c r="AG943" s="312"/>
      <c r="AH943" s="312"/>
      <c r="AI943" s="312"/>
      <c r="AJ943" s="263"/>
      <c r="AK943" s="263"/>
      <c r="AL943" s="263"/>
      <c r="AM943" s="263"/>
      <c r="AN943" s="263"/>
      <c r="AO943" s="263"/>
      <c r="AP943" s="263"/>
      <c r="AQ943" s="263"/>
      <c r="AS943" s="117"/>
      <c r="AT943" s="117"/>
      <c r="FK943" s="125"/>
      <c r="FL943" s="125"/>
      <c r="FM943" s="125"/>
    </row>
    <row r="944" spans="1:169" x14ac:dyDescent="0.3">
      <c r="A944" s="309"/>
      <c r="B944" s="310"/>
      <c r="C944" s="263"/>
      <c r="D944" s="263"/>
      <c r="E944" s="263"/>
      <c r="F944" s="263"/>
      <c r="G944" s="263"/>
      <c r="H944" s="263"/>
      <c r="I944" s="625"/>
      <c r="J944" s="314"/>
      <c r="K944" s="314"/>
      <c r="L944" s="744"/>
      <c r="M944" s="746"/>
      <c r="N944" s="312"/>
      <c r="O944" s="312"/>
      <c r="P944" s="312"/>
      <c r="Q944" s="312"/>
      <c r="R944" s="312"/>
      <c r="S944" s="312"/>
      <c r="T944" s="263"/>
      <c r="U944" s="263"/>
      <c r="V944" s="263"/>
      <c r="W944" s="258"/>
      <c r="X944" s="263"/>
      <c r="Y944" s="263"/>
      <c r="Z944" s="263"/>
      <c r="AA944" s="263"/>
      <c r="AB944" s="312"/>
      <c r="AC944" s="312"/>
      <c r="AD944" s="312"/>
      <c r="AE944" s="312"/>
      <c r="AF944" s="312"/>
      <c r="AG944" s="312"/>
      <c r="AH944" s="312"/>
      <c r="AI944" s="312"/>
      <c r="AJ944" s="263"/>
      <c r="AK944" s="263"/>
      <c r="AL944" s="263"/>
      <c r="AM944" s="263"/>
      <c r="AN944" s="263"/>
      <c r="AO944" s="263"/>
      <c r="AP944" s="263"/>
      <c r="AQ944" s="263"/>
      <c r="AS944" s="117"/>
      <c r="AT944" s="117"/>
      <c r="FK944" s="125"/>
      <c r="FL944" s="125"/>
      <c r="FM944" s="125"/>
    </row>
    <row r="945" spans="1:169" x14ac:dyDescent="0.3">
      <c r="A945" s="309"/>
      <c r="B945" s="310"/>
      <c r="C945" s="263"/>
      <c r="D945" s="263"/>
      <c r="E945" s="263"/>
      <c r="F945" s="263"/>
      <c r="G945" s="263"/>
      <c r="H945" s="263"/>
      <c r="I945" s="625"/>
      <c r="J945" s="314"/>
      <c r="K945" s="314"/>
      <c r="L945" s="744"/>
      <c r="M945" s="746"/>
      <c r="N945" s="312"/>
      <c r="O945" s="312"/>
      <c r="P945" s="312"/>
      <c r="Q945" s="312"/>
      <c r="R945" s="312"/>
      <c r="S945" s="312"/>
      <c r="T945" s="263"/>
      <c r="U945" s="263"/>
      <c r="V945" s="263"/>
      <c r="W945" s="258"/>
      <c r="X945" s="263"/>
      <c r="Y945" s="263"/>
      <c r="Z945" s="263"/>
      <c r="AA945" s="263"/>
      <c r="AB945" s="312"/>
      <c r="AC945" s="312"/>
      <c r="AD945" s="312"/>
      <c r="AE945" s="312"/>
      <c r="AF945" s="312"/>
      <c r="AG945" s="312"/>
      <c r="AH945" s="312"/>
      <c r="AI945" s="312"/>
      <c r="AJ945" s="263"/>
      <c r="AK945" s="263"/>
      <c r="AL945" s="263"/>
      <c r="AM945" s="263"/>
      <c r="AN945" s="263"/>
      <c r="AO945" s="263"/>
      <c r="AP945" s="263"/>
      <c r="AQ945" s="263"/>
      <c r="AS945" s="117"/>
      <c r="AT945" s="117"/>
      <c r="FK945" s="125"/>
      <c r="FL945" s="125"/>
      <c r="FM945" s="125"/>
    </row>
    <row r="946" spans="1:169" x14ac:dyDescent="0.3">
      <c r="A946" s="309"/>
      <c r="B946" s="310"/>
      <c r="C946" s="263"/>
      <c r="D946" s="263"/>
      <c r="E946" s="263"/>
      <c r="F946" s="263"/>
      <c r="G946" s="263"/>
      <c r="H946" s="263"/>
      <c r="I946" s="625"/>
      <c r="J946" s="314"/>
      <c r="K946" s="314"/>
      <c r="L946" s="744"/>
      <c r="M946" s="746"/>
      <c r="N946" s="312"/>
      <c r="O946" s="312"/>
      <c r="P946" s="312"/>
      <c r="Q946" s="312"/>
      <c r="R946" s="312"/>
      <c r="S946" s="312"/>
      <c r="T946" s="263"/>
      <c r="U946" s="263"/>
      <c r="V946" s="263"/>
      <c r="W946" s="258"/>
      <c r="X946" s="263"/>
      <c r="Y946" s="263"/>
      <c r="Z946" s="263"/>
      <c r="AA946" s="263"/>
      <c r="AB946" s="312"/>
      <c r="AC946" s="312"/>
      <c r="AD946" s="312"/>
      <c r="AE946" s="312"/>
      <c r="AF946" s="312"/>
      <c r="AG946" s="312"/>
      <c r="AH946" s="312"/>
      <c r="AI946" s="312"/>
      <c r="AJ946" s="263"/>
      <c r="AK946" s="263"/>
      <c r="AL946" s="263"/>
      <c r="AM946" s="263"/>
      <c r="AN946" s="263"/>
      <c r="AO946" s="263"/>
      <c r="AP946" s="263"/>
      <c r="AQ946" s="263"/>
      <c r="AS946" s="117"/>
      <c r="AT946" s="117"/>
      <c r="FK946" s="125"/>
      <c r="FL946" s="125"/>
      <c r="FM946" s="125"/>
    </row>
    <row r="947" spans="1:169" x14ac:dyDescent="0.3">
      <c r="A947" s="309"/>
      <c r="B947" s="310"/>
      <c r="C947" s="263"/>
      <c r="D947" s="263"/>
      <c r="E947" s="263"/>
      <c r="F947" s="263"/>
      <c r="G947" s="263"/>
      <c r="H947" s="263"/>
      <c r="I947" s="625"/>
      <c r="J947" s="314"/>
      <c r="K947" s="314"/>
      <c r="L947" s="744"/>
      <c r="M947" s="746"/>
      <c r="N947" s="312"/>
      <c r="O947" s="312"/>
      <c r="P947" s="312"/>
      <c r="Q947" s="312"/>
      <c r="R947" s="312"/>
      <c r="S947" s="312"/>
      <c r="T947" s="263"/>
      <c r="U947" s="263"/>
      <c r="V947" s="263"/>
      <c r="W947" s="258"/>
      <c r="X947" s="263"/>
      <c r="Y947" s="263"/>
      <c r="Z947" s="263"/>
      <c r="AA947" s="263"/>
      <c r="AB947" s="312"/>
      <c r="AC947" s="312"/>
      <c r="AD947" s="312"/>
      <c r="AE947" s="312"/>
      <c r="AF947" s="312"/>
      <c r="AG947" s="312"/>
      <c r="AH947" s="312"/>
      <c r="AI947" s="312"/>
      <c r="AJ947" s="263"/>
      <c r="AK947" s="263"/>
      <c r="AL947" s="263"/>
      <c r="AM947" s="263"/>
      <c r="AN947" s="263"/>
      <c r="AO947" s="263"/>
      <c r="AP947" s="263"/>
      <c r="AQ947" s="263"/>
      <c r="AS947" s="117"/>
      <c r="AT947" s="117"/>
      <c r="FK947" s="125"/>
      <c r="FL947" s="125"/>
      <c r="FM947" s="125"/>
    </row>
    <row r="948" spans="1:169" x14ac:dyDescent="0.3">
      <c r="A948" s="309"/>
      <c r="B948" s="310"/>
      <c r="C948" s="263"/>
      <c r="D948" s="263"/>
      <c r="E948" s="263"/>
      <c r="F948" s="263"/>
      <c r="G948" s="263"/>
      <c r="H948" s="263"/>
      <c r="I948" s="625"/>
      <c r="J948" s="314"/>
      <c r="K948" s="314"/>
      <c r="L948" s="744"/>
      <c r="M948" s="746"/>
      <c r="N948" s="312"/>
      <c r="O948" s="312"/>
      <c r="P948" s="312"/>
      <c r="Q948" s="312"/>
      <c r="R948" s="312"/>
      <c r="S948" s="312"/>
      <c r="T948" s="263"/>
      <c r="U948" s="263"/>
      <c r="V948" s="263"/>
      <c r="W948" s="258"/>
      <c r="X948" s="263"/>
      <c r="Y948" s="263"/>
      <c r="Z948" s="263"/>
      <c r="AA948" s="263"/>
      <c r="AB948" s="312"/>
      <c r="AC948" s="312"/>
      <c r="AD948" s="312"/>
      <c r="AE948" s="312"/>
      <c r="AF948" s="312"/>
      <c r="AG948" s="312"/>
      <c r="AH948" s="312"/>
      <c r="AI948" s="312"/>
      <c r="AJ948" s="263"/>
      <c r="AK948" s="263"/>
      <c r="AL948" s="263"/>
      <c r="AM948" s="263"/>
      <c r="AN948" s="263"/>
      <c r="AO948" s="263"/>
      <c r="AP948" s="263"/>
      <c r="AQ948" s="263"/>
      <c r="AS948" s="117"/>
      <c r="AT948" s="117"/>
      <c r="FK948" s="125"/>
      <c r="FL948" s="125"/>
      <c r="FM948" s="125"/>
    </row>
    <row r="949" spans="1:169" x14ac:dyDescent="0.3">
      <c r="A949" s="309"/>
      <c r="B949" s="310"/>
      <c r="C949" s="263"/>
      <c r="D949" s="263"/>
      <c r="E949" s="263"/>
      <c r="F949" s="263"/>
      <c r="G949" s="263"/>
      <c r="H949" s="263"/>
      <c r="I949" s="625"/>
      <c r="J949" s="314"/>
      <c r="K949" s="314"/>
      <c r="L949" s="744"/>
      <c r="M949" s="746"/>
      <c r="N949" s="312"/>
      <c r="O949" s="312"/>
      <c r="P949" s="312"/>
      <c r="Q949" s="312"/>
      <c r="R949" s="312"/>
      <c r="S949" s="312"/>
      <c r="T949" s="263"/>
      <c r="U949" s="263"/>
      <c r="V949" s="263"/>
      <c r="W949" s="258"/>
      <c r="X949" s="263"/>
      <c r="Y949" s="263"/>
      <c r="Z949" s="263"/>
      <c r="AA949" s="263"/>
      <c r="AB949" s="312"/>
      <c r="AC949" s="312"/>
      <c r="AD949" s="312"/>
      <c r="AE949" s="312"/>
      <c r="AF949" s="312"/>
      <c r="AG949" s="312"/>
      <c r="AH949" s="312"/>
      <c r="AI949" s="312"/>
      <c r="AJ949" s="263"/>
      <c r="AK949" s="263"/>
      <c r="AL949" s="263"/>
      <c r="AM949" s="263"/>
      <c r="AN949" s="263"/>
      <c r="AO949" s="263"/>
      <c r="AP949" s="263"/>
      <c r="AQ949" s="263"/>
      <c r="AS949" s="117"/>
      <c r="AT949" s="117"/>
      <c r="FK949" s="125"/>
      <c r="FL949" s="125"/>
      <c r="FM949" s="125"/>
    </row>
    <row r="950" spans="1:169" x14ac:dyDescent="0.3">
      <c r="A950" s="309"/>
      <c r="B950" s="310"/>
      <c r="C950" s="263"/>
      <c r="D950" s="263"/>
      <c r="E950" s="263"/>
      <c r="F950" s="263"/>
      <c r="G950" s="263"/>
      <c r="H950" s="263"/>
      <c r="I950" s="625"/>
      <c r="J950" s="314"/>
      <c r="K950" s="314"/>
      <c r="L950" s="744"/>
      <c r="M950" s="746"/>
      <c r="N950" s="312"/>
      <c r="O950" s="312"/>
      <c r="P950" s="312"/>
      <c r="Q950" s="312"/>
      <c r="R950" s="312"/>
      <c r="S950" s="312"/>
      <c r="T950" s="263"/>
      <c r="U950" s="263"/>
      <c r="V950" s="263"/>
      <c r="W950" s="258"/>
      <c r="X950" s="263"/>
      <c r="Y950" s="263"/>
      <c r="Z950" s="263"/>
      <c r="AA950" s="263"/>
      <c r="AB950" s="312"/>
      <c r="AC950" s="312"/>
      <c r="AD950" s="312"/>
      <c r="AE950" s="312"/>
      <c r="AF950" s="312"/>
      <c r="AG950" s="312"/>
      <c r="AH950" s="312"/>
      <c r="AI950" s="312"/>
      <c r="AJ950" s="263"/>
      <c r="AK950" s="263"/>
      <c r="AL950" s="263"/>
      <c r="AM950" s="263"/>
      <c r="AN950" s="263"/>
      <c r="AO950" s="263"/>
      <c r="AP950" s="263"/>
      <c r="AQ950" s="263"/>
      <c r="AS950" s="117"/>
      <c r="AT950" s="117"/>
      <c r="FK950" s="125"/>
      <c r="FL950" s="125"/>
      <c r="FM950" s="125"/>
    </row>
    <row r="951" spans="1:169" x14ac:dyDescent="0.3">
      <c r="A951" s="309"/>
      <c r="B951" s="310"/>
      <c r="C951" s="263"/>
      <c r="D951" s="263"/>
      <c r="E951" s="263"/>
      <c r="F951" s="263"/>
      <c r="G951" s="263"/>
      <c r="H951" s="263"/>
      <c r="I951" s="625"/>
      <c r="J951" s="314"/>
      <c r="K951" s="314"/>
      <c r="L951" s="744"/>
      <c r="M951" s="746"/>
      <c r="N951" s="312"/>
      <c r="O951" s="312"/>
      <c r="P951" s="312"/>
      <c r="Q951" s="312"/>
      <c r="R951" s="312"/>
      <c r="S951" s="312"/>
      <c r="T951" s="263"/>
      <c r="U951" s="263"/>
      <c r="V951" s="263"/>
      <c r="W951" s="258"/>
      <c r="X951" s="263"/>
      <c r="Y951" s="263"/>
      <c r="Z951" s="263"/>
      <c r="AA951" s="263"/>
      <c r="AB951" s="312"/>
      <c r="AC951" s="312"/>
      <c r="AD951" s="312"/>
      <c r="AE951" s="312"/>
      <c r="AF951" s="312"/>
      <c r="AG951" s="312"/>
      <c r="AH951" s="312"/>
      <c r="AI951" s="312"/>
      <c r="AJ951" s="263"/>
      <c r="AK951" s="263"/>
      <c r="AL951" s="263"/>
      <c r="AM951" s="263"/>
      <c r="AN951" s="263"/>
      <c r="AO951" s="263"/>
      <c r="AP951" s="263"/>
      <c r="AQ951" s="263"/>
      <c r="AS951" s="117"/>
      <c r="AT951" s="117"/>
      <c r="FK951" s="125"/>
      <c r="FL951" s="125"/>
      <c r="FM951" s="125"/>
    </row>
    <row r="952" spans="1:169" x14ac:dyDescent="0.3">
      <c r="A952" s="309"/>
      <c r="B952" s="310"/>
      <c r="C952" s="263"/>
      <c r="D952" s="263"/>
      <c r="E952" s="263"/>
      <c r="F952" s="263"/>
      <c r="G952" s="263"/>
      <c r="H952" s="263"/>
      <c r="I952" s="625"/>
      <c r="J952" s="314"/>
      <c r="K952" s="314"/>
      <c r="L952" s="744"/>
      <c r="M952" s="746"/>
      <c r="N952" s="312"/>
      <c r="O952" s="312"/>
      <c r="P952" s="312"/>
      <c r="Q952" s="312"/>
      <c r="R952" s="312"/>
      <c r="S952" s="312"/>
      <c r="T952" s="263"/>
      <c r="U952" s="263"/>
      <c r="V952" s="263"/>
      <c r="W952" s="258"/>
      <c r="X952" s="263"/>
      <c r="Y952" s="263"/>
      <c r="Z952" s="263"/>
      <c r="AA952" s="263"/>
      <c r="AB952" s="312"/>
      <c r="AC952" s="312"/>
      <c r="AD952" s="312"/>
      <c r="AE952" s="312"/>
      <c r="AF952" s="312"/>
      <c r="AG952" s="312"/>
      <c r="AH952" s="312"/>
      <c r="AI952" s="312"/>
      <c r="AJ952" s="263"/>
      <c r="AK952" s="263"/>
      <c r="AL952" s="263"/>
      <c r="AM952" s="263"/>
      <c r="AN952" s="263"/>
      <c r="AO952" s="263"/>
      <c r="AP952" s="263"/>
      <c r="AQ952" s="263"/>
      <c r="AS952" s="117"/>
      <c r="AT952" s="117"/>
      <c r="FK952" s="125"/>
      <c r="FL952" s="125"/>
      <c r="FM952" s="125"/>
    </row>
    <row r="953" spans="1:169" x14ac:dyDescent="0.3">
      <c r="A953" s="309"/>
      <c r="B953" s="310"/>
      <c r="C953" s="263"/>
      <c r="D953" s="263"/>
      <c r="E953" s="263"/>
      <c r="F953" s="263"/>
      <c r="G953" s="263"/>
      <c r="H953" s="263"/>
      <c r="I953" s="625"/>
      <c r="J953" s="314"/>
      <c r="K953" s="314"/>
      <c r="L953" s="744"/>
      <c r="M953" s="746"/>
      <c r="N953" s="312"/>
      <c r="O953" s="312"/>
      <c r="P953" s="312"/>
      <c r="Q953" s="312"/>
      <c r="R953" s="312"/>
      <c r="S953" s="312"/>
      <c r="T953" s="263"/>
      <c r="U953" s="263"/>
      <c r="V953" s="263"/>
      <c r="W953" s="258"/>
      <c r="X953" s="263"/>
      <c r="Y953" s="263"/>
      <c r="Z953" s="263"/>
      <c r="AA953" s="263"/>
      <c r="AB953" s="312"/>
      <c r="AC953" s="312"/>
      <c r="AD953" s="312"/>
      <c r="AE953" s="312"/>
      <c r="AF953" s="312"/>
      <c r="AG953" s="312"/>
      <c r="AH953" s="312"/>
      <c r="AI953" s="312"/>
      <c r="AJ953" s="263"/>
      <c r="AK953" s="263"/>
      <c r="AL953" s="263"/>
      <c r="AM953" s="263"/>
      <c r="AN953" s="263"/>
      <c r="AO953" s="263"/>
      <c r="AP953" s="263"/>
      <c r="AQ953" s="263"/>
      <c r="AS953" s="117"/>
      <c r="AT953" s="117"/>
      <c r="FK953" s="125"/>
      <c r="FL953" s="125"/>
      <c r="FM953" s="125"/>
    </row>
    <row r="954" spans="1:169" x14ac:dyDescent="0.3">
      <c r="A954" s="309"/>
      <c r="B954" s="310"/>
      <c r="C954" s="263"/>
      <c r="D954" s="263"/>
      <c r="E954" s="263"/>
      <c r="F954" s="263"/>
      <c r="G954" s="263"/>
      <c r="H954" s="263"/>
      <c r="I954" s="625"/>
      <c r="J954" s="314"/>
      <c r="K954" s="314"/>
      <c r="L954" s="744"/>
      <c r="M954" s="746"/>
      <c r="N954" s="312"/>
      <c r="O954" s="312"/>
      <c r="P954" s="312"/>
      <c r="Q954" s="312"/>
      <c r="R954" s="312"/>
      <c r="S954" s="312"/>
      <c r="T954" s="263"/>
      <c r="U954" s="263"/>
      <c r="V954" s="263"/>
      <c r="W954" s="258"/>
      <c r="X954" s="263"/>
      <c r="Y954" s="263"/>
      <c r="Z954" s="263"/>
      <c r="AA954" s="263"/>
      <c r="AB954" s="312"/>
      <c r="AC954" s="312"/>
      <c r="AD954" s="312"/>
      <c r="AE954" s="312"/>
      <c r="AF954" s="312"/>
      <c r="AG954" s="312"/>
      <c r="AH954" s="312"/>
      <c r="AI954" s="312"/>
      <c r="AJ954" s="263"/>
      <c r="AK954" s="263"/>
      <c r="AL954" s="263"/>
      <c r="AM954" s="263"/>
      <c r="AN954" s="263"/>
      <c r="AO954" s="263"/>
      <c r="AP954" s="263"/>
      <c r="AQ954" s="263"/>
      <c r="AS954" s="117"/>
      <c r="AT954" s="117"/>
      <c r="FK954" s="125"/>
      <c r="FL954" s="125"/>
      <c r="FM954" s="125"/>
    </row>
    <row r="955" spans="1:169" x14ac:dyDescent="0.3">
      <c r="A955" s="309"/>
      <c r="B955" s="310"/>
      <c r="C955" s="263"/>
      <c r="D955" s="263"/>
      <c r="E955" s="263"/>
      <c r="F955" s="263"/>
      <c r="G955" s="263"/>
      <c r="H955" s="263"/>
      <c r="I955" s="625"/>
      <c r="J955" s="314"/>
      <c r="K955" s="314"/>
      <c r="L955" s="744"/>
      <c r="M955" s="746"/>
      <c r="N955" s="312"/>
      <c r="O955" s="312"/>
      <c r="P955" s="312"/>
      <c r="Q955" s="312"/>
      <c r="R955" s="312"/>
      <c r="S955" s="312"/>
      <c r="T955" s="263"/>
      <c r="U955" s="263"/>
      <c r="V955" s="263"/>
      <c r="W955" s="258"/>
      <c r="X955" s="263"/>
      <c r="Y955" s="263"/>
      <c r="Z955" s="263"/>
      <c r="AA955" s="263"/>
      <c r="AB955" s="312"/>
      <c r="AC955" s="312"/>
      <c r="AD955" s="312"/>
      <c r="AE955" s="312"/>
      <c r="AF955" s="312"/>
      <c r="AG955" s="312"/>
      <c r="AH955" s="312"/>
      <c r="AI955" s="312"/>
      <c r="AJ955" s="263"/>
      <c r="AK955" s="263"/>
      <c r="AL955" s="263"/>
      <c r="AM955" s="263"/>
      <c r="AN955" s="263"/>
      <c r="AO955" s="263"/>
      <c r="AP955" s="263"/>
      <c r="AQ955" s="263"/>
      <c r="AS955" s="117"/>
      <c r="AT955" s="117"/>
      <c r="FK955" s="125"/>
      <c r="FL955" s="125"/>
      <c r="FM955" s="125"/>
    </row>
    <row r="956" spans="1:169" x14ac:dyDescent="0.3">
      <c r="A956" s="309"/>
      <c r="B956" s="310"/>
      <c r="C956" s="263"/>
      <c r="D956" s="263"/>
      <c r="E956" s="263"/>
      <c r="F956" s="263"/>
      <c r="G956" s="263"/>
      <c r="H956" s="263"/>
      <c r="I956" s="625"/>
      <c r="J956" s="314"/>
      <c r="K956" s="314"/>
      <c r="L956" s="744"/>
      <c r="M956" s="746"/>
      <c r="N956" s="312"/>
      <c r="O956" s="312"/>
      <c r="P956" s="312"/>
      <c r="Q956" s="312"/>
      <c r="R956" s="312"/>
      <c r="S956" s="312"/>
      <c r="T956" s="263"/>
      <c r="U956" s="263"/>
      <c r="V956" s="263"/>
      <c r="W956" s="258"/>
      <c r="X956" s="263"/>
      <c r="Y956" s="263"/>
      <c r="Z956" s="263"/>
      <c r="AA956" s="263"/>
      <c r="AB956" s="312"/>
      <c r="AC956" s="312"/>
      <c r="AD956" s="312"/>
      <c r="AE956" s="312"/>
      <c r="AF956" s="312"/>
      <c r="AG956" s="312"/>
      <c r="AH956" s="312"/>
      <c r="AI956" s="312"/>
      <c r="AJ956" s="263"/>
      <c r="AK956" s="263"/>
      <c r="AL956" s="263"/>
      <c r="AM956" s="263"/>
      <c r="AN956" s="263"/>
      <c r="AO956" s="263"/>
      <c r="AP956" s="263"/>
      <c r="AQ956" s="263"/>
      <c r="AS956" s="117"/>
      <c r="AT956" s="117"/>
      <c r="FK956" s="125"/>
      <c r="FL956" s="125"/>
      <c r="FM956" s="125"/>
    </row>
    <row r="957" spans="1:169" x14ac:dyDescent="0.3">
      <c r="A957" s="309"/>
      <c r="B957" s="310"/>
      <c r="C957" s="263"/>
      <c r="D957" s="263"/>
      <c r="E957" s="263"/>
      <c r="F957" s="263"/>
      <c r="G957" s="263"/>
      <c r="H957" s="263"/>
      <c r="I957" s="625"/>
      <c r="J957" s="314"/>
      <c r="K957" s="314"/>
      <c r="L957" s="744"/>
      <c r="M957" s="746"/>
      <c r="N957" s="312"/>
      <c r="O957" s="312"/>
      <c r="P957" s="312"/>
      <c r="Q957" s="312"/>
      <c r="R957" s="312"/>
      <c r="S957" s="312"/>
      <c r="T957" s="263"/>
      <c r="U957" s="263"/>
      <c r="V957" s="263"/>
      <c r="W957" s="258"/>
      <c r="X957" s="263"/>
      <c r="Y957" s="263"/>
      <c r="Z957" s="263"/>
      <c r="AA957" s="263"/>
      <c r="AB957" s="312"/>
      <c r="AC957" s="312"/>
      <c r="AD957" s="312"/>
      <c r="AE957" s="312"/>
      <c r="AF957" s="312"/>
      <c r="AG957" s="312"/>
      <c r="AH957" s="312"/>
      <c r="AI957" s="312"/>
      <c r="AJ957" s="263"/>
      <c r="AK957" s="263"/>
      <c r="AL957" s="263"/>
      <c r="AM957" s="263"/>
      <c r="AN957" s="263"/>
      <c r="AO957" s="263"/>
      <c r="AP957" s="263"/>
      <c r="AQ957" s="263"/>
      <c r="AS957" s="117"/>
      <c r="AT957" s="117"/>
      <c r="FK957" s="125"/>
      <c r="FL957" s="125"/>
      <c r="FM957" s="125"/>
    </row>
    <row r="958" spans="1:169" x14ac:dyDescent="0.3">
      <c r="A958" s="309"/>
      <c r="B958" s="310"/>
      <c r="C958" s="263"/>
      <c r="D958" s="263"/>
      <c r="E958" s="263"/>
      <c r="F958" s="263"/>
      <c r="G958" s="263"/>
      <c r="H958" s="263"/>
      <c r="I958" s="625"/>
      <c r="J958" s="314"/>
      <c r="K958" s="314"/>
      <c r="L958" s="744"/>
      <c r="M958" s="746"/>
      <c r="N958" s="312"/>
      <c r="O958" s="312"/>
      <c r="P958" s="312"/>
      <c r="Q958" s="312"/>
      <c r="R958" s="312"/>
      <c r="S958" s="312"/>
      <c r="T958" s="263"/>
      <c r="U958" s="263"/>
      <c r="V958" s="263"/>
      <c r="W958" s="258"/>
      <c r="X958" s="263"/>
      <c r="Y958" s="263"/>
      <c r="Z958" s="263"/>
      <c r="AA958" s="263"/>
      <c r="AB958" s="312"/>
      <c r="AC958" s="312"/>
      <c r="AD958" s="312"/>
      <c r="AE958" s="312"/>
      <c r="AF958" s="312"/>
      <c r="AG958" s="312"/>
      <c r="AH958" s="312"/>
      <c r="AI958" s="312"/>
      <c r="AJ958" s="263"/>
      <c r="AK958" s="263"/>
      <c r="AL958" s="263"/>
      <c r="AM958" s="263"/>
      <c r="AN958" s="263"/>
      <c r="AO958" s="263"/>
      <c r="AP958" s="263"/>
      <c r="AQ958" s="263"/>
      <c r="AS958" s="117"/>
      <c r="AT958" s="117"/>
      <c r="FK958" s="125"/>
      <c r="FL958" s="125"/>
      <c r="FM958" s="125"/>
    </row>
    <row r="959" spans="1:169" x14ac:dyDescent="0.3">
      <c r="A959" s="309"/>
      <c r="B959" s="310"/>
      <c r="C959" s="263"/>
      <c r="D959" s="263"/>
      <c r="E959" s="263"/>
      <c r="F959" s="263"/>
      <c r="G959" s="263"/>
      <c r="H959" s="263"/>
      <c r="I959" s="625"/>
      <c r="J959" s="314"/>
      <c r="K959" s="314"/>
      <c r="L959" s="744"/>
      <c r="M959" s="746"/>
      <c r="N959" s="312"/>
      <c r="O959" s="312"/>
      <c r="P959" s="312"/>
      <c r="Q959" s="312"/>
      <c r="R959" s="312"/>
      <c r="S959" s="312"/>
      <c r="T959" s="263"/>
      <c r="U959" s="263"/>
      <c r="V959" s="263"/>
      <c r="W959" s="258"/>
      <c r="X959" s="263"/>
      <c r="Y959" s="263"/>
      <c r="Z959" s="263"/>
      <c r="AA959" s="263"/>
      <c r="AB959" s="312"/>
      <c r="AC959" s="312"/>
      <c r="AD959" s="312"/>
      <c r="AE959" s="312"/>
      <c r="AF959" s="312"/>
      <c r="AG959" s="312"/>
      <c r="AH959" s="312"/>
      <c r="AI959" s="312"/>
      <c r="AJ959" s="263"/>
      <c r="AK959" s="263"/>
      <c r="AL959" s="263"/>
      <c r="AM959" s="263"/>
      <c r="AN959" s="263"/>
      <c r="AO959" s="263"/>
      <c r="AP959" s="263"/>
      <c r="AQ959" s="263"/>
      <c r="AS959" s="117"/>
      <c r="AT959" s="117"/>
      <c r="FK959" s="125"/>
      <c r="FL959" s="125"/>
      <c r="FM959" s="125"/>
    </row>
    <row r="960" spans="1:169" x14ac:dyDescent="0.3">
      <c r="A960" s="309"/>
      <c r="B960" s="310"/>
      <c r="C960" s="263"/>
      <c r="D960" s="263"/>
      <c r="E960" s="263"/>
      <c r="F960" s="263"/>
      <c r="G960" s="263"/>
      <c r="H960" s="263"/>
      <c r="I960" s="625"/>
      <c r="J960" s="314"/>
      <c r="K960" s="314"/>
      <c r="L960" s="744"/>
      <c r="M960" s="746"/>
      <c r="N960" s="312"/>
      <c r="O960" s="312"/>
      <c r="P960" s="312"/>
      <c r="Q960" s="312"/>
      <c r="R960" s="312"/>
      <c r="S960" s="312"/>
      <c r="T960" s="263"/>
      <c r="U960" s="263"/>
      <c r="V960" s="263"/>
      <c r="W960" s="258"/>
      <c r="X960" s="263"/>
      <c r="Y960" s="263"/>
      <c r="Z960" s="263"/>
      <c r="AA960" s="263"/>
      <c r="AB960" s="312"/>
      <c r="AC960" s="312"/>
      <c r="AD960" s="312"/>
      <c r="AE960" s="312"/>
      <c r="AF960" s="312"/>
      <c r="AG960" s="312"/>
      <c r="AH960" s="312"/>
      <c r="AI960" s="312"/>
      <c r="AJ960" s="263"/>
      <c r="AK960" s="263"/>
      <c r="AL960" s="263"/>
      <c r="AM960" s="263"/>
      <c r="AN960" s="263"/>
      <c r="AO960" s="263"/>
      <c r="AP960" s="263"/>
      <c r="AQ960" s="263"/>
      <c r="AS960" s="117"/>
      <c r="AT960" s="117"/>
      <c r="FK960" s="125"/>
      <c r="FL960" s="125"/>
      <c r="FM960" s="125"/>
    </row>
    <row r="961" spans="1:169" x14ac:dyDescent="0.3">
      <c r="A961" s="309"/>
      <c r="B961" s="310"/>
      <c r="C961" s="263"/>
      <c r="D961" s="263"/>
      <c r="E961" s="263"/>
      <c r="F961" s="263"/>
      <c r="G961" s="263"/>
      <c r="H961" s="263"/>
      <c r="I961" s="625"/>
      <c r="J961" s="314"/>
      <c r="K961" s="314"/>
      <c r="L961" s="744"/>
      <c r="M961" s="746"/>
      <c r="N961" s="312"/>
      <c r="O961" s="312"/>
      <c r="P961" s="312"/>
      <c r="Q961" s="312"/>
      <c r="R961" s="312"/>
      <c r="S961" s="312"/>
      <c r="T961" s="263"/>
      <c r="U961" s="263"/>
      <c r="V961" s="263"/>
      <c r="W961" s="258"/>
      <c r="X961" s="263"/>
      <c r="Y961" s="263"/>
      <c r="Z961" s="263"/>
      <c r="AA961" s="263"/>
      <c r="AB961" s="312"/>
      <c r="AC961" s="312"/>
      <c r="AD961" s="312"/>
      <c r="AE961" s="312"/>
      <c r="AF961" s="312"/>
      <c r="AG961" s="312"/>
      <c r="AH961" s="312"/>
      <c r="AI961" s="312"/>
      <c r="AJ961" s="263"/>
      <c r="AK961" s="263"/>
      <c r="AL961" s="263"/>
      <c r="AM961" s="263"/>
      <c r="AN961" s="263"/>
      <c r="AO961" s="263"/>
      <c r="AP961" s="263"/>
      <c r="AQ961" s="263"/>
      <c r="AS961" s="117"/>
      <c r="AT961" s="117"/>
      <c r="FK961" s="125"/>
      <c r="FL961" s="125"/>
      <c r="FM961" s="125"/>
    </row>
    <row r="962" spans="1:169" x14ac:dyDescent="0.3">
      <c r="A962" s="309"/>
      <c r="B962" s="310"/>
      <c r="C962" s="263"/>
      <c r="D962" s="263"/>
      <c r="E962" s="263"/>
      <c r="F962" s="263"/>
      <c r="G962" s="263"/>
      <c r="H962" s="263"/>
      <c r="I962" s="625"/>
      <c r="J962" s="314"/>
      <c r="K962" s="314"/>
      <c r="L962" s="744"/>
      <c r="M962" s="746"/>
      <c r="N962" s="312"/>
      <c r="O962" s="312"/>
      <c r="P962" s="312"/>
      <c r="Q962" s="312"/>
      <c r="R962" s="312"/>
      <c r="S962" s="312"/>
      <c r="T962" s="263"/>
      <c r="U962" s="263"/>
      <c r="V962" s="263"/>
      <c r="W962" s="258"/>
      <c r="X962" s="263"/>
      <c r="Y962" s="263"/>
      <c r="Z962" s="263"/>
      <c r="AA962" s="263"/>
      <c r="AB962" s="312"/>
      <c r="AC962" s="312"/>
      <c r="AD962" s="312"/>
      <c r="AE962" s="312"/>
      <c r="AF962" s="312"/>
      <c r="AG962" s="312"/>
      <c r="AH962" s="312"/>
      <c r="AI962" s="312"/>
      <c r="AJ962" s="263"/>
      <c r="AK962" s="263"/>
      <c r="AL962" s="263"/>
      <c r="AM962" s="263"/>
      <c r="AN962" s="263"/>
      <c r="AO962" s="263"/>
      <c r="AP962" s="263"/>
      <c r="AQ962" s="263"/>
      <c r="AS962" s="117"/>
      <c r="AT962" s="117"/>
      <c r="FK962" s="125"/>
      <c r="FL962" s="125"/>
      <c r="FM962" s="125"/>
    </row>
    <row r="963" spans="1:169" x14ac:dyDescent="0.3">
      <c r="A963" s="309"/>
      <c r="B963" s="310"/>
      <c r="C963" s="263"/>
      <c r="D963" s="263"/>
      <c r="E963" s="263"/>
      <c r="F963" s="263"/>
      <c r="G963" s="263"/>
      <c r="H963" s="263"/>
      <c r="I963" s="625"/>
      <c r="J963" s="314"/>
      <c r="K963" s="314"/>
      <c r="L963" s="744"/>
      <c r="M963" s="746"/>
      <c r="N963" s="312"/>
      <c r="O963" s="312"/>
      <c r="P963" s="312"/>
      <c r="Q963" s="312"/>
      <c r="R963" s="312"/>
      <c r="S963" s="312"/>
      <c r="T963" s="263"/>
      <c r="U963" s="263"/>
      <c r="V963" s="263"/>
      <c r="W963" s="258"/>
      <c r="X963" s="263"/>
      <c r="Y963" s="263"/>
      <c r="Z963" s="263"/>
      <c r="AA963" s="263"/>
      <c r="AB963" s="312"/>
      <c r="AC963" s="312"/>
      <c r="AD963" s="312"/>
      <c r="AE963" s="312"/>
      <c r="AF963" s="312"/>
      <c r="AG963" s="312"/>
      <c r="AH963" s="312"/>
      <c r="AI963" s="312"/>
      <c r="AJ963" s="263"/>
      <c r="AK963" s="263"/>
      <c r="AL963" s="263"/>
      <c r="AM963" s="263"/>
      <c r="AN963" s="263"/>
      <c r="AO963" s="263"/>
      <c r="AP963" s="263"/>
      <c r="AQ963" s="263"/>
      <c r="AS963" s="117"/>
      <c r="AT963" s="117"/>
      <c r="FK963" s="125"/>
      <c r="FL963" s="125"/>
      <c r="FM963" s="125"/>
    </row>
    <row r="964" spans="1:169" x14ac:dyDescent="0.3">
      <c r="A964" s="309"/>
      <c r="B964" s="310"/>
      <c r="C964" s="263"/>
      <c r="D964" s="263"/>
      <c r="E964" s="263"/>
      <c r="F964" s="263"/>
      <c r="G964" s="263"/>
      <c r="H964" s="263"/>
      <c r="I964" s="625"/>
      <c r="J964" s="314"/>
      <c r="K964" s="314"/>
      <c r="L964" s="744"/>
      <c r="M964" s="746"/>
      <c r="N964" s="312"/>
      <c r="O964" s="312"/>
      <c r="P964" s="312"/>
      <c r="Q964" s="312"/>
      <c r="R964" s="312"/>
      <c r="S964" s="312"/>
      <c r="T964" s="263"/>
      <c r="U964" s="263"/>
      <c r="V964" s="263"/>
      <c r="W964" s="258"/>
      <c r="X964" s="263"/>
      <c r="Y964" s="263"/>
      <c r="Z964" s="263"/>
      <c r="AA964" s="263"/>
      <c r="AB964" s="312"/>
      <c r="AC964" s="312"/>
      <c r="AD964" s="312"/>
      <c r="AE964" s="312"/>
      <c r="AF964" s="312"/>
      <c r="AG964" s="312"/>
      <c r="AH964" s="312"/>
      <c r="AI964" s="312"/>
      <c r="AJ964" s="263"/>
      <c r="AK964" s="263"/>
      <c r="AL964" s="263"/>
      <c r="AM964" s="263"/>
      <c r="AN964" s="263"/>
      <c r="AO964" s="263"/>
      <c r="AP964" s="263"/>
      <c r="AQ964" s="263"/>
      <c r="AS964" s="117"/>
      <c r="AT964" s="117"/>
      <c r="FK964" s="125"/>
      <c r="FL964" s="125"/>
      <c r="FM964" s="125"/>
    </row>
    <row r="965" spans="1:169" x14ac:dyDescent="0.3">
      <c r="A965" s="309"/>
      <c r="B965" s="310"/>
      <c r="C965" s="263"/>
      <c r="D965" s="263"/>
      <c r="E965" s="263"/>
      <c r="F965" s="263"/>
      <c r="G965" s="263"/>
      <c r="H965" s="263"/>
      <c r="I965" s="625"/>
      <c r="J965" s="314"/>
      <c r="K965" s="314"/>
      <c r="L965" s="744"/>
      <c r="M965" s="746"/>
      <c r="N965" s="312"/>
      <c r="O965" s="312"/>
      <c r="P965" s="312"/>
      <c r="Q965" s="312"/>
      <c r="R965" s="312"/>
      <c r="S965" s="312"/>
      <c r="T965" s="263"/>
      <c r="U965" s="263"/>
      <c r="V965" s="263"/>
      <c r="W965" s="258"/>
      <c r="X965" s="263"/>
      <c r="Y965" s="263"/>
      <c r="Z965" s="263"/>
      <c r="AA965" s="263"/>
      <c r="AB965" s="312"/>
      <c r="AC965" s="312"/>
      <c r="AD965" s="312"/>
      <c r="AE965" s="312"/>
      <c r="AF965" s="312"/>
      <c r="AG965" s="312"/>
      <c r="AH965" s="312"/>
      <c r="AI965" s="312"/>
      <c r="AJ965" s="263"/>
      <c r="AK965" s="263"/>
      <c r="AL965" s="263"/>
      <c r="AM965" s="263"/>
      <c r="AN965" s="263"/>
      <c r="AO965" s="263"/>
      <c r="AP965" s="263"/>
      <c r="AQ965" s="263"/>
      <c r="AS965" s="117"/>
      <c r="AT965" s="117"/>
      <c r="FK965" s="125"/>
      <c r="FL965" s="125"/>
      <c r="FM965" s="125"/>
    </row>
    <row r="966" spans="1:169" x14ac:dyDescent="0.3">
      <c r="A966" s="309"/>
      <c r="B966" s="310"/>
      <c r="C966" s="263"/>
      <c r="D966" s="263"/>
      <c r="E966" s="263"/>
      <c r="F966" s="263"/>
      <c r="G966" s="263"/>
      <c r="H966" s="263"/>
      <c r="I966" s="625"/>
      <c r="J966" s="314"/>
      <c r="K966" s="314"/>
      <c r="L966" s="744"/>
      <c r="M966" s="746"/>
      <c r="N966" s="312"/>
      <c r="O966" s="312"/>
      <c r="P966" s="312"/>
      <c r="Q966" s="312"/>
      <c r="R966" s="312"/>
      <c r="S966" s="312"/>
      <c r="T966" s="263"/>
      <c r="U966" s="263"/>
      <c r="V966" s="263"/>
      <c r="W966" s="258"/>
      <c r="X966" s="263"/>
      <c r="Y966" s="263"/>
      <c r="Z966" s="263"/>
      <c r="AA966" s="263"/>
      <c r="AB966" s="312"/>
      <c r="AC966" s="312"/>
      <c r="AD966" s="312"/>
      <c r="AE966" s="312"/>
      <c r="AF966" s="312"/>
      <c r="AG966" s="312"/>
      <c r="AH966" s="312"/>
      <c r="AI966" s="312"/>
      <c r="AJ966" s="263"/>
      <c r="AK966" s="263"/>
      <c r="AL966" s="263"/>
      <c r="AM966" s="263"/>
      <c r="AN966" s="263"/>
      <c r="AO966" s="263"/>
      <c r="AP966" s="263"/>
      <c r="AQ966" s="263"/>
      <c r="AS966" s="117"/>
      <c r="AT966" s="117"/>
      <c r="FK966" s="125"/>
      <c r="FL966" s="125"/>
      <c r="FM966" s="125"/>
    </row>
    <row r="967" spans="1:169" x14ac:dyDescent="0.3">
      <c r="A967" s="309"/>
      <c r="B967" s="310"/>
      <c r="C967" s="263"/>
      <c r="D967" s="263"/>
      <c r="E967" s="263"/>
      <c r="F967" s="263"/>
      <c r="G967" s="263"/>
      <c r="H967" s="263"/>
      <c r="I967" s="625"/>
      <c r="J967" s="314"/>
      <c r="K967" s="314"/>
      <c r="L967" s="744"/>
      <c r="M967" s="746"/>
      <c r="N967" s="312"/>
      <c r="O967" s="312"/>
      <c r="P967" s="312"/>
      <c r="Q967" s="312"/>
      <c r="R967" s="312"/>
      <c r="S967" s="312"/>
      <c r="T967" s="263"/>
      <c r="U967" s="263"/>
      <c r="V967" s="263"/>
      <c r="W967" s="258"/>
      <c r="X967" s="263"/>
      <c r="Y967" s="263"/>
      <c r="Z967" s="263"/>
      <c r="AA967" s="263"/>
      <c r="AB967" s="312"/>
      <c r="AC967" s="312"/>
      <c r="AD967" s="312"/>
      <c r="AE967" s="312"/>
      <c r="AF967" s="312"/>
      <c r="AG967" s="312"/>
      <c r="AH967" s="312"/>
      <c r="AI967" s="312"/>
      <c r="AJ967" s="263"/>
      <c r="AK967" s="263"/>
      <c r="AL967" s="263"/>
      <c r="AM967" s="263"/>
      <c r="AN967" s="263"/>
      <c r="AO967" s="263"/>
      <c r="AP967" s="263"/>
      <c r="AQ967" s="263"/>
      <c r="AS967" s="117"/>
      <c r="AT967" s="117"/>
      <c r="FK967" s="125"/>
      <c r="FL967" s="125"/>
      <c r="FM967" s="125"/>
    </row>
    <row r="968" spans="1:169" x14ac:dyDescent="0.3">
      <c r="A968" s="309"/>
      <c r="B968" s="310"/>
      <c r="C968" s="263"/>
      <c r="D968" s="263"/>
      <c r="E968" s="263"/>
      <c r="F968" s="263"/>
      <c r="G968" s="263"/>
      <c r="H968" s="263"/>
      <c r="I968" s="625"/>
      <c r="J968" s="314"/>
      <c r="K968" s="314"/>
      <c r="L968" s="744"/>
      <c r="M968" s="746"/>
      <c r="N968" s="312"/>
      <c r="O968" s="312"/>
      <c r="P968" s="312"/>
      <c r="Q968" s="312"/>
      <c r="R968" s="312"/>
      <c r="S968" s="312"/>
      <c r="T968" s="263"/>
      <c r="U968" s="263"/>
      <c r="V968" s="263"/>
      <c r="W968" s="258"/>
      <c r="X968" s="263"/>
      <c r="Y968" s="263"/>
      <c r="Z968" s="263"/>
      <c r="AA968" s="263"/>
      <c r="AB968" s="312"/>
      <c r="AC968" s="312"/>
      <c r="AD968" s="312"/>
      <c r="AE968" s="312"/>
      <c r="AF968" s="312"/>
      <c r="AG968" s="312"/>
      <c r="AH968" s="312"/>
      <c r="AI968" s="312"/>
      <c r="AJ968" s="263"/>
      <c r="AK968" s="263"/>
      <c r="AL968" s="263"/>
      <c r="AM968" s="263"/>
      <c r="AN968" s="263"/>
      <c r="AO968" s="263"/>
      <c r="AP968" s="263"/>
      <c r="AQ968" s="263"/>
      <c r="AS968" s="117"/>
      <c r="AT968" s="117"/>
      <c r="FK968" s="125"/>
      <c r="FL968" s="125"/>
      <c r="FM968" s="125"/>
    </row>
    <row r="969" spans="1:169" x14ac:dyDescent="0.3">
      <c r="A969" s="309"/>
      <c r="B969" s="310"/>
      <c r="C969" s="263"/>
      <c r="D969" s="263"/>
      <c r="E969" s="263"/>
      <c r="F969" s="263"/>
      <c r="G969" s="263"/>
      <c r="H969" s="263"/>
      <c r="I969" s="625"/>
      <c r="J969" s="314"/>
      <c r="K969" s="314"/>
      <c r="L969" s="744"/>
      <c r="M969" s="746"/>
      <c r="N969" s="312"/>
      <c r="O969" s="312"/>
      <c r="P969" s="312"/>
      <c r="Q969" s="312"/>
      <c r="R969" s="312"/>
      <c r="S969" s="312"/>
      <c r="T969" s="263"/>
      <c r="U969" s="263"/>
      <c r="V969" s="263"/>
      <c r="W969" s="258"/>
      <c r="X969" s="263"/>
      <c r="Y969" s="263"/>
      <c r="Z969" s="263"/>
      <c r="AA969" s="263"/>
      <c r="AB969" s="312"/>
      <c r="AC969" s="312"/>
      <c r="AD969" s="312"/>
      <c r="AE969" s="312"/>
      <c r="AF969" s="312"/>
      <c r="AG969" s="312"/>
      <c r="AH969" s="312"/>
      <c r="AI969" s="312"/>
      <c r="AJ969" s="263"/>
      <c r="AK969" s="263"/>
      <c r="AL969" s="263"/>
      <c r="AM969" s="263"/>
      <c r="AN969" s="263"/>
      <c r="AO969" s="263"/>
      <c r="AP969" s="263"/>
      <c r="AQ969" s="263"/>
      <c r="AS969" s="117"/>
      <c r="AT969" s="117"/>
      <c r="FK969" s="125"/>
      <c r="FL969" s="125"/>
      <c r="FM969" s="125"/>
    </row>
    <row r="970" spans="1:169" x14ac:dyDescent="0.3">
      <c r="A970" s="309"/>
      <c r="B970" s="310"/>
      <c r="C970" s="263"/>
      <c r="D970" s="263"/>
      <c r="E970" s="263"/>
      <c r="F970" s="263"/>
      <c r="G970" s="263"/>
      <c r="H970" s="263"/>
      <c r="I970" s="625"/>
      <c r="J970" s="314"/>
      <c r="K970" s="314"/>
      <c r="L970" s="744"/>
      <c r="M970" s="746"/>
      <c r="N970" s="312"/>
      <c r="O970" s="312"/>
      <c r="P970" s="312"/>
      <c r="Q970" s="312"/>
      <c r="R970" s="312"/>
      <c r="S970" s="312"/>
      <c r="T970" s="263"/>
      <c r="U970" s="263"/>
      <c r="V970" s="263"/>
      <c r="W970" s="258"/>
      <c r="X970" s="263"/>
      <c r="Y970" s="263"/>
      <c r="Z970" s="263"/>
      <c r="AA970" s="263"/>
      <c r="AB970" s="312"/>
      <c r="AC970" s="312"/>
      <c r="AD970" s="312"/>
      <c r="AE970" s="312"/>
      <c r="AF970" s="312"/>
      <c r="AG970" s="312"/>
      <c r="AH970" s="312"/>
      <c r="AI970" s="312"/>
      <c r="AJ970" s="263"/>
      <c r="AK970" s="263"/>
      <c r="AL970" s="263"/>
      <c r="AM970" s="263"/>
      <c r="AN970" s="263"/>
      <c r="AO970" s="263"/>
      <c r="AP970" s="263"/>
      <c r="AQ970" s="263"/>
      <c r="AS970" s="117"/>
      <c r="AT970" s="117"/>
      <c r="FK970" s="125"/>
      <c r="FL970" s="125"/>
      <c r="FM970" s="125"/>
    </row>
    <row r="971" spans="1:169" x14ac:dyDescent="0.3">
      <c r="A971" s="309"/>
      <c r="B971" s="310"/>
      <c r="C971" s="263"/>
      <c r="D971" s="263"/>
      <c r="E971" s="263"/>
      <c r="F971" s="263"/>
      <c r="G971" s="263"/>
      <c r="H971" s="263"/>
      <c r="I971" s="625"/>
      <c r="J971" s="314"/>
      <c r="K971" s="314"/>
      <c r="L971" s="744"/>
      <c r="M971" s="746"/>
      <c r="N971" s="312"/>
      <c r="O971" s="312"/>
      <c r="P971" s="312"/>
      <c r="Q971" s="312"/>
      <c r="R971" s="312"/>
      <c r="S971" s="312"/>
      <c r="T971" s="263"/>
      <c r="U971" s="263"/>
      <c r="V971" s="263"/>
      <c r="W971" s="258"/>
      <c r="X971" s="263"/>
      <c r="Y971" s="263"/>
      <c r="Z971" s="263"/>
      <c r="AA971" s="263"/>
      <c r="AB971" s="312"/>
      <c r="AC971" s="312"/>
      <c r="AD971" s="312"/>
      <c r="AE971" s="312"/>
      <c r="AF971" s="312"/>
      <c r="AG971" s="312"/>
      <c r="AH971" s="312"/>
      <c r="AI971" s="312"/>
      <c r="AJ971" s="263"/>
      <c r="AK971" s="263"/>
      <c r="AL971" s="263"/>
      <c r="AM971" s="263"/>
      <c r="AN971" s="263"/>
      <c r="AO971" s="263"/>
      <c r="AP971" s="263"/>
      <c r="AQ971" s="263"/>
      <c r="AS971" s="117"/>
      <c r="AT971" s="117"/>
      <c r="FK971" s="125"/>
      <c r="FL971" s="125"/>
      <c r="FM971" s="125"/>
    </row>
    <row r="972" spans="1:169" x14ac:dyDescent="0.3">
      <c r="A972" s="309"/>
      <c r="B972" s="310"/>
      <c r="C972" s="263"/>
      <c r="D972" s="263"/>
      <c r="E972" s="263"/>
      <c r="F972" s="263"/>
      <c r="G972" s="263"/>
      <c r="H972" s="263"/>
      <c r="I972" s="625"/>
      <c r="J972" s="314"/>
      <c r="K972" s="314"/>
      <c r="L972" s="744"/>
      <c r="M972" s="746"/>
      <c r="N972" s="312"/>
      <c r="O972" s="312"/>
      <c r="P972" s="312"/>
      <c r="Q972" s="312"/>
      <c r="R972" s="312"/>
      <c r="S972" s="312"/>
      <c r="T972" s="263"/>
      <c r="U972" s="263"/>
      <c r="V972" s="263"/>
      <c r="W972" s="258"/>
      <c r="X972" s="263"/>
      <c r="Y972" s="263"/>
      <c r="Z972" s="263"/>
      <c r="AA972" s="263"/>
      <c r="AB972" s="312"/>
      <c r="AC972" s="312"/>
      <c r="AD972" s="312"/>
      <c r="AE972" s="312"/>
      <c r="AF972" s="312"/>
      <c r="AG972" s="312"/>
      <c r="AH972" s="312"/>
      <c r="AI972" s="312"/>
      <c r="AJ972" s="263"/>
      <c r="AK972" s="263"/>
      <c r="AL972" s="263"/>
      <c r="AM972" s="263"/>
      <c r="AN972" s="263"/>
      <c r="AO972" s="263"/>
      <c r="AP972" s="263"/>
      <c r="AQ972" s="263"/>
      <c r="AS972" s="117"/>
      <c r="AT972" s="117"/>
      <c r="FK972" s="125"/>
      <c r="FL972" s="125"/>
      <c r="FM972" s="125"/>
    </row>
    <row r="973" spans="1:169" x14ac:dyDescent="0.3">
      <c r="A973" s="309"/>
      <c r="B973" s="310"/>
      <c r="C973" s="263"/>
      <c r="D973" s="263"/>
      <c r="E973" s="263"/>
      <c r="F973" s="263"/>
      <c r="G973" s="263"/>
      <c r="H973" s="263"/>
      <c r="I973" s="625"/>
      <c r="J973" s="314"/>
      <c r="K973" s="314"/>
      <c r="L973" s="744"/>
      <c r="M973" s="746"/>
      <c r="N973" s="312"/>
      <c r="O973" s="312"/>
      <c r="P973" s="312"/>
      <c r="Q973" s="312"/>
      <c r="R973" s="312"/>
      <c r="S973" s="312"/>
      <c r="T973" s="263"/>
      <c r="U973" s="263"/>
      <c r="V973" s="263"/>
      <c r="W973" s="258"/>
      <c r="X973" s="263"/>
      <c r="Y973" s="263"/>
      <c r="Z973" s="263"/>
      <c r="AA973" s="263"/>
      <c r="AB973" s="312"/>
      <c r="AC973" s="312"/>
      <c r="AD973" s="312"/>
      <c r="AE973" s="312"/>
      <c r="AF973" s="312"/>
      <c r="AG973" s="312"/>
      <c r="AH973" s="312"/>
      <c r="AI973" s="312"/>
      <c r="AJ973" s="263"/>
      <c r="AK973" s="263"/>
      <c r="AL973" s="263"/>
      <c r="AM973" s="263"/>
      <c r="AN973" s="263"/>
      <c r="AO973" s="263"/>
      <c r="AP973" s="263"/>
      <c r="AQ973" s="263"/>
      <c r="AS973" s="117"/>
      <c r="AT973" s="117"/>
      <c r="FK973" s="125"/>
      <c r="FL973" s="125"/>
      <c r="FM973" s="125"/>
    </row>
    <row r="974" spans="1:169" x14ac:dyDescent="0.3">
      <c r="A974" s="309"/>
      <c r="B974" s="310"/>
      <c r="C974" s="263"/>
      <c r="D974" s="263"/>
      <c r="E974" s="263"/>
      <c r="F974" s="263"/>
      <c r="G974" s="263"/>
      <c r="H974" s="263"/>
      <c r="I974" s="625"/>
      <c r="J974" s="314"/>
      <c r="K974" s="314"/>
      <c r="L974" s="744"/>
      <c r="M974" s="746"/>
      <c r="N974" s="312"/>
      <c r="O974" s="312"/>
      <c r="P974" s="312"/>
      <c r="Q974" s="312"/>
      <c r="R974" s="312"/>
      <c r="S974" s="312"/>
      <c r="T974" s="263"/>
      <c r="U974" s="263"/>
      <c r="V974" s="263"/>
      <c r="W974" s="258"/>
      <c r="X974" s="263"/>
      <c r="Y974" s="263"/>
      <c r="Z974" s="263"/>
      <c r="AA974" s="263"/>
      <c r="AB974" s="312"/>
      <c r="AC974" s="312"/>
      <c r="AD974" s="312"/>
      <c r="AE974" s="312"/>
      <c r="AF974" s="312"/>
      <c r="AG974" s="312"/>
      <c r="AH974" s="312"/>
      <c r="AI974" s="312"/>
      <c r="AJ974" s="263"/>
      <c r="AK974" s="263"/>
      <c r="AL974" s="263"/>
      <c r="AM974" s="263"/>
      <c r="AN974" s="263"/>
      <c r="AO974" s="263"/>
      <c r="AP974" s="263"/>
      <c r="AQ974" s="263"/>
      <c r="AS974" s="117"/>
      <c r="AT974" s="117"/>
      <c r="FK974" s="125"/>
      <c r="FL974" s="125"/>
      <c r="FM974" s="125"/>
    </row>
    <row r="975" spans="1:169" x14ac:dyDescent="0.3">
      <c r="A975" s="309"/>
      <c r="B975" s="310"/>
      <c r="C975" s="263"/>
      <c r="D975" s="263"/>
      <c r="E975" s="263"/>
      <c r="F975" s="263"/>
      <c r="G975" s="263"/>
      <c r="H975" s="263"/>
      <c r="I975" s="625"/>
      <c r="J975" s="314"/>
      <c r="K975" s="314"/>
      <c r="L975" s="744"/>
      <c r="M975" s="746"/>
      <c r="N975" s="312"/>
      <c r="O975" s="312"/>
      <c r="P975" s="312"/>
      <c r="Q975" s="312"/>
      <c r="R975" s="312"/>
      <c r="S975" s="312"/>
      <c r="T975" s="263"/>
      <c r="U975" s="263"/>
      <c r="V975" s="263"/>
      <c r="W975" s="258"/>
      <c r="X975" s="263"/>
      <c r="Y975" s="263"/>
      <c r="Z975" s="263"/>
      <c r="AA975" s="263"/>
      <c r="AB975" s="312"/>
      <c r="AC975" s="312"/>
      <c r="AD975" s="312"/>
      <c r="AE975" s="312"/>
      <c r="AF975" s="312"/>
      <c r="AG975" s="312"/>
      <c r="AH975" s="312"/>
      <c r="AI975" s="312"/>
      <c r="AJ975" s="263"/>
      <c r="AK975" s="263"/>
      <c r="AL975" s="263"/>
      <c r="AM975" s="263"/>
      <c r="AN975" s="263"/>
      <c r="AO975" s="263"/>
      <c r="AP975" s="263"/>
      <c r="AQ975" s="263"/>
      <c r="AS975" s="117"/>
      <c r="AT975" s="117"/>
      <c r="FK975" s="125"/>
      <c r="FL975" s="125"/>
      <c r="FM975" s="125"/>
    </row>
    <row r="976" spans="1:169" x14ac:dyDescent="0.3">
      <c r="A976" s="309"/>
      <c r="B976" s="310"/>
      <c r="C976" s="263"/>
      <c r="D976" s="263"/>
      <c r="E976" s="263"/>
      <c r="F976" s="263"/>
      <c r="G976" s="263"/>
      <c r="H976" s="263"/>
      <c r="I976" s="625"/>
      <c r="J976" s="314"/>
      <c r="K976" s="314"/>
      <c r="L976" s="744"/>
      <c r="M976" s="746"/>
      <c r="N976" s="312"/>
      <c r="O976" s="312"/>
      <c r="P976" s="312"/>
      <c r="Q976" s="312"/>
      <c r="R976" s="312"/>
      <c r="S976" s="312"/>
      <c r="T976" s="263"/>
      <c r="U976" s="263"/>
      <c r="V976" s="263"/>
      <c r="W976" s="258"/>
      <c r="X976" s="263"/>
      <c r="Y976" s="263"/>
      <c r="Z976" s="263"/>
      <c r="AA976" s="263"/>
      <c r="AB976" s="312"/>
      <c r="AC976" s="312"/>
      <c r="AD976" s="312"/>
      <c r="AE976" s="312"/>
      <c r="AF976" s="312"/>
      <c r="AG976" s="312"/>
      <c r="AH976" s="312"/>
      <c r="AI976" s="312"/>
      <c r="AJ976" s="263"/>
      <c r="AK976" s="263"/>
      <c r="AL976" s="263"/>
      <c r="AM976" s="263"/>
      <c r="AN976" s="263"/>
      <c r="AO976" s="263"/>
      <c r="AP976" s="263"/>
      <c r="AQ976" s="263"/>
      <c r="AS976" s="117"/>
      <c r="AT976" s="117"/>
      <c r="FK976" s="125"/>
      <c r="FL976" s="125"/>
      <c r="FM976" s="125"/>
    </row>
    <row r="977" spans="1:169" x14ac:dyDescent="0.3">
      <c r="A977" s="309"/>
      <c r="B977" s="310"/>
      <c r="C977" s="263"/>
      <c r="D977" s="263"/>
      <c r="E977" s="263"/>
      <c r="F977" s="263"/>
      <c r="G977" s="263"/>
      <c r="H977" s="263"/>
      <c r="I977" s="625"/>
      <c r="J977" s="314"/>
      <c r="K977" s="314"/>
      <c r="L977" s="744"/>
      <c r="M977" s="746"/>
      <c r="N977" s="312"/>
      <c r="O977" s="312"/>
      <c r="P977" s="312"/>
      <c r="Q977" s="312"/>
      <c r="R977" s="312"/>
      <c r="S977" s="312"/>
      <c r="T977" s="263"/>
      <c r="U977" s="263"/>
      <c r="V977" s="263"/>
      <c r="W977" s="258"/>
      <c r="X977" s="263"/>
      <c r="Y977" s="263"/>
      <c r="Z977" s="263"/>
      <c r="AA977" s="263"/>
      <c r="AB977" s="312"/>
      <c r="AC977" s="312"/>
      <c r="AD977" s="312"/>
      <c r="AE977" s="312"/>
      <c r="AF977" s="312"/>
      <c r="AG977" s="312"/>
      <c r="AH977" s="312"/>
      <c r="AI977" s="312"/>
      <c r="AJ977" s="263"/>
      <c r="AK977" s="263"/>
      <c r="AL977" s="263"/>
      <c r="AM977" s="263"/>
      <c r="AN977" s="263"/>
      <c r="AO977" s="263"/>
      <c r="AP977" s="263"/>
      <c r="AQ977" s="263"/>
      <c r="AS977" s="117"/>
      <c r="AT977" s="117"/>
      <c r="FK977" s="125"/>
      <c r="FL977" s="125"/>
      <c r="FM977" s="125"/>
    </row>
    <row r="978" spans="1:169" x14ac:dyDescent="0.3">
      <c r="A978" s="309"/>
      <c r="B978" s="310"/>
      <c r="C978" s="263"/>
      <c r="D978" s="263"/>
      <c r="E978" s="263"/>
      <c r="F978" s="263"/>
      <c r="G978" s="263"/>
      <c r="H978" s="263"/>
      <c r="I978" s="625"/>
      <c r="J978" s="314"/>
      <c r="K978" s="314"/>
      <c r="L978" s="744"/>
      <c r="M978" s="746"/>
      <c r="N978" s="312"/>
      <c r="O978" s="312"/>
      <c r="P978" s="312"/>
      <c r="Q978" s="312"/>
      <c r="R978" s="312"/>
      <c r="S978" s="312"/>
      <c r="T978" s="263"/>
      <c r="U978" s="263"/>
      <c r="V978" s="263"/>
      <c r="W978" s="258"/>
      <c r="X978" s="263"/>
      <c r="Y978" s="263"/>
      <c r="Z978" s="263"/>
      <c r="AA978" s="263"/>
      <c r="AB978" s="312"/>
      <c r="AC978" s="312"/>
      <c r="AD978" s="312"/>
      <c r="AE978" s="312"/>
      <c r="AF978" s="312"/>
      <c r="AG978" s="312"/>
      <c r="AH978" s="312"/>
      <c r="AI978" s="312"/>
      <c r="AJ978" s="263"/>
      <c r="AK978" s="263"/>
      <c r="AL978" s="263"/>
      <c r="AM978" s="263"/>
      <c r="AN978" s="263"/>
      <c r="AO978" s="263"/>
      <c r="AP978" s="263"/>
      <c r="AQ978" s="263"/>
      <c r="AS978" s="117"/>
      <c r="AT978" s="117"/>
      <c r="FK978" s="125"/>
      <c r="FL978" s="125"/>
      <c r="FM978" s="125"/>
    </row>
    <row r="979" spans="1:169" x14ac:dyDescent="0.3">
      <c r="A979" s="309"/>
      <c r="B979" s="310"/>
      <c r="C979" s="263"/>
      <c r="D979" s="263"/>
      <c r="E979" s="263"/>
      <c r="F979" s="263"/>
      <c r="G979" s="263"/>
      <c r="H979" s="263"/>
      <c r="I979" s="625"/>
      <c r="J979" s="314"/>
      <c r="K979" s="314"/>
      <c r="L979" s="744"/>
      <c r="M979" s="746"/>
      <c r="N979" s="312"/>
      <c r="O979" s="312"/>
      <c r="P979" s="312"/>
      <c r="Q979" s="312"/>
      <c r="R979" s="312"/>
      <c r="S979" s="312"/>
      <c r="T979" s="263"/>
      <c r="U979" s="263"/>
      <c r="V979" s="263"/>
      <c r="W979" s="258"/>
      <c r="X979" s="263"/>
      <c r="Y979" s="263"/>
      <c r="Z979" s="263"/>
      <c r="AA979" s="263"/>
      <c r="AB979" s="312"/>
      <c r="AC979" s="312"/>
      <c r="AD979" s="312"/>
      <c r="AE979" s="312"/>
      <c r="AF979" s="312"/>
      <c r="AG979" s="312"/>
      <c r="AH979" s="312"/>
      <c r="AI979" s="312"/>
      <c r="AJ979" s="263"/>
      <c r="AK979" s="263"/>
      <c r="AL979" s="263"/>
      <c r="AM979" s="263"/>
      <c r="AN979" s="263"/>
      <c r="AO979" s="263"/>
      <c r="AP979" s="263"/>
      <c r="AQ979" s="263"/>
      <c r="AS979" s="117"/>
      <c r="AT979" s="117"/>
      <c r="FK979" s="125"/>
      <c r="FL979" s="125"/>
      <c r="FM979" s="125"/>
    </row>
    <row r="980" spans="1:169" x14ac:dyDescent="0.3">
      <c r="A980" s="309"/>
      <c r="B980" s="310"/>
      <c r="C980" s="263"/>
      <c r="D980" s="263"/>
      <c r="E980" s="263"/>
      <c r="F980" s="263"/>
      <c r="G980" s="263"/>
      <c r="H980" s="263"/>
      <c r="I980" s="625"/>
      <c r="J980" s="314"/>
      <c r="K980" s="314"/>
      <c r="L980" s="744"/>
      <c r="M980" s="746"/>
      <c r="N980" s="312"/>
      <c r="O980" s="312"/>
      <c r="P980" s="312"/>
      <c r="Q980" s="312"/>
      <c r="R980" s="312"/>
      <c r="S980" s="312"/>
      <c r="T980" s="263"/>
      <c r="U980" s="263"/>
      <c r="V980" s="263"/>
      <c r="W980" s="258"/>
      <c r="X980" s="263"/>
      <c r="Y980" s="263"/>
      <c r="Z980" s="263"/>
      <c r="AA980" s="263"/>
      <c r="AB980" s="312"/>
      <c r="AC980" s="312"/>
      <c r="AD980" s="312"/>
      <c r="AE980" s="312"/>
      <c r="AF980" s="312"/>
      <c r="AG980" s="312"/>
      <c r="AH980" s="312"/>
      <c r="AI980" s="312"/>
      <c r="AJ980" s="263"/>
      <c r="AK980" s="263"/>
      <c r="AL980" s="263"/>
      <c r="AM980" s="263"/>
      <c r="AN980" s="263"/>
      <c r="AO980" s="263"/>
      <c r="AP980" s="263"/>
      <c r="AQ980" s="263"/>
      <c r="AS980" s="117"/>
      <c r="AT980" s="117"/>
      <c r="FK980" s="125"/>
      <c r="FL980" s="125"/>
      <c r="FM980" s="125"/>
    </row>
    <row r="981" spans="1:169" x14ac:dyDescent="0.3">
      <c r="A981" s="309"/>
      <c r="B981" s="310"/>
      <c r="C981" s="263"/>
      <c r="D981" s="263"/>
      <c r="E981" s="263"/>
      <c r="F981" s="263"/>
      <c r="G981" s="263"/>
      <c r="H981" s="263"/>
      <c r="I981" s="625"/>
      <c r="J981" s="314"/>
      <c r="K981" s="314"/>
      <c r="L981" s="744"/>
      <c r="M981" s="746"/>
      <c r="N981" s="312"/>
      <c r="O981" s="312"/>
      <c r="P981" s="312"/>
      <c r="Q981" s="312"/>
      <c r="R981" s="312"/>
      <c r="S981" s="312"/>
      <c r="T981" s="263"/>
      <c r="U981" s="263"/>
      <c r="V981" s="263"/>
      <c r="W981" s="258"/>
      <c r="X981" s="263"/>
      <c r="Y981" s="263"/>
      <c r="Z981" s="263"/>
      <c r="AA981" s="263"/>
      <c r="AB981" s="312"/>
      <c r="AC981" s="312"/>
      <c r="AD981" s="312"/>
      <c r="AE981" s="312"/>
      <c r="AF981" s="312"/>
      <c r="AG981" s="312"/>
      <c r="AH981" s="312"/>
      <c r="AI981" s="312"/>
      <c r="AJ981" s="263"/>
      <c r="AK981" s="263"/>
      <c r="AL981" s="263"/>
      <c r="AM981" s="263"/>
      <c r="AN981" s="263"/>
      <c r="AO981" s="263"/>
      <c r="AP981" s="263"/>
      <c r="AQ981" s="263"/>
      <c r="AS981" s="117"/>
      <c r="AT981" s="117"/>
      <c r="FK981" s="125"/>
      <c r="FL981" s="125"/>
      <c r="FM981" s="125"/>
    </row>
    <row r="982" spans="1:169" x14ac:dyDescent="0.3">
      <c r="A982" s="309"/>
      <c r="B982" s="310"/>
      <c r="C982" s="263"/>
      <c r="D982" s="263"/>
      <c r="E982" s="263"/>
      <c r="F982" s="263"/>
      <c r="G982" s="263"/>
      <c r="H982" s="263"/>
      <c r="I982" s="625"/>
      <c r="J982" s="314"/>
      <c r="K982" s="314"/>
      <c r="L982" s="744"/>
      <c r="M982" s="746"/>
      <c r="N982" s="312"/>
      <c r="O982" s="312"/>
      <c r="P982" s="312"/>
      <c r="Q982" s="312"/>
      <c r="R982" s="312"/>
      <c r="S982" s="312"/>
      <c r="T982" s="263"/>
      <c r="U982" s="263"/>
      <c r="V982" s="263"/>
      <c r="W982" s="258"/>
      <c r="X982" s="263"/>
      <c r="Y982" s="263"/>
      <c r="Z982" s="263"/>
      <c r="AA982" s="263"/>
      <c r="AB982" s="312"/>
      <c r="AC982" s="312"/>
      <c r="AD982" s="312"/>
      <c r="AE982" s="312"/>
      <c r="AF982" s="312"/>
      <c r="AG982" s="312"/>
      <c r="AH982" s="312"/>
      <c r="AI982" s="312"/>
      <c r="AJ982" s="263"/>
      <c r="AK982" s="263"/>
      <c r="AL982" s="263"/>
      <c r="AM982" s="263"/>
      <c r="AN982" s="263"/>
      <c r="AO982" s="263"/>
      <c r="AP982" s="263"/>
      <c r="AQ982" s="263"/>
      <c r="AS982" s="117"/>
      <c r="AT982" s="117"/>
      <c r="FK982" s="125"/>
      <c r="FL982" s="125"/>
      <c r="FM982" s="125"/>
    </row>
    <row r="983" spans="1:169" x14ac:dyDescent="0.3">
      <c r="A983" s="309"/>
      <c r="B983" s="310"/>
      <c r="C983" s="263"/>
      <c r="D983" s="263"/>
      <c r="E983" s="263"/>
      <c r="F983" s="263"/>
      <c r="G983" s="263"/>
      <c r="H983" s="263"/>
      <c r="I983" s="625"/>
      <c r="J983" s="314"/>
      <c r="K983" s="314"/>
      <c r="L983" s="744"/>
      <c r="M983" s="746"/>
      <c r="N983" s="312"/>
      <c r="O983" s="312"/>
      <c r="P983" s="312"/>
      <c r="Q983" s="312"/>
      <c r="R983" s="312"/>
      <c r="S983" s="312"/>
      <c r="T983" s="263"/>
      <c r="U983" s="263"/>
      <c r="V983" s="263"/>
      <c r="W983" s="258"/>
      <c r="X983" s="263"/>
      <c r="Y983" s="263"/>
      <c r="Z983" s="263"/>
      <c r="AA983" s="263"/>
      <c r="AB983" s="312"/>
      <c r="AC983" s="312"/>
      <c r="AD983" s="312"/>
      <c r="AE983" s="312"/>
      <c r="AF983" s="312"/>
      <c r="AG983" s="312"/>
      <c r="AH983" s="312"/>
      <c r="AI983" s="312"/>
      <c r="AJ983" s="263"/>
      <c r="AK983" s="263"/>
      <c r="AL983" s="263"/>
      <c r="AM983" s="263"/>
      <c r="AN983" s="263"/>
      <c r="AO983" s="263"/>
      <c r="AP983" s="263"/>
      <c r="AQ983" s="263"/>
      <c r="AS983" s="117"/>
      <c r="AT983" s="117"/>
      <c r="FK983" s="125"/>
      <c r="FL983" s="125"/>
      <c r="FM983" s="125"/>
    </row>
    <row r="984" spans="1:169" x14ac:dyDescent="0.3">
      <c r="A984" s="309"/>
      <c r="B984" s="310"/>
      <c r="C984" s="263"/>
      <c r="D984" s="263"/>
      <c r="E984" s="263"/>
      <c r="F984" s="263"/>
      <c r="G984" s="263"/>
      <c r="H984" s="263"/>
      <c r="I984" s="625"/>
      <c r="J984" s="314"/>
      <c r="K984" s="314"/>
      <c r="L984" s="744"/>
      <c r="M984" s="746"/>
      <c r="N984" s="312"/>
      <c r="O984" s="312"/>
      <c r="P984" s="312"/>
      <c r="Q984" s="312"/>
      <c r="R984" s="312"/>
      <c r="S984" s="312"/>
      <c r="T984" s="263"/>
      <c r="U984" s="263"/>
      <c r="V984" s="263"/>
      <c r="W984" s="258"/>
      <c r="X984" s="263"/>
      <c r="Y984" s="263"/>
      <c r="Z984" s="263"/>
      <c r="AA984" s="263"/>
      <c r="AB984" s="312"/>
      <c r="AC984" s="312"/>
      <c r="AD984" s="312"/>
      <c r="AE984" s="312"/>
      <c r="AF984" s="312"/>
      <c r="AG984" s="312"/>
      <c r="AH984" s="312"/>
      <c r="AI984" s="312"/>
      <c r="AJ984" s="263"/>
      <c r="AK984" s="263"/>
      <c r="AL984" s="263"/>
      <c r="AM984" s="263"/>
      <c r="AN984" s="263"/>
      <c r="AO984" s="263"/>
      <c r="AP984" s="263"/>
      <c r="AQ984" s="263"/>
      <c r="AS984" s="117"/>
      <c r="AT984" s="117"/>
      <c r="FK984" s="125"/>
      <c r="FL984" s="125"/>
      <c r="FM984" s="125"/>
    </row>
    <row r="985" spans="1:169" x14ac:dyDescent="0.3">
      <c r="A985" s="309"/>
      <c r="B985" s="310"/>
      <c r="C985" s="263"/>
      <c r="D985" s="263"/>
      <c r="E985" s="263"/>
      <c r="F985" s="263"/>
      <c r="G985" s="263"/>
      <c r="H985" s="263"/>
      <c r="I985" s="625"/>
      <c r="J985" s="314"/>
      <c r="K985" s="314"/>
      <c r="L985" s="744"/>
      <c r="M985" s="746"/>
      <c r="N985" s="312"/>
      <c r="O985" s="312"/>
      <c r="P985" s="312"/>
      <c r="Q985" s="312"/>
      <c r="R985" s="312"/>
      <c r="S985" s="312"/>
      <c r="T985" s="263"/>
      <c r="U985" s="263"/>
      <c r="V985" s="263"/>
      <c r="W985" s="258"/>
      <c r="X985" s="263"/>
      <c r="Y985" s="263"/>
      <c r="Z985" s="263"/>
      <c r="AA985" s="263"/>
      <c r="AB985" s="312"/>
      <c r="AC985" s="312"/>
      <c r="AD985" s="312"/>
      <c r="AE985" s="312"/>
      <c r="AF985" s="312"/>
      <c r="AG985" s="312"/>
      <c r="AH985" s="312"/>
      <c r="AI985" s="312"/>
      <c r="AJ985" s="263"/>
      <c r="AK985" s="263"/>
      <c r="AL985" s="263"/>
      <c r="AM985" s="263"/>
      <c r="AN985" s="263"/>
      <c r="AO985" s="263"/>
      <c r="AP985" s="263"/>
      <c r="AQ985" s="263"/>
      <c r="AS985" s="117"/>
      <c r="AT985" s="117"/>
      <c r="FK985" s="125"/>
      <c r="FL985" s="125"/>
      <c r="FM985" s="125"/>
    </row>
    <row r="986" spans="1:169" x14ac:dyDescent="0.3">
      <c r="A986" s="309"/>
      <c r="B986" s="310"/>
      <c r="C986" s="263"/>
      <c r="D986" s="263"/>
      <c r="E986" s="263"/>
      <c r="F986" s="263"/>
      <c r="G986" s="263"/>
      <c r="H986" s="263"/>
      <c r="I986" s="625"/>
      <c r="J986" s="314"/>
      <c r="K986" s="314"/>
      <c r="L986" s="744"/>
      <c r="M986" s="746"/>
      <c r="N986" s="312"/>
      <c r="O986" s="312"/>
      <c r="P986" s="312"/>
      <c r="Q986" s="312"/>
      <c r="R986" s="312"/>
      <c r="S986" s="312"/>
      <c r="T986" s="263"/>
      <c r="U986" s="263"/>
      <c r="V986" s="263"/>
      <c r="W986" s="258"/>
      <c r="X986" s="263"/>
      <c r="Y986" s="263"/>
      <c r="Z986" s="263"/>
      <c r="AA986" s="263"/>
      <c r="AB986" s="312"/>
      <c r="AC986" s="312"/>
      <c r="AD986" s="312"/>
      <c r="AE986" s="312"/>
      <c r="AF986" s="312"/>
      <c r="AG986" s="312"/>
      <c r="AH986" s="312"/>
      <c r="AI986" s="312"/>
      <c r="AJ986" s="263"/>
      <c r="AK986" s="263"/>
      <c r="AL986" s="263"/>
      <c r="AM986" s="263"/>
      <c r="AN986" s="263"/>
      <c r="AO986" s="263"/>
      <c r="AP986" s="263"/>
      <c r="AQ986" s="263"/>
      <c r="AS986" s="117"/>
      <c r="AT986" s="117"/>
      <c r="FK986" s="125"/>
      <c r="FL986" s="125"/>
      <c r="FM986" s="125"/>
    </row>
    <row r="987" spans="1:169" x14ac:dyDescent="0.3">
      <c r="A987" s="309"/>
      <c r="B987" s="310"/>
      <c r="C987" s="263"/>
      <c r="D987" s="263"/>
      <c r="E987" s="263"/>
      <c r="F987" s="263"/>
      <c r="G987" s="263"/>
      <c r="H987" s="263"/>
      <c r="I987" s="625"/>
      <c r="J987" s="314"/>
      <c r="K987" s="314"/>
      <c r="L987" s="744"/>
      <c r="M987" s="746"/>
      <c r="N987" s="312"/>
      <c r="O987" s="312"/>
      <c r="P987" s="312"/>
      <c r="Q987" s="312"/>
      <c r="R987" s="312"/>
      <c r="S987" s="312"/>
      <c r="T987" s="263"/>
      <c r="U987" s="263"/>
      <c r="V987" s="263"/>
      <c r="W987" s="258"/>
      <c r="X987" s="263"/>
      <c r="Y987" s="263"/>
      <c r="Z987" s="263"/>
      <c r="AA987" s="263"/>
      <c r="AB987" s="312"/>
      <c r="AC987" s="312"/>
      <c r="AD987" s="312"/>
      <c r="AE987" s="312"/>
      <c r="AF987" s="312"/>
      <c r="AG987" s="312"/>
      <c r="AH987" s="312"/>
      <c r="AI987" s="312"/>
      <c r="AJ987" s="263"/>
      <c r="AK987" s="263"/>
      <c r="AL987" s="263"/>
      <c r="AM987" s="263"/>
      <c r="AN987" s="263"/>
      <c r="AO987" s="263"/>
      <c r="AP987" s="263"/>
      <c r="AQ987" s="263"/>
      <c r="AS987" s="117"/>
      <c r="AT987" s="117"/>
      <c r="FK987" s="125"/>
      <c r="FL987" s="125"/>
      <c r="FM987" s="125"/>
    </row>
    <row r="988" spans="1:169" x14ac:dyDescent="0.3">
      <c r="A988" s="309"/>
      <c r="B988" s="310"/>
      <c r="C988" s="263"/>
      <c r="D988" s="263"/>
      <c r="E988" s="263"/>
      <c r="F988" s="263"/>
      <c r="G988" s="263"/>
      <c r="H988" s="263"/>
      <c r="I988" s="625"/>
      <c r="J988" s="314"/>
      <c r="K988" s="314"/>
      <c r="L988" s="744"/>
      <c r="M988" s="746"/>
      <c r="N988" s="312"/>
      <c r="O988" s="312"/>
      <c r="P988" s="312"/>
      <c r="Q988" s="312"/>
      <c r="R988" s="312"/>
      <c r="S988" s="312"/>
      <c r="T988" s="263"/>
      <c r="U988" s="263"/>
      <c r="V988" s="263"/>
      <c r="W988" s="258"/>
      <c r="X988" s="263"/>
      <c r="Y988" s="263"/>
      <c r="Z988" s="263"/>
      <c r="AA988" s="263"/>
      <c r="AB988" s="312"/>
      <c r="AC988" s="312"/>
      <c r="AD988" s="312"/>
      <c r="AE988" s="312"/>
      <c r="AF988" s="312"/>
      <c r="AG988" s="312"/>
      <c r="AH988" s="312"/>
      <c r="AI988" s="312"/>
      <c r="AJ988" s="263"/>
      <c r="AK988" s="263"/>
      <c r="AL988" s="263"/>
      <c r="AM988" s="263"/>
      <c r="AN988" s="263"/>
      <c r="AO988" s="263"/>
      <c r="AP988" s="263"/>
      <c r="AQ988" s="263"/>
      <c r="AS988" s="117"/>
      <c r="AT988" s="117"/>
      <c r="FK988" s="125"/>
      <c r="FL988" s="125"/>
      <c r="FM988" s="125"/>
    </row>
    <row r="989" spans="1:169" x14ac:dyDescent="0.3">
      <c r="A989" s="309"/>
      <c r="B989" s="310"/>
      <c r="C989" s="263"/>
      <c r="D989" s="263"/>
      <c r="E989" s="263"/>
      <c r="F989" s="263"/>
      <c r="G989" s="263"/>
      <c r="H989" s="263"/>
      <c r="I989" s="625"/>
      <c r="J989" s="314"/>
      <c r="K989" s="314"/>
      <c r="L989" s="744"/>
      <c r="M989" s="746"/>
      <c r="N989" s="312"/>
      <c r="O989" s="312"/>
      <c r="P989" s="312"/>
      <c r="Q989" s="312"/>
      <c r="R989" s="312"/>
      <c r="S989" s="312"/>
      <c r="T989" s="263"/>
      <c r="U989" s="263"/>
      <c r="V989" s="263"/>
      <c r="W989" s="258"/>
      <c r="X989" s="263"/>
      <c r="Y989" s="263"/>
      <c r="Z989" s="263"/>
      <c r="AA989" s="263"/>
      <c r="AB989" s="312"/>
      <c r="AC989" s="312"/>
      <c r="AD989" s="312"/>
      <c r="AE989" s="312"/>
      <c r="AF989" s="312"/>
      <c r="AG989" s="312"/>
      <c r="AH989" s="312"/>
      <c r="AI989" s="312"/>
      <c r="AJ989" s="263"/>
      <c r="AK989" s="263"/>
      <c r="AL989" s="263"/>
      <c r="AM989" s="263"/>
      <c r="AN989" s="263"/>
      <c r="AO989" s="263"/>
      <c r="AP989" s="263"/>
      <c r="AQ989" s="263"/>
      <c r="AS989" s="117"/>
      <c r="AT989" s="117"/>
      <c r="FK989" s="125"/>
      <c r="FL989" s="125"/>
      <c r="FM989" s="125"/>
    </row>
    <row r="990" spans="1:169" x14ac:dyDescent="0.3">
      <c r="A990" s="309"/>
      <c r="B990" s="310"/>
      <c r="C990" s="263"/>
      <c r="D990" s="263"/>
      <c r="E990" s="263"/>
      <c r="F990" s="263"/>
      <c r="G990" s="263"/>
      <c r="H990" s="263"/>
      <c r="I990" s="625"/>
      <c r="J990" s="314"/>
      <c r="K990" s="314"/>
      <c r="L990" s="744"/>
      <c r="M990" s="746"/>
      <c r="N990" s="312"/>
      <c r="O990" s="312"/>
      <c r="P990" s="312"/>
      <c r="Q990" s="312"/>
      <c r="R990" s="312"/>
      <c r="S990" s="312"/>
      <c r="T990" s="263"/>
      <c r="U990" s="263"/>
      <c r="V990" s="263"/>
      <c r="W990" s="258"/>
      <c r="X990" s="263"/>
      <c r="Y990" s="263"/>
      <c r="Z990" s="263"/>
      <c r="AA990" s="263"/>
      <c r="AB990" s="312"/>
      <c r="AC990" s="312"/>
      <c r="AD990" s="312"/>
      <c r="AE990" s="312"/>
      <c r="AF990" s="312"/>
      <c r="AG990" s="312"/>
      <c r="AH990" s="312"/>
      <c r="AI990" s="312"/>
      <c r="AJ990" s="263"/>
      <c r="AK990" s="263"/>
      <c r="AL990" s="263"/>
      <c r="AM990" s="263"/>
      <c r="AN990" s="263"/>
      <c r="AO990" s="263"/>
      <c r="AP990" s="263"/>
      <c r="AQ990" s="263"/>
      <c r="AS990" s="117"/>
      <c r="AT990" s="117"/>
      <c r="FK990" s="125"/>
      <c r="FL990" s="125"/>
      <c r="FM990" s="125"/>
    </row>
    <row r="991" spans="1:169" x14ac:dyDescent="0.3">
      <c r="A991" s="309"/>
      <c r="B991" s="310"/>
      <c r="C991" s="263"/>
      <c r="D991" s="263"/>
      <c r="E991" s="263"/>
      <c r="F991" s="263"/>
      <c r="G991" s="263"/>
      <c r="H991" s="263"/>
      <c r="I991" s="625"/>
      <c r="J991" s="314"/>
      <c r="K991" s="314"/>
      <c r="L991" s="744"/>
      <c r="M991" s="746"/>
      <c r="N991" s="312"/>
      <c r="O991" s="312"/>
      <c r="P991" s="312"/>
      <c r="Q991" s="312"/>
      <c r="R991" s="312"/>
      <c r="S991" s="312"/>
      <c r="T991" s="263"/>
      <c r="U991" s="263"/>
      <c r="V991" s="263"/>
      <c r="W991" s="258"/>
      <c r="X991" s="263"/>
      <c r="Y991" s="263"/>
      <c r="Z991" s="263"/>
      <c r="AA991" s="263"/>
      <c r="AB991" s="312"/>
      <c r="AC991" s="312"/>
      <c r="AD991" s="312"/>
      <c r="AE991" s="312"/>
      <c r="AF991" s="312"/>
      <c r="AG991" s="312"/>
      <c r="AH991" s="312"/>
      <c r="AI991" s="312"/>
      <c r="AJ991" s="263"/>
      <c r="AK991" s="263"/>
      <c r="AL991" s="263"/>
      <c r="AM991" s="263"/>
      <c r="AN991" s="263"/>
      <c r="AO991" s="263"/>
      <c r="AP991" s="263"/>
      <c r="AQ991" s="263"/>
      <c r="AS991" s="117"/>
      <c r="AT991" s="117"/>
      <c r="FK991" s="125"/>
      <c r="FL991" s="125"/>
      <c r="FM991" s="125"/>
    </row>
    <row r="992" spans="1:169" x14ac:dyDescent="0.3">
      <c r="A992" s="309"/>
      <c r="B992" s="310"/>
      <c r="C992" s="263"/>
      <c r="D992" s="263"/>
      <c r="E992" s="263"/>
      <c r="F992" s="263"/>
      <c r="G992" s="263"/>
      <c r="H992" s="263"/>
      <c r="I992" s="625"/>
      <c r="J992" s="314"/>
      <c r="K992" s="314"/>
      <c r="L992" s="744"/>
      <c r="M992" s="746"/>
      <c r="N992" s="312"/>
      <c r="O992" s="312"/>
      <c r="P992" s="312"/>
      <c r="Q992" s="312"/>
      <c r="R992" s="312"/>
      <c r="S992" s="312"/>
      <c r="T992" s="263"/>
      <c r="U992" s="263"/>
      <c r="V992" s="263"/>
      <c r="W992" s="258"/>
      <c r="X992" s="263"/>
      <c r="Y992" s="263"/>
      <c r="Z992" s="263"/>
      <c r="AA992" s="263"/>
      <c r="AB992" s="312"/>
      <c r="AC992" s="312"/>
      <c r="AD992" s="312"/>
      <c r="AE992" s="312"/>
      <c r="AF992" s="312"/>
      <c r="AG992" s="312"/>
      <c r="AH992" s="312"/>
      <c r="AI992" s="312"/>
      <c r="AJ992" s="263"/>
      <c r="AK992" s="263"/>
      <c r="AL992" s="263"/>
      <c r="AM992" s="263"/>
      <c r="AN992" s="263"/>
      <c r="AO992" s="263"/>
      <c r="AP992" s="263"/>
      <c r="AQ992" s="263"/>
      <c r="AS992" s="117"/>
      <c r="AT992" s="117"/>
      <c r="FK992" s="125"/>
      <c r="FL992" s="125"/>
      <c r="FM992" s="125"/>
    </row>
    <row r="993" spans="1:169" x14ac:dyDescent="0.3">
      <c r="A993" s="309"/>
      <c r="B993" s="310"/>
      <c r="C993" s="263"/>
      <c r="D993" s="263"/>
      <c r="E993" s="263"/>
      <c r="F993" s="263"/>
      <c r="G993" s="263"/>
      <c r="H993" s="263"/>
      <c r="I993" s="625"/>
      <c r="J993" s="314"/>
      <c r="K993" s="314"/>
      <c r="L993" s="744"/>
      <c r="M993" s="746"/>
      <c r="N993" s="312"/>
      <c r="O993" s="312"/>
      <c r="P993" s="312"/>
      <c r="Q993" s="312"/>
      <c r="R993" s="312"/>
      <c r="S993" s="312"/>
      <c r="T993" s="263"/>
      <c r="U993" s="263"/>
      <c r="V993" s="263"/>
      <c r="W993" s="258"/>
      <c r="X993" s="263"/>
      <c r="Y993" s="263"/>
      <c r="Z993" s="263"/>
      <c r="AA993" s="263"/>
      <c r="AB993" s="312"/>
      <c r="AC993" s="312"/>
      <c r="AD993" s="312"/>
      <c r="AE993" s="312"/>
      <c r="AF993" s="312"/>
      <c r="AG993" s="312"/>
      <c r="AH993" s="312"/>
      <c r="AI993" s="312"/>
      <c r="AJ993" s="263"/>
      <c r="AK993" s="263"/>
      <c r="AL993" s="263"/>
      <c r="AM993" s="263"/>
      <c r="AN993" s="263"/>
      <c r="AO993" s="263"/>
      <c r="AP993" s="263"/>
      <c r="AQ993" s="263"/>
      <c r="AS993" s="117"/>
      <c r="AT993" s="117"/>
      <c r="FK993" s="125"/>
      <c r="FL993" s="125"/>
      <c r="FM993" s="125"/>
    </row>
    <row r="994" spans="1:169" x14ac:dyDescent="0.3">
      <c r="A994" s="309"/>
      <c r="B994" s="310"/>
      <c r="C994" s="263"/>
      <c r="D994" s="263"/>
      <c r="E994" s="263"/>
      <c r="F994" s="263"/>
      <c r="G994" s="263"/>
      <c r="H994" s="263"/>
      <c r="I994" s="625"/>
      <c r="J994" s="314"/>
      <c r="K994" s="314"/>
      <c r="L994" s="744"/>
      <c r="M994" s="746"/>
      <c r="N994" s="312"/>
      <c r="O994" s="312"/>
      <c r="P994" s="312"/>
      <c r="Q994" s="312"/>
      <c r="R994" s="312"/>
      <c r="S994" s="312"/>
      <c r="T994" s="263"/>
      <c r="U994" s="263"/>
      <c r="V994" s="263"/>
      <c r="W994" s="258"/>
      <c r="X994" s="263"/>
      <c r="Y994" s="263"/>
      <c r="Z994" s="263"/>
      <c r="AA994" s="263"/>
      <c r="AB994" s="312"/>
      <c r="AC994" s="312"/>
      <c r="AD994" s="312"/>
      <c r="AE994" s="312"/>
      <c r="AF994" s="312"/>
      <c r="AG994" s="312"/>
      <c r="AH994" s="312"/>
      <c r="AI994" s="312"/>
      <c r="AJ994" s="263"/>
      <c r="AK994" s="263"/>
      <c r="AL994" s="263"/>
      <c r="AM994" s="263"/>
      <c r="AN994" s="263"/>
      <c r="AO994" s="263"/>
      <c r="AP994" s="263"/>
      <c r="AQ994" s="263"/>
      <c r="AS994" s="117"/>
      <c r="AT994" s="117"/>
      <c r="FK994" s="125"/>
      <c r="FL994" s="125"/>
      <c r="FM994" s="125"/>
    </row>
    <row r="995" spans="1:169" x14ac:dyDescent="0.3">
      <c r="A995" s="309"/>
      <c r="B995" s="310"/>
      <c r="C995" s="263"/>
      <c r="D995" s="263"/>
      <c r="E995" s="263"/>
      <c r="F995" s="263"/>
      <c r="G995" s="263"/>
      <c r="H995" s="263"/>
      <c r="I995" s="625"/>
      <c r="J995" s="314"/>
      <c r="K995" s="314"/>
      <c r="L995" s="744"/>
      <c r="M995" s="746"/>
      <c r="N995" s="312"/>
      <c r="O995" s="312"/>
      <c r="P995" s="312"/>
      <c r="Q995" s="312"/>
      <c r="R995" s="312"/>
      <c r="S995" s="312"/>
      <c r="T995" s="263"/>
      <c r="U995" s="263"/>
      <c r="V995" s="263"/>
      <c r="W995" s="258"/>
      <c r="X995" s="263"/>
      <c r="Y995" s="263"/>
      <c r="Z995" s="263"/>
      <c r="AA995" s="263"/>
      <c r="AB995" s="312"/>
      <c r="AC995" s="312"/>
      <c r="AD995" s="312"/>
      <c r="AE995" s="312"/>
      <c r="AF995" s="312"/>
      <c r="AG995" s="312"/>
      <c r="AH995" s="312"/>
      <c r="AI995" s="312"/>
      <c r="AJ995" s="263"/>
      <c r="AK995" s="263"/>
      <c r="AL995" s="263"/>
      <c r="AM995" s="263"/>
      <c r="AN995" s="263"/>
      <c r="AO995" s="263"/>
      <c r="AP995" s="263"/>
      <c r="AQ995" s="263"/>
      <c r="AS995" s="117"/>
      <c r="AT995" s="117"/>
      <c r="FK995" s="125"/>
      <c r="FL995" s="125"/>
      <c r="FM995" s="125"/>
    </row>
    <row r="996" spans="1:169" x14ac:dyDescent="0.3">
      <c r="A996" s="309"/>
      <c r="B996" s="310"/>
      <c r="C996" s="263"/>
      <c r="D996" s="263"/>
      <c r="E996" s="263"/>
      <c r="F996" s="263"/>
      <c r="G996" s="263"/>
      <c r="H996" s="263"/>
      <c r="I996" s="625"/>
      <c r="J996" s="314"/>
      <c r="K996" s="314"/>
      <c r="L996" s="744"/>
      <c r="M996" s="746"/>
      <c r="N996" s="312"/>
      <c r="O996" s="312"/>
      <c r="P996" s="312"/>
      <c r="Q996" s="312"/>
      <c r="R996" s="312"/>
      <c r="S996" s="312"/>
      <c r="T996" s="263"/>
      <c r="U996" s="263"/>
      <c r="V996" s="263"/>
      <c r="W996" s="258"/>
      <c r="X996" s="263"/>
      <c r="Y996" s="263"/>
      <c r="Z996" s="263"/>
      <c r="AA996" s="263"/>
      <c r="AB996" s="312"/>
      <c r="AC996" s="312"/>
      <c r="AD996" s="312"/>
      <c r="AE996" s="312"/>
      <c r="AF996" s="312"/>
      <c r="AG996" s="312"/>
      <c r="AH996" s="312"/>
      <c r="AI996" s="312"/>
      <c r="AJ996" s="263"/>
      <c r="AK996" s="263"/>
      <c r="AL996" s="263"/>
      <c r="AM996" s="263"/>
      <c r="AN996" s="263"/>
      <c r="AO996" s="263"/>
      <c r="AP996" s="263"/>
      <c r="AQ996" s="263"/>
      <c r="AS996" s="117"/>
      <c r="AT996" s="117"/>
      <c r="FK996" s="125"/>
      <c r="FL996" s="125"/>
      <c r="FM996" s="125"/>
    </row>
    <row r="997" spans="1:169" x14ac:dyDescent="0.3">
      <c r="A997" s="309"/>
      <c r="B997" s="310"/>
      <c r="C997" s="263"/>
      <c r="D997" s="263"/>
      <c r="E997" s="263"/>
      <c r="F997" s="263"/>
      <c r="G997" s="263"/>
      <c r="H997" s="263"/>
      <c r="I997" s="625"/>
      <c r="J997" s="314"/>
      <c r="K997" s="314"/>
      <c r="L997" s="744"/>
      <c r="M997" s="746"/>
      <c r="N997" s="312"/>
      <c r="O997" s="312"/>
      <c r="P997" s="312"/>
      <c r="Q997" s="312"/>
      <c r="R997" s="312"/>
      <c r="S997" s="312"/>
      <c r="T997" s="263"/>
      <c r="U997" s="263"/>
      <c r="V997" s="263"/>
      <c r="W997" s="258"/>
      <c r="X997" s="263"/>
      <c r="Y997" s="263"/>
      <c r="Z997" s="263"/>
      <c r="AA997" s="263"/>
      <c r="AB997" s="312"/>
      <c r="AC997" s="312"/>
      <c r="AD997" s="312"/>
      <c r="AE997" s="312"/>
      <c r="AF997" s="312"/>
      <c r="AG997" s="312"/>
      <c r="AH997" s="312"/>
      <c r="AI997" s="312"/>
      <c r="AJ997" s="263"/>
      <c r="AK997" s="263"/>
      <c r="AL997" s="263"/>
      <c r="AM997" s="263"/>
      <c r="AN997" s="263"/>
      <c r="AO997" s="263"/>
      <c r="AP997" s="263"/>
      <c r="AQ997" s="263"/>
      <c r="AS997" s="117"/>
      <c r="AT997" s="117"/>
      <c r="FK997" s="125"/>
      <c r="FL997" s="125"/>
      <c r="FM997" s="125"/>
    </row>
    <row r="998" spans="1:169" x14ac:dyDescent="0.3">
      <c r="A998" s="309"/>
      <c r="B998" s="310"/>
      <c r="C998" s="263"/>
      <c r="D998" s="263"/>
      <c r="E998" s="263"/>
      <c r="F998" s="263"/>
      <c r="G998" s="263"/>
      <c r="H998" s="263"/>
      <c r="I998" s="625"/>
      <c r="J998" s="314"/>
      <c r="K998" s="314"/>
      <c r="L998" s="744"/>
      <c r="M998" s="746"/>
      <c r="N998" s="312"/>
      <c r="O998" s="312"/>
      <c r="P998" s="312"/>
      <c r="Q998" s="312"/>
      <c r="R998" s="312"/>
      <c r="S998" s="312"/>
      <c r="T998" s="263"/>
      <c r="U998" s="263"/>
      <c r="V998" s="263"/>
      <c r="W998" s="258"/>
      <c r="X998" s="263"/>
      <c r="Y998" s="263"/>
      <c r="Z998" s="263"/>
      <c r="AA998" s="263"/>
      <c r="AB998" s="312"/>
      <c r="AC998" s="312"/>
      <c r="AD998" s="312"/>
      <c r="AE998" s="312"/>
      <c r="AF998" s="312"/>
      <c r="AG998" s="312"/>
      <c r="AH998" s="312"/>
      <c r="AI998" s="312"/>
      <c r="AJ998" s="263"/>
      <c r="AK998" s="263"/>
      <c r="AL998" s="263"/>
      <c r="AM998" s="263"/>
      <c r="AN998" s="263"/>
      <c r="AO998" s="263"/>
      <c r="AP998" s="263"/>
      <c r="AQ998" s="263"/>
      <c r="AS998" s="117"/>
      <c r="AT998" s="117"/>
      <c r="FK998" s="125"/>
      <c r="FL998" s="125"/>
      <c r="FM998" s="125"/>
    </row>
    <row r="999" spans="1:169" x14ac:dyDescent="0.3">
      <c r="A999" s="309"/>
      <c r="B999" s="310"/>
      <c r="C999" s="263"/>
      <c r="D999" s="263"/>
      <c r="E999" s="263"/>
      <c r="F999" s="263"/>
      <c r="G999" s="263"/>
      <c r="H999" s="263"/>
      <c r="I999" s="625"/>
      <c r="J999" s="314"/>
      <c r="K999" s="314"/>
      <c r="L999" s="744"/>
      <c r="M999" s="746"/>
      <c r="N999" s="312"/>
      <c r="O999" s="312"/>
      <c r="P999" s="312"/>
      <c r="Q999" s="312"/>
      <c r="R999" s="312"/>
      <c r="S999" s="312"/>
      <c r="T999" s="263"/>
      <c r="U999" s="263"/>
      <c r="V999" s="263"/>
      <c r="W999" s="258"/>
      <c r="X999" s="263"/>
      <c r="Y999" s="263"/>
      <c r="Z999" s="263"/>
      <c r="AA999" s="263"/>
      <c r="AB999" s="312"/>
      <c r="AC999" s="312"/>
      <c r="AD999" s="312"/>
      <c r="AE999" s="312"/>
      <c r="AF999" s="312"/>
      <c r="AG999" s="312"/>
      <c r="AH999" s="312"/>
      <c r="AI999" s="312"/>
      <c r="AJ999" s="263"/>
      <c r="AK999" s="263"/>
      <c r="AL999" s="263"/>
      <c r="AM999" s="263"/>
      <c r="AN999" s="263"/>
      <c r="AO999" s="263"/>
      <c r="AP999" s="263"/>
      <c r="AQ999" s="263"/>
      <c r="AS999" s="117"/>
      <c r="AT999" s="117"/>
      <c r="FK999" s="125"/>
      <c r="FL999" s="125"/>
      <c r="FM999" s="125"/>
    </row>
    <row r="1000" spans="1:169" x14ac:dyDescent="0.3">
      <c r="A1000" s="309"/>
      <c r="B1000" s="310"/>
      <c r="C1000" s="263"/>
      <c r="D1000" s="263"/>
      <c r="E1000" s="263"/>
      <c r="F1000" s="263"/>
      <c r="G1000" s="263"/>
      <c r="H1000" s="263"/>
      <c r="I1000" s="625"/>
      <c r="J1000" s="314"/>
      <c r="K1000" s="314"/>
      <c r="L1000" s="744"/>
      <c r="M1000" s="746"/>
      <c r="N1000" s="312"/>
      <c r="O1000" s="312"/>
      <c r="P1000" s="312"/>
      <c r="Q1000" s="312"/>
      <c r="R1000" s="312"/>
      <c r="S1000" s="312"/>
      <c r="T1000" s="263"/>
      <c r="U1000" s="263"/>
      <c r="V1000" s="263"/>
      <c r="W1000" s="258"/>
      <c r="X1000" s="263"/>
      <c r="Y1000" s="263"/>
      <c r="Z1000" s="263"/>
      <c r="AA1000" s="263"/>
      <c r="AB1000" s="312"/>
      <c r="AC1000" s="312"/>
      <c r="AD1000" s="312"/>
      <c r="AE1000" s="312"/>
      <c r="AF1000" s="312"/>
      <c r="AG1000" s="312"/>
      <c r="AH1000" s="312"/>
      <c r="AI1000" s="312"/>
      <c r="AJ1000" s="263"/>
      <c r="AK1000" s="263"/>
      <c r="AL1000" s="263"/>
      <c r="AM1000" s="263"/>
      <c r="AN1000" s="263"/>
      <c r="AO1000" s="263"/>
      <c r="AP1000" s="263"/>
      <c r="AQ1000" s="263"/>
      <c r="AS1000" s="117"/>
      <c r="AT1000" s="117"/>
      <c r="FK1000" s="125"/>
      <c r="FL1000" s="125"/>
      <c r="FM1000" s="125"/>
    </row>
    <row r="1001" spans="1:169" x14ac:dyDescent="0.3">
      <c r="A1001" s="309"/>
      <c r="B1001" s="310"/>
      <c r="C1001" s="263"/>
      <c r="D1001" s="263"/>
      <c r="E1001" s="263"/>
      <c r="F1001" s="263"/>
      <c r="G1001" s="263"/>
      <c r="H1001" s="263"/>
      <c r="I1001" s="625"/>
      <c r="J1001" s="314"/>
      <c r="K1001" s="314"/>
      <c r="L1001" s="744"/>
      <c r="M1001" s="746"/>
      <c r="N1001" s="312"/>
      <c r="O1001" s="312"/>
      <c r="P1001" s="312"/>
      <c r="Q1001" s="312"/>
      <c r="R1001" s="312"/>
      <c r="S1001" s="312"/>
      <c r="T1001" s="263"/>
      <c r="U1001" s="263"/>
      <c r="V1001" s="263"/>
      <c r="W1001" s="258"/>
      <c r="X1001" s="263"/>
      <c r="Y1001" s="263"/>
      <c r="Z1001" s="263"/>
      <c r="AA1001" s="263"/>
      <c r="AB1001" s="312"/>
      <c r="AC1001" s="312"/>
      <c r="AD1001" s="312"/>
      <c r="AE1001" s="312"/>
      <c r="AF1001" s="312"/>
      <c r="AG1001" s="312"/>
      <c r="AH1001" s="312"/>
      <c r="AI1001" s="312"/>
      <c r="AJ1001" s="263"/>
      <c r="AK1001" s="263"/>
      <c r="AL1001" s="263"/>
      <c r="AM1001" s="263"/>
      <c r="AN1001" s="263"/>
      <c r="AO1001" s="263"/>
      <c r="AP1001" s="263"/>
      <c r="AQ1001" s="263"/>
      <c r="AS1001" s="117"/>
      <c r="AT1001" s="117"/>
      <c r="FK1001" s="125"/>
      <c r="FL1001" s="125"/>
      <c r="FM1001" s="125"/>
    </row>
    <row r="1002" spans="1:169" x14ac:dyDescent="0.3">
      <c r="A1002" s="309"/>
      <c r="B1002" s="310"/>
      <c r="C1002" s="263"/>
      <c r="D1002" s="263"/>
      <c r="E1002" s="263"/>
      <c r="F1002" s="263"/>
      <c r="G1002" s="263"/>
      <c r="H1002" s="263"/>
      <c r="I1002" s="625"/>
      <c r="J1002" s="314"/>
      <c r="K1002" s="314"/>
      <c r="L1002" s="744"/>
      <c r="M1002" s="746"/>
      <c r="N1002" s="312"/>
      <c r="O1002" s="312"/>
      <c r="P1002" s="312"/>
      <c r="Q1002" s="312"/>
      <c r="R1002" s="312"/>
      <c r="S1002" s="312"/>
      <c r="T1002" s="263"/>
      <c r="U1002" s="263"/>
      <c r="V1002" s="263"/>
      <c r="W1002" s="258"/>
      <c r="X1002" s="263"/>
      <c r="Y1002" s="263"/>
      <c r="Z1002" s="263"/>
      <c r="AA1002" s="263"/>
      <c r="AB1002" s="312"/>
      <c r="AC1002" s="312"/>
      <c r="AD1002" s="312"/>
      <c r="AE1002" s="312"/>
      <c r="AF1002" s="312"/>
      <c r="AG1002" s="312"/>
      <c r="AH1002" s="312"/>
      <c r="AI1002" s="312"/>
      <c r="AJ1002" s="263"/>
      <c r="AK1002" s="263"/>
      <c r="AL1002" s="263"/>
      <c r="AM1002" s="263"/>
      <c r="AN1002" s="263"/>
      <c r="AO1002" s="263"/>
      <c r="AP1002" s="263"/>
      <c r="AQ1002" s="263"/>
      <c r="AS1002" s="117"/>
      <c r="AT1002" s="117"/>
      <c r="FK1002" s="125"/>
      <c r="FL1002" s="125"/>
      <c r="FM1002" s="125"/>
    </row>
    <row r="1003" spans="1:169" x14ac:dyDescent="0.3">
      <c r="A1003" s="309"/>
      <c r="B1003" s="310"/>
      <c r="C1003" s="263"/>
      <c r="D1003" s="263"/>
      <c r="E1003" s="263"/>
      <c r="F1003" s="263"/>
      <c r="G1003" s="263"/>
      <c r="H1003" s="263"/>
      <c r="I1003" s="625"/>
      <c r="J1003" s="314"/>
      <c r="K1003" s="314"/>
      <c r="L1003" s="744"/>
      <c r="M1003" s="746"/>
      <c r="N1003" s="312"/>
      <c r="O1003" s="312"/>
      <c r="P1003" s="312"/>
      <c r="Q1003" s="312"/>
      <c r="R1003" s="312"/>
      <c r="S1003" s="312"/>
      <c r="T1003" s="263"/>
      <c r="U1003" s="263"/>
      <c r="V1003" s="263"/>
      <c r="W1003" s="258"/>
      <c r="X1003" s="263"/>
      <c r="Y1003" s="263"/>
      <c r="Z1003" s="263"/>
      <c r="AA1003" s="263"/>
      <c r="AB1003" s="312"/>
      <c r="AC1003" s="312"/>
      <c r="AD1003" s="312"/>
      <c r="AE1003" s="312"/>
      <c r="AF1003" s="312"/>
      <c r="AG1003" s="312"/>
      <c r="AH1003" s="312"/>
      <c r="AI1003" s="312"/>
      <c r="AJ1003" s="263"/>
      <c r="AK1003" s="263"/>
      <c r="AL1003" s="263"/>
      <c r="AM1003" s="263"/>
      <c r="AN1003" s="263"/>
      <c r="AO1003" s="263"/>
      <c r="AP1003" s="263"/>
      <c r="AQ1003" s="263"/>
      <c r="AS1003" s="117"/>
      <c r="AT1003" s="117"/>
      <c r="FK1003" s="125"/>
      <c r="FL1003" s="125"/>
      <c r="FM1003" s="125"/>
    </row>
    <row r="1004" spans="1:169" x14ac:dyDescent="0.3">
      <c r="A1004" s="309"/>
      <c r="B1004" s="310"/>
      <c r="C1004" s="263"/>
      <c r="D1004" s="263"/>
      <c r="E1004" s="263"/>
      <c r="F1004" s="263"/>
      <c r="G1004" s="263"/>
      <c r="H1004" s="263"/>
      <c r="I1004" s="625"/>
      <c r="J1004" s="314"/>
      <c r="K1004" s="314"/>
      <c r="L1004" s="744"/>
      <c r="M1004" s="746"/>
      <c r="N1004" s="312"/>
      <c r="O1004" s="312"/>
      <c r="P1004" s="312"/>
      <c r="Q1004" s="312"/>
      <c r="R1004" s="312"/>
      <c r="S1004" s="312"/>
      <c r="T1004" s="263"/>
      <c r="U1004" s="263"/>
      <c r="V1004" s="263"/>
      <c r="W1004" s="258"/>
      <c r="X1004" s="263"/>
      <c r="Y1004" s="263"/>
      <c r="Z1004" s="263"/>
      <c r="AA1004" s="263"/>
      <c r="AB1004" s="312"/>
      <c r="AC1004" s="312"/>
      <c r="AD1004" s="312"/>
      <c r="AE1004" s="312"/>
      <c r="AF1004" s="312"/>
      <c r="AG1004" s="312"/>
      <c r="AH1004" s="312"/>
      <c r="AI1004" s="312"/>
      <c r="AJ1004" s="263"/>
      <c r="AK1004" s="263"/>
      <c r="AL1004" s="263"/>
      <c r="AM1004" s="263"/>
      <c r="AN1004" s="263"/>
      <c r="AO1004" s="263"/>
      <c r="AP1004" s="263"/>
      <c r="AQ1004" s="263"/>
      <c r="AS1004" s="117"/>
      <c r="AT1004" s="117"/>
      <c r="FK1004" s="125"/>
      <c r="FL1004" s="125"/>
      <c r="FM1004" s="125"/>
    </row>
    <row r="1005" spans="1:169" x14ac:dyDescent="0.3">
      <c r="A1005" s="309"/>
      <c r="B1005" s="310"/>
      <c r="C1005" s="263"/>
      <c r="D1005" s="263"/>
      <c r="E1005" s="263"/>
      <c r="F1005" s="263"/>
      <c r="G1005" s="263"/>
      <c r="H1005" s="263"/>
      <c r="I1005" s="625"/>
      <c r="J1005" s="314"/>
      <c r="K1005" s="314"/>
      <c r="L1005" s="744"/>
      <c r="M1005" s="746"/>
      <c r="N1005" s="312"/>
      <c r="O1005" s="312"/>
      <c r="P1005" s="312"/>
      <c r="Q1005" s="312"/>
      <c r="R1005" s="312"/>
      <c r="S1005" s="312"/>
      <c r="T1005" s="263"/>
      <c r="U1005" s="263"/>
      <c r="V1005" s="263"/>
      <c r="W1005" s="258"/>
      <c r="X1005" s="263"/>
      <c r="Y1005" s="263"/>
      <c r="Z1005" s="263"/>
      <c r="AA1005" s="263"/>
      <c r="AB1005" s="312"/>
      <c r="AC1005" s="312"/>
      <c r="AD1005" s="312"/>
      <c r="AE1005" s="312"/>
      <c r="AF1005" s="312"/>
      <c r="AG1005" s="312"/>
      <c r="AH1005" s="312"/>
      <c r="AI1005" s="312"/>
      <c r="AJ1005" s="263"/>
      <c r="AK1005" s="263"/>
      <c r="AL1005" s="263"/>
      <c r="AM1005" s="263"/>
      <c r="AN1005" s="263"/>
      <c r="AO1005" s="263"/>
      <c r="AP1005" s="263"/>
      <c r="AQ1005" s="263"/>
      <c r="AS1005" s="117"/>
      <c r="AT1005" s="117"/>
      <c r="FK1005" s="125"/>
      <c r="FL1005" s="125"/>
      <c r="FM1005" s="125"/>
    </row>
    <row r="1006" spans="1:169" x14ac:dyDescent="0.3">
      <c r="A1006" s="309"/>
      <c r="B1006" s="310"/>
      <c r="C1006" s="263"/>
      <c r="D1006" s="263"/>
      <c r="E1006" s="263"/>
      <c r="F1006" s="263"/>
      <c r="G1006" s="263"/>
      <c r="H1006" s="263"/>
      <c r="I1006" s="625"/>
      <c r="J1006" s="314"/>
      <c r="K1006" s="314"/>
      <c r="L1006" s="744"/>
      <c r="M1006" s="746"/>
      <c r="N1006" s="312"/>
      <c r="O1006" s="312"/>
      <c r="P1006" s="312"/>
      <c r="Q1006" s="312"/>
      <c r="R1006" s="312"/>
      <c r="S1006" s="312"/>
      <c r="T1006" s="263"/>
      <c r="U1006" s="263"/>
      <c r="V1006" s="263"/>
      <c r="W1006" s="258"/>
      <c r="X1006" s="263"/>
      <c r="Y1006" s="263"/>
      <c r="Z1006" s="263"/>
      <c r="AA1006" s="263"/>
      <c r="AB1006" s="312"/>
      <c r="AC1006" s="312"/>
      <c r="AD1006" s="312"/>
      <c r="AE1006" s="312"/>
      <c r="AF1006" s="312"/>
      <c r="AG1006" s="312"/>
      <c r="AH1006" s="312"/>
      <c r="AI1006" s="312"/>
      <c r="AJ1006" s="263"/>
      <c r="AK1006" s="263"/>
      <c r="AL1006" s="263"/>
      <c r="AM1006" s="263"/>
      <c r="AN1006" s="263"/>
      <c r="AO1006" s="263"/>
      <c r="AP1006" s="263"/>
      <c r="AQ1006" s="263"/>
      <c r="AS1006" s="117"/>
      <c r="AT1006" s="117"/>
      <c r="FK1006" s="125"/>
      <c r="FL1006" s="125"/>
      <c r="FM1006" s="125"/>
    </row>
    <row r="1007" spans="1:169" x14ac:dyDescent="0.3">
      <c r="A1007" s="309"/>
      <c r="B1007" s="310"/>
      <c r="C1007" s="263"/>
      <c r="D1007" s="263"/>
      <c r="E1007" s="263"/>
      <c r="F1007" s="263"/>
      <c r="G1007" s="263"/>
      <c r="H1007" s="263"/>
      <c r="I1007" s="625"/>
      <c r="J1007" s="314"/>
      <c r="K1007" s="314"/>
      <c r="L1007" s="744"/>
      <c r="M1007" s="746"/>
      <c r="N1007" s="312"/>
      <c r="O1007" s="312"/>
      <c r="P1007" s="312"/>
      <c r="Q1007" s="312"/>
      <c r="R1007" s="312"/>
      <c r="S1007" s="312"/>
      <c r="T1007" s="263"/>
      <c r="U1007" s="263"/>
      <c r="V1007" s="263"/>
      <c r="W1007" s="258"/>
      <c r="X1007" s="263"/>
      <c r="Y1007" s="263"/>
      <c r="Z1007" s="263"/>
      <c r="AA1007" s="263"/>
      <c r="AB1007" s="312"/>
      <c r="AC1007" s="312"/>
      <c r="AD1007" s="312"/>
      <c r="AE1007" s="312"/>
      <c r="AF1007" s="312"/>
      <c r="AG1007" s="312"/>
      <c r="AH1007" s="312"/>
      <c r="AI1007" s="312"/>
      <c r="AJ1007" s="263"/>
      <c r="AK1007" s="263"/>
      <c r="AL1007" s="263"/>
      <c r="AM1007" s="263"/>
      <c r="AN1007" s="263"/>
      <c r="AO1007" s="263"/>
      <c r="AP1007" s="263"/>
      <c r="AQ1007" s="263"/>
      <c r="AS1007" s="117"/>
      <c r="AT1007" s="117"/>
      <c r="FK1007" s="125"/>
      <c r="FL1007" s="125"/>
      <c r="FM1007" s="125"/>
    </row>
    <row r="1008" spans="1:169" x14ac:dyDescent="0.3">
      <c r="A1008" s="309"/>
      <c r="B1008" s="310"/>
      <c r="C1008" s="263"/>
      <c r="D1008" s="263"/>
      <c r="E1008" s="263"/>
      <c r="F1008" s="263"/>
      <c r="G1008" s="263"/>
      <c r="H1008" s="263"/>
      <c r="I1008" s="625"/>
      <c r="J1008" s="314"/>
      <c r="K1008" s="314"/>
      <c r="L1008" s="744"/>
      <c r="M1008" s="746"/>
      <c r="N1008" s="312"/>
      <c r="O1008" s="312"/>
      <c r="P1008" s="312"/>
      <c r="Q1008" s="312"/>
      <c r="R1008" s="312"/>
      <c r="S1008" s="312"/>
      <c r="T1008" s="263"/>
      <c r="U1008" s="263"/>
      <c r="V1008" s="263"/>
      <c r="W1008" s="258"/>
      <c r="X1008" s="263"/>
      <c r="Y1008" s="263"/>
      <c r="Z1008" s="263"/>
      <c r="AA1008" s="263"/>
      <c r="AB1008" s="312"/>
      <c r="AC1008" s="312"/>
      <c r="AD1008" s="312"/>
      <c r="AE1008" s="312"/>
      <c r="AF1008" s="312"/>
      <c r="AG1008" s="312"/>
      <c r="AH1008" s="312"/>
      <c r="AI1008" s="312"/>
      <c r="AJ1008" s="263"/>
      <c r="AK1008" s="263"/>
      <c r="AL1008" s="263"/>
      <c r="AM1008" s="263"/>
      <c r="AN1008" s="263"/>
      <c r="AO1008" s="263"/>
      <c r="AP1008" s="263"/>
      <c r="AQ1008" s="263"/>
      <c r="AS1008" s="117"/>
      <c r="AT1008" s="117"/>
      <c r="FK1008" s="125"/>
      <c r="FL1008" s="125"/>
      <c r="FM1008" s="125"/>
    </row>
    <row r="1009" spans="1:169" x14ac:dyDescent="0.3">
      <c r="A1009" s="309"/>
      <c r="B1009" s="310"/>
      <c r="C1009" s="263"/>
      <c r="D1009" s="263"/>
      <c r="E1009" s="263"/>
      <c r="F1009" s="263"/>
      <c r="G1009" s="263"/>
      <c r="H1009" s="263"/>
      <c r="I1009" s="625"/>
      <c r="J1009" s="314"/>
      <c r="K1009" s="314"/>
      <c r="L1009" s="744"/>
      <c r="M1009" s="746"/>
      <c r="N1009" s="312"/>
      <c r="O1009" s="312"/>
      <c r="P1009" s="312"/>
      <c r="Q1009" s="312"/>
      <c r="R1009" s="312"/>
      <c r="S1009" s="312"/>
      <c r="T1009" s="263"/>
      <c r="U1009" s="263"/>
      <c r="V1009" s="263"/>
      <c r="W1009" s="258"/>
      <c r="X1009" s="263"/>
      <c r="Y1009" s="263"/>
      <c r="Z1009" s="263"/>
      <c r="AA1009" s="263"/>
      <c r="AB1009" s="312"/>
      <c r="AC1009" s="312"/>
      <c r="AD1009" s="312"/>
      <c r="AE1009" s="312"/>
      <c r="AF1009" s="312"/>
      <c r="AG1009" s="312"/>
      <c r="AH1009" s="312"/>
      <c r="AI1009" s="312"/>
      <c r="AJ1009" s="263"/>
      <c r="AK1009" s="263"/>
      <c r="AL1009" s="263"/>
      <c r="AM1009" s="263"/>
      <c r="AN1009" s="263"/>
      <c r="AO1009" s="263"/>
      <c r="AP1009" s="263"/>
      <c r="AQ1009" s="263"/>
      <c r="AS1009" s="117"/>
      <c r="AT1009" s="117"/>
      <c r="FK1009" s="125"/>
      <c r="FL1009" s="125"/>
      <c r="FM1009" s="125"/>
    </row>
    <row r="1010" spans="1:169" x14ac:dyDescent="0.3">
      <c r="A1010" s="309"/>
      <c r="B1010" s="310"/>
      <c r="C1010" s="263"/>
      <c r="D1010" s="263"/>
      <c r="E1010" s="263"/>
      <c r="F1010" s="263"/>
      <c r="G1010" s="263"/>
      <c r="H1010" s="263"/>
      <c r="I1010" s="625"/>
      <c r="J1010" s="314"/>
      <c r="K1010" s="314"/>
      <c r="L1010" s="744"/>
      <c r="M1010" s="746"/>
      <c r="N1010" s="312"/>
      <c r="O1010" s="312"/>
      <c r="P1010" s="312"/>
      <c r="Q1010" s="312"/>
      <c r="R1010" s="312"/>
      <c r="S1010" s="312"/>
      <c r="T1010" s="263"/>
      <c r="U1010" s="263"/>
      <c r="V1010" s="263"/>
      <c r="W1010" s="258"/>
      <c r="X1010" s="263"/>
      <c r="Y1010" s="263"/>
      <c r="Z1010" s="263"/>
      <c r="AA1010" s="263"/>
      <c r="AB1010" s="312"/>
      <c r="AC1010" s="312"/>
      <c r="AD1010" s="312"/>
      <c r="AE1010" s="312"/>
      <c r="AF1010" s="312"/>
      <c r="AG1010" s="312"/>
      <c r="AH1010" s="312"/>
      <c r="AI1010" s="312"/>
      <c r="AJ1010" s="263"/>
      <c r="AK1010" s="263"/>
      <c r="AL1010" s="263"/>
      <c r="AM1010" s="263"/>
      <c r="AN1010" s="263"/>
      <c r="AO1010" s="263"/>
      <c r="AP1010" s="263"/>
      <c r="AQ1010" s="263"/>
      <c r="AS1010" s="117"/>
      <c r="AT1010" s="117"/>
      <c r="FK1010" s="125"/>
      <c r="FL1010" s="125"/>
      <c r="FM1010" s="125"/>
    </row>
    <row r="1011" spans="1:169" x14ac:dyDescent="0.3">
      <c r="A1011" s="309"/>
      <c r="B1011" s="310"/>
      <c r="C1011" s="263"/>
      <c r="D1011" s="263"/>
      <c r="E1011" s="263"/>
      <c r="F1011" s="263"/>
      <c r="G1011" s="263"/>
      <c r="H1011" s="263"/>
      <c r="I1011" s="625"/>
      <c r="J1011" s="314"/>
      <c r="K1011" s="314"/>
      <c r="L1011" s="744"/>
      <c r="M1011" s="746"/>
      <c r="N1011" s="312"/>
      <c r="O1011" s="312"/>
      <c r="P1011" s="312"/>
      <c r="Q1011" s="312"/>
      <c r="R1011" s="312"/>
      <c r="S1011" s="312"/>
      <c r="T1011" s="263"/>
      <c r="U1011" s="263"/>
      <c r="V1011" s="263"/>
      <c r="W1011" s="258"/>
      <c r="X1011" s="263"/>
      <c r="Y1011" s="263"/>
      <c r="Z1011" s="263"/>
      <c r="AA1011" s="263"/>
      <c r="AB1011" s="312"/>
      <c r="AC1011" s="312"/>
      <c r="AD1011" s="312"/>
      <c r="AE1011" s="312"/>
      <c r="AF1011" s="312"/>
      <c r="AG1011" s="312"/>
      <c r="AH1011" s="312"/>
      <c r="AI1011" s="312"/>
      <c r="AJ1011" s="263"/>
      <c r="AK1011" s="263"/>
      <c r="AL1011" s="263"/>
      <c r="AM1011" s="263"/>
      <c r="AN1011" s="263"/>
      <c r="AO1011" s="263"/>
      <c r="AP1011" s="263"/>
      <c r="AQ1011" s="263"/>
      <c r="AS1011" s="117"/>
      <c r="AT1011" s="117"/>
      <c r="FK1011" s="125"/>
      <c r="FL1011" s="125"/>
      <c r="FM1011" s="125"/>
    </row>
    <row r="1012" spans="1:169" x14ac:dyDescent="0.3">
      <c r="A1012" s="309"/>
      <c r="B1012" s="310"/>
      <c r="C1012" s="263"/>
      <c r="D1012" s="263"/>
      <c r="E1012" s="263"/>
      <c r="F1012" s="263"/>
      <c r="G1012" s="263"/>
      <c r="H1012" s="263"/>
      <c r="I1012" s="625"/>
      <c r="J1012" s="314"/>
      <c r="K1012" s="314"/>
      <c r="L1012" s="744"/>
      <c r="M1012" s="746"/>
      <c r="N1012" s="312"/>
      <c r="O1012" s="312"/>
      <c r="P1012" s="312"/>
      <c r="Q1012" s="312"/>
      <c r="R1012" s="312"/>
      <c r="S1012" s="312"/>
      <c r="T1012" s="263"/>
      <c r="U1012" s="263"/>
      <c r="V1012" s="263"/>
      <c r="W1012" s="258"/>
      <c r="X1012" s="263"/>
      <c r="Y1012" s="263"/>
      <c r="Z1012" s="263"/>
      <c r="AA1012" s="263"/>
      <c r="AB1012" s="312"/>
      <c r="AC1012" s="312"/>
      <c r="AD1012" s="312"/>
      <c r="AE1012" s="312"/>
      <c r="AF1012" s="312"/>
      <c r="AG1012" s="312"/>
      <c r="AH1012" s="312"/>
      <c r="AI1012" s="312"/>
      <c r="AJ1012" s="263"/>
      <c r="AK1012" s="263"/>
      <c r="AL1012" s="263"/>
      <c r="AM1012" s="263"/>
      <c r="AN1012" s="263"/>
      <c r="AO1012" s="263"/>
      <c r="AP1012" s="263"/>
      <c r="AQ1012" s="263"/>
      <c r="AS1012" s="117"/>
      <c r="AT1012" s="117"/>
      <c r="FK1012" s="125"/>
      <c r="FL1012" s="125"/>
      <c r="FM1012" s="125"/>
    </row>
    <row r="1013" spans="1:169" x14ac:dyDescent="0.3">
      <c r="A1013" s="309"/>
      <c r="B1013" s="310"/>
      <c r="C1013" s="263"/>
      <c r="D1013" s="263"/>
      <c r="E1013" s="263"/>
      <c r="F1013" s="263"/>
      <c r="G1013" s="263"/>
      <c r="H1013" s="263"/>
      <c r="I1013" s="625"/>
      <c r="J1013" s="314"/>
      <c r="K1013" s="314"/>
      <c r="L1013" s="744"/>
      <c r="M1013" s="746"/>
      <c r="N1013" s="312"/>
      <c r="O1013" s="312"/>
      <c r="P1013" s="312"/>
      <c r="Q1013" s="312"/>
      <c r="R1013" s="312"/>
      <c r="S1013" s="312"/>
      <c r="T1013" s="263"/>
      <c r="U1013" s="263"/>
      <c r="V1013" s="263"/>
      <c r="W1013" s="258"/>
      <c r="X1013" s="263"/>
      <c r="Y1013" s="263"/>
      <c r="Z1013" s="263"/>
      <c r="AA1013" s="263"/>
      <c r="AB1013" s="312"/>
      <c r="AC1013" s="312"/>
      <c r="AD1013" s="312"/>
      <c r="AE1013" s="312"/>
      <c r="AF1013" s="312"/>
      <c r="AG1013" s="312"/>
      <c r="AH1013" s="312"/>
      <c r="AI1013" s="312"/>
      <c r="AJ1013" s="263"/>
      <c r="AK1013" s="263"/>
      <c r="AL1013" s="263"/>
      <c r="AM1013" s="263"/>
      <c r="AN1013" s="263"/>
      <c r="AO1013" s="263"/>
      <c r="AP1013" s="263"/>
      <c r="AQ1013" s="263"/>
      <c r="AS1013" s="117"/>
      <c r="AT1013" s="117"/>
      <c r="FK1013" s="125"/>
      <c r="FL1013" s="125"/>
      <c r="FM1013" s="125"/>
    </row>
    <row r="1014" spans="1:169" x14ac:dyDescent="0.3">
      <c r="A1014" s="309"/>
      <c r="B1014" s="310"/>
      <c r="C1014" s="263"/>
      <c r="D1014" s="263"/>
      <c r="E1014" s="263"/>
      <c r="F1014" s="263"/>
      <c r="G1014" s="263"/>
      <c r="H1014" s="263"/>
      <c r="I1014" s="625"/>
      <c r="J1014" s="314"/>
      <c r="K1014" s="314"/>
      <c r="L1014" s="744"/>
      <c r="M1014" s="746"/>
      <c r="N1014" s="312"/>
      <c r="O1014" s="312"/>
      <c r="P1014" s="312"/>
      <c r="Q1014" s="312"/>
      <c r="R1014" s="312"/>
      <c r="S1014" s="312"/>
      <c r="T1014" s="263"/>
      <c r="U1014" s="263"/>
      <c r="V1014" s="263"/>
      <c r="W1014" s="258"/>
      <c r="X1014" s="263"/>
      <c r="Y1014" s="263"/>
      <c r="Z1014" s="263"/>
      <c r="AA1014" s="263"/>
      <c r="AB1014" s="312"/>
      <c r="AC1014" s="312"/>
      <c r="AD1014" s="312"/>
      <c r="AE1014" s="312"/>
      <c r="AF1014" s="312"/>
      <c r="AG1014" s="312"/>
      <c r="AH1014" s="312"/>
      <c r="AI1014" s="312"/>
      <c r="AJ1014" s="263"/>
      <c r="AK1014" s="263"/>
      <c r="AL1014" s="263"/>
      <c r="AM1014" s="263"/>
      <c r="AN1014" s="263"/>
      <c r="AO1014" s="263"/>
      <c r="AP1014" s="263"/>
      <c r="AQ1014" s="263"/>
      <c r="AS1014" s="117"/>
      <c r="AT1014" s="117"/>
      <c r="FK1014" s="125"/>
      <c r="FL1014" s="125"/>
      <c r="FM1014" s="125"/>
    </row>
    <row r="1015" spans="1:169" x14ac:dyDescent="0.3">
      <c r="A1015" s="309"/>
      <c r="B1015" s="310"/>
      <c r="C1015" s="263"/>
      <c r="D1015" s="263"/>
      <c r="E1015" s="263"/>
      <c r="F1015" s="263"/>
      <c r="G1015" s="263"/>
      <c r="H1015" s="263"/>
      <c r="I1015" s="625"/>
      <c r="J1015" s="314"/>
      <c r="K1015" s="314"/>
      <c r="L1015" s="744"/>
      <c r="M1015" s="746"/>
      <c r="N1015" s="312"/>
      <c r="O1015" s="312"/>
      <c r="P1015" s="312"/>
      <c r="Q1015" s="312"/>
      <c r="R1015" s="312"/>
      <c r="S1015" s="312"/>
      <c r="T1015" s="263"/>
      <c r="U1015" s="263"/>
      <c r="V1015" s="263"/>
      <c r="W1015" s="258"/>
      <c r="X1015" s="263"/>
      <c r="Y1015" s="263"/>
      <c r="Z1015" s="263"/>
      <c r="AA1015" s="263"/>
      <c r="AB1015" s="312"/>
      <c r="AC1015" s="312"/>
      <c r="AD1015" s="312"/>
      <c r="AE1015" s="312"/>
      <c r="AF1015" s="312"/>
      <c r="AG1015" s="312"/>
      <c r="AH1015" s="312"/>
      <c r="AI1015" s="312"/>
      <c r="AJ1015" s="263"/>
      <c r="AK1015" s="263"/>
      <c r="AL1015" s="263"/>
      <c r="AM1015" s="263"/>
      <c r="AN1015" s="263"/>
      <c r="AO1015" s="263"/>
      <c r="AP1015" s="263"/>
      <c r="AQ1015" s="263"/>
      <c r="AS1015" s="117"/>
      <c r="AT1015" s="117"/>
      <c r="FK1015" s="125"/>
      <c r="FL1015" s="125"/>
      <c r="FM1015" s="125"/>
    </row>
    <row r="1016" spans="1:169" x14ac:dyDescent="0.3">
      <c r="A1016" s="309"/>
      <c r="B1016" s="310"/>
      <c r="C1016" s="263"/>
      <c r="D1016" s="263"/>
      <c r="E1016" s="263"/>
      <c r="F1016" s="263"/>
      <c r="G1016" s="263"/>
      <c r="H1016" s="263"/>
      <c r="I1016" s="625"/>
      <c r="J1016" s="314"/>
      <c r="K1016" s="314"/>
      <c r="L1016" s="744"/>
      <c r="M1016" s="746"/>
      <c r="N1016" s="312"/>
      <c r="O1016" s="312"/>
      <c r="P1016" s="312"/>
      <c r="Q1016" s="312"/>
      <c r="R1016" s="312"/>
      <c r="S1016" s="312"/>
      <c r="T1016" s="263"/>
      <c r="U1016" s="263"/>
      <c r="V1016" s="263"/>
      <c r="W1016" s="258"/>
      <c r="X1016" s="263"/>
      <c r="Y1016" s="263"/>
      <c r="Z1016" s="263"/>
      <c r="AA1016" s="263"/>
      <c r="AB1016" s="312"/>
      <c r="AC1016" s="312"/>
      <c r="AD1016" s="312"/>
      <c r="AE1016" s="312"/>
      <c r="AF1016" s="312"/>
      <c r="AG1016" s="312"/>
      <c r="AH1016" s="312"/>
      <c r="AI1016" s="312"/>
      <c r="AJ1016" s="263"/>
      <c r="AK1016" s="263"/>
      <c r="AL1016" s="263"/>
      <c r="AM1016" s="263"/>
      <c r="AN1016" s="263"/>
      <c r="AO1016" s="263"/>
      <c r="AP1016" s="263"/>
      <c r="AQ1016" s="263"/>
      <c r="AS1016" s="117"/>
      <c r="AT1016" s="117"/>
      <c r="FK1016" s="125"/>
      <c r="FL1016" s="125"/>
      <c r="FM1016" s="125"/>
    </row>
    <row r="1017" spans="1:169" x14ac:dyDescent="0.3">
      <c r="A1017" s="309"/>
      <c r="B1017" s="310"/>
      <c r="C1017" s="263"/>
      <c r="D1017" s="263"/>
      <c r="E1017" s="263"/>
      <c r="F1017" s="263"/>
      <c r="G1017" s="263"/>
      <c r="H1017" s="263"/>
      <c r="I1017" s="625"/>
      <c r="J1017" s="314"/>
      <c r="K1017" s="314"/>
      <c r="L1017" s="744"/>
      <c r="M1017" s="746"/>
      <c r="N1017" s="312"/>
      <c r="O1017" s="312"/>
      <c r="P1017" s="312"/>
      <c r="Q1017" s="312"/>
      <c r="R1017" s="312"/>
      <c r="S1017" s="312"/>
      <c r="T1017" s="263"/>
      <c r="U1017" s="263"/>
      <c r="V1017" s="263"/>
      <c r="W1017" s="258"/>
      <c r="X1017" s="263"/>
      <c r="Y1017" s="263"/>
      <c r="Z1017" s="263"/>
      <c r="AA1017" s="263"/>
      <c r="AB1017" s="312"/>
      <c r="AC1017" s="312"/>
      <c r="AD1017" s="312"/>
      <c r="AE1017" s="312"/>
      <c r="AF1017" s="312"/>
      <c r="AG1017" s="312"/>
      <c r="AH1017" s="312"/>
      <c r="AI1017" s="312"/>
      <c r="AJ1017" s="263"/>
      <c r="AK1017" s="263"/>
      <c r="AL1017" s="263"/>
      <c r="AM1017" s="263"/>
      <c r="AN1017" s="263"/>
      <c r="AO1017" s="263"/>
      <c r="AP1017" s="263"/>
      <c r="AQ1017" s="263"/>
      <c r="AS1017" s="117"/>
      <c r="AT1017" s="117"/>
      <c r="FK1017" s="125"/>
      <c r="FL1017" s="125"/>
      <c r="FM1017" s="125"/>
    </row>
    <row r="1018" spans="1:169" x14ac:dyDescent="0.3">
      <c r="A1018" s="309"/>
      <c r="B1018" s="310"/>
      <c r="C1018" s="263"/>
      <c r="D1018" s="263"/>
      <c r="E1018" s="263"/>
      <c r="F1018" s="263"/>
      <c r="G1018" s="263"/>
      <c r="H1018" s="263"/>
      <c r="I1018" s="625"/>
      <c r="J1018" s="314"/>
      <c r="K1018" s="314"/>
      <c r="L1018" s="744"/>
      <c r="M1018" s="746"/>
      <c r="N1018" s="312"/>
      <c r="O1018" s="312"/>
      <c r="P1018" s="312"/>
      <c r="Q1018" s="312"/>
      <c r="R1018" s="312"/>
      <c r="S1018" s="312"/>
      <c r="T1018" s="263"/>
      <c r="U1018" s="263"/>
      <c r="V1018" s="263"/>
      <c r="W1018" s="258"/>
      <c r="X1018" s="263"/>
      <c r="Y1018" s="263"/>
      <c r="Z1018" s="263"/>
      <c r="AA1018" s="263"/>
      <c r="AB1018" s="312"/>
      <c r="AC1018" s="312"/>
      <c r="AD1018" s="312"/>
      <c r="AE1018" s="312"/>
      <c r="AF1018" s="312"/>
      <c r="AG1018" s="312"/>
      <c r="AH1018" s="312"/>
      <c r="AI1018" s="312"/>
      <c r="AJ1018" s="263"/>
      <c r="AK1018" s="263"/>
      <c r="AL1018" s="263"/>
      <c r="AM1018" s="263"/>
      <c r="AN1018" s="263"/>
      <c r="AO1018" s="263"/>
      <c r="AP1018" s="263"/>
      <c r="AQ1018" s="263"/>
      <c r="AS1018" s="117"/>
      <c r="AT1018" s="117"/>
      <c r="FK1018" s="125"/>
      <c r="FL1018" s="125"/>
      <c r="FM1018" s="125"/>
    </row>
    <row r="1019" spans="1:169" x14ac:dyDescent="0.3">
      <c r="A1019" s="309"/>
      <c r="B1019" s="310"/>
      <c r="C1019" s="263"/>
      <c r="D1019" s="263"/>
      <c r="E1019" s="263"/>
      <c r="F1019" s="263"/>
      <c r="G1019" s="263"/>
      <c r="H1019" s="263"/>
      <c r="I1019" s="625"/>
      <c r="J1019" s="314"/>
      <c r="K1019" s="314"/>
      <c r="L1019" s="744"/>
      <c r="M1019" s="746"/>
      <c r="N1019" s="312"/>
      <c r="O1019" s="312"/>
      <c r="P1019" s="312"/>
      <c r="Q1019" s="312"/>
      <c r="R1019" s="312"/>
      <c r="S1019" s="312"/>
      <c r="T1019" s="263"/>
      <c r="U1019" s="263"/>
      <c r="V1019" s="263"/>
      <c r="W1019" s="258"/>
      <c r="X1019" s="263"/>
      <c r="Y1019" s="263"/>
      <c r="Z1019" s="263"/>
      <c r="AA1019" s="263"/>
      <c r="AB1019" s="312"/>
      <c r="AC1019" s="312"/>
      <c r="AD1019" s="312"/>
      <c r="AE1019" s="312"/>
      <c r="AF1019" s="312"/>
      <c r="AG1019" s="312"/>
      <c r="AH1019" s="312"/>
      <c r="AI1019" s="312"/>
      <c r="AJ1019" s="263"/>
      <c r="AK1019" s="263"/>
      <c r="AL1019" s="263"/>
      <c r="AM1019" s="263"/>
      <c r="AN1019" s="263"/>
      <c r="AO1019" s="263"/>
      <c r="AP1019" s="263"/>
      <c r="AQ1019" s="263"/>
      <c r="AS1019" s="117"/>
      <c r="AT1019" s="117"/>
      <c r="FK1019" s="125"/>
      <c r="FL1019" s="125"/>
      <c r="FM1019" s="125"/>
    </row>
    <row r="1020" spans="1:169" x14ac:dyDescent="0.3">
      <c r="A1020" s="309"/>
      <c r="B1020" s="310"/>
      <c r="C1020" s="263"/>
      <c r="D1020" s="263"/>
      <c r="E1020" s="263"/>
      <c r="F1020" s="263"/>
      <c r="G1020" s="263"/>
      <c r="H1020" s="263"/>
      <c r="I1020" s="625"/>
      <c r="J1020" s="314"/>
      <c r="K1020" s="314"/>
      <c r="L1020" s="744"/>
      <c r="M1020" s="746"/>
      <c r="N1020" s="312"/>
      <c r="O1020" s="312"/>
      <c r="P1020" s="312"/>
      <c r="Q1020" s="312"/>
      <c r="R1020" s="312"/>
      <c r="S1020" s="312"/>
      <c r="T1020" s="263"/>
      <c r="U1020" s="263"/>
      <c r="V1020" s="263"/>
      <c r="W1020" s="258"/>
      <c r="X1020" s="263"/>
      <c r="Y1020" s="263"/>
      <c r="Z1020" s="263"/>
      <c r="AA1020" s="263"/>
      <c r="AB1020" s="312"/>
      <c r="AC1020" s="312"/>
      <c r="AD1020" s="312"/>
      <c r="AE1020" s="312"/>
      <c r="AF1020" s="312"/>
      <c r="AG1020" s="312"/>
      <c r="AH1020" s="312"/>
      <c r="AI1020" s="312"/>
      <c r="AJ1020" s="263"/>
      <c r="AK1020" s="263"/>
      <c r="AL1020" s="263"/>
      <c r="AM1020" s="263"/>
      <c r="AN1020" s="263"/>
      <c r="AO1020" s="263"/>
      <c r="AP1020" s="263"/>
      <c r="AQ1020" s="263"/>
      <c r="AS1020" s="117"/>
      <c r="AT1020" s="117"/>
      <c r="FK1020" s="125"/>
      <c r="FL1020" s="125"/>
      <c r="FM1020" s="125"/>
    </row>
    <row r="1021" spans="1:169" x14ac:dyDescent="0.3">
      <c r="A1021" s="309"/>
      <c r="B1021" s="310"/>
      <c r="C1021" s="263"/>
      <c r="D1021" s="263"/>
      <c r="E1021" s="263"/>
      <c r="F1021" s="263"/>
      <c r="G1021" s="263"/>
      <c r="H1021" s="263"/>
      <c r="I1021" s="625"/>
      <c r="J1021" s="314"/>
      <c r="K1021" s="314"/>
      <c r="L1021" s="744"/>
      <c r="M1021" s="746"/>
      <c r="N1021" s="312"/>
      <c r="O1021" s="312"/>
      <c r="P1021" s="312"/>
      <c r="Q1021" s="312"/>
      <c r="R1021" s="312"/>
      <c r="S1021" s="312"/>
      <c r="T1021" s="263"/>
      <c r="U1021" s="263"/>
      <c r="V1021" s="263"/>
      <c r="W1021" s="258"/>
      <c r="X1021" s="263"/>
      <c r="Y1021" s="263"/>
      <c r="Z1021" s="263"/>
      <c r="AA1021" s="263"/>
      <c r="AB1021" s="312"/>
      <c r="AC1021" s="312"/>
      <c r="AD1021" s="312"/>
      <c r="AE1021" s="312"/>
      <c r="AF1021" s="312"/>
      <c r="AG1021" s="312"/>
      <c r="AH1021" s="312"/>
      <c r="AI1021" s="312"/>
      <c r="AJ1021" s="263"/>
      <c r="AK1021" s="263"/>
      <c r="AL1021" s="263"/>
      <c r="AM1021" s="263"/>
      <c r="AN1021" s="263"/>
      <c r="AO1021" s="263"/>
      <c r="AP1021" s="263"/>
      <c r="AQ1021" s="263"/>
      <c r="AS1021" s="117"/>
      <c r="AT1021" s="117"/>
      <c r="FK1021" s="125"/>
      <c r="FL1021" s="125"/>
      <c r="FM1021" s="125"/>
    </row>
    <row r="1022" spans="1:169" x14ac:dyDescent="0.3">
      <c r="A1022" s="309"/>
      <c r="B1022" s="310"/>
      <c r="C1022" s="263"/>
      <c r="D1022" s="263"/>
      <c r="E1022" s="263"/>
      <c r="F1022" s="263"/>
      <c r="G1022" s="263"/>
      <c r="H1022" s="263"/>
      <c r="I1022" s="625"/>
      <c r="J1022" s="314"/>
      <c r="K1022" s="314"/>
      <c r="L1022" s="744"/>
      <c r="M1022" s="746"/>
      <c r="N1022" s="312"/>
      <c r="O1022" s="312"/>
      <c r="P1022" s="312"/>
      <c r="Q1022" s="312"/>
      <c r="R1022" s="312"/>
      <c r="S1022" s="312"/>
      <c r="T1022" s="263"/>
      <c r="U1022" s="263"/>
      <c r="V1022" s="263"/>
      <c r="W1022" s="258"/>
      <c r="X1022" s="263"/>
      <c r="Y1022" s="263"/>
      <c r="Z1022" s="263"/>
      <c r="AA1022" s="263"/>
      <c r="AB1022" s="312"/>
      <c r="AC1022" s="312"/>
      <c r="AD1022" s="312"/>
      <c r="AE1022" s="312"/>
      <c r="AF1022" s="312"/>
      <c r="AG1022" s="312"/>
      <c r="AH1022" s="312"/>
      <c r="AI1022" s="312"/>
      <c r="AJ1022" s="263"/>
      <c r="AK1022" s="263"/>
      <c r="AL1022" s="263"/>
      <c r="AM1022" s="263"/>
      <c r="AN1022" s="263"/>
      <c r="AO1022" s="263"/>
      <c r="AP1022" s="263"/>
      <c r="AQ1022" s="263"/>
      <c r="AS1022" s="117"/>
      <c r="AT1022" s="117"/>
      <c r="FK1022" s="125"/>
      <c r="FL1022" s="125"/>
      <c r="FM1022" s="125"/>
    </row>
    <row r="1023" spans="1:169" x14ac:dyDescent="0.3">
      <c r="A1023" s="309"/>
      <c r="B1023" s="310"/>
      <c r="C1023" s="263"/>
      <c r="D1023" s="263"/>
      <c r="E1023" s="263"/>
      <c r="F1023" s="263"/>
      <c r="G1023" s="263"/>
      <c r="H1023" s="263"/>
      <c r="I1023" s="625"/>
      <c r="J1023" s="314"/>
      <c r="K1023" s="314"/>
      <c r="L1023" s="744"/>
      <c r="M1023" s="746"/>
      <c r="N1023" s="312"/>
      <c r="O1023" s="312"/>
      <c r="P1023" s="312"/>
      <c r="Q1023" s="312"/>
      <c r="R1023" s="312"/>
      <c r="S1023" s="312"/>
      <c r="T1023" s="263"/>
      <c r="U1023" s="263"/>
      <c r="V1023" s="263"/>
      <c r="W1023" s="258"/>
      <c r="X1023" s="263"/>
      <c r="Y1023" s="263"/>
      <c r="Z1023" s="263"/>
      <c r="AA1023" s="263"/>
      <c r="AB1023" s="312"/>
      <c r="AC1023" s="312"/>
      <c r="AD1023" s="312"/>
      <c r="AE1023" s="312"/>
      <c r="AF1023" s="312"/>
      <c r="AG1023" s="312"/>
      <c r="AH1023" s="312"/>
      <c r="AI1023" s="312"/>
      <c r="AJ1023" s="263"/>
      <c r="AK1023" s="263"/>
      <c r="AL1023" s="263"/>
      <c r="AM1023" s="263"/>
      <c r="AN1023" s="263"/>
      <c r="AO1023" s="263"/>
      <c r="AP1023" s="263"/>
      <c r="AQ1023" s="263"/>
      <c r="AS1023" s="117"/>
      <c r="AT1023" s="117"/>
      <c r="FK1023" s="125"/>
      <c r="FL1023" s="125"/>
      <c r="FM1023" s="125"/>
    </row>
    <row r="1024" spans="1:169" x14ac:dyDescent="0.3">
      <c r="A1024" s="309"/>
      <c r="B1024" s="310"/>
      <c r="C1024" s="263"/>
      <c r="D1024" s="263"/>
      <c r="E1024" s="263"/>
      <c r="F1024" s="263"/>
      <c r="G1024" s="263"/>
      <c r="H1024" s="263"/>
      <c r="I1024" s="625"/>
      <c r="J1024" s="314"/>
      <c r="K1024" s="314"/>
      <c r="L1024" s="744"/>
      <c r="M1024" s="746"/>
      <c r="N1024" s="312"/>
      <c r="O1024" s="312"/>
      <c r="P1024" s="312"/>
      <c r="Q1024" s="312"/>
      <c r="R1024" s="312"/>
      <c r="S1024" s="312"/>
      <c r="T1024" s="263"/>
      <c r="U1024" s="263"/>
      <c r="V1024" s="263"/>
      <c r="W1024" s="258"/>
      <c r="X1024" s="263"/>
      <c r="Y1024" s="263"/>
      <c r="Z1024" s="263"/>
      <c r="AA1024" s="263"/>
      <c r="AB1024" s="312"/>
      <c r="AC1024" s="312"/>
      <c r="AD1024" s="312"/>
      <c r="AE1024" s="312"/>
      <c r="AF1024" s="312"/>
      <c r="AG1024" s="312"/>
      <c r="AH1024" s="312"/>
      <c r="AI1024" s="312"/>
      <c r="AJ1024" s="263"/>
      <c r="AK1024" s="263"/>
      <c r="AL1024" s="263"/>
      <c r="AM1024" s="263"/>
      <c r="AN1024" s="263"/>
      <c r="AO1024" s="263"/>
      <c r="AP1024" s="263"/>
      <c r="AQ1024" s="263"/>
      <c r="AS1024" s="117"/>
      <c r="AT1024" s="117"/>
      <c r="FK1024" s="125"/>
      <c r="FL1024" s="125"/>
      <c r="FM1024" s="125"/>
    </row>
    <row r="1025" spans="1:169" x14ac:dyDescent="0.3">
      <c r="A1025" s="309"/>
      <c r="B1025" s="310"/>
      <c r="C1025" s="263"/>
      <c r="D1025" s="263"/>
      <c r="E1025" s="263"/>
      <c r="F1025" s="263"/>
      <c r="G1025" s="263"/>
      <c r="H1025" s="263"/>
      <c r="I1025" s="625"/>
      <c r="J1025" s="314"/>
      <c r="K1025" s="314"/>
      <c r="L1025" s="744"/>
      <c r="M1025" s="746"/>
      <c r="N1025" s="312"/>
      <c r="O1025" s="312"/>
      <c r="P1025" s="312"/>
      <c r="Q1025" s="312"/>
      <c r="R1025" s="312"/>
      <c r="S1025" s="312"/>
      <c r="T1025" s="263"/>
      <c r="U1025" s="263"/>
      <c r="V1025" s="263"/>
      <c r="W1025" s="258"/>
      <c r="X1025" s="263"/>
      <c r="Y1025" s="263"/>
      <c r="Z1025" s="263"/>
      <c r="AA1025" s="263"/>
      <c r="AB1025" s="312"/>
      <c r="AC1025" s="312"/>
      <c r="AD1025" s="312"/>
      <c r="AE1025" s="312"/>
      <c r="AF1025" s="312"/>
      <c r="AG1025" s="312"/>
      <c r="AH1025" s="312"/>
      <c r="AI1025" s="312"/>
      <c r="AJ1025" s="263"/>
      <c r="AK1025" s="263"/>
      <c r="AL1025" s="263"/>
      <c r="AM1025" s="263"/>
      <c r="AN1025" s="263"/>
      <c r="AO1025" s="263"/>
      <c r="AP1025" s="263"/>
      <c r="AQ1025" s="263"/>
      <c r="AS1025" s="117"/>
      <c r="AT1025" s="117"/>
      <c r="FK1025" s="125"/>
      <c r="FL1025" s="125"/>
      <c r="FM1025" s="125"/>
    </row>
    <row r="1026" spans="1:169" x14ac:dyDescent="0.3">
      <c r="A1026" s="309"/>
      <c r="B1026" s="310"/>
      <c r="C1026" s="263"/>
      <c r="D1026" s="263"/>
      <c r="E1026" s="263"/>
      <c r="F1026" s="263"/>
      <c r="G1026" s="263"/>
      <c r="H1026" s="263"/>
      <c r="I1026" s="625"/>
      <c r="J1026" s="314"/>
      <c r="K1026" s="314"/>
      <c r="L1026" s="744"/>
      <c r="M1026" s="746"/>
      <c r="N1026" s="312"/>
      <c r="O1026" s="312"/>
      <c r="P1026" s="312"/>
      <c r="Q1026" s="312"/>
      <c r="R1026" s="312"/>
      <c r="S1026" s="312"/>
      <c r="T1026" s="263"/>
      <c r="U1026" s="263"/>
      <c r="V1026" s="263"/>
      <c r="W1026" s="258"/>
      <c r="X1026" s="263"/>
      <c r="Y1026" s="263"/>
      <c r="Z1026" s="263"/>
      <c r="AA1026" s="263"/>
      <c r="AB1026" s="312"/>
      <c r="AC1026" s="312"/>
      <c r="AD1026" s="312"/>
      <c r="AE1026" s="312"/>
      <c r="AF1026" s="312"/>
      <c r="AG1026" s="312"/>
      <c r="AH1026" s="312"/>
      <c r="AI1026" s="312"/>
      <c r="AJ1026" s="263"/>
      <c r="AK1026" s="263"/>
      <c r="AL1026" s="263"/>
      <c r="AM1026" s="263"/>
      <c r="AN1026" s="263"/>
      <c r="AO1026" s="263"/>
      <c r="AP1026" s="263"/>
      <c r="AQ1026" s="263"/>
      <c r="AS1026" s="117"/>
      <c r="AT1026" s="117"/>
      <c r="FK1026" s="125"/>
      <c r="FL1026" s="125"/>
      <c r="FM1026" s="125"/>
    </row>
    <row r="1027" spans="1:169" x14ac:dyDescent="0.3">
      <c r="A1027" s="309"/>
      <c r="B1027" s="310"/>
      <c r="C1027" s="263"/>
      <c r="D1027" s="263"/>
      <c r="E1027" s="263"/>
      <c r="F1027" s="263"/>
      <c r="G1027" s="263"/>
      <c r="H1027" s="263"/>
      <c r="I1027" s="625"/>
      <c r="J1027" s="314"/>
      <c r="K1027" s="314"/>
      <c r="L1027" s="744"/>
      <c r="M1027" s="746"/>
      <c r="N1027" s="312"/>
      <c r="O1027" s="312"/>
      <c r="P1027" s="312"/>
      <c r="Q1027" s="312"/>
      <c r="R1027" s="312"/>
      <c r="S1027" s="312"/>
      <c r="T1027" s="263"/>
      <c r="U1027" s="263"/>
      <c r="V1027" s="263"/>
      <c r="W1027" s="258"/>
      <c r="X1027" s="263"/>
      <c r="Y1027" s="263"/>
      <c r="Z1027" s="263"/>
      <c r="AA1027" s="263"/>
      <c r="AB1027" s="312"/>
      <c r="AC1027" s="312"/>
      <c r="AD1027" s="312"/>
      <c r="AE1027" s="312"/>
      <c r="AF1027" s="312"/>
      <c r="AG1027" s="312"/>
      <c r="AH1027" s="312"/>
      <c r="AI1027" s="312"/>
      <c r="AJ1027" s="263"/>
      <c r="AK1027" s="263"/>
      <c r="AL1027" s="263"/>
      <c r="AM1027" s="263"/>
      <c r="AN1027" s="263"/>
      <c r="AO1027" s="263"/>
      <c r="AP1027" s="263"/>
      <c r="AQ1027" s="263"/>
      <c r="AS1027" s="117"/>
      <c r="AT1027" s="117"/>
      <c r="FK1027" s="125"/>
      <c r="FL1027" s="125"/>
      <c r="FM1027" s="125"/>
    </row>
    <row r="1028" spans="1:169" x14ac:dyDescent="0.3">
      <c r="A1028" s="309"/>
      <c r="B1028" s="310"/>
      <c r="C1028" s="263"/>
      <c r="D1028" s="263"/>
      <c r="E1028" s="263"/>
      <c r="F1028" s="263"/>
      <c r="G1028" s="263"/>
      <c r="H1028" s="263"/>
      <c r="I1028" s="625"/>
      <c r="J1028" s="314"/>
      <c r="K1028" s="314"/>
      <c r="L1028" s="744"/>
      <c r="M1028" s="746"/>
      <c r="N1028" s="312"/>
      <c r="O1028" s="312"/>
      <c r="P1028" s="312"/>
      <c r="Q1028" s="312"/>
      <c r="R1028" s="312"/>
      <c r="S1028" s="312"/>
      <c r="T1028" s="263"/>
      <c r="U1028" s="263"/>
      <c r="V1028" s="263"/>
      <c r="W1028" s="258"/>
      <c r="X1028" s="263"/>
      <c r="Y1028" s="263"/>
      <c r="Z1028" s="263"/>
      <c r="AA1028" s="263"/>
      <c r="AB1028" s="312"/>
      <c r="AC1028" s="312"/>
      <c r="AD1028" s="312"/>
      <c r="AE1028" s="312"/>
      <c r="AF1028" s="312"/>
      <c r="AG1028" s="312"/>
      <c r="AH1028" s="312"/>
      <c r="AI1028" s="312"/>
      <c r="AJ1028" s="263"/>
      <c r="AK1028" s="263"/>
      <c r="AL1028" s="263"/>
      <c r="AM1028" s="263"/>
      <c r="AN1028" s="263"/>
      <c r="AO1028" s="263"/>
      <c r="AP1028" s="263"/>
      <c r="AQ1028" s="263"/>
      <c r="AS1028" s="117"/>
      <c r="AT1028" s="117"/>
      <c r="FK1028" s="125"/>
      <c r="FL1028" s="125"/>
      <c r="FM1028" s="125"/>
    </row>
    <row r="1029" spans="1:169" x14ac:dyDescent="0.3">
      <c r="A1029" s="309"/>
      <c r="B1029" s="310"/>
      <c r="C1029" s="263"/>
      <c r="D1029" s="263"/>
      <c r="E1029" s="263"/>
      <c r="F1029" s="263"/>
      <c r="G1029" s="263"/>
      <c r="H1029" s="263"/>
      <c r="I1029" s="625"/>
      <c r="J1029" s="314"/>
      <c r="K1029" s="314"/>
      <c r="L1029" s="744"/>
      <c r="M1029" s="746"/>
      <c r="N1029" s="312"/>
      <c r="O1029" s="312"/>
      <c r="P1029" s="312"/>
      <c r="Q1029" s="312"/>
      <c r="R1029" s="312"/>
      <c r="S1029" s="312"/>
      <c r="T1029" s="263"/>
      <c r="U1029" s="263"/>
      <c r="V1029" s="263"/>
      <c r="W1029" s="258"/>
      <c r="X1029" s="263"/>
      <c r="Y1029" s="263"/>
      <c r="Z1029" s="263"/>
      <c r="AA1029" s="263"/>
      <c r="AB1029" s="312"/>
      <c r="AC1029" s="312"/>
      <c r="AD1029" s="312"/>
      <c r="AE1029" s="312"/>
      <c r="AF1029" s="312"/>
      <c r="AG1029" s="312"/>
      <c r="AH1029" s="312"/>
      <c r="AI1029" s="312"/>
      <c r="AJ1029" s="263"/>
      <c r="AK1029" s="263"/>
      <c r="AL1029" s="263"/>
      <c r="AM1029" s="263"/>
      <c r="AN1029" s="263"/>
      <c r="AO1029" s="263"/>
      <c r="AP1029" s="263"/>
      <c r="AQ1029" s="263"/>
      <c r="AS1029" s="117"/>
      <c r="AT1029" s="117"/>
      <c r="FK1029" s="125"/>
      <c r="FL1029" s="125"/>
      <c r="FM1029" s="125"/>
    </row>
    <row r="1030" spans="1:169" x14ac:dyDescent="0.3">
      <c r="A1030" s="309"/>
      <c r="B1030" s="310"/>
      <c r="C1030" s="263"/>
      <c r="D1030" s="263"/>
      <c r="E1030" s="263"/>
      <c r="F1030" s="263"/>
      <c r="G1030" s="263"/>
      <c r="H1030" s="263"/>
      <c r="I1030" s="625"/>
      <c r="J1030" s="314"/>
      <c r="K1030" s="314"/>
      <c r="L1030" s="744"/>
      <c r="M1030" s="746"/>
      <c r="N1030" s="312"/>
      <c r="O1030" s="312"/>
      <c r="P1030" s="312"/>
      <c r="Q1030" s="312"/>
      <c r="R1030" s="312"/>
      <c r="S1030" s="312"/>
      <c r="T1030" s="263"/>
      <c r="U1030" s="263"/>
      <c r="V1030" s="263"/>
      <c r="W1030" s="258"/>
      <c r="X1030" s="263"/>
      <c r="Y1030" s="263"/>
      <c r="Z1030" s="263"/>
      <c r="AA1030" s="263"/>
      <c r="AB1030" s="312"/>
      <c r="AC1030" s="312"/>
      <c r="AD1030" s="312"/>
      <c r="AE1030" s="312"/>
      <c r="AF1030" s="312"/>
      <c r="AG1030" s="312"/>
      <c r="AH1030" s="312"/>
      <c r="AI1030" s="312"/>
      <c r="AJ1030" s="263"/>
      <c r="AK1030" s="263"/>
      <c r="AL1030" s="263"/>
      <c r="AM1030" s="263"/>
      <c r="AN1030" s="263"/>
      <c r="AO1030" s="263"/>
      <c r="AP1030" s="263"/>
      <c r="AQ1030" s="263"/>
      <c r="AS1030" s="117"/>
      <c r="AT1030" s="117"/>
      <c r="FK1030" s="125"/>
      <c r="FL1030" s="125"/>
      <c r="FM1030" s="125"/>
    </row>
    <row r="1031" spans="1:169" x14ac:dyDescent="0.3">
      <c r="A1031" s="309"/>
      <c r="B1031" s="310"/>
      <c r="C1031" s="263"/>
      <c r="D1031" s="263"/>
      <c r="E1031" s="263"/>
      <c r="F1031" s="263"/>
      <c r="G1031" s="263"/>
      <c r="H1031" s="263"/>
      <c r="I1031" s="625"/>
      <c r="J1031" s="314"/>
      <c r="K1031" s="314"/>
      <c r="L1031" s="744"/>
      <c r="M1031" s="746"/>
      <c r="N1031" s="312"/>
      <c r="O1031" s="312"/>
      <c r="P1031" s="312"/>
      <c r="Q1031" s="312"/>
      <c r="R1031" s="312"/>
      <c r="S1031" s="312"/>
      <c r="T1031" s="263"/>
      <c r="U1031" s="263"/>
      <c r="V1031" s="263"/>
      <c r="W1031" s="258"/>
      <c r="X1031" s="263"/>
      <c r="Y1031" s="263"/>
      <c r="Z1031" s="263"/>
      <c r="AA1031" s="263"/>
      <c r="AB1031" s="312"/>
      <c r="AC1031" s="312"/>
      <c r="AD1031" s="312"/>
      <c r="AE1031" s="312"/>
      <c r="AF1031" s="312"/>
      <c r="AG1031" s="312"/>
      <c r="AH1031" s="312"/>
      <c r="AI1031" s="312"/>
      <c r="AJ1031" s="263"/>
      <c r="AK1031" s="263"/>
      <c r="AL1031" s="263"/>
      <c r="AM1031" s="263"/>
      <c r="AN1031" s="263"/>
      <c r="AO1031" s="263"/>
      <c r="AP1031" s="263"/>
      <c r="AQ1031" s="263"/>
      <c r="AS1031" s="117"/>
      <c r="AT1031" s="117"/>
      <c r="FK1031" s="125"/>
      <c r="FL1031" s="125"/>
      <c r="FM1031" s="125"/>
    </row>
    <row r="1032" spans="1:169" x14ac:dyDescent="0.3">
      <c r="A1032" s="309"/>
      <c r="B1032" s="310"/>
      <c r="C1032" s="263"/>
      <c r="D1032" s="263"/>
      <c r="E1032" s="263"/>
      <c r="F1032" s="263"/>
      <c r="G1032" s="263"/>
      <c r="H1032" s="263"/>
      <c r="I1032" s="625"/>
      <c r="J1032" s="314"/>
      <c r="K1032" s="314"/>
      <c r="L1032" s="744"/>
      <c r="M1032" s="746"/>
      <c r="N1032" s="312"/>
      <c r="O1032" s="312"/>
      <c r="P1032" s="312"/>
      <c r="Q1032" s="312"/>
      <c r="R1032" s="312"/>
      <c r="S1032" s="312"/>
      <c r="T1032" s="263"/>
      <c r="U1032" s="263"/>
      <c r="V1032" s="263"/>
      <c r="W1032" s="258"/>
      <c r="X1032" s="263"/>
      <c r="Y1032" s="263"/>
      <c r="Z1032" s="263"/>
      <c r="AA1032" s="263"/>
      <c r="AB1032" s="312"/>
      <c r="AC1032" s="312"/>
      <c r="AD1032" s="312"/>
      <c r="AE1032" s="312"/>
      <c r="AF1032" s="312"/>
      <c r="AG1032" s="312"/>
      <c r="AH1032" s="312"/>
      <c r="AI1032" s="312"/>
      <c r="AJ1032" s="263"/>
      <c r="AK1032" s="263"/>
      <c r="AL1032" s="263"/>
      <c r="AM1032" s="263"/>
      <c r="AN1032" s="263"/>
      <c r="AO1032" s="263"/>
      <c r="AP1032" s="263"/>
      <c r="AQ1032" s="263"/>
      <c r="AS1032" s="117"/>
      <c r="AT1032" s="117"/>
      <c r="FK1032" s="125"/>
      <c r="FL1032" s="125"/>
      <c r="FM1032" s="125"/>
    </row>
    <row r="1033" spans="1:169" x14ac:dyDescent="0.3">
      <c r="A1033" s="309"/>
      <c r="B1033" s="310"/>
      <c r="C1033" s="263"/>
      <c r="D1033" s="263"/>
      <c r="E1033" s="263"/>
      <c r="F1033" s="263"/>
      <c r="G1033" s="263"/>
      <c r="H1033" s="263"/>
      <c r="I1033" s="625"/>
      <c r="J1033" s="314"/>
      <c r="K1033" s="314"/>
      <c r="L1033" s="744"/>
      <c r="M1033" s="746"/>
      <c r="N1033" s="312"/>
      <c r="O1033" s="312"/>
      <c r="P1033" s="312"/>
      <c r="Q1033" s="312"/>
      <c r="R1033" s="312"/>
      <c r="S1033" s="312"/>
      <c r="T1033" s="263"/>
      <c r="U1033" s="263"/>
      <c r="V1033" s="263"/>
      <c r="W1033" s="258"/>
      <c r="X1033" s="263"/>
      <c r="Y1033" s="263"/>
      <c r="Z1033" s="263"/>
      <c r="AA1033" s="263"/>
      <c r="AB1033" s="312"/>
      <c r="AC1033" s="312"/>
      <c r="AD1033" s="312"/>
      <c r="AE1033" s="312"/>
      <c r="AF1033" s="312"/>
      <c r="AG1033" s="312"/>
      <c r="AH1033" s="312"/>
      <c r="AI1033" s="312"/>
      <c r="AJ1033" s="263"/>
      <c r="AK1033" s="263"/>
      <c r="AL1033" s="263"/>
      <c r="AM1033" s="263"/>
      <c r="AN1033" s="263"/>
      <c r="AO1033" s="263"/>
      <c r="AP1033" s="263"/>
      <c r="AQ1033" s="263"/>
      <c r="AS1033" s="117"/>
      <c r="AT1033" s="117"/>
      <c r="FK1033" s="125"/>
      <c r="FL1033" s="125"/>
      <c r="FM1033" s="125"/>
    </row>
    <row r="1034" spans="1:169" x14ac:dyDescent="0.3">
      <c r="A1034" s="309"/>
      <c r="B1034" s="310"/>
      <c r="C1034" s="263"/>
      <c r="D1034" s="263"/>
      <c r="E1034" s="263"/>
      <c r="F1034" s="263"/>
      <c r="G1034" s="263"/>
      <c r="H1034" s="263"/>
      <c r="I1034" s="625"/>
      <c r="J1034" s="314"/>
      <c r="K1034" s="314"/>
      <c r="L1034" s="744"/>
      <c r="M1034" s="746"/>
      <c r="N1034" s="312"/>
      <c r="O1034" s="312"/>
      <c r="P1034" s="312"/>
      <c r="Q1034" s="312"/>
      <c r="R1034" s="312"/>
      <c r="S1034" s="312"/>
      <c r="T1034" s="263"/>
      <c r="U1034" s="263"/>
      <c r="V1034" s="263"/>
      <c r="W1034" s="258"/>
      <c r="X1034" s="263"/>
      <c r="Y1034" s="263"/>
      <c r="Z1034" s="263"/>
      <c r="AA1034" s="263"/>
      <c r="AB1034" s="312"/>
      <c r="AC1034" s="312"/>
      <c r="AD1034" s="312"/>
      <c r="AE1034" s="312"/>
      <c r="AF1034" s="312"/>
      <c r="AG1034" s="312"/>
      <c r="AH1034" s="312"/>
      <c r="AI1034" s="312"/>
      <c r="AJ1034" s="263"/>
      <c r="AK1034" s="263"/>
      <c r="AL1034" s="263"/>
      <c r="AM1034" s="263"/>
      <c r="AN1034" s="263"/>
      <c r="AO1034" s="263"/>
      <c r="AP1034" s="263"/>
      <c r="AQ1034" s="263"/>
      <c r="AS1034" s="117"/>
      <c r="AT1034" s="117"/>
      <c r="FK1034" s="125"/>
      <c r="FL1034" s="125"/>
      <c r="FM1034" s="125"/>
    </row>
    <row r="1035" spans="1:169" x14ac:dyDescent="0.3">
      <c r="A1035" s="309"/>
      <c r="B1035" s="310"/>
      <c r="C1035" s="263"/>
      <c r="D1035" s="263"/>
      <c r="E1035" s="263"/>
      <c r="F1035" s="263"/>
      <c r="G1035" s="263"/>
      <c r="H1035" s="263"/>
      <c r="I1035" s="625"/>
      <c r="J1035" s="314"/>
      <c r="K1035" s="314"/>
      <c r="L1035" s="744"/>
      <c r="M1035" s="746"/>
      <c r="N1035" s="312"/>
      <c r="O1035" s="312"/>
      <c r="P1035" s="312"/>
      <c r="Q1035" s="312"/>
      <c r="R1035" s="312"/>
      <c r="S1035" s="312"/>
      <c r="T1035" s="263"/>
      <c r="U1035" s="263"/>
      <c r="V1035" s="263"/>
      <c r="W1035" s="258"/>
      <c r="X1035" s="263"/>
      <c r="Y1035" s="263"/>
      <c r="Z1035" s="263"/>
      <c r="AA1035" s="263"/>
      <c r="AB1035" s="312"/>
      <c r="AC1035" s="312"/>
      <c r="AD1035" s="312"/>
      <c r="AE1035" s="312"/>
      <c r="AF1035" s="312"/>
      <c r="AG1035" s="312"/>
      <c r="AH1035" s="312"/>
      <c r="AI1035" s="312"/>
      <c r="AJ1035" s="263"/>
      <c r="AK1035" s="263"/>
      <c r="AL1035" s="263"/>
      <c r="AM1035" s="263"/>
      <c r="AN1035" s="263"/>
      <c r="AO1035" s="263"/>
      <c r="AP1035" s="263"/>
      <c r="AQ1035" s="263"/>
      <c r="AS1035" s="117"/>
      <c r="AT1035" s="117"/>
      <c r="FK1035" s="125"/>
      <c r="FL1035" s="125"/>
      <c r="FM1035" s="125"/>
    </row>
    <row r="1036" spans="1:169" x14ac:dyDescent="0.3">
      <c r="A1036" s="309"/>
      <c r="B1036" s="310"/>
      <c r="C1036" s="263"/>
      <c r="D1036" s="263"/>
      <c r="E1036" s="263"/>
      <c r="F1036" s="263"/>
      <c r="G1036" s="263"/>
      <c r="H1036" s="263"/>
      <c r="I1036" s="625"/>
      <c r="J1036" s="314"/>
      <c r="K1036" s="314"/>
      <c r="L1036" s="744"/>
      <c r="M1036" s="746"/>
      <c r="N1036" s="312"/>
      <c r="O1036" s="312"/>
      <c r="P1036" s="312"/>
      <c r="Q1036" s="312"/>
      <c r="R1036" s="312"/>
      <c r="S1036" s="312"/>
      <c r="T1036" s="263"/>
      <c r="U1036" s="263"/>
      <c r="V1036" s="263"/>
      <c r="W1036" s="258"/>
      <c r="X1036" s="263"/>
      <c r="Y1036" s="263"/>
      <c r="Z1036" s="263"/>
      <c r="AA1036" s="263"/>
      <c r="AB1036" s="312"/>
      <c r="AC1036" s="312"/>
      <c r="AD1036" s="312"/>
      <c r="AE1036" s="312"/>
      <c r="AF1036" s="312"/>
      <c r="AG1036" s="312"/>
      <c r="AH1036" s="312"/>
      <c r="AI1036" s="312"/>
      <c r="AJ1036" s="263"/>
      <c r="AK1036" s="263"/>
      <c r="AL1036" s="263"/>
      <c r="AM1036" s="263"/>
      <c r="AN1036" s="263"/>
      <c r="AO1036" s="263"/>
      <c r="AP1036" s="263"/>
      <c r="AQ1036" s="263"/>
      <c r="AS1036" s="117"/>
      <c r="AT1036" s="117"/>
      <c r="FK1036" s="125"/>
      <c r="FL1036" s="125"/>
      <c r="FM1036" s="125"/>
    </row>
    <row r="1037" spans="1:169" x14ac:dyDescent="0.3">
      <c r="A1037" s="309"/>
      <c r="B1037" s="310"/>
      <c r="C1037" s="263"/>
      <c r="D1037" s="263"/>
      <c r="E1037" s="263"/>
      <c r="F1037" s="263"/>
      <c r="G1037" s="263"/>
      <c r="H1037" s="263"/>
      <c r="I1037" s="625"/>
      <c r="J1037" s="314"/>
      <c r="K1037" s="314"/>
      <c r="L1037" s="744"/>
      <c r="M1037" s="746"/>
      <c r="N1037" s="312"/>
      <c r="O1037" s="312"/>
      <c r="P1037" s="312"/>
      <c r="Q1037" s="312"/>
      <c r="R1037" s="312"/>
      <c r="S1037" s="312"/>
      <c r="T1037" s="263"/>
      <c r="U1037" s="263"/>
      <c r="V1037" s="263"/>
      <c r="W1037" s="258"/>
      <c r="X1037" s="263"/>
      <c r="Y1037" s="263"/>
      <c r="Z1037" s="263"/>
      <c r="AA1037" s="263"/>
      <c r="AB1037" s="312"/>
      <c r="AC1037" s="312"/>
      <c r="AD1037" s="312"/>
      <c r="AE1037" s="312"/>
      <c r="AF1037" s="312"/>
      <c r="AG1037" s="312"/>
      <c r="AH1037" s="312"/>
      <c r="AI1037" s="312"/>
      <c r="AJ1037" s="263"/>
      <c r="AK1037" s="263"/>
      <c r="AL1037" s="263"/>
      <c r="AM1037" s="263"/>
      <c r="AN1037" s="263"/>
      <c r="AO1037" s="263"/>
      <c r="AP1037" s="263"/>
      <c r="AQ1037" s="263"/>
      <c r="AS1037" s="117"/>
      <c r="AT1037" s="117"/>
      <c r="FK1037" s="125"/>
      <c r="FL1037" s="125"/>
      <c r="FM1037" s="125"/>
    </row>
    <row r="1038" spans="1:169" x14ac:dyDescent="0.3">
      <c r="A1038" s="309"/>
      <c r="B1038" s="310"/>
      <c r="C1038" s="263"/>
      <c r="D1038" s="263"/>
      <c r="E1038" s="263"/>
      <c r="F1038" s="263"/>
      <c r="G1038" s="263"/>
      <c r="H1038" s="263"/>
      <c r="I1038" s="625"/>
      <c r="J1038" s="314"/>
      <c r="K1038" s="314"/>
      <c r="L1038" s="744"/>
      <c r="M1038" s="746"/>
      <c r="N1038" s="312"/>
      <c r="O1038" s="312"/>
      <c r="P1038" s="312"/>
      <c r="Q1038" s="312"/>
      <c r="R1038" s="312"/>
      <c r="S1038" s="312"/>
      <c r="T1038" s="263"/>
      <c r="U1038" s="263"/>
      <c r="V1038" s="263"/>
      <c r="W1038" s="258"/>
      <c r="X1038" s="263"/>
      <c r="Y1038" s="263"/>
      <c r="Z1038" s="263"/>
      <c r="AA1038" s="263"/>
      <c r="AB1038" s="312"/>
      <c r="AC1038" s="312"/>
      <c r="AD1038" s="312"/>
      <c r="AE1038" s="312"/>
      <c r="AF1038" s="312"/>
      <c r="AG1038" s="312"/>
      <c r="AH1038" s="312"/>
      <c r="AI1038" s="312"/>
      <c r="AJ1038" s="263"/>
      <c r="AK1038" s="263"/>
      <c r="AL1038" s="263"/>
      <c r="AM1038" s="263"/>
      <c r="AN1038" s="263"/>
      <c r="AO1038" s="263"/>
      <c r="AP1038" s="263"/>
      <c r="AQ1038" s="263"/>
      <c r="AS1038" s="117"/>
      <c r="AT1038" s="117"/>
      <c r="FK1038" s="125"/>
      <c r="FL1038" s="125"/>
      <c r="FM1038" s="125"/>
    </row>
    <row r="1039" spans="1:169" x14ac:dyDescent="0.3">
      <c r="A1039" s="309"/>
      <c r="B1039" s="310"/>
      <c r="C1039" s="263"/>
      <c r="D1039" s="263"/>
      <c r="E1039" s="263"/>
      <c r="F1039" s="263"/>
      <c r="G1039" s="263"/>
      <c r="H1039" s="263"/>
      <c r="I1039" s="625"/>
      <c r="J1039" s="314"/>
      <c r="K1039" s="314"/>
      <c r="L1039" s="744"/>
      <c r="M1039" s="746"/>
      <c r="N1039" s="312"/>
      <c r="O1039" s="312"/>
      <c r="P1039" s="312"/>
      <c r="Q1039" s="312"/>
      <c r="R1039" s="312"/>
      <c r="S1039" s="312"/>
      <c r="T1039" s="263"/>
      <c r="U1039" s="263"/>
      <c r="V1039" s="263"/>
      <c r="W1039" s="258"/>
      <c r="X1039" s="263"/>
      <c r="Y1039" s="263"/>
      <c r="Z1039" s="263"/>
      <c r="AA1039" s="263"/>
      <c r="AB1039" s="312"/>
      <c r="AC1039" s="312"/>
      <c r="AD1039" s="312"/>
      <c r="AE1039" s="312"/>
      <c r="AF1039" s="312"/>
      <c r="AG1039" s="312"/>
      <c r="AH1039" s="312"/>
      <c r="AI1039" s="312"/>
      <c r="AJ1039" s="263"/>
      <c r="AK1039" s="263"/>
      <c r="AL1039" s="263"/>
      <c r="AM1039" s="263"/>
      <c r="AN1039" s="263"/>
      <c r="AO1039" s="263"/>
      <c r="AP1039" s="263"/>
      <c r="AQ1039" s="263"/>
      <c r="AS1039" s="117"/>
      <c r="AT1039" s="117"/>
      <c r="FK1039" s="125"/>
      <c r="FL1039" s="125"/>
      <c r="FM1039" s="125"/>
    </row>
    <row r="1040" spans="1:169" x14ac:dyDescent="0.3">
      <c r="A1040" s="309"/>
      <c r="B1040" s="310"/>
      <c r="C1040" s="263"/>
      <c r="D1040" s="263"/>
      <c r="E1040" s="263"/>
      <c r="F1040" s="263"/>
      <c r="G1040" s="263"/>
      <c r="H1040" s="263"/>
      <c r="I1040" s="625"/>
      <c r="J1040" s="314"/>
      <c r="K1040" s="314"/>
      <c r="L1040" s="744"/>
      <c r="M1040" s="746"/>
      <c r="N1040" s="312"/>
      <c r="O1040" s="312"/>
      <c r="P1040" s="312"/>
      <c r="Q1040" s="312"/>
      <c r="R1040" s="312"/>
      <c r="S1040" s="312"/>
      <c r="T1040" s="263"/>
      <c r="U1040" s="263"/>
      <c r="V1040" s="263"/>
      <c r="W1040" s="258"/>
      <c r="X1040" s="263"/>
      <c r="Y1040" s="263"/>
      <c r="Z1040" s="263"/>
      <c r="AA1040" s="263"/>
      <c r="AB1040" s="312"/>
      <c r="AC1040" s="312"/>
      <c r="AD1040" s="312"/>
      <c r="AE1040" s="312"/>
      <c r="AF1040" s="312"/>
      <c r="AG1040" s="312"/>
      <c r="AH1040" s="312"/>
      <c r="AI1040" s="312"/>
      <c r="AJ1040" s="263"/>
      <c r="AK1040" s="263"/>
      <c r="AL1040" s="263"/>
      <c r="AM1040" s="263"/>
      <c r="AN1040" s="263"/>
      <c r="AO1040" s="263"/>
      <c r="AP1040" s="263"/>
      <c r="AQ1040" s="263"/>
      <c r="AS1040" s="117"/>
      <c r="AT1040" s="117"/>
      <c r="FK1040" s="125"/>
      <c r="FL1040" s="125"/>
      <c r="FM1040" s="125"/>
    </row>
    <row r="1041" spans="1:169" x14ac:dyDescent="0.3">
      <c r="A1041" s="309"/>
      <c r="B1041" s="310"/>
      <c r="C1041" s="263"/>
      <c r="D1041" s="263"/>
      <c r="E1041" s="263"/>
      <c r="F1041" s="263"/>
      <c r="G1041" s="263"/>
      <c r="H1041" s="263"/>
      <c r="I1041" s="625"/>
      <c r="J1041" s="314"/>
      <c r="K1041" s="314"/>
      <c r="L1041" s="744"/>
      <c r="M1041" s="746"/>
      <c r="N1041" s="312"/>
      <c r="O1041" s="312"/>
      <c r="P1041" s="312"/>
      <c r="Q1041" s="312"/>
      <c r="R1041" s="312"/>
      <c r="S1041" s="312"/>
      <c r="T1041" s="263"/>
      <c r="U1041" s="263"/>
      <c r="V1041" s="263"/>
      <c r="W1041" s="258"/>
      <c r="X1041" s="263"/>
      <c r="Y1041" s="263"/>
      <c r="Z1041" s="263"/>
      <c r="AA1041" s="263"/>
      <c r="AB1041" s="312"/>
      <c r="AC1041" s="312"/>
      <c r="AD1041" s="312"/>
      <c r="AE1041" s="312"/>
      <c r="AF1041" s="312"/>
      <c r="AG1041" s="312"/>
      <c r="AH1041" s="312"/>
      <c r="AI1041" s="312"/>
      <c r="AJ1041" s="263"/>
      <c r="AK1041" s="263"/>
      <c r="AL1041" s="263"/>
      <c r="AM1041" s="263"/>
      <c r="AN1041" s="263"/>
      <c r="AO1041" s="263"/>
      <c r="AP1041" s="263"/>
      <c r="AQ1041" s="263"/>
      <c r="AS1041" s="117"/>
      <c r="AT1041" s="117"/>
      <c r="FK1041" s="125"/>
      <c r="FL1041" s="125"/>
      <c r="FM1041" s="125"/>
    </row>
    <row r="1042" spans="1:169" x14ac:dyDescent="0.3">
      <c r="A1042" s="309"/>
      <c r="B1042" s="310"/>
      <c r="C1042" s="263"/>
      <c r="D1042" s="263"/>
      <c r="E1042" s="263"/>
      <c r="F1042" s="263"/>
      <c r="G1042" s="263"/>
      <c r="H1042" s="263"/>
      <c r="I1042" s="625"/>
      <c r="J1042" s="314"/>
      <c r="K1042" s="314"/>
      <c r="L1042" s="744"/>
      <c r="M1042" s="746"/>
      <c r="N1042" s="312"/>
      <c r="O1042" s="312"/>
      <c r="P1042" s="312"/>
      <c r="Q1042" s="312"/>
      <c r="R1042" s="312"/>
      <c r="S1042" s="312"/>
      <c r="T1042" s="263"/>
      <c r="U1042" s="263"/>
      <c r="V1042" s="263"/>
      <c r="W1042" s="258"/>
      <c r="X1042" s="263"/>
      <c r="Y1042" s="263"/>
      <c r="Z1042" s="263"/>
      <c r="AA1042" s="263"/>
      <c r="AB1042" s="312"/>
      <c r="AC1042" s="312"/>
      <c r="AD1042" s="312"/>
      <c r="AE1042" s="312"/>
      <c r="AF1042" s="312"/>
      <c r="AG1042" s="312"/>
      <c r="AH1042" s="312"/>
      <c r="AI1042" s="312"/>
      <c r="AJ1042" s="263"/>
      <c r="AK1042" s="263"/>
      <c r="AL1042" s="263"/>
      <c r="AM1042" s="263"/>
      <c r="AN1042" s="263"/>
      <c r="AO1042" s="263"/>
      <c r="AP1042" s="263"/>
      <c r="AQ1042" s="263"/>
      <c r="AS1042" s="117"/>
      <c r="AT1042" s="117"/>
      <c r="FK1042" s="125"/>
      <c r="FL1042" s="125"/>
      <c r="FM1042" s="125"/>
    </row>
    <row r="1043" spans="1:169" x14ac:dyDescent="0.3">
      <c r="A1043" s="309"/>
      <c r="B1043" s="310"/>
      <c r="C1043" s="263"/>
      <c r="D1043" s="263"/>
      <c r="E1043" s="263"/>
      <c r="F1043" s="263"/>
      <c r="G1043" s="263"/>
      <c r="H1043" s="263"/>
      <c r="I1043" s="625"/>
      <c r="J1043" s="314"/>
      <c r="K1043" s="314"/>
      <c r="L1043" s="744"/>
      <c r="M1043" s="746"/>
      <c r="N1043" s="312"/>
      <c r="O1043" s="312"/>
      <c r="P1043" s="312"/>
      <c r="Q1043" s="312"/>
      <c r="R1043" s="312"/>
      <c r="S1043" s="312"/>
      <c r="T1043" s="263"/>
      <c r="U1043" s="263"/>
      <c r="V1043" s="263"/>
      <c r="W1043" s="258"/>
      <c r="X1043" s="263"/>
      <c r="Y1043" s="263"/>
      <c r="Z1043" s="263"/>
      <c r="AA1043" s="263"/>
      <c r="AB1043" s="312"/>
      <c r="AC1043" s="312"/>
      <c r="AD1043" s="312"/>
      <c r="AE1043" s="312"/>
      <c r="AF1043" s="312"/>
      <c r="AG1043" s="312"/>
      <c r="AH1043" s="312"/>
      <c r="AI1043" s="312"/>
      <c r="AJ1043" s="263"/>
      <c r="AK1043" s="263"/>
      <c r="AL1043" s="263"/>
      <c r="AM1043" s="263"/>
      <c r="AN1043" s="263"/>
      <c r="AO1043" s="263"/>
      <c r="AP1043" s="263"/>
      <c r="AQ1043" s="263"/>
      <c r="AS1043" s="117"/>
      <c r="AT1043" s="117"/>
      <c r="FK1043" s="125"/>
      <c r="FL1043" s="125"/>
      <c r="FM1043" s="125"/>
    </row>
    <row r="1044" spans="1:169" x14ac:dyDescent="0.3">
      <c r="A1044" s="309"/>
      <c r="B1044" s="310"/>
      <c r="C1044" s="263"/>
      <c r="D1044" s="263"/>
      <c r="E1044" s="263"/>
      <c r="F1044" s="263"/>
      <c r="G1044" s="263"/>
      <c r="H1044" s="263"/>
      <c r="I1044" s="625"/>
      <c r="J1044" s="314"/>
      <c r="K1044" s="314"/>
      <c r="L1044" s="744"/>
      <c r="M1044" s="746"/>
      <c r="N1044" s="312"/>
      <c r="O1044" s="312"/>
      <c r="P1044" s="312"/>
      <c r="Q1044" s="312"/>
      <c r="R1044" s="312"/>
      <c r="S1044" s="312"/>
      <c r="T1044" s="263"/>
      <c r="U1044" s="263"/>
      <c r="V1044" s="263"/>
      <c r="W1044" s="258"/>
      <c r="X1044" s="263"/>
      <c r="Y1044" s="263"/>
      <c r="Z1044" s="263"/>
      <c r="AA1044" s="263"/>
      <c r="AB1044" s="312"/>
      <c r="AC1044" s="312"/>
      <c r="AD1044" s="312"/>
      <c r="AE1044" s="312"/>
      <c r="AF1044" s="312"/>
      <c r="AG1044" s="312"/>
      <c r="AH1044" s="312"/>
      <c r="AI1044" s="312"/>
      <c r="AJ1044" s="263"/>
      <c r="AK1044" s="263"/>
      <c r="AL1044" s="263"/>
      <c r="AM1044" s="263"/>
      <c r="AN1044" s="263"/>
      <c r="AO1044" s="263"/>
      <c r="AP1044" s="263"/>
      <c r="AQ1044" s="263"/>
      <c r="AS1044" s="117"/>
      <c r="AT1044" s="117"/>
      <c r="FK1044" s="125"/>
      <c r="FL1044" s="125"/>
      <c r="FM1044" s="125"/>
    </row>
    <row r="1045" spans="1:169" x14ac:dyDescent="0.3">
      <c r="A1045" s="309"/>
      <c r="B1045" s="310"/>
      <c r="C1045" s="263"/>
      <c r="D1045" s="263"/>
      <c r="E1045" s="263"/>
      <c r="F1045" s="263"/>
      <c r="G1045" s="263"/>
      <c r="H1045" s="263"/>
      <c r="I1045" s="625"/>
      <c r="J1045" s="314"/>
      <c r="K1045" s="314"/>
      <c r="L1045" s="744"/>
      <c r="M1045" s="746"/>
      <c r="N1045" s="312"/>
      <c r="O1045" s="312"/>
      <c r="P1045" s="312"/>
      <c r="Q1045" s="312"/>
      <c r="R1045" s="312"/>
      <c r="S1045" s="312"/>
      <c r="T1045" s="263"/>
      <c r="U1045" s="263"/>
      <c r="V1045" s="263"/>
      <c r="W1045" s="258"/>
      <c r="X1045" s="263"/>
      <c r="Y1045" s="263"/>
      <c r="Z1045" s="263"/>
      <c r="AA1045" s="263"/>
      <c r="AB1045" s="312"/>
      <c r="AC1045" s="312"/>
      <c r="AD1045" s="312"/>
      <c r="AE1045" s="312"/>
      <c r="AF1045" s="312"/>
      <c r="AG1045" s="312"/>
      <c r="AH1045" s="312"/>
      <c r="AI1045" s="312"/>
      <c r="AJ1045" s="263"/>
      <c r="AK1045" s="263"/>
      <c r="AL1045" s="263"/>
      <c r="AM1045" s="263"/>
      <c r="AN1045" s="263"/>
      <c r="AO1045" s="263"/>
      <c r="AP1045" s="263"/>
      <c r="AQ1045" s="263"/>
      <c r="AS1045" s="117"/>
      <c r="AT1045" s="117"/>
      <c r="FK1045" s="125"/>
      <c r="FL1045" s="125"/>
      <c r="FM1045" s="125"/>
    </row>
    <row r="1046" spans="1:169" x14ac:dyDescent="0.3">
      <c r="A1046" s="309"/>
      <c r="B1046" s="310"/>
      <c r="C1046" s="263"/>
      <c r="D1046" s="263"/>
      <c r="E1046" s="263"/>
      <c r="F1046" s="263"/>
      <c r="G1046" s="263"/>
      <c r="H1046" s="263"/>
      <c r="I1046" s="625"/>
      <c r="J1046" s="314"/>
      <c r="K1046" s="314"/>
      <c r="L1046" s="744"/>
      <c r="M1046" s="746"/>
      <c r="N1046" s="312"/>
      <c r="O1046" s="312"/>
      <c r="P1046" s="312"/>
      <c r="Q1046" s="312"/>
      <c r="R1046" s="312"/>
      <c r="S1046" s="312"/>
      <c r="T1046" s="263"/>
      <c r="U1046" s="263"/>
      <c r="V1046" s="263"/>
      <c r="W1046" s="258"/>
      <c r="X1046" s="263"/>
      <c r="Y1046" s="263"/>
      <c r="Z1046" s="263"/>
      <c r="AA1046" s="263"/>
      <c r="AB1046" s="312"/>
      <c r="AC1046" s="312"/>
      <c r="AD1046" s="312"/>
      <c r="AE1046" s="312"/>
      <c r="AF1046" s="312"/>
      <c r="AG1046" s="312"/>
      <c r="AH1046" s="312"/>
      <c r="AI1046" s="312"/>
      <c r="AJ1046" s="263"/>
      <c r="AK1046" s="263"/>
      <c r="AL1046" s="263"/>
      <c r="AM1046" s="263"/>
      <c r="AN1046" s="263"/>
      <c r="AO1046" s="263"/>
      <c r="AP1046" s="263"/>
      <c r="AQ1046" s="263"/>
      <c r="AS1046" s="117"/>
      <c r="AT1046" s="117"/>
      <c r="FK1046" s="125"/>
      <c r="FL1046" s="125"/>
      <c r="FM1046" s="125"/>
    </row>
    <row r="1047" spans="1:169" x14ac:dyDescent="0.3">
      <c r="A1047" s="309"/>
      <c r="B1047" s="310"/>
      <c r="C1047" s="263"/>
      <c r="D1047" s="263"/>
      <c r="E1047" s="263"/>
      <c r="F1047" s="263"/>
      <c r="G1047" s="263"/>
      <c r="H1047" s="263"/>
      <c r="I1047" s="625"/>
      <c r="J1047" s="314"/>
      <c r="K1047" s="314"/>
      <c r="L1047" s="744"/>
      <c r="M1047" s="746"/>
      <c r="N1047" s="312"/>
      <c r="O1047" s="312"/>
      <c r="P1047" s="312"/>
      <c r="Q1047" s="312"/>
      <c r="R1047" s="312"/>
      <c r="S1047" s="312"/>
      <c r="T1047" s="263"/>
      <c r="U1047" s="263"/>
      <c r="V1047" s="263"/>
      <c r="W1047" s="258"/>
      <c r="X1047" s="263"/>
      <c r="Y1047" s="263"/>
      <c r="Z1047" s="263"/>
      <c r="AA1047" s="263"/>
      <c r="AB1047" s="312"/>
      <c r="AC1047" s="312"/>
      <c r="AD1047" s="312"/>
      <c r="AE1047" s="312"/>
      <c r="AF1047" s="312"/>
      <c r="AG1047" s="312"/>
      <c r="AH1047" s="312"/>
      <c r="AI1047" s="312"/>
      <c r="AJ1047" s="263"/>
      <c r="AK1047" s="263"/>
      <c r="AL1047" s="263"/>
      <c r="AM1047" s="263"/>
      <c r="AN1047" s="263"/>
      <c r="AO1047" s="263"/>
      <c r="AP1047" s="263"/>
      <c r="AQ1047" s="263"/>
      <c r="AS1047" s="117"/>
      <c r="AT1047" s="117"/>
      <c r="FK1047" s="125"/>
      <c r="FL1047" s="125"/>
      <c r="FM1047" s="125"/>
    </row>
    <row r="1048" spans="1:169" x14ac:dyDescent="0.3">
      <c r="A1048" s="309"/>
      <c r="B1048" s="310"/>
      <c r="C1048" s="263"/>
      <c r="D1048" s="263"/>
      <c r="E1048" s="263"/>
      <c r="F1048" s="263"/>
      <c r="G1048" s="263"/>
      <c r="H1048" s="263"/>
      <c r="I1048" s="625"/>
      <c r="J1048" s="314"/>
      <c r="K1048" s="314"/>
      <c r="L1048" s="744"/>
      <c r="M1048" s="746"/>
      <c r="N1048" s="312"/>
      <c r="O1048" s="312"/>
      <c r="P1048" s="312"/>
      <c r="Q1048" s="312"/>
      <c r="R1048" s="312"/>
      <c r="S1048" s="312"/>
      <c r="T1048" s="263"/>
      <c r="U1048" s="263"/>
      <c r="V1048" s="263"/>
      <c r="W1048" s="258"/>
      <c r="X1048" s="263"/>
      <c r="Y1048" s="263"/>
      <c r="Z1048" s="263"/>
      <c r="AA1048" s="263"/>
      <c r="AB1048" s="312"/>
      <c r="AC1048" s="312"/>
      <c r="AD1048" s="312"/>
      <c r="AE1048" s="312"/>
      <c r="AF1048" s="312"/>
      <c r="AG1048" s="312"/>
      <c r="AH1048" s="312"/>
      <c r="AI1048" s="312"/>
      <c r="AJ1048" s="263"/>
      <c r="AK1048" s="263"/>
      <c r="AL1048" s="263"/>
      <c r="AM1048" s="263"/>
      <c r="AN1048" s="263"/>
      <c r="AO1048" s="263"/>
      <c r="AP1048" s="263"/>
      <c r="AQ1048" s="263"/>
      <c r="AS1048" s="117"/>
      <c r="AT1048" s="117"/>
      <c r="FK1048" s="125"/>
      <c r="FL1048" s="125"/>
      <c r="FM1048" s="125"/>
    </row>
    <row r="1049" spans="1:169" x14ac:dyDescent="0.3">
      <c r="A1049" s="309"/>
      <c r="B1049" s="310"/>
      <c r="C1049" s="263"/>
      <c r="D1049" s="263"/>
      <c r="E1049" s="263"/>
      <c r="F1049" s="263"/>
      <c r="G1049" s="263"/>
      <c r="H1049" s="263"/>
      <c r="I1049" s="625"/>
      <c r="J1049" s="314"/>
      <c r="K1049" s="314"/>
      <c r="L1049" s="744"/>
      <c r="M1049" s="746"/>
      <c r="N1049" s="312"/>
      <c r="O1049" s="312"/>
      <c r="P1049" s="312"/>
      <c r="Q1049" s="312"/>
      <c r="R1049" s="312"/>
      <c r="S1049" s="312"/>
      <c r="T1049" s="263"/>
      <c r="U1049" s="263"/>
      <c r="V1049" s="263"/>
      <c r="W1049" s="258"/>
      <c r="X1049" s="263"/>
      <c r="Y1049" s="263"/>
      <c r="Z1049" s="263"/>
      <c r="AA1049" s="263"/>
      <c r="AB1049" s="312"/>
      <c r="AC1049" s="312"/>
      <c r="AD1049" s="312"/>
      <c r="AE1049" s="312"/>
      <c r="AF1049" s="312"/>
      <c r="AG1049" s="312"/>
      <c r="AH1049" s="312"/>
      <c r="AI1049" s="312"/>
      <c r="AJ1049" s="263"/>
      <c r="AK1049" s="263"/>
      <c r="AL1049" s="263"/>
      <c r="AM1049" s="263"/>
      <c r="AN1049" s="263"/>
      <c r="AO1049" s="263"/>
      <c r="AP1049" s="263"/>
      <c r="AQ1049" s="263"/>
      <c r="AS1049" s="117"/>
      <c r="AT1049" s="117"/>
      <c r="FK1049" s="125"/>
      <c r="FL1049" s="125"/>
      <c r="FM1049" s="125"/>
    </row>
    <row r="1050" spans="1:169" x14ac:dyDescent="0.3">
      <c r="A1050" s="309"/>
      <c r="B1050" s="310"/>
      <c r="C1050" s="263"/>
      <c r="D1050" s="263"/>
      <c r="E1050" s="263"/>
      <c r="F1050" s="263"/>
      <c r="G1050" s="263"/>
      <c r="H1050" s="263"/>
      <c r="I1050" s="625"/>
      <c r="J1050" s="314"/>
      <c r="K1050" s="314"/>
      <c r="L1050" s="744"/>
      <c r="M1050" s="746"/>
      <c r="N1050" s="312"/>
      <c r="O1050" s="312"/>
      <c r="P1050" s="312"/>
      <c r="Q1050" s="312"/>
      <c r="R1050" s="312"/>
      <c r="S1050" s="312"/>
      <c r="T1050" s="263"/>
      <c r="U1050" s="263"/>
      <c r="V1050" s="263"/>
      <c r="W1050" s="258"/>
      <c r="X1050" s="263"/>
      <c r="Y1050" s="263"/>
      <c r="Z1050" s="263"/>
      <c r="AA1050" s="263"/>
      <c r="AB1050" s="312"/>
      <c r="AC1050" s="312"/>
      <c r="AD1050" s="312"/>
      <c r="AE1050" s="312"/>
      <c r="AF1050" s="312"/>
      <c r="AG1050" s="312"/>
      <c r="AH1050" s="312"/>
      <c r="AI1050" s="312"/>
      <c r="AJ1050" s="263"/>
      <c r="AK1050" s="263"/>
      <c r="AL1050" s="263"/>
      <c r="AM1050" s="263"/>
      <c r="AN1050" s="263"/>
      <c r="AO1050" s="263"/>
      <c r="AP1050" s="263"/>
      <c r="AQ1050" s="263"/>
      <c r="AS1050" s="117"/>
      <c r="AT1050" s="117"/>
      <c r="FK1050" s="125"/>
      <c r="FL1050" s="125"/>
      <c r="FM1050" s="125"/>
    </row>
    <row r="1051" spans="1:169" x14ac:dyDescent="0.3">
      <c r="A1051" s="309"/>
      <c r="B1051" s="310"/>
      <c r="C1051" s="263"/>
      <c r="D1051" s="263"/>
      <c r="E1051" s="263"/>
      <c r="F1051" s="263"/>
      <c r="G1051" s="263"/>
      <c r="H1051" s="263"/>
      <c r="I1051" s="625"/>
      <c r="J1051" s="314"/>
      <c r="K1051" s="314"/>
      <c r="L1051" s="744"/>
      <c r="M1051" s="746"/>
      <c r="N1051" s="312"/>
      <c r="O1051" s="312"/>
      <c r="P1051" s="312"/>
      <c r="Q1051" s="312"/>
      <c r="R1051" s="312"/>
      <c r="S1051" s="312"/>
      <c r="T1051" s="263"/>
      <c r="U1051" s="263"/>
      <c r="V1051" s="263"/>
      <c r="W1051" s="258"/>
      <c r="X1051" s="263"/>
      <c r="Y1051" s="263"/>
      <c r="Z1051" s="263"/>
      <c r="AA1051" s="263"/>
      <c r="AB1051" s="312"/>
      <c r="AC1051" s="312"/>
      <c r="AD1051" s="312"/>
      <c r="AE1051" s="312"/>
      <c r="AF1051" s="312"/>
      <c r="AG1051" s="312"/>
      <c r="AH1051" s="312"/>
      <c r="AI1051" s="312"/>
      <c r="AJ1051" s="263"/>
      <c r="AK1051" s="263"/>
      <c r="AL1051" s="263"/>
      <c r="AM1051" s="263"/>
      <c r="AN1051" s="263"/>
      <c r="AO1051" s="263"/>
      <c r="AP1051" s="263"/>
      <c r="AQ1051" s="263"/>
      <c r="AS1051" s="117"/>
      <c r="AT1051" s="117"/>
      <c r="FK1051" s="125"/>
      <c r="FL1051" s="125"/>
      <c r="FM1051" s="125"/>
    </row>
    <row r="1052" spans="1:169" x14ac:dyDescent="0.3">
      <c r="A1052" s="309"/>
      <c r="B1052" s="310"/>
      <c r="C1052" s="263"/>
      <c r="D1052" s="263"/>
      <c r="E1052" s="263"/>
      <c r="F1052" s="263"/>
      <c r="G1052" s="263"/>
      <c r="H1052" s="263"/>
      <c r="I1052" s="625"/>
      <c r="J1052" s="314"/>
      <c r="K1052" s="314"/>
      <c r="L1052" s="744"/>
      <c r="M1052" s="746"/>
      <c r="N1052" s="312"/>
      <c r="O1052" s="312"/>
      <c r="P1052" s="312"/>
      <c r="Q1052" s="312"/>
      <c r="R1052" s="312"/>
      <c r="S1052" s="312"/>
      <c r="T1052" s="263"/>
      <c r="U1052" s="263"/>
      <c r="V1052" s="263"/>
      <c r="W1052" s="258"/>
      <c r="X1052" s="263"/>
      <c r="Y1052" s="263"/>
      <c r="Z1052" s="263"/>
      <c r="AA1052" s="263"/>
      <c r="AB1052" s="312"/>
      <c r="AC1052" s="312"/>
      <c r="AD1052" s="312"/>
      <c r="AE1052" s="312"/>
      <c r="AF1052" s="312"/>
      <c r="AG1052" s="312"/>
      <c r="AH1052" s="312"/>
      <c r="AI1052" s="312"/>
      <c r="AJ1052" s="263"/>
      <c r="AK1052" s="263"/>
      <c r="AL1052" s="263"/>
      <c r="AM1052" s="263"/>
      <c r="AN1052" s="263"/>
      <c r="AO1052" s="263"/>
      <c r="AP1052" s="263"/>
      <c r="AQ1052" s="263"/>
      <c r="AS1052" s="117"/>
      <c r="AT1052" s="117"/>
      <c r="FK1052" s="125"/>
      <c r="FL1052" s="125"/>
      <c r="FM1052" s="125"/>
    </row>
    <row r="1053" spans="1:169" x14ac:dyDescent="0.3">
      <c r="A1053" s="309"/>
      <c r="B1053" s="310"/>
      <c r="C1053" s="263"/>
      <c r="D1053" s="263"/>
      <c r="E1053" s="263"/>
      <c r="F1053" s="263"/>
      <c r="G1053" s="263"/>
      <c r="H1053" s="263"/>
      <c r="I1053" s="625"/>
      <c r="J1053" s="314"/>
      <c r="K1053" s="314"/>
      <c r="L1053" s="744"/>
      <c r="M1053" s="746"/>
      <c r="N1053" s="312"/>
      <c r="O1053" s="312"/>
      <c r="P1053" s="312"/>
      <c r="Q1053" s="312"/>
      <c r="R1053" s="312"/>
      <c r="S1053" s="312"/>
      <c r="T1053" s="263"/>
      <c r="U1053" s="263"/>
      <c r="V1053" s="263"/>
      <c r="W1053" s="258"/>
      <c r="X1053" s="263"/>
      <c r="Y1053" s="263"/>
      <c r="Z1053" s="263"/>
      <c r="AA1053" s="263"/>
      <c r="AB1053" s="312"/>
      <c r="AC1053" s="312"/>
      <c r="AD1053" s="312"/>
      <c r="AE1053" s="312"/>
      <c r="AF1053" s="312"/>
      <c r="AG1053" s="312"/>
      <c r="AH1053" s="312"/>
      <c r="AI1053" s="312"/>
      <c r="AJ1053" s="263"/>
      <c r="AK1053" s="263"/>
      <c r="AL1053" s="263"/>
      <c r="AM1053" s="263"/>
      <c r="AN1053" s="263"/>
      <c r="AO1053" s="263"/>
      <c r="AP1053" s="263"/>
      <c r="AQ1053" s="263"/>
      <c r="AS1053" s="117"/>
      <c r="AT1053" s="117"/>
      <c r="FK1053" s="125"/>
      <c r="FL1053" s="125"/>
      <c r="FM1053" s="125"/>
    </row>
    <row r="1054" spans="1:169" x14ac:dyDescent="0.3">
      <c r="A1054" s="309"/>
      <c r="B1054" s="310"/>
      <c r="C1054" s="263"/>
      <c r="D1054" s="263"/>
      <c r="E1054" s="263"/>
      <c r="F1054" s="263"/>
      <c r="G1054" s="263"/>
      <c r="H1054" s="263"/>
      <c r="I1054" s="625"/>
      <c r="J1054" s="314"/>
      <c r="K1054" s="314"/>
      <c r="L1054" s="744"/>
      <c r="M1054" s="746"/>
      <c r="N1054" s="312"/>
      <c r="O1054" s="312"/>
      <c r="P1054" s="312"/>
      <c r="Q1054" s="312"/>
      <c r="R1054" s="312"/>
      <c r="S1054" s="312"/>
      <c r="T1054" s="263"/>
      <c r="U1054" s="263"/>
      <c r="V1054" s="263"/>
      <c r="W1054" s="258"/>
      <c r="X1054" s="263"/>
      <c r="Y1054" s="263"/>
      <c r="Z1054" s="263"/>
      <c r="AA1054" s="263"/>
      <c r="AB1054" s="312"/>
      <c r="AC1054" s="312"/>
      <c r="AD1054" s="312"/>
      <c r="AE1054" s="312"/>
      <c r="AF1054" s="312"/>
      <c r="AG1054" s="312"/>
      <c r="AH1054" s="312"/>
      <c r="AI1054" s="312"/>
      <c r="AJ1054" s="263"/>
      <c r="AK1054" s="263"/>
      <c r="AL1054" s="263"/>
      <c r="AM1054" s="263"/>
      <c r="AN1054" s="263"/>
      <c r="AO1054" s="263"/>
      <c r="AP1054" s="263"/>
      <c r="AQ1054" s="263"/>
      <c r="AS1054" s="117"/>
      <c r="AT1054" s="117"/>
      <c r="FK1054" s="125"/>
      <c r="FL1054" s="125"/>
      <c r="FM1054" s="125"/>
    </row>
    <row r="1055" spans="1:169" x14ac:dyDescent="0.3">
      <c r="A1055" s="309"/>
      <c r="B1055" s="310"/>
      <c r="C1055" s="263"/>
      <c r="D1055" s="263"/>
      <c r="E1055" s="263"/>
      <c r="F1055" s="263"/>
      <c r="G1055" s="263"/>
      <c r="H1055" s="263"/>
      <c r="I1055" s="625"/>
      <c r="J1055" s="314"/>
      <c r="K1055" s="314"/>
      <c r="L1055" s="744"/>
      <c r="M1055" s="746"/>
      <c r="N1055" s="312"/>
      <c r="O1055" s="312"/>
      <c r="P1055" s="312"/>
      <c r="Q1055" s="312"/>
      <c r="R1055" s="312"/>
      <c r="S1055" s="312"/>
      <c r="T1055" s="263"/>
      <c r="U1055" s="263"/>
      <c r="V1055" s="263"/>
      <c r="W1055" s="258"/>
      <c r="X1055" s="263"/>
      <c r="Y1055" s="263"/>
      <c r="Z1055" s="263"/>
      <c r="AA1055" s="263"/>
      <c r="AB1055" s="312"/>
      <c r="AC1055" s="312"/>
      <c r="AD1055" s="312"/>
      <c r="AE1055" s="312"/>
      <c r="AF1055" s="312"/>
      <c r="AG1055" s="312"/>
      <c r="AH1055" s="312"/>
      <c r="AI1055" s="312"/>
      <c r="AJ1055" s="263"/>
      <c r="AK1055" s="263"/>
      <c r="AL1055" s="263"/>
      <c r="AM1055" s="263"/>
      <c r="AN1055" s="263"/>
      <c r="AO1055" s="263"/>
      <c r="AP1055" s="263"/>
      <c r="AQ1055" s="263"/>
      <c r="AS1055" s="117"/>
      <c r="AT1055" s="117"/>
      <c r="FK1055" s="125"/>
      <c r="FL1055" s="125"/>
      <c r="FM1055" s="125"/>
    </row>
    <row r="1056" spans="1:169" x14ac:dyDescent="0.3">
      <c r="A1056" s="309"/>
      <c r="B1056" s="310"/>
      <c r="C1056" s="263"/>
      <c r="D1056" s="263"/>
      <c r="E1056" s="263"/>
      <c r="F1056" s="263"/>
      <c r="G1056" s="263"/>
      <c r="H1056" s="263"/>
      <c r="I1056" s="625"/>
      <c r="J1056" s="314"/>
      <c r="K1056" s="314"/>
      <c r="L1056" s="744"/>
      <c r="M1056" s="746"/>
      <c r="N1056" s="312"/>
      <c r="O1056" s="312"/>
      <c r="P1056" s="312"/>
      <c r="Q1056" s="312"/>
      <c r="R1056" s="312"/>
      <c r="S1056" s="312"/>
      <c r="T1056" s="263"/>
      <c r="U1056" s="263"/>
      <c r="V1056" s="263"/>
      <c r="W1056" s="258"/>
      <c r="X1056" s="263"/>
      <c r="Y1056" s="263"/>
      <c r="Z1056" s="263"/>
      <c r="AA1056" s="263"/>
      <c r="AB1056" s="312"/>
      <c r="AC1056" s="312"/>
      <c r="AD1056" s="312"/>
      <c r="AE1056" s="312"/>
      <c r="AF1056" s="312"/>
      <c r="AG1056" s="312"/>
      <c r="AH1056" s="312"/>
      <c r="AI1056" s="312"/>
      <c r="AJ1056" s="263"/>
      <c r="AK1056" s="263"/>
      <c r="AL1056" s="263"/>
      <c r="AM1056" s="263"/>
      <c r="AN1056" s="263"/>
      <c r="AO1056" s="263"/>
      <c r="AP1056" s="263"/>
      <c r="AQ1056" s="263"/>
      <c r="AS1056" s="117"/>
      <c r="AT1056" s="117"/>
      <c r="FK1056" s="125"/>
      <c r="FL1056" s="125"/>
      <c r="FM1056" s="125"/>
    </row>
    <row r="1057" spans="1:169" x14ac:dyDescent="0.3">
      <c r="A1057" s="309"/>
      <c r="B1057" s="310"/>
      <c r="C1057" s="263"/>
      <c r="D1057" s="263"/>
      <c r="E1057" s="263"/>
      <c r="F1057" s="263"/>
      <c r="G1057" s="263"/>
      <c r="H1057" s="263"/>
      <c r="I1057" s="625"/>
      <c r="J1057" s="314"/>
      <c r="K1057" s="314"/>
      <c r="L1057" s="744"/>
      <c r="M1057" s="746"/>
      <c r="N1057" s="312"/>
      <c r="O1057" s="312"/>
      <c r="P1057" s="312"/>
      <c r="Q1057" s="312"/>
      <c r="R1057" s="312"/>
      <c r="S1057" s="312"/>
      <c r="T1057" s="263"/>
      <c r="U1057" s="263"/>
      <c r="V1057" s="263"/>
      <c r="W1057" s="258"/>
      <c r="X1057" s="263"/>
      <c r="Y1057" s="263"/>
      <c r="Z1057" s="263"/>
      <c r="AA1057" s="263"/>
      <c r="AB1057" s="312"/>
      <c r="AC1057" s="312"/>
      <c r="AD1057" s="312"/>
      <c r="AE1057" s="312"/>
      <c r="AF1057" s="312"/>
      <c r="AG1057" s="312"/>
      <c r="AH1057" s="312"/>
      <c r="AI1057" s="312"/>
      <c r="AJ1057" s="263"/>
      <c r="AK1057" s="263"/>
      <c r="AL1057" s="263"/>
      <c r="AM1057" s="263"/>
      <c r="AN1057" s="263"/>
      <c r="AO1057" s="263"/>
      <c r="AP1057" s="263"/>
      <c r="AQ1057" s="263"/>
      <c r="AS1057" s="117"/>
      <c r="AT1057" s="117"/>
      <c r="FK1057" s="125"/>
      <c r="FL1057" s="125"/>
      <c r="FM1057" s="125"/>
    </row>
    <row r="1058" spans="1:169" x14ac:dyDescent="0.3">
      <c r="A1058" s="309"/>
      <c r="B1058" s="310"/>
      <c r="C1058" s="263"/>
      <c r="D1058" s="263"/>
      <c r="E1058" s="263"/>
      <c r="F1058" s="263"/>
      <c r="G1058" s="263"/>
      <c r="H1058" s="263"/>
      <c r="I1058" s="625"/>
      <c r="J1058" s="314"/>
      <c r="K1058" s="314"/>
      <c r="L1058" s="744"/>
      <c r="M1058" s="746"/>
      <c r="N1058" s="312"/>
      <c r="O1058" s="312"/>
      <c r="P1058" s="312"/>
      <c r="Q1058" s="312"/>
      <c r="R1058" s="312"/>
      <c r="S1058" s="312"/>
      <c r="T1058" s="263"/>
      <c r="U1058" s="263"/>
      <c r="V1058" s="263"/>
      <c r="W1058" s="258"/>
      <c r="X1058" s="263"/>
      <c r="Y1058" s="263"/>
      <c r="Z1058" s="263"/>
      <c r="AA1058" s="263"/>
      <c r="AB1058" s="312"/>
      <c r="AC1058" s="312"/>
      <c r="AD1058" s="312"/>
      <c r="AE1058" s="312"/>
      <c r="AF1058" s="312"/>
      <c r="AG1058" s="312"/>
      <c r="AH1058" s="312"/>
      <c r="AI1058" s="312"/>
      <c r="AJ1058" s="263"/>
      <c r="AK1058" s="263"/>
      <c r="AL1058" s="263"/>
      <c r="AM1058" s="263"/>
      <c r="AN1058" s="263"/>
      <c r="AO1058" s="263"/>
      <c r="AP1058" s="263"/>
      <c r="AQ1058" s="263"/>
      <c r="AS1058" s="117"/>
      <c r="AT1058" s="117"/>
      <c r="FK1058" s="125"/>
      <c r="FL1058" s="125"/>
      <c r="FM1058" s="125"/>
    </row>
    <row r="1059" spans="1:169" x14ac:dyDescent="0.3">
      <c r="A1059" s="309"/>
      <c r="B1059" s="310"/>
      <c r="C1059" s="263"/>
      <c r="D1059" s="263"/>
      <c r="E1059" s="263"/>
      <c r="F1059" s="263"/>
      <c r="G1059" s="263"/>
      <c r="H1059" s="263"/>
      <c r="I1059" s="625"/>
      <c r="J1059" s="314"/>
      <c r="K1059" s="314"/>
      <c r="L1059" s="744"/>
      <c r="M1059" s="746"/>
      <c r="N1059" s="312"/>
      <c r="O1059" s="312"/>
      <c r="P1059" s="312"/>
      <c r="Q1059" s="312"/>
      <c r="R1059" s="312"/>
      <c r="S1059" s="312"/>
      <c r="T1059" s="263"/>
      <c r="U1059" s="263"/>
      <c r="V1059" s="263"/>
      <c r="W1059" s="258"/>
      <c r="X1059" s="263"/>
      <c r="Y1059" s="263"/>
      <c r="Z1059" s="263"/>
      <c r="AA1059" s="263"/>
      <c r="AB1059" s="312"/>
      <c r="AC1059" s="312"/>
      <c r="AD1059" s="312"/>
      <c r="AE1059" s="312"/>
      <c r="AF1059" s="312"/>
      <c r="AG1059" s="312"/>
      <c r="AH1059" s="312"/>
      <c r="AI1059" s="312"/>
      <c r="AJ1059" s="263"/>
      <c r="AK1059" s="263"/>
      <c r="AL1059" s="263"/>
      <c r="AM1059" s="263"/>
      <c r="AN1059" s="263"/>
      <c r="AO1059" s="263"/>
      <c r="AP1059" s="263"/>
      <c r="AQ1059" s="263"/>
      <c r="AS1059" s="117"/>
      <c r="AT1059" s="117"/>
      <c r="FK1059" s="125"/>
      <c r="FL1059" s="125"/>
      <c r="FM1059" s="125"/>
    </row>
    <row r="1060" spans="1:169" x14ac:dyDescent="0.3">
      <c r="A1060" s="309"/>
      <c r="B1060" s="310"/>
      <c r="C1060" s="263"/>
      <c r="D1060" s="263"/>
      <c r="E1060" s="263"/>
      <c r="F1060" s="263"/>
      <c r="G1060" s="263"/>
      <c r="H1060" s="263"/>
      <c r="I1060" s="625"/>
      <c r="J1060" s="314"/>
      <c r="K1060" s="314"/>
      <c r="L1060" s="744"/>
      <c r="M1060" s="746"/>
      <c r="N1060" s="312"/>
      <c r="O1060" s="312"/>
      <c r="P1060" s="312"/>
      <c r="Q1060" s="312"/>
      <c r="R1060" s="312"/>
      <c r="S1060" s="312"/>
      <c r="T1060" s="263"/>
      <c r="U1060" s="263"/>
      <c r="V1060" s="263"/>
      <c r="W1060" s="258"/>
      <c r="X1060" s="263"/>
      <c r="Y1060" s="263"/>
      <c r="Z1060" s="263"/>
      <c r="AA1060" s="263"/>
      <c r="AB1060" s="312"/>
      <c r="AC1060" s="312"/>
      <c r="AD1060" s="312"/>
      <c r="AE1060" s="312"/>
      <c r="AF1060" s="312"/>
      <c r="AG1060" s="312"/>
      <c r="AH1060" s="312"/>
      <c r="AI1060" s="312"/>
      <c r="AJ1060" s="263"/>
      <c r="AK1060" s="263"/>
      <c r="AL1060" s="263"/>
      <c r="AM1060" s="263"/>
      <c r="AN1060" s="263"/>
      <c r="AO1060" s="263"/>
      <c r="AP1060" s="263"/>
      <c r="AQ1060" s="263"/>
      <c r="AS1060" s="117"/>
      <c r="AT1060" s="117"/>
      <c r="FK1060" s="125"/>
      <c r="FL1060" s="125"/>
      <c r="FM1060" s="125"/>
    </row>
    <row r="1061" spans="1:169" x14ac:dyDescent="0.3">
      <c r="A1061" s="309"/>
      <c r="B1061" s="310"/>
      <c r="C1061" s="263"/>
      <c r="D1061" s="263"/>
      <c r="E1061" s="263"/>
      <c r="F1061" s="263"/>
      <c r="G1061" s="263"/>
      <c r="H1061" s="263"/>
      <c r="I1061" s="625"/>
      <c r="J1061" s="314"/>
      <c r="K1061" s="314"/>
      <c r="L1061" s="744"/>
      <c r="M1061" s="746"/>
      <c r="N1061" s="312"/>
      <c r="O1061" s="312"/>
      <c r="P1061" s="312"/>
      <c r="Q1061" s="312"/>
      <c r="R1061" s="312"/>
      <c r="S1061" s="312"/>
      <c r="T1061" s="263"/>
      <c r="U1061" s="263"/>
      <c r="V1061" s="263"/>
      <c r="W1061" s="258"/>
      <c r="X1061" s="263"/>
      <c r="Y1061" s="263"/>
      <c r="Z1061" s="263"/>
      <c r="AA1061" s="263"/>
      <c r="AB1061" s="312"/>
      <c r="AC1061" s="312"/>
      <c r="AD1061" s="312"/>
      <c r="AE1061" s="312"/>
      <c r="AF1061" s="312"/>
      <c r="AG1061" s="312"/>
      <c r="AH1061" s="312"/>
      <c r="AI1061" s="312"/>
      <c r="AJ1061" s="263"/>
      <c r="AK1061" s="263"/>
      <c r="AL1061" s="263"/>
      <c r="AM1061" s="263"/>
      <c r="AN1061" s="263"/>
      <c r="AO1061" s="263"/>
      <c r="AP1061" s="263"/>
      <c r="AQ1061" s="263"/>
      <c r="AS1061" s="117"/>
      <c r="AT1061" s="117"/>
      <c r="FK1061" s="125"/>
      <c r="FL1061" s="125"/>
      <c r="FM1061" s="125"/>
    </row>
    <row r="1062" spans="1:169" x14ac:dyDescent="0.3">
      <c r="A1062" s="309"/>
      <c r="B1062" s="310"/>
      <c r="C1062" s="263"/>
      <c r="D1062" s="263"/>
      <c r="E1062" s="263"/>
      <c r="F1062" s="263"/>
      <c r="G1062" s="263"/>
      <c r="H1062" s="263"/>
      <c r="I1062" s="625"/>
      <c r="J1062" s="314"/>
      <c r="K1062" s="314"/>
      <c r="L1062" s="744"/>
      <c r="M1062" s="746"/>
      <c r="N1062" s="312"/>
      <c r="O1062" s="312"/>
      <c r="P1062" s="312"/>
      <c r="Q1062" s="312"/>
      <c r="R1062" s="312"/>
      <c r="S1062" s="312"/>
      <c r="T1062" s="263"/>
      <c r="U1062" s="263"/>
      <c r="V1062" s="263"/>
      <c r="W1062" s="258"/>
      <c r="X1062" s="263"/>
      <c r="Y1062" s="263"/>
      <c r="Z1062" s="263"/>
      <c r="AA1062" s="263"/>
      <c r="AB1062" s="312"/>
      <c r="AC1062" s="312"/>
      <c r="AD1062" s="312"/>
      <c r="AE1062" s="312"/>
      <c r="AF1062" s="312"/>
      <c r="AG1062" s="312"/>
      <c r="AH1062" s="312"/>
      <c r="AI1062" s="312"/>
      <c r="AJ1062" s="263"/>
      <c r="AK1062" s="263"/>
      <c r="AL1062" s="263"/>
      <c r="AM1062" s="263"/>
      <c r="AN1062" s="263"/>
      <c r="AO1062" s="263"/>
      <c r="AP1062" s="263"/>
      <c r="AQ1062" s="263"/>
      <c r="AS1062" s="117"/>
      <c r="AT1062" s="117"/>
      <c r="FK1062" s="125"/>
      <c r="FL1062" s="125"/>
      <c r="FM1062" s="125"/>
    </row>
    <row r="1063" spans="1:169" x14ac:dyDescent="0.3">
      <c r="A1063" s="309"/>
      <c r="B1063" s="310"/>
      <c r="C1063" s="263"/>
      <c r="D1063" s="263"/>
      <c r="E1063" s="263"/>
      <c r="F1063" s="263"/>
      <c r="G1063" s="263"/>
      <c r="H1063" s="263"/>
      <c r="I1063" s="625"/>
      <c r="J1063" s="314"/>
      <c r="K1063" s="314"/>
      <c r="L1063" s="744"/>
      <c r="M1063" s="746"/>
      <c r="N1063" s="312"/>
      <c r="O1063" s="312"/>
      <c r="P1063" s="312"/>
      <c r="Q1063" s="312"/>
      <c r="R1063" s="312"/>
      <c r="S1063" s="312"/>
      <c r="T1063" s="263"/>
      <c r="U1063" s="263"/>
      <c r="V1063" s="263"/>
      <c r="W1063" s="258"/>
      <c r="X1063" s="263"/>
      <c r="Y1063" s="263"/>
      <c r="Z1063" s="263"/>
      <c r="AA1063" s="263"/>
      <c r="AB1063" s="312"/>
      <c r="AC1063" s="312"/>
      <c r="AD1063" s="312"/>
      <c r="AE1063" s="312"/>
      <c r="AF1063" s="312"/>
      <c r="AG1063" s="312"/>
      <c r="AH1063" s="312"/>
      <c r="AI1063" s="312"/>
      <c r="AJ1063" s="263"/>
      <c r="AK1063" s="263"/>
      <c r="AL1063" s="263"/>
      <c r="AM1063" s="263"/>
      <c r="AN1063" s="263"/>
      <c r="AO1063" s="263"/>
      <c r="AP1063" s="263"/>
      <c r="AQ1063" s="263"/>
      <c r="AS1063" s="117"/>
      <c r="AT1063" s="117"/>
      <c r="FK1063" s="125"/>
      <c r="FL1063" s="125"/>
      <c r="FM1063" s="125"/>
    </row>
    <row r="1064" spans="1:169" x14ac:dyDescent="0.3">
      <c r="A1064" s="309"/>
      <c r="B1064" s="310"/>
      <c r="C1064" s="263"/>
      <c r="D1064" s="263"/>
      <c r="E1064" s="263"/>
      <c r="F1064" s="263"/>
      <c r="G1064" s="263"/>
      <c r="H1064" s="263"/>
      <c r="I1064" s="625"/>
      <c r="J1064" s="314"/>
      <c r="K1064" s="314"/>
      <c r="L1064" s="744"/>
      <c r="M1064" s="746"/>
      <c r="N1064" s="312"/>
      <c r="O1064" s="312"/>
      <c r="P1064" s="312"/>
      <c r="Q1064" s="312"/>
      <c r="R1064" s="312"/>
      <c r="S1064" s="312"/>
      <c r="T1064" s="263"/>
      <c r="U1064" s="263"/>
      <c r="V1064" s="263"/>
      <c r="W1064" s="258"/>
      <c r="X1064" s="263"/>
      <c r="Y1064" s="263"/>
      <c r="Z1064" s="263"/>
      <c r="AA1064" s="263"/>
      <c r="AB1064" s="312"/>
      <c r="AC1064" s="312"/>
      <c r="AD1064" s="312"/>
      <c r="AE1064" s="312"/>
      <c r="AF1064" s="312"/>
      <c r="AG1064" s="312"/>
      <c r="AH1064" s="312"/>
      <c r="AI1064" s="312"/>
      <c r="AJ1064" s="263"/>
      <c r="AK1064" s="263"/>
      <c r="AL1064" s="263"/>
      <c r="AM1064" s="263"/>
      <c r="AN1064" s="263"/>
      <c r="AO1064" s="263"/>
      <c r="AP1064" s="263"/>
      <c r="AQ1064" s="263"/>
      <c r="AS1064" s="117"/>
      <c r="AT1064" s="117"/>
      <c r="FK1064" s="125"/>
      <c r="FL1064" s="125"/>
      <c r="FM1064" s="125"/>
    </row>
    <row r="1065" spans="1:169" x14ac:dyDescent="0.3">
      <c r="A1065" s="309"/>
      <c r="B1065" s="310"/>
      <c r="C1065" s="263"/>
      <c r="D1065" s="263"/>
      <c r="E1065" s="263"/>
      <c r="F1065" s="263"/>
      <c r="G1065" s="263"/>
      <c r="H1065" s="263"/>
      <c r="I1065" s="625"/>
      <c r="J1065" s="314"/>
      <c r="K1065" s="314"/>
      <c r="L1065" s="744"/>
      <c r="M1065" s="746"/>
      <c r="N1065" s="312"/>
      <c r="O1065" s="312"/>
      <c r="P1065" s="312"/>
      <c r="Q1065" s="312"/>
      <c r="R1065" s="312"/>
      <c r="S1065" s="312"/>
      <c r="T1065" s="263"/>
      <c r="U1065" s="263"/>
      <c r="V1065" s="263"/>
      <c r="W1065" s="258"/>
      <c r="X1065" s="263"/>
      <c r="Y1065" s="263"/>
      <c r="Z1065" s="263"/>
      <c r="AA1065" s="263"/>
      <c r="AB1065" s="312"/>
      <c r="AC1065" s="312"/>
      <c r="AD1065" s="312"/>
      <c r="AE1065" s="312"/>
      <c r="AF1065" s="312"/>
      <c r="AG1065" s="312"/>
      <c r="AH1065" s="312"/>
      <c r="AI1065" s="312"/>
      <c r="AJ1065" s="263"/>
      <c r="AK1065" s="263"/>
      <c r="AL1065" s="263"/>
      <c r="AM1065" s="263"/>
      <c r="AN1065" s="263"/>
      <c r="AO1065" s="263"/>
      <c r="AP1065" s="263"/>
      <c r="AQ1065" s="263"/>
      <c r="AS1065" s="117"/>
      <c r="AT1065" s="117"/>
      <c r="FK1065" s="125"/>
      <c r="FL1065" s="125"/>
      <c r="FM1065" s="125"/>
    </row>
    <row r="1066" spans="1:169" x14ac:dyDescent="0.3">
      <c r="A1066" s="309"/>
      <c r="B1066" s="310"/>
      <c r="C1066" s="263"/>
      <c r="D1066" s="263"/>
      <c r="E1066" s="263"/>
      <c r="F1066" s="263"/>
      <c r="G1066" s="263"/>
      <c r="H1066" s="263"/>
      <c r="I1066" s="625"/>
      <c r="J1066" s="314"/>
      <c r="K1066" s="314"/>
      <c r="L1066" s="744"/>
      <c r="M1066" s="746"/>
      <c r="N1066" s="312"/>
      <c r="O1066" s="312"/>
      <c r="P1066" s="312"/>
      <c r="Q1066" s="312"/>
      <c r="R1066" s="312"/>
      <c r="S1066" s="312"/>
      <c r="T1066" s="263"/>
      <c r="U1066" s="263"/>
      <c r="V1066" s="263"/>
      <c r="W1066" s="258"/>
      <c r="X1066" s="263"/>
      <c r="Y1066" s="263"/>
      <c r="Z1066" s="263"/>
      <c r="AA1066" s="263"/>
      <c r="AB1066" s="312"/>
      <c r="AC1066" s="312"/>
      <c r="AD1066" s="312"/>
      <c r="AE1066" s="312"/>
      <c r="AF1066" s="312"/>
      <c r="AG1066" s="312"/>
      <c r="AH1066" s="312"/>
      <c r="AI1066" s="312"/>
      <c r="AJ1066" s="263"/>
      <c r="AK1066" s="263"/>
      <c r="AL1066" s="263"/>
      <c r="AM1066" s="263"/>
      <c r="AN1066" s="263"/>
      <c r="AO1066" s="263"/>
      <c r="AP1066" s="263"/>
      <c r="AQ1066" s="263"/>
      <c r="AS1066" s="117"/>
      <c r="AT1066" s="117"/>
      <c r="FK1066" s="125"/>
      <c r="FL1066" s="125"/>
      <c r="FM1066" s="125"/>
    </row>
    <row r="1067" spans="1:169" x14ac:dyDescent="0.3">
      <c r="A1067" s="309"/>
      <c r="B1067" s="310"/>
      <c r="C1067" s="263"/>
      <c r="D1067" s="263"/>
      <c r="E1067" s="263"/>
      <c r="F1067" s="263"/>
      <c r="G1067" s="263"/>
      <c r="H1067" s="263"/>
      <c r="I1067" s="625"/>
      <c r="J1067" s="314"/>
      <c r="K1067" s="314"/>
      <c r="L1067" s="744"/>
      <c r="M1067" s="746"/>
      <c r="N1067" s="312"/>
      <c r="O1067" s="312"/>
      <c r="P1067" s="312"/>
      <c r="Q1067" s="312"/>
      <c r="R1067" s="312"/>
      <c r="S1067" s="312"/>
      <c r="T1067" s="263"/>
      <c r="U1067" s="263"/>
      <c r="V1067" s="263"/>
      <c r="W1067" s="258"/>
      <c r="X1067" s="263"/>
      <c r="Y1067" s="263"/>
      <c r="Z1067" s="263"/>
      <c r="AA1067" s="263"/>
      <c r="AB1067" s="312"/>
      <c r="AC1067" s="312"/>
      <c r="AD1067" s="312"/>
      <c r="AE1067" s="312"/>
      <c r="AF1067" s="312"/>
      <c r="AG1067" s="312"/>
      <c r="AH1067" s="312"/>
      <c r="AI1067" s="312"/>
      <c r="AJ1067" s="263"/>
      <c r="AK1067" s="263"/>
      <c r="AL1067" s="263"/>
      <c r="AM1067" s="263"/>
      <c r="AN1067" s="263"/>
      <c r="AO1067" s="263"/>
      <c r="AP1067" s="263"/>
      <c r="AQ1067" s="263"/>
      <c r="AS1067" s="117"/>
      <c r="AT1067" s="117"/>
      <c r="FK1067" s="125"/>
      <c r="FL1067" s="125"/>
      <c r="FM1067" s="125"/>
    </row>
    <row r="1068" spans="1:169" x14ac:dyDescent="0.3">
      <c r="A1068" s="309"/>
      <c r="B1068" s="310"/>
      <c r="C1068" s="263"/>
      <c r="D1068" s="263"/>
      <c r="E1068" s="263"/>
      <c r="F1068" s="263"/>
      <c r="G1068" s="263"/>
      <c r="H1068" s="263"/>
      <c r="I1068" s="625"/>
      <c r="J1068" s="314"/>
      <c r="K1068" s="314"/>
      <c r="L1068" s="744"/>
      <c r="M1068" s="746"/>
      <c r="N1068" s="312"/>
      <c r="O1068" s="312"/>
      <c r="P1068" s="312"/>
      <c r="Q1068" s="312"/>
      <c r="R1068" s="312"/>
      <c r="S1068" s="312"/>
      <c r="T1068" s="263"/>
      <c r="U1068" s="263"/>
      <c r="V1068" s="263"/>
      <c r="W1068" s="258"/>
      <c r="X1068" s="263"/>
      <c r="Y1068" s="263"/>
      <c r="Z1068" s="263"/>
      <c r="AA1068" s="263"/>
      <c r="AB1068" s="312"/>
      <c r="AC1068" s="312"/>
      <c r="AD1068" s="312"/>
      <c r="AE1068" s="312"/>
      <c r="AF1068" s="312"/>
      <c r="AG1068" s="312"/>
      <c r="AH1068" s="312"/>
      <c r="AI1068" s="312"/>
      <c r="AJ1068" s="263"/>
      <c r="AK1068" s="263"/>
      <c r="AL1068" s="263"/>
      <c r="AM1068" s="263"/>
      <c r="AN1068" s="263"/>
      <c r="AO1068" s="263"/>
      <c r="AP1068" s="263"/>
      <c r="AQ1068" s="263"/>
      <c r="AS1068" s="117"/>
      <c r="AT1068" s="117"/>
      <c r="FK1068" s="125"/>
      <c r="FL1068" s="125"/>
      <c r="FM1068" s="125"/>
    </row>
    <row r="1069" spans="1:169" x14ac:dyDescent="0.3">
      <c r="A1069" s="309"/>
      <c r="B1069" s="310"/>
      <c r="C1069" s="263"/>
      <c r="D1069" s="263"/>
      <c r="E1069" s="263"/>
      <c r="F1069" s="263"/>
      <c r="G1069" s="263"/>
      <c r="H1069" s="263"/>
      <c r="I1069" s="625"/>
      <c r="J1069" s="314"/>
      <c r="K1069" s="314"/>
      <c r="L1069" s="744"/>
      <c r="M1069" s="746"/>
      <c r="N1069" s="312"/>
      <c r="O1069" s="312"/>
      <c r="P1069" s="312"/>
      <c r="Q1069" s="312"/>
      <c r="R1069" s="312"/>
      <c r="S1069" s="312"/>
      <c r="T1069" s="263"/>
      <c r="U1069" s="263"/>
      <c r="V1069" s="263"/>
      <c r="W1069" s="258"/>
      <c r="X1069" s="263"/>
      <c r="Y1069" s="263"/>
      <c r="Z1069" s="263"/>
      <c r="AA1069" s="263"/>
      <c r="AB1069" s="312"/>
      <c r="AC1069" s="312"/>
      <c r="AD1069" s="312"/>
      <c r="AE1069" s="312"/>
      <c r="AF1069" s="312"/>
      <c r="AG1069" s="312"/>
      <c r="AH1069" s="312"/>
      <c r="AI1069" s="312"/>
      <c r="AJ1069" s="263"/>
      <c r="AK1069" s="263"/>
      <c r="AL1069" s="263"/>
      <c r="AM1069" s="263"/>
      <c r="AN1069" s="263"/>
      <c r="AO1069" s="263"/>
      <c r="AP1069" s="263"/>
      <c r="AQ1069" s="263"/>
      <c r="AS1069" s="117"/>
      <c r="AT1069" s="117"/>
      <c r="FK1069" s="125"/>
      <c r="FL1069" s="125"/>
      <c r="FM1069" s="125"/>
    </row>
    <row r="1070" spans="1:169" x14ac:dyDescent="0.3">
      <c r="A1070" s="309"/>
      <c r="B1070" s="310"/>
      <c r="C1070" s="263"/>
      <c r="D1070" s="263"/>
      <c r="E1070" s="263"/>
      <c r="F1070" s="263"/>
      <c r="G1070" s="263"/>
      <c r="H1070" s="263"/>
      <c r="I1070" s="625"/>
      <c r="J1070" s="314"/>
      <c r="K1070" s="314"/>
      <c r="L1070" s="744"/>
      <c r="M1070" s="746"/>
      <c r="N1070" s="312"/>
      <c r="O1070" s="312"/>
      <c r="P1070" s="312"/>
      <c r="Q1070" s="312"/>
      <c r="R1070" s="312"/>
      <c r="S1070" s="312"/>
      <c r="T1070" s="263"/>
      <c r="U1070" s="263"/>
      <c r="V1070" s="263"/>
      <c r="W1070" s="258"/>
      <c r="X1070" s="263"/>
      <c r="Y1070" s="263"/>
      <c r="Z1070" s="263"/>
      <c r="AA1070" s="263"/>
      <c r="AB1070" s="312"/>
      <c r="AC1070" s="312"/>
      <c r="AD1070" s="312"/>
      <c r="AE1070" s="312"/>
      <c r="AF1070" s="312"/>
      <c r="AG1070" s="312"/>
      <c r="AH1070" s="312"/>
      <c r="AI1070" s="312"/>
      <c r="AJ1070" s="263"/>
      <c r="AK1070" s="263"/>
      <c r="AL1070" s="263"/>
      <c r="AM1070" s="263"/>
      <c r="AN1070" s="263"/>
      <c r="AO1070" s="263"/>
      <c r="AP1070" s="263"/>
      <c r="AQ1070" s="263"/>
      <c r="AS1070" s="117"/>
      <c r="AT1070" s="117"/>
      <c r="FK1070" s="125"/>
      <c r="FL1070" s="125"/>
      <c r="FM1070" s="125"/>
    </row>
    <row r="1071" spans="1:169" x14ac:dyDescent="0.3">
      <c r="A1071" s="309"/>
      <c r="B1071" s="310"/>
      <c r="C1071" s="263"/>
      <c r="D1071" s="263"/>
      <c r="E1071" s="263"/>
      <c r="F1071" s="263"/>
      <c r="G1071" s="263"/>
      <c r="H1071" s="263"/>
      <c r="I1071" s="625"/>
      <c r="J1071" s="314"/>
      <c r="K1071" s="314"/>
      <c r="L1071" s="744"/>
      <c r="M1071" s="746"/>
      <c r="N1071" s="312"/>
      <c r="O1071" s="312"/>
      <c r="P1071" s="312"/>
      <c r="Q1071" s="312"/>
      <c r="R1071" s="312"/>
      <c r="S1071" s="312"/>
      <c r="T1071" s="263"/>
      <c r="U1071" s="263"/>
      <c r="V1071" s="263"/>
      <c r="W1071" s="258"/>
      <c r="X1071" s="263"/>
      <c r="Y1071" s="263"/>
      <c r="Z1071" s="263"/>
      <c r="AA1071" s="263"/>
      <c r="AB1071" s="312"/>
      <c r="AC1071" s="312"/>
      <c r="AD1071" s="312"/>
      <c r="AE1071" s="312"/>
      <c r="AF1071" s="312"/>
      <c r="AG1071" s="312"/>
      <c r="AH1071" s="312"/>
      <c r="AI1071" s="312"/>
      <c r="AJ1071" s="263"/>
      <c r="AK1071" s="263"/>
      <c r="AL1071" s="263"/>
      <c r="AM1071" s="263"/>
      <c r="AN1071" s="263"/>
      <c r="AO1071" s="263"/>
      <c r="AP1071" s="263"/>
      <c r="AQ1071" s="263"/>
      <c r="AS1071" s="117"/>
      <c r="AT1071" s="117"/>
      <c r="FK1071" s="125"/>
      <c r="FL1071" s="125"/>
      <c r="FM1071" s="125"/>
    </row>
    <row r="1072" spans="1:169" x14ac:dyDescent="0.3">
      <c r="A1072" s="309"/>
      <c r="B1072" s="310"/>
      <c r="C1072" s="263"/>
      <c r="D1072" s="263"/>
      <c r="E1072" s="263"/>
      <c r="F1072" s="263"/>
      <c r="G1072" s="263"/>
      <c r="H1072" s="263"/>
      <c r="I1072" s="625"/>
      <c r="J1072" s="314"/>
      <c r="K1072" s="314"/>
      <c r="L1072" s="744"/>
      <c r="M1072" s="746"/>
      <c r="N1072" s="312"/>
      <c r="O1072" s="312"/>
      <c r="P1072" s="312"/>
      <c r="Q1072" s="312"/>
      <c r="R1072" s="312"/>
      <c r="S1072" s="312"/>
      <c r="T1072" s="263"/>
      <c r="U1072" s="263"/>
      <c r="V1072" s="263"/>
      <c r="W1072" s="258"/>
      <c r="X1072" s="263"/>
      <c r="Y1072" s="263"/>
      <c r="Z1072" s="263"/>
      <c r="AA1072" s="263"/>
      <c r="AB1072" s="312"/>
      <c r="AC1072" s="312"/>
      <c r="AD1072" s="312"/>
      <c r="AE1072" s="312"/>
      <c r="AF1072" s="312"/>
      <c r="AG1072" s="312"/>
      <c r="AH1072" s="312"/>
      <c r="AI1072" s="312"/>
      <c r="AJ1072" s="263"/>
      <c r="AK1072" s="263"/>
      <c r="AL1072" s="263"/>
      <c r="AM1072" s="263"/>
      <c r="AN1072" s="263"/>
      <c r="AO1072" s="263"/>
      <c r="AP1072" s="263"/>
      <c r="AQ1072" s="263"/>
      <c r="AS1072" s="117"/>
      <c r="AT1072" s="117"/>
      <c r="FK1072" s="125"/>
      <c r="FL1072" s="125"/>
      <c r="FM1072" s="125"/>
    </row>
    <row r="1073" spans="1:169" x14ac:dyDescent="0.3">
      <c r="A1073" s="309"/>
      <c r="B1073" s="310"/>
      <c r="C1073" s="263"/>
      <c r="D1073" s="263"/>
      <c r="E1073" s="263"/>
      <c r="F1073" s="263"/>
      <c r="G1073" s="263"/>
      <c r="H1073" s="263"/>
      <c r="I1073" s="625"/>
      <c r="J1073" s="314"/>
      <c r="K1073" s="314"/>
      <c r="L1073" s="744"/>
      <c r="M1073" s="746"/>
      <c r="N1073" s="312"/>
      <c r="O1073" s="312"/>
      <c r="P1073" s="312"/>
      <c r="Q1073" s="312"/>
      <c r="R1073" s="312"/>
      <c r="S1073" s="312"/>
      <c r="T1073" s="263"/>
      <c r="U1073" s="263"/>
      <c r="V1073" s="263"/>
      <c r="W1073" s="258"/>
      <c r="X1073" s="263"/>
      <c r="Y1073" s="263"/>
      <c r="Z1073" s="263"/>
      <c r="AA1073" s="263"/>
      <c r="AB1073" s="312"/>
      <c r="AC1073" s="312"/>
      <c r="AD1073" s="312"/>
      <c r="AE1073" s="312"/>
      <c r="AF1073" s="312"/>
      <c r="AG1073" s="312"/>
      <c r="AH1073" s="312"/>
      <c r="AI1073" s="312"/>
      <c r="AJ1073" s="263"/>
      <c r="AK1073" s="263"/>
      <c r="AL1073" s="263"/>
      <c r="AM1073" s="263"/>
      <c r="AN1073" s="263"/>
      <c r="AO1073" s="263"/>
      <c r="AP1073" s="263"/>
      <c r="AQ1073" s="263"/>
      <c r="AS1073" s="117"/>
      <c r="AT1073" s="117"/>
      <c r="FK1073" s="125"/>
      <c r="FL1073" s="125"/>
      <c r="FM1073" s="125"/>
    </row>
    <row r="1074" spans="1:169" x14ac:dyDescent="0.3">
      <c r="A1074" s="309"/>
      <c r="B1074" s="310"/>
      <c r="C1074" s="263"/>
      <c r="D1074" s="263"/>
      <c r="E1074" s="263"/>
      <c r="F1074" s="263"/>
      <c r="G1074" s="263"/>
      <c r="H1074" s="263"/>
      <c r="I1074" s="625"/>
      <c r="J1074" s="314"/>
      <c r="K1074" s="314"/>
      <c r="L1074" s="744"/>
      <c r="M1074" s="746"/>
      <c r="N1074" s="312"/>
      <c r="O1074" s="312"/>
      <c r="P1074" s="312"/>
      <c r="Q1074" s="312"/>
      <c r="R1074" s="312"/>
      <c r="S1074" s="312"/>
      <c r="T1074" s="263"/>
      <c r="U1074" s="263"/>
      <c r="V1074" s="263"/>
      <c r="W1074" s="258"/>
      <c r="X1074" s="263"/>
      <c r="Y1074" s="263"/>
      <c r="Z1074" s="263"/>
      <c r="AA1074" s="263"/>
      <c r="AB1074" s="312"/>
      <c r="AC1074" s="312"/>
      <c r="AD1074" s="312"/>
      <c r="AE1074" s="312"/>
      <c r="AF1074" s="312"/>
      <c r="AG1074" s="312"/>
      <c r="AH1074" s="312"/>
      <c r="AI1074" s="312"/>
      <c r="AJ1074" s="263"/>
      <c r="AK1074" s="263"/>
      <c r="AL1074" s="263"/>
      <c r="AM1074" s="263"/>
      <c r="AN1074" s="263"/>
      <c r="AO1074" s="263"/>
      <c r="AP1074" s="263"/>
      <c r="AQ1074" s="263"/>
      <c r="AS1074" s="117"/>
      <c r="AT1074" s="117"/>
      <c r="FK1074" s="125"/>
      <c r="FL1074" s="125"/>
      <c r="FM1074" s="125"/>
    </row>
    <row r="1075" spans="1:169" x14ac:dyDescent="0.3">
      <c r="A1075" s="309"/>
      <c r="B1075" s="310"/>
      <c r="C1075" s="263"/>
      <c r="D1075" s="263"/>
      <c r="E1075" s="263"/>
      <c r="F1075" s="263"/>
      <c r="G1075" s="263"/>
      <c r="H1075" s="263"/>
      <c r="I1075" s="625"/>
      <c r="J1075" s="314"/>
      <c r="K1075" s="314"/>
      <c r="L1075" s="744"/>
      <c r="M1075" s="746"/>
      <c r="N1075" s="312"/>
      <c r="O1075" s="312"/>
      <c r="P1075" s="312"/>
      <c r="Q1075" s="312"/>
      <c r="R1075" s="312"/>
      <c r="S1075" s="312"/>
      <c r="T1075" s="263"/>
      <c r="U1075" s="263"/>
      <c r="V1075" s="263"/>
      <c r="W1075" s="258"/>
      <c r="X1075" s="263"/>
      <c r="Y1075" s="263"/>
      <c r="Z1075" s="263"/>
      <c r="AA1075" s="263"/>
      <c r="AB1075" s="312"/>
      <c r="AC1075" s="312"/>
      <c r="AD1075" s="312"/>
      <c r="AE1075" s="312"/>
      <c r="AF1075" s="312"/>
      <c r="AG1075" s="312"/>
      <c r="AH1075" s="312"/>
      <c r="AI1075" s="312"/>
      <c r="AJ1075" s="263"/>
      <c r="AK1075" s="263"/>
      <c r="AL1075" s="263"/>
      <c r="AM1075" s="263"/>
      <c r="AN1075" s="263"/>
      <c r="AO1075" s="263"/>
      <c r="AP1075" s="263"/>
      <c r="AQ1075" s="263"/>
      <c r="AS1075" s="117"/>
      <c r="AT1075" s="117"/>
      <c r="FK1075" s="125"/>
      <c r="FL1075" s="125"/>
      <c r="FM1075" s="125"/>
    </row>
    <row r="1076" spans="1:169" x14ac:dyDescent="0.3">
      <c r="A1076" s="309"/>
      <c r="B1076" s="310"/>
      <c r="C1076" s="263"/>
      <c r="D1076" s="263"/>
      <c r="E1076" s="263"/>
      <c r="F1076" s="263"/>
      <c r="G1076" s="263"/>
      <c r="H1076" s="263"/>
      <c r="I1076" s="625"/>
      <c r="J1076" s="314"/>
      <c r="K1076" s="314"/>
      <c r="L1076" s="744"/>
      <c r="M1076" s="746"/>
      <c r="N1076" s="312"/>
      <c r="O1076" s="312"/>
      <c r="P1076" s="312"/>
      <c r="Q1076" s="312"/>
      <c r="R1076" s="312"/>
      <c r="S1076" s="312"/>
      <c r="T1076" s="263"/>
      <c r="U1076" s="263"/>
      <c r="V1076" s="263"/>
      <c r="W1076" s="258"/>
      <c r="X1076" s="263"/>
      <c r="Y1076" s="263"/>
      <c r="Z1076" s="263"/>
      <c r="AA1076" s="263"/>
      <c r="AB1076" s="312"/>
      <c r="AC1076" s="312"/>
      <c r="AD1076" s="312"/>
      <c r="AE1076" s="312"/>
      <c r="AF1076" s="312"/>
      <c r="AG1076" s="312"/>
      <c r="AH1076" s="312"/>
      <c r="AI1076" s="312"/>
      <c r="AJ1076" s="263"/>
      <c r="AK1076" s="263"/>
      <c r="AL1076" s="263"/>
      <c r="AM1076" s="263"/>
      <c r="AN1076" s="263"/>
      <c r="AO1076" s="263"/>
      <c r="AP1076" s="263"/>
      <c r="AQ1076" s="263"/>
      <c r="AS1076" s="117"/>
      <c r="AT1076" s="117"/>
      <c r="FK1076" s="125"/>
      <c r="FL1076" s="125"/>
      <c r="FM1076" s="125"/>
    </row>
    <row r="1077" spans="1:169" x14ac:dyDescent="0.3">
      <c r="A1077" s="309"/>
      <c r="B1077" s="310"/>
      <c r="C1077" s="263"/>
      <c r="D1077" s="263"/>
      <c r="E1077" s="263"/>
      <c r="F1077" s="263"/>
      <c r="G1077" s="263"/>
      <c r="H1077" s="263"/>
      <c r="I1077" s="625"/>
      <c r="J1077" s="314"/>
      <c r="K1077" s="314"/>
      <c r="L1077" s="744"/>
      <c r="M1077" s="746"/>
      <c r="N1077" s="312"/>
      <c r="O1077" s="312"/>
      <c r="P1077" s="312"/>
      <c r="Q1077" s="312"/>
      <c r="R1077" s="312"/>
      <c r="S1077" s="312"/>
      <c r="T1077" s="263"/>
      <c r="U1077" s="263"/>
      <c r="V1077" s="263"/>
      <c r="W1077" s="258"/>
      <c r="X1077" s="263"/>
      <c r="Y1077" s="263"/>
      <c r="Z1077" s="263"/>
      <c r="AA1077" s="263"/>
      <c r="AB1077" s="312"/>
      <c r="AC1077" s="312"/>
      <c r="AD1077" s="312"/>
      <c r="AE1077" s="312"/>
      <c r="AF1077" s="312"/>
      <c r="AG1077" s="312"/>
      <c r="AH1077" s="312"/>
      <c r="AI1077" s="312"/>
      <c r="AJ1077" s="263"/>
      <c r="AK1077" s="263"/>
      <c r="AL1077" s="263"/>
      <c r="AM1077" s="263"/>
      <c r="AN1077" s="263"/>
      <c r="AO1077" s="263"/>
      <c r="AP1077" s="263"/>
      <c r="AQ1077" s="263"/>
      <c r="AS1077" s="117"/>
      <c r="AT1077" s="117"/>
      <c r="FK1077" s="125"/>
      <c r="FL1077" s="125"/>
      <c r="FM1077" s="125"/>
    </row>
    <row r="1078" spans="1:169" x14ac:dyDescent="0.3">
      <c r="A1078" s="309"/>
      <c r="B1078" s="310"/>
      <c r="C1078" s="263"/>
      <c r="D1078" s="263"/>
      <c r="E1078" s="263"/>
      <c r="F1078" s="263"/>
      <c r="G1078" s="263"/>
      <c r="H1078" s="263"/>
      <c r="I1078" s="625"/>
      <c r="J1078" s="314"/>
      <c r="K1078" s="314"/>
      <c r="L1078" s="744"/>
      <c r="M1078" s="746"/>
      <c r="N1078" s="312"/>
      <c r="O1078" s="312"/>
      <c r="P1078" s="312"/>
      <c r="Q1078" s="312"/>
      <c r="R1078" s="312"/>
      <c r="S1078" s="312"/>
      <c r="T1078" s="263"/>
      <c r="U1078" s="263"/>
      <c r="V1078" s="263"/>
      <c r="W1078" s="258"/>
      <c r="X1078" s="263"/>
      <c r="Y1078" s="263"/>
      <c r="Z1078" s="263"/>
      <c r="AA1078" s="263"/>
      <c r="AB1078" s="312"/>
      <c r="AC1078" s="312"/>
      <c r="AD1078" s="312"/>
      <c r="AE1078" s="312"/>
      <c r="AF1078" s="312"/>
      <c r="AG1078" s="312"/>
      <c r="AH1078" s="312"/>
      <c r="AI1078" s="312"/>
      <c r="AJ1078" s="263"/>
      <c r="AK1078" s="263"/>
      <c r="AL1078" s="263"/>
      <c r="AM1078" s="263"/>
      <c r="AN1078" s="263"/>
      <c r="AO1078" s="263"/>
      <c r="AP1078" s="263"/>
      <c r="AQ1078" s="263"/>
      <c r="AS1078" s="117"/>
      <c r="AT1078" s="117"/>
      <c r="FK1078" s="125"/>
      <c r="FL1078" s="125"/>
      <c r="FM1078" s="125"/>
    </row>
    <row r="1079" spans="1:169" x14ac:dyDescent="0.3">
      <c r="A1079" s="309"/>
      <c r="B1079" s="310"/>
      <c r="C1079" s="263"/>
      <c r="D1079" s="263"/>
      <c r="E1079" s="263"/>
      <c r="F1079" s="263"/>
      <c r="G1079" s="263"/>
      <c r="H1079" s="263"/>
      <c r="I1079" s="625"/>
      <c r="J1079" s="314"/>
      <c r="K1079" s="314"/>
      <c r="L1079" s="744"/>
      <c r="M1079" s="746"/>
      <c r="N1079" s="312"/>
      <c r="O1079" s="312"/>
      <c r="P1079" s="312"/>
      <c r="Q1079" s="312"/>
      <c r="R1079" s="312"/>
      <c r="S1079" s="312"/>
      <c r="T1079" s="263"/>
      <c r="U1079" s="263"/>
      <c r="V1079" s="263"/>
      <c r="W1079" s="258"/>
      <c r="X1079" s="263"/>
      <c r="Y1079" s="263"/>
      <c r="Z1079" s="263"/>
      <c r="AA1079" s="263"/>
      <c r="AB1079" s="312"/>
      <c r="AC1079" s="312"/>
      <c r="AD1079" s="312"/>
      <c r="AE1079" s="312"/>
      <c r="AF1079" s="312"/>
      <c r="AG1079" s="312"/>
      <c r="AH1079" s="312"/>
      <c r="AI1079" s="312"/>
      <c r="AJ1079" s="263"/>
      <c r="AK1079" s="263"/>
      <c r="AL1079" s="263"/>
      <c r="AM1079" s="263"/>
      <c r="AN1079" s="263"/>
      <c r="AO1079" s="263"/>
      <c r="AP1079" s="263"/>
      <c r="AQ1079" s="263"/>
      <c r="AS1079" s="117"/>
      <c r="AT1079" s="117"/>
      <c r="FK1079" s="125"/>
      <c r="FL1079" s="125"/>
      <c r="FM1079" s="125"/>
    </row>
    <row r="1080" spans="1:169" x14ac:dyDescent="0.3">
      <c r="A1080" s="309"/>
      <c r="B1080" s="310"/>
      <c r="C1080" s="263"/>
      <c r="D1080" s="263"/>
      <c r="E1080" s="263"/>
      <c r="F1080" s="263"/>
      <c r="G1080" s="263"/>
      <c r="H1080" s="263"/>
      <c r="I1080" s="625"/>
      <c r="J1080" s="314"/>
      <c r="K1080" s="314"/>
      <c r="L1080" s="744"/>
      <c r="M1080" s="746"/>
      <c r="N1080" s="312"/>
      <c r="O1080" s="312"/>
      <c r="P1080" s="312"/>
      <c r="Q1080" s="312"/>
      <c r="R1080" s="312"/>
      <c r="S1080" s="312"/>
      <c r="T1080" s="263"/>
      <c r="U1080" s="263"/>
      <c r="V1080" s="263"/>
      <c r="W1080" s="258"/>
      <c r="X1080" s="263"/>
      <c r="Y1080" s="263"/>
      <c r="Z1080" s="263"/>
      <c r="AA1080" s="263"/>
      <c r="AB1080" s="312"/>
      <c r="AC1080" s="312"/>
      <c r="AD1080" s="312"/>
      <c r="AE1080" s="312"/>
      <c r="AF1080" s="312"/>
      <c r="AG1080" s="312"/>
      <c r="AH1080" s="312"/>
      <c r="AI1080" s="312"/>
      <c r="AJ1080" s="263"/>
      <c r="AK1080" s="263"/>
      <c r="AL1080" s="263"/>
      <c r="AM1080" s="263"/>
      <c r="AN1080" s="263"/>
      <c r="AO1080" s="263"/>
      <c r="AP1080" s="263"/>
      <c r="AQ1080" s="263"/>
      <c r="AS1080" s="117"/>
      <c r="AT1080" s="117"/>
      <c r="FK1080" s="125"/>
      <c r="FL1080" s="125"/>
      <c r="FM1080" s="125"/>
    </row>
    <row r="1081" spans="1:169" x14ac:dyDescent="0.3">
      <c r="A1081" s="309"/>
      <c r="B1081" s="310"/>
      <c r="C1081" s="263"/>
      <c r="D1081" s="263"/>
      <c r="E1081" s="263"/>
      <c r="F1081" s="263"/>
      <c r="G1081" s="263"/>
      <c r="H1081" s="263"/>
      <c r="I1081" s="625"/>
      <c r="J1081" s="314"/>
      <c r="K1081" s="314"/>
      <c r="L1081" s="744"/>
      <c r="M1081" s="746"/>
      <c r="N1081" s="312"/>
      <c r="O1081" s="312"/>
      <c r="P1081" s="312"/>
      <c r="Q1081" s="312"/>
      <c r="R1081" s="312"/>
      <c r="S1081" s="312"/>
      <c r="T1081" s="263"/>
      <c r="U1081" s="263"/>
      <c r="V1081" s="263"/>
      <c r="W1081" s="258"/>
      <c r="X1081" s="263"/>
      <c r="Y1081" s="263"/>
      <c r="Z1081" s="263"/>
      <c r="AA1081" s="263"/>
      <c r="AB1081" s="312"/>
      <c r="AC1081" s="312"/>
      <c r="AD1081" s="312"/>
      <c r="AE1081" s="312"/>
      <c r="AF1081" s="312"/>
      <c r="AG1081" s="312"/>
      <c r="AH1081" s="312"/>
      <c r="AI1081" s="312"/>
      <c r="AJ1081" s="263"/>
      <c r="AK1081" s="263"/>
      <c r="AL1081" s="263"/>
      <c r="AM1081" s="263"/>
      <c r="AN1081" s="263"/>
      <c r="AO1081" s="263"/>
      <c r="AP1081" s="263"/>
      <c r="AQ1081" s="263"/>
      <c r="AS1081" s="117"/>
      <c r="AT1081" s="117"/>
      <c r="FK1081" s="125"/>
      <c r="FL1081" s="125"/>
      <c r="FM1081" s="125"/>
    </row>
    <row r="1082" spans="1:169" x14ac:dyDescent="0.3">
      <c r="A1082" s="309"/>
      <c r="B1082" s="310"/>
      <c r="C1082" s="263"/>
      <c r="D1082" s="263"/>
      <c r="E1082" s="263"/>
      <c r="F1082" s="263"/>
      <c r="G1082" s="263"/>
      <c r="H1082" s="263"/>
      <c r="I1082" s="625"/>
      <c r="J1082" s="314"/>
      <c r="K1082" s="314"/>
      <c r="L1082" s="744"/>
      <c r="M1082" s="746"/>
      <c r="N1082" s="312"/>
      <c r="O1082" s="312"/>
      <c r="P1082" s="312"/>
      <c r="Q1082" s="312"/>
      <c r="R1082" s="312"/>
      <c r="S1082" s="312"/>
      <c r="T1082" s="263"/>
      <c r="U1082" s="263"/>
      <c r="V1082" s="263"/>
      <c r="W1082" s="258"/>
      <c r="X1082" s="263"/>
      <c r="Y1082" s="263"/>
      <c r="Z1082" s="263"/>
      <c r="AA1082" s="263"/>
      <c r="AB1082" s="312"/>
      <c r="AC1082" s="312"/>
      <c r="AD1082" s="312"/>
      <c r="AE1082" s="312"/>
      <c r="AF1082" s="312"/>
      <c r="AG1082" s="312"/>
      <c r="AH1082" s="312"/>
      <c r="AI1082" s="312"/>
      <c r="AJ1082" s="263"/>
      <c r="AK1082" s="263"/>
      <c r="AL1082" s="263"/>
      <c r="AM1082" s="263"/>
      <c r="AN1082" s="263"/>
      <c r="AO1082" s="263"/>
      <c r="AP1082" s="263"/>
      <c r="AQ1082" s="263"/>
      <c r="AS1082" s="117"/>
      <c r="AT1082" s="117"/>
      <c r="FK1082" s="125"/>
      <c r="FL1082" s="125"/>
      <c r="FM1082" s="125"/>
    </row>
    <row r="1083" spans="1:169" x14ac:dyDescent="0.3">
      <c r="A1083" s="309"/>
      <c r="B1083" s="310"/>
      <c r="C1083" s="263"/>
      <c r="D1083" s="263"/>
      <c r="E1083" s="263"/>
      <c r="F1083" s="263"/>
      <c r="G1083" s="263"/>
      <c r="H1083" s="263"/>
      <c r="I1083" s="625"/>
      <c r="J1083" s="314"/>
      <c r="K1083" s="314"/>
      <c r="L1083" s="744"/>
      <c r="M1083" s="746"/>
      <c r="N1083" s="312"/>
      <c r="O1083" s="312"/>
      <c r="P1083" s="312"/>
      <c r="Q1083" s="312"/>
      <c r="R1083" s="312"/>
      <c r="S1083" s="312"/>
      <c r="T1083" s="263"/>
      <c r="U1083" s="263"/>
      <c r="V1083" s="263"/>
      <c r="W1083" s="258"/>
      <c r="X1083" s="263"/>
      <c r="Y1083" s="263"/>
      <c r="Z1083" s="263"/>
      <c r="AA1083" s="263"/>
      <c r="AB1083" s="312"/>
      <c r="AC1083" s="312"/>
      <c r="AD1083" s="312"/>
      <c r="AE1083" s="312"/>
      <c r="AF1083" s="312"/>
      <c r="AG1083" s="312"/>
      <c r="AH1083" s="312"/>
      <c r="AI1083" s="312"/>
      <c r="AJ1083" s="263"/>
      <c r="AK1083" s="263"/>
      <c r="AL1083" s="263"/>
      <c r="AM1083" s="263"/>
      <c r="AN1083" s="263"/>
      <c r="AO1083" s="263"/>
      <c r="AP1083" s="263"/>
      <c r="AQ1083" s="263"/>
      <c r="AS1083" s="117"/>
      <c r="AT1083" s="117"/>
      <c r="FK1083" s="125"/>
      <c r="FL1083" s="125"/>
      <c r="FM1083" s="125"/>
    </row>
    <row r="1084" spans="1:169" x14ac:dyDescent="0.3">
      <c r="A1084" s="309"/>
      <c r="B1084" s="310"/>
      <c r="C1084" s="263"/>
      <c r="D1084" s="263"/>
      <c r="E1084" s="263"/>
      <c r="F1084" s="263"/>
      <c r="G1084" s="263"/>
      <c r="H1084" s="263"/>
      <c r="I1084" s="625"/>
      <c r="J1084" s="314"/>
      <c r="K1084" s="314"/>
      <c r="L1084" s="744"/>
      <c r="M1084" s="746"/>
      <c r="N1084" s="312"/>
      <c r="O1084" s="312"/>
      <c r="P1084" s="312"/>
      <c r="Q1084" s="312"/>
      <c r="R1084" s="312"/>
      <c r="S1084" s="312"/>
      <c r="T1084" s="263"/>
      <c r="U1084" s="263"/>
      <c r="V1084" s="263"/>
      <c r="W1084" s="258"/>
      <c r="X1084" s="263"/>
      <c r="Y1084" s="263"/>
      <c r="Z1084" s="263"/>
      <c r="AA1084" s="263"/>
      <c r="AB1084" s="312"/>
      <c r="AC1084" s="312"/>
      <c r="AD1084" s="312"/>
      <c r="AE1084" s="312"/>
      <c r="AF1084" s="312"/>
      <c r="AG1084" s="312"/>
      <c r="AH1084" s="312"/>
      <c r="AI1084" s="312"/>
      <c r="AJ1084" s="263"/>
      <c r="AK1084" s="263"/>
      <c r="AL1084" s="263"/>
      <c r="AM1084" s="263"/>
      <c r="AN1084" s="263"/>
      <c r="AO1084" s="263"/>
      <c r="AP1084" s="263"/>
      <c r="AQ1084" s="263"/>
      <c r="AS1084" s="117"/>
      <c r="AT1084" s="117"/>
      <c r="FK1084" s="125"/>
      <c r="FL1084" s="125"/>
      <c r="FM1084" s="125"/>
    </row>
    <row r="1085" spans="1:169" x14ac:dyDescent="0.3">
      <c r="A1085" s="309"/>
      <c r="B1085" s="310"/>
      <c r="C1085" s="263"/>
      <c r="D1085" s="263"/>
      <c r="E1085" s="263"/>
      <c r="F1085" s="263"/>
      <c r="G1085" s="263"/>
      <c r="H1085" s="263"/>
      <c r="I1085" s="625"/>
      <c r="J1085" s="314"/>
      <c r="K1085" s="314"/>
      <c r="L1085" s="744"/>
      <c r="M1085" s="746"/>
      <c r="N1085" s="312"/>
      <c r="O1085" s="312"/>
      <c r="P1085" s="312"/>
      <c r="Q1085" s="312"/>
      <c r="R1085" s="312"/>
      <c r="S1085" s="312"/>
      <c r="T1085" s="263"/>
      <c r="U1085" s="263"/>
      <c r="V1085" s="263"/>
      <c r="W1085" s="258"/>
      <c r="X1085" s="263"/>
      <c r="Y1085" s="263"/>
      <c r="Z1085" s="263"/>
      <c r="AA1085" s="263"/>
      <c r="AB1085" s="312"/>
      <c r="AC1085" s="312"/>
      <c r="AD1085" s="312"/>
      <c r="AE1085" s="312"/>
      <c r="AF1085" s="312"/>
      <c r="AG1085" s="312"/>
      <c r="AH1085" s="312"/>
      <c r="AI1085" s="312"/>
      <c r="AJ1085" s="263"/>
      <c r="AK1085" s="263"/>
      <c r="AL1085" s="263"/>
      <c r="AM1085" s="263"/>
      <c r="AN1085" s="263"/>
      <c r="AO1085" s="263"/>
      <c r="AP1085" s="263"/>
      <c r="AQ1085" s="263"/>
      <c r="AS1085" s="117"/>
      <c r="AT1085" s="117"/>
      <c r="FK1085" s="125"/>
      <c r="FL1085" s="125"/>
      <c r="FM1085" s="125"/>
    </row>
    <row r="1086" spans="1:169" x14ac:dyDescent="0.3">
      <c r="A1086" s="309"/>
      <c r="B1086" s="310"/>
      <c r="C1086" s="263"/>
      <c r="D1086" s="263"/>
      <c r="E1086" s="263"/>
      <c r="F1086" s="263"/>
      <c r="G1086" s="263"/>
      <c r="H1086" s="263"/>
      <c r="I1086" s="625"/>
      <c r="J1086" s="314"/>
      <c r="K1086" s="314"/>
      <c r="L1086" s="744"/>
      <c r="M1086" s="746"/>
      <c r="N1086" s="312"/>
      <c r="O1086" s="312"/>
      <c r="P1086" s="312"/>
      <c r="Q1086" s="312"/>
      <c r="R1086" s="312"/>
      <c r="S1086" s="312"/>
      <c r="T1086" s="263"/>
      <c r="U1086" s="263"/>
      <c r="V1086" s="263"/>
      <c r="W1086" s="258"/>
      <c r="X1086" s="263"/>
      <c r="Y1086" s="263"/>
      <c r="Z1086" s="263"/>
      <c r="AA1086" s="263"/>
      <c r="AB1086" s="312"/>
      <c r="AC1086" s="312"/>
      <c r="AD1086" s="312"/>
      <c r="AE1086" s="312"/>
      <c r="AF1086" s="312"/>
      <c r="AG1086" s="312"/>
      <c r="AH1086" s="312"/>
      <c r="AI1086" s="312"/>
      <c r="AJ1086" s="263"/>
      <c r="AK1086" s="263"/>
      <c r="AL1086" s="263"/>
      <c r="AM1086" s="263"/>
      <c r="AN1086" s="263"/>
      <c r="AO1086" s="263"/>
      <c r="AP1086" s="263"/>
      <c r="AQ1086" s="263"/>
      <c r="AS1086" s="117"/>
      <c r="AT1086" s="117"/>
      <c r="FK1086" s="125"/>
      <c r="FL1086" s="125"/>
      <c r="FM1086" s="125"/>
    </row>
    <row r="1087" spans="1:169" x14ac:dyDescent="0.3">
      <c r="A1087" s="309"/>
      <c r="B1087" s="310"/>
      <c r="C1087" s="263"/>
      <c r="D1087" s="263"/>
      <c r="E1087" s="263"/>
      <c r="F1087" s="263"/>
      <c r="G1087" s="263"/>
      <c r="H1087" s="263"/>
      <c r="I1087" s="625"/>
      <c r="J1087" s="314"/>
      <c r="K1087" s="314"/>
      <c r="L1087" s="744"/>
      <c r="M1087" s="746"/>
      <c r="N1087" s="312"/>
      <c r="O1087" s="312"/>
      <c r="P1087" s="312"/>
      <c r="Q1087" s="312"/>
      <c r="R1087" s="312"/>
      <c r="S1087" s="312"/>
      <c r="T1087" s="263"/>
      <c r="U1087" s="263"/>
      <c r="V1087" s="263"/>
      <c r="W1087" s="258"/>
      <c r="X1087" s="263"/>
      <c r="Y1087" s="263"/>
      <c r="Z1087" s="263"/>
      <c r="AA1087" s="263"/>
      <c r="AB1087" s="312"/>
      <c r="AC1087" s="312"/>
      <c r="AD1087" s="312"/>
      <c r="AE1087" s="312"/>
      <c r="AF1087" s="312"/>
      <c r="AG1087" s="312"/>
      <c r="AH1087" s="312"/>
      <c r="AI1087" s="312"/>
      <c r="AJ1087" s="263"/>
      <c r="AK1087" s="263"/>
      <c r="AL1087" s="263"/>
      <c r="AM1087" s="263"/>
      <c r="AN1087" s="263"/>
      <c r="AO1087" s="263"/>
      <c r="AP1087" s="263"/>
      <c r="AQ1087" s="263"/>
      <c r="AS1087" s="117"/>
      <c r="AT1087" s="117"/>
      <c r="FK1087" s="125"/>
      <c r="FL1087" s="125"/>
      <c r="FM1087" s="125"/>
    </row>
    <row r="1088" spans="1:169" x14ac:dyDescent="0.3">
      <c r="A1088" s="309"/>
      <c r="B1088" s="310"/>
      <c r="C1088" s="263"/>
      <c r="D1088" s="263"/>
      <c r="E1088" s="263"/>
      <c r="F1088" s="263"/>
      <c r="G1088" s="263"/>
      <c r="H1088" s="263"/>
      <c r="I1088" s="625"/>
      <c r="J1088" s="314"/>
      <c r="K1088" s="314"/>
      <c r="L1088" s="744"/>
      <c r="M1088" s="746"/>
      <c r="N1088" s="312"/>
      <c r="O1088" s="312"/>
      <c r="P1088" s="312"/>
      <c r="Q1088" s="312"/>
      <c r="R1088" s="312"/>
      <c r="S1088" s="312"/>
      <c r="T1088" s="263"/>
      <c r="U1088" s="263"/>
      <c r="V1088" s="263"/>
      <c r="W1088" s="258"/>
      <c r="X1088" s="263"/>
      <c r="Y1088" s="263"/>
      <c r="Z1088" s="263"/>
      <c r="AA1088" s="263"/>
      <c r="AB1088" s="312"/>
      <c r="AC1088" s="312"/>
      <c r="AD1088" s="312"/>
      <c r="AE1088" s="312"/>
      <c r="AF1088" s="312"/>
      <c r="AG1088" s="312"/>
      <c r="AH1088" s="312"/>
      <c r="AI1088" s="312"/>
      <c r="AJ1088" s="263"/>
      <c r="AK1088" s="263"/>
      <c r="AL1088" s="263"/>
      <c r="AM1088" s="263"/>
      <c r="AN1088" s="263"/>
      <c r="AO1088" s="263"/>
      <c r="AP1088" s="263"/>
      <c r="AQ1088" s="263"/>
      <c r="AS1088" s="117"/>
      <c r="AT1088" s="117"/>
      <c r="FK1088" s="125"/>
      <c r="FL1088" s="125"/>
      <c r="FM1088" s="125"/>
    </row>
    <row r="1089" spans="1:169" x14ac:dyDescent="0.3">
      <c r="A1089" s="309"/>
      <c r="B1089" s="310"/>
      <c r="C1089" s="263"/>
      <c r="D1089" s="263"/>
      <c r="E1089" s="263"/>
      <c r="F1089" s="263"/>
      <c r="G1089" s="263"/>
      <c r="H1089" s="263"/>
      <c r="I1089" s="625"/>
      <c r="J1089" s="314"/>
      <c r="K1089" s="314"/>
      <c r="L1089" s="744"/>
      <c r="M1089" s="746"/>
      <c r="N1089" s="312"/>
      <c r="O1089" s="312"/>
      <c r="P1089" s="312"/>
      <c r="Q1089" s="312"/>
      <c r="R1089" s="312"/>
      <c r="S1089" s="312"/>
      <c r="T1089" s="263"/>
      <c r="U1089" s="263"/>
      <c r="V1089" s="263"/>
      <c r="W1089" s="258"/>
      <c r="X1089" s="263"/>
      <c r="Y1089" s="263"/>
      <c r="Z1089" s="263"/>
      <c r="AA1089" s="263"/>
      <c r="AB1089" s="312"/>
      <c r="AC1089" s="312"/>
      <c r="AD1089" s="312"/>
      <c r="AE1089" s="312"/>
      <c r="AF1089" s="312"/>
      <c r="AG1089" s="312"/>
      <c r="AH1089" s="312"/>
      <c r="AI1089" s="312"/>
      <c r="AJ1089" s="263"/>
      <c r="AK1089" s="263"/>
      <c r="AL1089" s="263"/>
      <c r="AM1089" s="263"/>
      <c r="AN1089" s="263"/>
      <c r="AO1089" s="263"/>
      <c r="AP1089" s="263"/>
      <c r="AQ1089" s="263"/>
      <c r="AS1089" s="117"/>
      <c r="AT1089" s="117"/>
      <c r="FK1089" s="125"/>
      <c r="FL1089" s="125"/>
      <c r="FM1089" s="125"/>
    </row>
    <row r="1090" spans="1:169" x14ac:dyDescent="0.3">
      <c r="A1090" s="309"/>
      <c r="B1090" s="310"/>
      <c r="C1090" s="263"/>
      <c r="D1090" s="263"/>
      <c r="E1090" s="263"/>
      <c r="F1090" s="263"/>
      <c r="G1090" s="263"/>
      <c r="H1090" s="263"/>
      <c r="I1090" s="625"/>
      <c r="J1090" s="314"/>
      <c r="K1090" s="314"/>
      <c r="L1090" s="744"/>
      <c r="M1090" s="746"/>
      <c r="N1090" s="312"/>
      <c r="O1090" s="312"/>
      <c r="P1090" s="312"/>
      <c r="Q1090" s="312"/>
      <c r="R1090" s="312"/>
      <c r="S1090" s="312"/>
      <c r="T1090" s="263"/>
      <c r="U1090" s="263"/>
      <c r="V1090" s="263"/>
      <c r="W1090" s="258"/>
      <c r="X1090" s="263"/>
      <c r="Y1090" s="263"/>
      <c r="Z1090" s="263"/>
      <c r="AA1090" s="263"/>
      <c r="AB1090" s="312"/>
      <c r="AC1090" s="312"/>
      <c r="AD1090" s="312"/>
      <c r="AE1090" s="312"/>
      <c r="AF1090" s="312"/>
      <c r="AG1090" s="312"/>
      <c r="AH1090" s="312"/>
      <c r="AI1090" s="312"/>
      <c r="AJ1090" s="263"/>
      <c r="AK1090" s="263"/>
      <c r="AL1090" s="263"/>
      <c r="AM1090" s="263"/>
      <c r="AN1090" s="263"/>
      <c r="AO1090" s="263"/>
      <c r="AP1090" s="263"/>
      <c r="AQ1090" s="263"/>
      <c r="AS1090" s="117"/>
      <c r="AT1090" s="117"/>
      <c r="FK1090" s="125"/>
      <c r="FL1090" s="125"/>
      <c r="FM1090" s="125"/>
    </row>
    <row r="1091" spans="1:169" x14ac:dyDescent="0.3">
      <c r="A1091" s="309"/>
      <c r="B1091" s="310"/>
      <c r="C1091" s="263"/>
      <c r="D1091" s="263"/>
      <c r="E1091" s="263"/>
      <c r="F1091" s="263"/>
      <c r="G1091" s="263"/>
      <c r="H1091" s="263"/>
      <c r="I1091" s="625"/>
      <c r="J1091" s="314"/>
      <c r="K1091" s="314"/>
      <c r="L1091" s="744"/>
      <c r="M1091" s="746"/>
      <c r="N1091" s="312"/>
      <c r="O1091" s="312"/>
      <c r="P1091" s="312"/>
      <c r="Q1091" s="312"/>
      <c r="R1091" s="312"/>
      <c r="S1091" s="312"/>
      <c r="T1091" s="263"/>
      <c r="U1091" s="263"/>
      <c r="V1091" s="263"/>
      <c r="W1091" s="258"/>
      <c r="X1091" s="263"/>
      <c r="Y1091" s="263"/>
      <c r="Z1091" s="263"/>
      <c r="AA1091" s="263"/>
      <c r="AB1091" s="312"/>
      <c r="AC1091" s="312"/>
      <c r="AD1091" s="312"/>
      <c r="AE1091" s="312"/>
      <c r="AF1091" s="312"/>
      <c r="AG1091" s="312"/>
      <c r="AH1091" s="312"/>
      <c r="AI1091" s="312"/>
      <c r="AJ1091" s="263"/>
      <c r="AK1091" s="263"/>
      <c r="AL1091" s="263"/>
      <c r="AM1091" s="263"/>
      <c r="AN1091" s="263"/>
      <c r="AO1091" s="263"/>
      <c r="AP1091" s="263"/>
      <c r="AQ1091" s="263"/>
      <c r="AS1091" s="117"/>
      <c r="AT1091" s="117"/>
      <c r="FK1091" s="125"/>
      <c r="FL1091" s="125"/>
      <c r="FM1091" s="125"/>
    </row>
    <row r="1092" spans="1:169" x14ac:dyDescent="0.3">
      <c r="A1092" s="309"/>
      <c r="B1092" s="310"/>
      <c r="C1092" s="263"/>
      <c r="D1092" s="263"/>
      <c r="E1092" s="263"/>
      <c r="F1092" s="263"/>
      <c r="G1092" s="263"/>
      <c r="H1092" s="263"/>
      <c r="I1092" s="625"/>
      <c r="J1092" s="314"/>
      <c r="K1092" s="314"/>
      <c r="L1092" s="744"/>
      <c r="M1092" s="746"/>
      <c r="N1092" s="312"/>
      <c r="O1092" s="312"/>
      <c r="P1092" s="312"/>
      <c r="Q1092" s="312"/>
      <c r="R1092" s="312"/>
      <c r="S1092" s="312"/>
      <c r="T1092" s="263"/>
      <c r="U1092" s="263"/>
      <c r="V1092" s="263"/>
      <c r="W1092" s="258"/>
      <c r="X1092" s="263"/>
      <c r="Y1092" s="263"/>
      <c r="Z1092" s="263"/>
      <c r="AA1092" s="263"/>
      <c r="AB1092" s="312"/>
      <c r="AC1092" s="312"/>
      <c r="AD1092" s="312"/>
      <c r="AE1092" s="312"/>
      <c r="AF1092" s="312"/>
      <c r="AG1092" s="312"/>
      <c r="AH1092" s="312"/>
      <c r="AI1092" s="312"/>
      <c r="AJ1092" s="263"/>
      <c r="AK1092" s="263"/>
      <c r="AL1092" s="263"/>
      <c r="AM1092" s="263"/>
      <c r="AN1092" s="263"/>
      <c r="AO1092" s="263"/>
      <c r="AP1092" s="263"/>
      <c r="AQ1092" s="263"/>
      <c r="AS1092" s="117"/>
      <c r="AT1092" s="117"/>
      <c r="FK1092" s="125"/>
      <c r="FL1092" s="125"/>
      <c r="FM1092" s="125"/>
    </row>
    <row r="1093" spans="1:169" x14ac:dyDescent="0.3">
      <c r="A1093" s="309"/>
      <c r="B1093" s="310"/>
      <c r="C1093" s="263"/>
      <c r="D1093" s="263"/>
      <c r="E1093" s="263"/>
      <c r="F1093" s="263"/>
      <c r="G1093" s="263"/>
      <c r="H1093" s="263"/>
      <c r="I1093" s="625"/>
      <c r="J1093" s="314"/>
      <c r="K1093" s="314"/>
      <c r="L1093" s="744"/>
      <c r="M1093" s="746"/>
      <c r="N1093" s="312"/>
      <c r="O1093" s="312"/>
      <c r="P1093" s="312"/>
      <c r="Q1093" s="312"/>
      <c r="R1093" s="312"/>
      <c r="S1093" s="312"/>
      <c r="T1093" s="263"/>
      <c r="U1093" s="263"/>
      <c r="V1093" s="263"/>
      <c r="W1093" s="258"/>
      <c r="X1093" s="263"/>
      <c r="Y1093" s="263"/>
      <c r="Z1093" s="263"/>
      <c r="AA1093" s="263"/>
      <c r="AB1093" s="312"/>
      <c r="AC1093" s="312"/>
      <c r="AD1093" s="312"/>
      <c r="AE1093" s="312"/>
      <c r="AF1093" s="312"/>
      <c r="AG1093" s="312"/>
      <c r="AH1093" s="312"/>
      <c r="AI1093" s="312"/>
      <c r="AJ1093" s="263"/>
      <c r="AK1093" s="263"/>
      <c r="AL1093" s="263"/>
      <c r="AM1093" s="263"/>
      <c r="AN1093" s="263"/>
      <c r="AO1093" s="263"/>
      <c r="AP1093" s="263"/>
      <c r="AQ1093" s="263"/>
      <c r="AS1093" s="117"/>
      <c r="AT1093" s="117"/>
      <c r="FK1093" s="125"/>
      <c r="FL1093" s="125"/>
      <c r="FM1093" s="125"/>
    </row>
    <row r="1094" spans="1:169" x14ac:dyDescent="0.3">
      <c r="A1094" s="309"/>
      <c r="B1094" s="310"/>
      <c r="C1094" s="263"/>
      <c r="D1094" s="263"/>
      <c r="E1094" s="263"/>
      <c r="F1094" s="263"/>
      <c r="G1094" s="263"/>
      <c r="H1094" s="263"/>
      <c r="I1094" s="625"/>
      <c r="J1094" s="314"/>
      <c r="K1094" s="314"/>
      <c r="L1094" s="744"/>
      <c r="M1094" s="746"/>
      <c r="N1094" s="312"/>
      <c r="O1094" s="312"/>
      <c r="P1094" s="312"/>
      <c r="Q1094" s="312"/>
      <c r="R1094" s="312"/>
      <c r="S1094" s="312"/>
      <c r="T1094" s="263"/>
      <c r="U1094" s="263"/>
      <c r="V1094" s="263"/>
      <c r="W1094" s="258"/>
      <c r="X1094" s="263"/>
      <c r="Y1094" s="263"/>
      <c r="Z1094" s="263"/>
      <c r="AA1094" s="263"/>
      <c r="AB1094" s="312"/>
      <c r="AC1094" s="312"/>
      <c r="AD1094" s="312"/>
      <c r="AE1094" s="312"/>
      <c r="AF1094" s="312"/>
      <c r="AG1094" s="312"/>
      <c r="AH1094" s="312"/>
      <c r="AI1094" s="312"/>
      <c r="AJ1094" s="263"/>
      <c r="AK1094" s="263"/>
      <c r="AL1094" s="263"/>
      <c r="AM1094" s="263"/>
      <c r="AN1094" s="263"/>
      <c r="AO1094" s="263"/>
      <c r="AP1094" s="263"/>
      <c r="AQ1094" s="263"/>
      <c r="AS1094" s="117"/>
      <c r="AT1094" s="117"/>
      <c r="FK1094" s="125"/>
      <c r="FL1094" s="125"/>
      <c r="FM1094" s="125"/>
    </row>
    <row r="1095" spans="1:169" x14ac:dyDescent="0.3">
      <c r="A1095" s="309"/>
      <c r="B1095" s="310"/>
      <c r="C1095" s="263"/>
      <c r="D1095" s="263"/>
      <c r="E1095" s="263"/>
      <c r="F1095" s="263"/>
      <c r="G1095" s="263"/>
      <c r="H1095" s="263"/>
      <c r="I1095" s="625"/>
      <c r="J1095" s="314"/>
      <c r="K1095" s="314"/>
      <c r="L1095" s="744"/>
      <c r="M1095" s="746"/>
      <c r="N1095" s="312"/>
      <c r="O1095" s="312"/>
      <c r="P1095" s="312"/>
      <c r="Q1095" s="312"/>
      <c r="R1095" s="312"/>
      <c r="S1095" s="312"/>
      <c r="T1095" s="263"/>
      <c r="U1095" s="263"/>
      <c r="V1095" s="263"/>
      <c r="W1095" s="258"/>
      <c r="X1095" s="263"/>
      <c r="Y1095" s="263"/>
      <c r="Z1095" s="263"/>
      <c r="AA1095" s="263"/>
      <c r="AB1095" s="312"/>
      <c r="AC1095" s="312"/>
      <c r="AD1095" s="312"/>
      <c r="AE1095" s="312"/>
      <c r="AF1095" s="312"/>
      <c r="AG1095" s="312"/>
      <c r="AH1095" s="312"/>
      <c r="AI1095" s="312"/>
      <c r="AJ1095" s="263"/>
      <c r="AK1095" s="263"/>
      <c r="AL1095" s="263"/>
      <c r="AM1095" s="263"/>
      <c r="AN1095" s="263"/>
      <c r="AO1095" s="263"/>
      <c r="AP1095" s="263"/>
      <c r="AQ1095" s="263"/>
      <c r="AS1095" s="117"/>
      <c r="AT1095" s="117"/>
      <c r="FK1095" s="125"/>
      <c r="FL1095" s="125"/>
      <c r="FM1095" s="125"/>
    </row>
    <row r="1096" spans="1:169" x14ac:dyDescent="0.3">
      <c r="A1096" s="309"/>
      <c r="B1096" s="310"/>
      <c r="C1096" s="263"/>
      <c r="D1096" s="263"/>
      <c r="E1096" s="263"/>
      <c r="F1096" s="263"/>
      <c r="G1096" s="263"/>
      <c r="H1096" s="263"/>
      <c r="I1096" s="625"/>
      <c r="J1096" s="314"/>
      <c r="K1096" s="314"/>
      <c r="L1096" s="744"/>
      <c r="M1096" s="746"/>
      <c r="N1096" s="312"/>
      <c r="O1096" s="312"/>
      <c r="P1096" s="312"/>
      <c r="Q1096" s="312"/>
      <c r="R1096" s="312"/>
      <c r="S1096" s="312"/>
      <c r="T1096" s="263"/>
      <c r="U1096" s="263"/>
      <c r="V1096" s="263"/>
      <c r="W1096" s="258"/>
      <c r="X1096" s="263"/>
      <c r="Y1096" s="263"/>
      <c r="Z1096" s="263"/>
      <c r="AA1096" s="263"/>
      <c r="AB1096" s="312"/>
      <c r="AC1096" s="312"/>
      <c r="AD1096" s="312"/>
      <c r="AE1096" s="312"/>
      <c r="AF1096" s="312"/>
      <c r="AG1096" s="312"/>
      <c r="AH1096" s="312"/>
      <c r="AI1096" s="312"/>
      <c r="AJ1096" s="263"/>
      <c r="AK1096" s="263"/>
      <c r="AL1096" s="263"/>
      <c r="AM1096" s="263"/>
      <c r="AN1096" s="263"/>
      <c r="AO1096" s="263"/>
      <c r="AP1096" s="263"/>
      <c r="AQ1096" s="263"/>
      <c r="AS1096" s="117"/>
      <c r="AT1096" s="117"/>
      <c r="FK1096" s="125"/>
      <c r="FL1096" s="125"/>
      <c r="FM1096" s="125"/>
    </row>
    <row r="1097" spans="1:169" x14ac:dyDescent="0.3">
      <c r="A1097" s="309"/>
      <c r="B1097" s="310"/>
      <c r="C1097" s="263"/>
      <c r="D1097" s="263"/>
      <c r="E1097" s="263"/>
      <c r="F1097" s="263"/>
      <c r="G1097" s="263"/>
      <c r="H1097" s="263"/>
      <c r="I1097" s="625"/>
      <c r="J1097" s="314"/>
      <c r="K1097" s="314"/>
      <c r="L1097" s="744"/>
      <c r="M1097" s="746"/>
      <c r="N1097" s="312"/>
      <c r="O1097" s="312"/>
      <c r="P1097" s="312"/>
      <c r="Q1097" s="312"/>
      <c r="R1097" s="312"/>
      <c r="S1097" s="312"/>
      <c r="T1097" s="263"/>
      <c r="U1097" s="263"/>
      <c r="V1097" s="263"/>
      <c r="W1097" s="258"/>
      <c r="X1097" s="263"/>
      <c r="Y1097" s="263"/>
      <c r="Z1097" s="263"/>
      <c r="AA1097" s="263"/>
      <c r="AB1097" s="312"/>
      <c r="AC1097" s="312"/>
      <c r="AD1097" s="312"/>
      <c r="AE1097" s="312"/>
      <c r="AF1097" s="312"/>
      <c r="AG1097" s="312"/>
      <c r="AH1097" s="312"/>
      <c r="AI1097" s="312"/>
      <c r="AJ1097" s="263"/>
      <c r="AK1097" s="263"/>
      <c r="AL1097" s="263"/>
      <c r="AM1097" s="263"/>
      <c r="AN1097" s="263"/>
      <c r="AO1097" s="263"/>
      <c r="AP1097" s="263"/>
      <c r="AQ1097" s="263"/>
      <c r="AS1097" s="117"/>
      <c r="AT1097" s="117"/>
      <c r="FK1097" s="125"/>
      <c r="FL1097" s="125"/>
      <c r="FM1097" s="125"/>
    </row>
    <row r="1098" spans="1:169" x14ac:dyDescent="0.3">
      <c r="A1098" s="309"/>
      <c r="B1098" s="310"/>
      <c r="C1098" s="263"/>
      <c r="D1098" s="263"/>
      <c r="E1098" s="263"/>
      <c r="F1098" s="263"/>
      <c r="G1098" s="263"/>
      <c r="H1098" s="263"/>
      <c r="I1098" s="625"/>
      <c r="J1098" s="314"/>
      <c r="K1098" s="314"/>
      <c r="L1098" s="744"/>
      <c r="M1098" s="746"/>
      <c r="N1098" s="312"/>
      <c r="O1098" s="312"/>
      <c r="P1098" s="312"/>
      <c r="Q1098" s="312"/>
      <c r="R1098" s="312"/>
      <c r="S1098" s="312"/>
      <c r="T1098" s="263"/>
      <c r="U1098" s="263"/>
      <c r="V1098" s="263"/>
      <c r="W1098" s="258"/>
      <c r="X1098" s="263"/>
      <c r="Y1098" s="263"/>
      <c r="Z1098" s="263"/>
      <c r="AA1098" s="263"/>
      <c r="AB1098" s="312"/>
      <c r="AC1098" s="312"/>
      <c r="AD1098" s="312"/>
      <c r="AE1098" s="312"/>
      <c r="AF1098" s="312"/>
      <c r="AG1098" s="312"/>
      <c r="AH1098" s="312"/>
      <c r="AI1098" s="312"/>
      <c r="AJ1098" s="263"/>
      <c r="AK1098" s="263"/>
      <c r="AL1098" s="263"/>
      <c r="AM1098" s="263"/>
      <c r="AN1098" s="263"/>
      <c r="AO1098" s="263"/>
      <c r="AP1098" s="263"/>
      <c r="AQ1098" s="263"/>
      <c r="AS1098" s="117"/>
      <c r="AT1098" s="117"/>
      <c r="FK1098" s="125"/>
      <c r="FL1098" s="125"/>
      <c r="FM1098" s="125"/>
    </row>
    <row r="1099" spans="1:169" x14ac:dyDescent="0.3">
      <c r="A1099" s="309"/>
      <c r="B1099" s="310"/>
      <c r="C1099" s="263"/>
      <c r="D1099" s="263"/>
      <c r="E1099" s="263"/>
      <c r="F1099" s="263"/>
      <c r="G1099" s="263"/>
      <c r="H1099" s="263"/>
      <c r="I1099" s="625"/>
      <c r="J1099" s="314"/>
      <c r="K1099" s="314"/>
      <c r="L1099" s="744"/>
      <c r="M1099" s="746"/>
      <c r="N1099" s="312"/>
      <c r="O1099" s="312"/>
      <c r="P1099" s="312"/>
      <c r="Q1099" s="312"/>
      <c r="R1099" s="312"/>
      <c r="S1099" s="312"/>
      <c r="T1099" s="263"/>
      <c r="U1099" s="263"/>
      <c r="V1099" s="263"/>
      <c r="W1099" s="258"/>
      <c r="X1099" s="263"/>
      <c r="Y1099" s="263"/>
      <c r="Z1099" s="263"/>
      <c r="AA1099" s="263"/>
      <c r="AB1099" s="312"/>
      <c r="AC1099" s="312"/>
      <c r="AD1099" s="312"/>
      <c r="AE1099" s="312"/>
      <c r="AF1099" s="312"/>
      <c r="AG1099" s="312"/>
      <c r="AH1099" s="312"/>
      <c r="AI1099" s="312"/>
      <c r="AJ1099" s="263"/>
      <c r="AK1099" s="263"/>
      <c r="AL1099" s="263"/>
      <c r="AM1099" s="263"/>
      <c r="AN1099" s="263"/>
      <c r="AO1099" s="263"/>
      <c r="AP1099" s="263"/>
      <c r="AQ1099" s="263"/>
      <c r="AS1099" s="117"/>
      <c r="AT1099" s="117"/>
      <c r="FK1099" s="125"/>
      <c r="FL1099" s="125"/>
      <c r="FM1099" s="125"/>
    </row>
    <row r="1100" spans="1:169" x14ac:dyDescent="0.3">
      <c r="A1100" s="309"/>
      <c r="B1100" s="310"/>
      <c r="C1100" s="263"/>
      <c r="D1100" s="263"/>
      <c r="E1100" s="263"/>
      <c r="F1100" s="263"/>
      <c r="G1100" s="263"/>
      <c r="H1100" s="263"/>
      <c r="I1100" s="625"/>
      <c r="J1100" s="314"/>
      <c r="K1100" s="314"/>
      <c r="L1100" s="744"/>
      <c r="M1100" s="746"/>
      <c r="N1100" s="312"/>
      <c r="O1100" s="312"/>
      <c r="P1100" s="312"/>
      <c r="Q1100" s="312"/>
      <c r="R1100" s="312"/>
      <c r="S1100" s="312"/>
      <c r="T1100" s="263"/>
      <c r="U1100" s="263"/>
      <c r="V1100" s="263"/>
      <c r="W1100" s="258"/>
      <c r="X1100" s="263"/>
      <c r="Y1100" s="263"/>
      <c r="Z1100" s="263"/>
      <c r="AA1100" s="263"/>
      <c r="AB1100" s="312"/>
      <c r="AC1100" s="312"/>
      <c r="AD1100" s="312"/>
      <c r="AE1100" s="312"/>
      <c r="AF1100" s="312"/>
      <c r="AG1100" s="312"/>
      <c r="AH1100" s="312"/>
      <c r="AI1100" s="312"/>
      <c r="AJ1100" s="263"/>
      <c r="AK1100" s="263"/>
      <c r="AL1100" s="263"/>
      <c r="AM1100" s="263"/>
      <c r="AN1100" s="263"/>
      <c r="AO1100" s="263"/>
      <c r="AP1100" s="263"/>
      <c r="AQ1100" s="263"/>
      <c r="AS1100" s="117"/>
      <c r="AT1100" s="117"/>
      <c r="FK1100" s="125"/>
      <c r="FL1100" s="125"/>
      <c r="FM1100" s="125"/>
    </row>
    <row r="1101" spans="1:169" x14ac:dyDescent="0.3">
      <c r="A1101" s="309"/>
      <c r="B1101" s="310"/>
      <c r="C1101" s="263"/>
      <c r="D1101" s="263"/>
      <c r="E1101" s="263"/>
      <c r="F1101" s="263"/>
      <c r="G1101" s="263"/>
      <c r="H1101" s="263"/>
      <c r="I1101" s="625"/>
      <c r="J1101" s="314"/>
      <c r="K1101" s="314"/>
      <c r="L1101" s="744"/>
      <c r="M1101" s="746"/>
      <c r="N1101" s="312"/>
      <c r="O1101" s="312"/>
      <c r="P1101" s="312"/>
      <c r="Q1101" s="312"/>
      <c r="R1101" s="312"/>
      <c r="S1101" s="312"/>
      <c r="T1101" s="263"/>
      <c r="U1101" s="263"/>
      <c r="V1101" s="263"/>
      <c r="W1101" s="258"/>
      <c r="X1101" s="263"/>
      <c r="Y1101" s="263"/>
      <c r="Z1101" s="263"/>
      <c r="AA1101" s="263"/>
      <c r="AB1101" s="312"/>
      <c r="AC1101" s="312"/>
      <c r="AD1101" s="312"/>
      <c r="AE1101" s="312"/>
      <c r="AF1101" s="312"/>
      <c r="AG1101" s="312"/>
      <c r="AH1101" s="312"/>
      <c r="AI1101" s="312"/>
      <c r="AJ1101" s="263"/>
      <c r="AK1101" s="263"/>
      <c r="AL1101" s="263"/>
      <c r="AM1101" s="263"/>
      <c r="AN1101" s="263"/>
      <c r="AO1101" s="263"/>
      <c r="AP1101" s="263"/>
      <c r="AQ1101" s="263"/>
      <c r="AS1101" s="117"/>
      <c r="AT1101" s="117"/>
      <c r="FK1101" s="125"/>
      <c r="FL1101" s="125"/>
      <c r="FM1101" s="125"/>
    </row>
    <row r="1102" spans="1:169" x14ac:dyDescent="0.3">
      <c r="A1102" s="309"/>
      <c r="B1102" s="310"/>
      <c r="C1102" s="263"/>
      <c r="D1102" s="263"/>
      <c r="E1102" s="263"/>
      <c r="F1102" s="263"/>
      <c r="G1102" s="263"/>
      <c r="H1102" s="263"/>
      <c r="I1102" s="625"/>
      <c r="J1102" s="314"/>
      <c r="K1102" s="314"/>
      <c r="L1102" s="744"/>
      <c r="M1102" s="746"/>
      <c r="N1102" s="312"/>
      <c r="O1102" s="312"/>
      <c r="P1102" s="312"/>
      <c r="Q1102" s="312"/>
      <c r="R1102" s="312"/>
      <c r="S1102" s="312"/>
      <c r="T1102" s="263"/>
      <c r="U1102" s="263"/>
      <c r="V1102" s="263"/>
      <c r="W1102" s="258"/>
      <c r="X1102" s="263"/>
      <c r="Y1102" s="263"/>
      <c r="Z1102" s="263"/>
      <c r="AA1102" s="263"/>
      <c r="AB1102" s="312"/>
      <c r="AC1102" s="312"/>
      <c r="AD1102" s="312"/>
      <c r="AE1102" s="312"/>
      <c r="AF1102" s="312"/>
      <c r="AG1102" s="312"/>
      <c r="AH1102" s="312"/>
      <c r="AI1102" s="312"/>
      <c r="AJ1102" s="263"/>
      <c r="AK1102" s="263"/>
      <c r="AL1102" s="263"/>
      <c r="AM1102" s="263"/>
      <c r="AN1102" s="263"/>
      <c r="AO1102" s="263"/>
      <c r="AP1102" s="263"/>
      <c r="AQ1102" s="263"/>
      <c r="AS1102" s="117"/>
      <c r="AT1102" s="117"/>
      <c r="FK1102" s="125"/>
      <c r="FL1102" s="125"/>
      <c r="FM1102" s="125"/>
    </row>
    <row r="1103" spans="1:169" x14ac:dyDescent="0.3">
      <c r="A1103" s="309"/>
      <c r="B1103" s="310"/>
      <c r="C1103" s="263"/>
      <c r="D1103" s="263"/>
      <c r="E1103" s="263"/>
      <c r="F1103" s="263"/>
      <c r="G1103" s="263"/>
      <c r="H1103" s="263"/>
      <c r="I1103" s="625"/>
      <c r="J1103" s="314"/>
      <c r="K1103" s="314"/>
      <c r="L1103" s="744"/>
      <c r="M1103" s="746"/>
      <c r="N1103" s="312"/>
      <c r="O1103" s="312"/>
      <c r="P1103" s="312"/>
      <c r="Q1103" s="312"/>
      <c r="R1103" s="312"/>
      <c r="S1103" s="312"/>
      <c r="T1103" s="263"/>
      <c r="U1103" s="263"/>
      <c r="V1103" s="263"/>
      <c r="W1103" s="258"/>
      <c r="X1103" s="263"/>
      <c r="Y1103" s="263"/>
      <c r="Z1103" s="263"/>
      <c r="AA1103" s="263"/>
      <c r="AB1103" s="312"/>
      <c r="AC1103" s="312"/>
      <c r="AD1103" s="312"/>
      <c r="AE1103" s="312"/>
      <c r="AF1103" s="312"/>
      <c r="AG1103" s="312"/>
      <c r="AH1103" s="312"/>
      <c r="AI1103" s="312"/>
      <c r="AJ1103" s="263"/>
      <c r="AK1103" s="263"/>
      <c r="AL1103" s="263"/>
      <c r="AM1103" s="263"/>
      <c r="AN1103" s="263"/>
      <c r="AO1103" s="263"/>
      <c r="AP1103" s="263"/>
      <c r="AQ1103" s="263"/>
      <c r="AS1103" s="117"/>
      <c r="AT1103" s="117"/>
      <c r="FK1103" s="125"/>
      <c r="FL1103" s="125"/>
      <c r="FM1103" s="125"/>
    </row>
    <row r="1104" spans="1:169" x14ac:dyDescent="0.3">
      <c r="A1104" s="309"/>
      <c r="B1104" s="310"/>
      <c r="C1104" s="263"/>
      <c r="D1104" s="263"/>
      <c r="E1104" s="263"/>
      <c r="F1104" s="263"/>
      <c r="G1104" s="263"/>
      <c r="H1104" s="263"/>
      <c r="I1104" s="625"/>
      <c r="J1104" s="314"/>
      <c r="K1104" s="314"/>
      <c r="L1104" s="744"/>
      <c r="M1104" s="746"/>
      <c r="N1104" s="312"/>
      <c r="O1104" s="312"/>
      <c r="P1104" s="312"/>
      <c r="Q1104" s="312"/>
      <c r="R1104" s="312"/>
      <c r="S1104" s="312"/>
      <c r="T1104" s="263"/>
      <c r="U1104" s="263"/>
      <c r="V1104" s="263"/>
      <c r="W1104" s="258"/>
      <c r="X1104" s="263"/>
      <c r="Y1104" s="263"/>
      <c r="Z1104" s="263"/>
      <c r="AA1104" s="263"/>
      <c r="AB1104" s="312"/>
      <c r="AC1104" s="312"/>
      <c r="AD1104" s="312"/>
      <c r="AE1104" s="312"/>
      <c r="AF1104" s="312"/>
      <c r="AG1104" s="312"/>
      <c r="AH1104" s="312"/>
      <c r="AI1104" s="312"/>
      <c r="AJ1104" s="263"/>
      <c r="AK1104" s="263"/>
      <c r="AL1104" s="263"/>
      <c r="AM1104" s="263"/>
      <c r="AN1104" s="263"/>
      <c r="AO1104" s="263"/>
      <c r="AP1104" s="263"/>
      <c r="AQ1104" s="263"/>
      <c r="AS1104" s="117"/>
      <c r="AT1104" s="117"/>
      <c r="FK1104" s="125"/>
      <c r="FL1104" s="125"/>
      <c r="FM1104" s="125"/>
    </row>
    <row r="1105" spans="1:169" x14ac:dyDescent="0.3">
      <c r="A1105" s="309"/>
      <c r="B1105" s="310"/>
      <c r="C1105" s="263"/>
      <c r="D1105" s="263"/>
      <c r="E1105" s="263"/>
      <c r="F1105" s="263"/>
      <c r="G1105" s="263"/>
      <c r="H1105" s="263"/>
      <c r="I1105" s="625"/>
      <c r="J1105" s="314"/>
      <c r="K1105" s="314"/>
      <c r="L1105" s="744"/>
      <c r="M1105" s="746"/>
      <c r="N1105" s="312"/>
      <c r="O1105" s="312"/>
      <c r="P1105" s="312"/>
      <c r="Q1105" s="312"/>
      <c r="R1105" s="312"/>
      <c r="S1105" s="312"/>
      <c r="T1105" s="263"/>
      <c r="U1105" s="263"/>
      <c r="V1105" s="263"/>
      <c r="W1105" s="258"/>
      <c r="X1105" s="263"/>
      <c r="Y1105" s="263"/>
      <c r="Z1105" s="263"/>
      <c r="AA1105" s="263"/>
      <c r="AB1105" s="312"/>
      <c r="AC1105" s="312"/>
      <c r="AD1105" s="312"/>
      <c r="AE1105" s="312"/>
      <c r="AF1105" s="312"/>
      <c r="AG1105" s="312"/>
      <c r="AH1105" s="312"/>
      <c r="AI1105" s="312"/>
      <c r="AJ1105" s="263"/>
      <c r="AK1105" s="263"/>
      <c r="AL1105" s="263"/>
      <c r="AM1105" s="263"/>
      <c r="AN1105" s="263"/>
      <c r="AO1105" s="263"/>
      <c r="AP1105" s="263"/>
      <c r="AQ1105" s="263"/>
      <c r="AS1105" s="117"/>
      <c r="AT1105" s="117"/>
      <c r="FK1105" s="125"/>
      <c r="FL1105" s="125"/>
      <c r="FM1105" s="125"/>
    </row>
    <row r="1106" spans="1:169" x14ac:dyDescent="0.3">
      <c r="A1106" s="309"/>
      <c r="B1106" s="310"/>
      <c r="C1106" s="263"/>
      <c r="D1106" s="263"/>
      <c r="E1106" s="263"/>
      <c r="F1106" s="263"/>
      <c r="G1106" s="263"/>
      <c r="H1106" s="263"/>
      <c r="I1106" s="625"/>
      <c r="J1106" s="314"/>
      <c r="K1106" s="314"/>
      <c r="L1106" s="744"/>
      <c r="M1106" s="746"/>
      <c r="N1106" s="312"/>
      <c r="O1106" s="312"/>
      <c r="P1106" s="312"/>
      <c r="Q1106" s="312"/>
      <c r="R1106" s="312"/>
      <c r="S1106" s="312"/>
      <c r="T1106" s="263"/>
      <c r="U1106" s="263"/>
      <c r="V1106" s="263"/>
      <c r="W1106" s="258"/>
      <c r="X1106" s="263"/>
      <c r="Y1106" s="263"/>
      <c r="Z1106" s="263"/>
      <c r="AA1106" s="263"/>
      <c r="AB1106" s="312"/>
      <c r="AC1106" s="312"/>
      <c r="AD1106" s="312"/>
      <c r="AE1106" s="312"/>
      <c r="AF1106" s="312"/>
      <c r="AG1106" s="312"/>
      <c r="AH1106" s="312"/>
      <c r="AI1106" s="312"/>
      <c r="AJ1106" s="263"/>
      <c r="AK1106" s="263"/>
      <c r="AL1106" s="263"/>
      <c r="AM1106" s="263"/>
      <c r="AN1106" s="263"/>
      <c r="AO1106" s="263"/>
      <c r="AP1106" s="263"/>
      <c r="AQ1106" s="263"/>
      <c r="AS1106" s="117"/>
      <c r="AT1106" s="117"/>
      <c r="FK1106" s="125"/>
      <c r="FL1106" s="125"/>
      <c r="FM1106" s="125"/>
    </row>
    <row r="1107" spans="1:169" x14ac:dyDescent="0.3">
      <c r="A1107" s="309"/>
      <c r="B1107" s="310"/>
      <c r="C1107" s="263"/>
      <c r="D1107" s="263"/>
      <c r="E1107" s="263"/>
      <c r="F1107" s="263"/>
      <c r="G1107" s="263"/>
      <c r="H1107" s="263"/>
      <c r="I1107" s="625"/>
      <c r="J1107" s="314"/>
      <c r="K1107" s="314"/>
      <c r="L1107" s="744"/>
      <c r="M1107" s="746"/>
      <c r="N1107" s="312"/>
      <c r="O1107" s="312"/>
      <c r="P1107" s="312"/>
      <c r="Q1107" s="312"/>
      <c r="R1107" s="312"/>
      <c r="S1107" s="312"/>
      <c r="T1107" s="263"/>
      <c r="U1107" s="263"/>
      <c r="V1107" s="263"/>
      <c r="W1107" s="258"/>
      <c r="X1107" s="263"/>
      <c r="Y1107" s="263"/>
      <c r="Z1107" s="263"/>
      <c r="AA1107" s="263"/>
      <c r="AB1107" s="312"/>
      <c r="AC1107" s="312"/>
      <c r="AD1107" s="312"/>
      <c r="AE1107" s="312"/>
      <c r="AF1107" s="312"/>
      <c r="AG1107" s="312"/>
      <c r="AH1107" s="312"/>
      <c r="AI1107" s="312"/>
      <c r="AJ1107" s="263"/>
      <c r="AK1107" s="263"/>
      <c r="AL1107" s="263"/>
      <c r="AM1107" s="263"/>
      <c r="AN1107" s="263"/>
      <c r="AO1107" s="263"/>
      <c r="AP1107" s="263"/>
      <c r="AQ1107" s="263"/>
      <c r="AS1107" s="117"/>
      <c r="AT1107" s="117"/>
      <c r="FK1107" s="125"/>
      <c r="FL1107" s="125"/>
      <c r="FM1107" s="125"/>
    </row>
    <row r="1108" spans="1:169" x14ac:dyDescent="0.3">
      <c r="A1108" s="309"/>
      <c r="B1108" s="310"/>
      <c r="C1108" s="263"/>
      <c r="D1108" s="263"/>
      <c r="E1108" s="263"/>
      <c r="F1108" s="263"/>
      <c r="G1108" s="263"/>
      <c r="H1108" s="263"/>
      <c r="I1108" s="625"/>
      <c r="J1108" s="314"/>
      <c r="K1108" s="314"/>
      <c r="L1108" s="744"/>
      <c r="M1108" s="746"/>
      <c r="N1108" s="312"/>
      <c r="O1108" s="312"/>
      <c r="P1108" s="312"/>
      <c r="Q1108" s="312"/>
      <c r="R1108" s="312"/>
      <c r="S1108" s="312"/>
      <c r="T1108" s="263"/>
      <c r="U1108" s="263"/>
      <c r="V1108" s="263"/>
      <c r="W1108" s="258"/>
      <c r="X1108" s="263"/>
      <c r="Y1108" s="263"/>
      <c r="Z1108" s="263"/>
      <c r="AA1108" s="263"/>
      <c r="AB1108" s="312"/>
      <c r="AC1108" s="312"/>
      <c r="AD1108" s="312"/>
      <c r="AE1108" s="312"/>
      <c r="AF1108" s="312"/>
      <c r="AG1108" s="312"/>
      <c r="AH1108" s="312"/>
      <c r="AI1108" s="312"/>
      <c r="AJ1108" s="263"/>
      <c r="AK1108" s="263"/>
      <c r="AL1108" s="263"/>
      <c r="AM1108" s="263"/>
      <c r="AN1108" s="263"/>
      <c r="AO1108" s="263"/>
      <c r="AP1108" s="263"/>
      <c r="AQ1108" s="263"/>
      <c r="AS1108" s="117"/>
      <c r="AT1108" s="117"/>
      <c r="FK1108" s="125"/>
      <c r="FL1108" s="125"/>
      <c r="FM1108" s="125"/>
    </row>
    <row r="1109" spans="1:169" x14ac:dyDescent="0.3">
      <c r="A1109" s="309"/>
      <c r="B1109" s="310"/>
      <c r="C1109" s="263"/>
      <c r="D1109" s="263"/>
      <c r="E1109" s="263"/>
      <c r="F1109" s="263"/>
      <c r="G1109" s="263"/>
      <c r="H1109" s="263"/>
      <c r="I1109" s="625"/>
      <c r="J1109" s="314"/>
      <c r="K1109" s="314"/>
      <c r="L1109" s="744"/>
      <c r="M1109" s="746"/>
      <c r="N1109" s="312"/>
      <c r="O1109" s="312"/>
      <c r="P1109" s="312"/>
      <c r="Q1109" s="312"/>
      <c r="R1109" s="312"/>
      <c r="S1109" s="312"/>
      <c r="T1109" s="263"/>
      <c r="U1109" s="263"/>
      <c r="V1109" s="263"/>
      <c r="W1109" s="258"/>
      <c r="X1109" s="263"/>
      <c r="Y1109" s="263"/>
      <c r="Z1109" s="263"/>
      <c r="AA1109" s="263"/>
      <c r="AB1109" s="312"/>
      <c r="AC1109" s="312"/>
      <c r="AD1109" s="312"/>
      <c r="AE1109" s="312"/>
      <c r="AF1109" s="312"/>
      <c r="AG1109" s="312"/>
      <c r="AH1109" s="312"/>
      <c r="AI1109" s="312"/>
      <c r="AJ1109" s="263"/>
      <c r="AK1109" s="263"/>
      <c r="AL1109" s="263"/>
      <c r="AM1109" s="263"/>
      <c r="AN1109" s="263"/>
      <c r="AO1109" s="263"/>
      <c r="AP1109" s="263"/>
      <c r="AQ1109" s="263"/>
      <c r="AS1109" s="117"/>
      <c r="AT1109" s="117"/>
      <c r="FK1109" s="125"/>
      <c r="FL1109" s="125"/>
      <c r="FM1109" s="125"/>
    </row>
    <row r="1110" spans="1:169" x14ac:dyDescent="0.3">
      <c r="A1110" s="309"/>
      <c r="B1110" s="310"/>
      <c r="C1110" s="263"/>
      <c r="D1110" s="263"/>
      <c r="E1110" s="263"/>
      <c r="F1110" s="263"/>
      <c r="G1110" s="263"/>
      <c r="H1110" s="263"/>
      <c r="I1110" s="625"/>
      <c r="J1110" s="314"/>
      <c r="K1110" s="314"/>
      <c r="L1110" s="744"/>
      <c r="M1110" s="746"/>
      <c r="N1110" s="312"/>
      <c r="O1110" s="312"/>
      <c r="P1110" s="312"/>
      <c r="Q1110" s="312"/>
      <c r="R1110" s="312"/>
      <c r="S1110" s="312"/>
      <c r="T1110" s="263"/>
      <c r="U1110" s="263"/>
      <c r="V1110" s="263"/>
      <c r="W1110" s="258"/>
      <c r="X1110" s="263"/>
      <c r="Y1110" s="263"/>
      <c r="Z1110" s="263"/>
      <c r="AA1110" s="263"/>
      <c r="AB1110" s="312"/>
      <c r="AC1110" s="312"/>
      <c r="AD1110" s="312"/>
      <c r="AE1110" s="312"/>
      <c r="AF1110" s="312"/>
      <c r="AG1110" s="312"/>
      <c r="AH1110" s="312"/>
      <c r="AI1110" s="312"/>
      <c r="AJ1110" s="263"/>
      <c r="AK1110" s="263"/>
      <c r="AL1110" s="263"/>
      <c r="AM1110" s="263"/>
      <c r="AN1110" s="263"/>
      <c r="AO1110" s="263"/>
      <c r="AP1110" s="263"/>
      <c r="AQ1110" s="263"/>
      <c r="AS1110" s="117"/>
      <c r="AT1110" s="117"/>
      <c r="FK1110" s="125"/>
      <c r="FL1110" s="125"/>
      <c r="FM1110" s="125"/>
    </row>
    <row r="1111" spans="1:169" x14ac:dyDescent="0.3">
      <c r="A1111" s="309"/>
      <c r="B1111" s="310"/>
      <c r="C1111" s="263"/>
      <c r="D1111" s="263"/>
      <c r="E1111" s="263"/>
      <c r="F1111" s="263"/>
      <c r="G1111" s="263"/>
      <c r="H1111" s="263"/>
      <c r="I1111" s="625"/>
      <c r="J1111" s="314"/>
      <c r="K1111" s="314"/>
      <c r="L1111" s="744"/>
      <c r="M1111" s="746"/>
      <c r="N1111" s="312"/>
      <c r="O1111" s="312"/>
      <c r="P1111" s="312"/>
      <c r="Q1111" s="312"/>
      <c r="R1111" s="312"/>
      <c r="S1111" s="312"/>
      <c r="T1111" s="263"/>
      <c r="U1111" s="263"/>
      <c r="V1111" s="263"/>
      <c r="W1111" s="258"/>
      <c r="X1111" s="263"/>
      <c r="Y1111" s="263"/>
      <c r="Z1111" s="263"/>
      <c r="AA1111" s="263"/>
      <c r="AB1111" s="312"/>
      <c r="AC1111" s="312"/>
      <c r="AD1111" s="312"/>
      <c r="AE1111" s="312"/>
      <c r="AF1111" s="312"/>
      <c r="AG1111" s="312"/>
      <c r="AH1111" s="312"/>
      <c r="AI1111" s="312"/>
      <c r="AJ1111" s="263"/>
      <c r="AK1111" s="263"/>
      <c r="AL1111" s="263"/>
      <c r="AM1111" s="263"/>
      <c r="AN1111" s="263"/>
      <c r="AO1111" s="263"/>
      <c r="AP1111" s="263"/>
      <c r="AQ1111" s="263"/>
      <c r="AS1111" s="117"/>
      <c r="AT1111" s="117"/>
      <c r="FK1111" s="125"/>
      <c r="FL1111" s="125"/>
      <c r="FM1111" s="125"/>
    </row>
    <row r="1112" spans="1:169" x14ac:dyDescent="0.3">
      <c r="A1112" s="309"/>
      <c r="B1112" s="310"/>
      <c r="C1112" s="263"/>
      <c r="D1112" s="263"/>
      <c r="E1112" s="263"/>
      <c r="F1112" s="263"/>
      <c r="G1112" s="263"/>
      <c r="H1112" s="263"/>
      <c r="I1112" s="625"/>
      <c r="J1112" s="314"/>
      <c r="K1112" s="314"/>
      <c r="L1112" s="744"/>
      <c r="M1112" s="746"/>
      <c r="N1112" s="312"/>
      <c r="O1112" s="312"/>
      <c r="P1112" s="312"/>
      <c r="Q1112" s="312"/>
      <c r="R1112" s="312"/>
      <c r="S1112" s="312"/>
      <c r="T1112" s="263"/>
      <c r="U1112" s="263"/>
      <c r="V1112" s="263"/>
      <c r="W1112" s="258"/>
      <c r="X1112" s="263"/>
      <c r="Y1112" s="263"/>
      <c r="Z1112" s="263"/>
      <c r="AA1112" s="263"/>
      <c r="AB1112" s="312"/>
      <c r="AC1112" s="312"/>
      <c r="AD1112" s="312"/>
      <c r="AE1112" s="312"/>
      <c r="AF1112" s="312"/>
      <c r="AG1112" s="312"/>
      <c r="AH1112" s="312"/>
      <c r="AI1112" s="312"/>
      <c r="AJ1112" s="263"/>
      <c r="AK1112" s="263"/>
      <c r="AL1112" s="263"/>
      <c r="AM1112" s="263"/>
      <c r="AN1112" s="263"/>
      <c r="AO1112" s="263"/>
      <c r="AP1112" s="263"/>
      <c r="AQ1112" s="263"/>
      <c r="AS1112" s="117"/>
      <c r="AT1112" s="117"/>
      <c r="FK1112" s="125"/>
      <c r="FL1112" s="125"/>
      <c r="FM1112" s="125"/>
    </row>
    <row r="1113" spans="1:169" x14ac:dyDescent="0.3">
      <c r="A1113" s="309"/>
      <c r="B1113" s="310"/>
      <c r="C1113" s="263"/>
      <c r="D1113" s="263"/>
      <c r="E1113" s="263"/>
      <c r="F1113" s="263"/>
      <c r="G1113" s="263"/>
      <c r="H1113" s="263"/>
      <c r="I1113" s="625"/>
      <c r="J1113" s="314"/>
      <c r="K1113" s="314"/>
      <c r="L1113" s="744"/>
      <c r="M1113" s="746"/>
      <c r="N1113" s="312"/>
      <c r="O1113" s="312"/>
      <c r="P1113" s="312"/>
      <c r="Q1113" s="312"/>
      <c r="R1113" s="312"/>
      <c r="S1113" s="312"/>
      <c r="T1113" s="263"/>
      <c r="U1113" s="263"/>
      <c r="V1113" s="263"/>
      <c r="W1113" s="258"/>
      <c r="X1113" s="263"/>
      <c r="Y1113" s="263"/>
      <c r="Z1113" s="263"/>
      <c r="AA1113" s="263"/>
      <c r="AB1113" s="312"/>
      <c r="AC1113" s="312"/>
      <c r="AD1113" s="312"/>
      <c r="AE1113" s="312"/>
      <c r="AF1113" s="312"/>
      <c r="AG1113" s="312"/>
      <c r="AH1113" s="312"/>
      <c r="AI1113" s="312"/>
      <c r="AJ1113" s="263"/>
      <c r="AK1113" s="263"/>
      <c r="AL1113" s="263"/>
      <c r="AM1113" s="263"/>
      <c r="AN1113" s="263"/>
      <c r="AO1113" s="263"/>
      <c r="AP1113" s="263"/>
      <c r="AQ1113" s="263"/>
      <c r="AS1113" s="117"/>
      <c r="AT1113" s="117"/>
      <c r="FK1113" s="125"/>
      <c r="FL1113" s="125"/>
      <c r="FM1113" s="125"/>
    </row>
    <row r="1114" spans="1:169" x14ac:dyDescent="0.3">
      <c r="A1114" s="309"/>
      <c r="B1114" s="310"/>
      <c r="C1114" s="263"/>
      <c r="D1114" s="263"/>
      <c r="E1114" s="263"/>
      <c r="F1114" s="263"/>
      <c r="G1114" s="263"/>
      <c r="H1114" s="263"/>
      <c r="I1114" s="625"/>
      <c r="J1114" s="314"/>
      <c r="K1114" s="314"/>
      <c r="L1114" s="744"/>
      <c r="M1114" s="746"/>
      <c r="N1114" s="312"/>
      <c r="O1114" s="312"/>
      <c r="P1114" s="312"/>
      <c r="Q1114" s="312"/>
      <c r="R1114" s="312"/>
      <c r="S1114" s="312"/>
      <c r="T1114" s="263"/>
      <c r="U1114" s="263"/>
      <c r="V1114" s="263"/>
      <c r="W1114" s="258"/>
      <c r="X1114" s="263"/>
      <c r="Y1114" s="263"/>
      <c r="Z1114" s="263"/>
      <c r="AA1114" s="263"/>
      <c r="AB1114" s="312"/>
      <c r="AC1114" s="312"/>
      <c r="AD1114" s="312"/>
      <c r="AE1114" s="312"/>
      <c r="AF1114" s="312"/>
      <c r="AG1114" s="312"/>
      <c r="AH1114" s="312"/>
      <c r="AI1114" s="312"/>
      <c r="AJ1114" s="263"/>
      <c r="AK1114" s="263"/>
      <c r="AL1114" s="263"/>
      <c r="AM1114" s="263"/>
      <c r="AN1114" s="263"/>
      <c r="AO1114" s="263"/>
      <c r="AP1114" s="263"/>
      <c r="AQ1114" s="263"/>
      <c r="AS1114" s="117"/>
      <c r="AT1114" s="117"/>
      <c r="FK1114" s="125"/>
      <c r="FL1114" s="125"/>
      <c r="FM1114" s="125"/>
    </row>
    <row r="1115" spans="1:169" x14ac:dyDescent="0.3">
      <c r="A1115" s="309"/>
      <c r="B1115" s="310"/>
      <c r="C1115" s="263"/>
      <c r="D1115" s="263"/>
      <c r="E1115" s="263"/>
      <c r="F1115" s="263"/>
      <c r="G1115" s="263"/>
      <c r="H1115" s="263"/>
      <c r="I1115" s="625"/>
      <c r="J1115" s="314"/>
      <c r="K1115" s="314"/>
      <c r="L1115" s="744"/>
      <c r="M1115" s="746"/>
      <c r="N1115" s="312"/>
      <c r="O1115" s="312"/>
      <c r="P1115" s="312"/>
      <c r="Q1115" s="312"/>
      <c r="R1115" s="312"/>
      <c r="S1115" s="312"/>
      <c r="T1115" s="263"/>
      <c r="U1115" s="263"/>
      <c r="V1115" s="263"/>
      <c r="W1115" s="258"/>
      <c r="X1115" s="263"/>
      <c r="Y1115" s="263"/>
      <c r="Z1115" s="263"/>
      <c r="AA1115" s="263"/>
      <c r="AB1115" s="312"/>
      <c r="AC1115" s="312"/>
      <c r="AD1115" s="312"/>
      <c r="AE1115" s="312"/>
      <c r="AF1115" s="312"/>
      <c r="AG1115" s="312"/>
      <c r="AH1115" s="312"/>
      <c r="AI1115" s="312"/>
      <c r="AJ1115" s="263"/>
      <c r="AK1115" s="263"/>
      <c r="AL1115" s="263"/>
      <c r="AM1115" s="263"/>
      <c r="AN1115" s="263"/>
      <c r="AO1115" s="263"/>
      <c r="AP1115" s="263"/>
      <c r="AQ1115" s="263"/>
      <c r="AS1115" s="117"/>
      <c r="AT1115" s="117"/>
      <c r="FK1115" s="125"/>
      <c r="FL1115" s="125"/>
      <c r="FM1115" s="125"/>
    </row>
    <row r="1116" spans="1:169" x14ac:dyDescent="0.3">
      <c r="A1116" s="309"/>
      <c r="B1116" s="310"/>
      <c r="C1116" s="263"/>
      <c r="D1116" s="263"/>
      <c r="E1116" s="263"/>
      <c r="F1116" s="263"/>
      <c r="G1116" s="263"/>
      <c r="H1116" s="263"/>
      <c r="I1116" s="625"/>
      <c r="J1116" s="314"/>
      <c r="K1116" s="314"/>
      <c r="L1116" s="744"/>
      <c r="M1116" s="746"/>
      <c r="N1116" s="312"/>
      <c r="O1116" s="312"/>
      <c r="P1116" s="312"/>
      <c r="Q1116" s="312"/>
      <c r="R1116" s="312"/>
      <c r="S1116" s="312"/>
      <c r="T1116" s="263"/>
      <c r="U1116" s="263"/>
      <c r="V1116" s="263"/>
      <c r="W1116" s="258"/>
      <c r="X1116" s="263"/>
      <c r="Y1116" s="263"/>
      <c r="Z1116" s="263"/>
      <c r="AA1116" s="263"/>
      <c r="AB1116" s="312"/>
      <c r="AC1116" s="312"/>
      <c r="AD1116" s="312"/>
      <c r="AE1116" s="312"/>
      <c r="AF1116" s="312"/>
      <c r="AG1116" s="312"/>
      <c r="AH1116" s="312"/>
      <c r="AI1116" s="312"/>
      <c r="AJ1116" s="263"/>
      <c r="AK1116" s="263"/>
      <c r="AL1116" s="263"/>
      <c r="AM1116" s="263"/>
      <c r="AN1116" s="263"/>
      <c r="AO1116" s="263"/>
      <c r="AP1116" s="263"/>
      <c r="AQ1116" s="263"/>
      <c r="AS1116" s="117"/>
      <c r="AT1116" s="117"/>
      <c r="FK1116" s="125"/>
      <c r="FL1116" s="125"/>
      <c r="FM1116" s="125"/>
    </row>
    <row r="1117" spans="1:169" x14ac:dyDescent="0.3">
      <c r="A1117" s="309"/>
      <c r="B1117" s="310"/>
      <c r="C1117" s="263"/>
      <c r="D1117" s="263"/>
      <c r="E1117" s="263"/>
      <c r="F1117" s="263"/>
      <c r="G1117" s="263"/>
      <c r="H1117" s="263"/>
      <c r="I1117" s="625"/>
      <c r="J1117" s="314"/>
      <c r="K1117" s="314"/>
      <c r="L1117" s="744"/>
      <c r="M1117" s="746"/>
      <c r="N1117" s="312"/>
      <c r="O1117" s="312"/>
      <c r="P1117" s="312"/>
      <c r="Q1117" s="312"/>
      <c r="R1117" s="312"/>
      <c r="S1117" s="312"/>
      <c r="T1117" s="263"/>
      <c r="U1117" s="263"/>
      <c r="V1117" s="263"/>
      <c r="W1117" s="258"/>
      <c r="X1117" s="263"/>
      <c r="Y1117" s="263"/>
      <c r="Z1117" s="263"/>
      <c r="AA1117" s="263"/>
      <c r="AB1117" s="312"/>
      <c r="AC1117" s="312"/>
      <c r="AD1117" s="312"/>
      <c r="AE1117" s="312"/>
      <c r="AF1117" s="312"/>
      <c r="AG1117" s="312"/>
      <c r="AH1117" s="312"/>
      <c r="AI1117" s="312"/>
      <c r="AJ1117" s="263"/>
      <c r="AK1117" s="263"/>
      <c r="AL1117" s="263"/>
      <c r="AM1117" s="263"/>
      <c r="AN1117" s="263"/>
      <c r="AO1117" s="263"/>
      <c r="AP1117" s="263"/>
      <c r="AQ1117" s="263"/>
      <c r="AS1117" s="117"/>
      <c r="AT1117" s="117"/>
      <c r="FK1117" s="125"/>
      <c r="FL1117" s="125"/>
      <c r="FM1117" s="125"/>
    </row>
    <row r="1118" spans="1:169" x14ac:dyDescent="0.3">
      <c r="A1118" s="309"/>
      <c r="B1118" s="310"/>
      <c r="C1118" s="263"/>
      <c r="D1118" s="263"/>
      <c r="E1118" s="263"/>
      <c r="F1118" s="263"/>
      <c r="G1118" s="263"/>
      <c r="H1118" s="263"/>
      <c r="I1118" s="625"/>
      <c r="J1118" s="314"/>
      <c r="K1118" s="314"/>
      <c r="L1118" s="744"/>
      <c r="M1118" s="746"/>
      <c r="N1118" s="312"/>
      <c r="O1118" s="312"/>
      <c r="P1118" s="312"/>
      <c r="Q1118" s="312"/>
      <c r="R1118" s="312"/>
      <c r="S1118" s="312"/>
      <c r="T1118" s="263"/>
      <c r="U1118" s="263"/>
      <c r="V1118" s="263"/>
      <c r="W1118" s="258"/>
      <c r="X1118" s="263"/>
      <c r="Y1118" s="263"/>
      <c r="Z1118" s="263"/>
      <c r="AA1118" s="263"/>
      <c r="AB1118" s="312"/>
      <c r="AC1118" s="312"/>
      <c r="AD1118" s="312"/>
      <c r="AE1118" s="312"/>
      <c r="AF1118" s="312"/>
      <c r="AG1118" s="312"/>
      <c r="AH1118" s="312"/>
      <c r="AI1118" s="312"/>
      <c r="AJ1118" s="263"/>
      <c r="AK1118" s="263"/>
      <c r="AL1118" s="263"/>
      <c r="AM1118" s="263"/>
      <c r="AN1118" s="263"/>
      <c r="AO1118" s="263"/>
      <c r="AP1118" s="263"/>
      <c r="AQ1118" s="263"/>
      <c r="AS1118" s="117"/>
      <c r="AT1118" s="117"/>
      <c r="FK1118" s="125"/>
      <c r="FL1118" s="125"/>
      <c r="FM1118" s="125"/>
    </row>
    <row r="1119" spans="1:169" x14ac:dyDescent="0.3">
      <c r="A1119" s="309"/>
      <c r="B1119" s="310"/>
      <c r="C1119" s="263"/>
      <c r="D1119" s="263"/>
      <c r="E1119" s="263"/>
      <c r="F1119" s="263"/>
      <c r="G1119" s="263"/>
      <c r="H1119" s="263"/>
      <c r="I1119" s="625"/>
      <c r="J1119" s="314"/>
      <c r="K1119" s="314"/>
      <c r="L1119" s="744"/>
      <c r="M1119" s="746"/>
      <c r="N1119" s="312"/>
      <c r="O1119" s="312"/>
      <c r="P1119" s="312"/>
      <c r="Q1119" s="312"/>
      <c r="R1119" s="312"/>
      <c r="S1119" s="312"/>
      <c r="T1119" s="263"/>
      <c r="U1119" s="263"/>
      <c r="V1119" s="263"/>
      <c r="W1119" s="258"/>
      <c r="X1119" s="263"/>
      <c r="Y1119" s="263"/>
      <c r="Z1119" s="263"/>
      <c r="AA1119" s="263"/>
      <c r="AB1119" s="312"/>
      <c r="AC1119" s="312"/>
      <c r="AD1119" s="312"/>
      <c r="AE1119" s="312"/>
      <c r="AF1119" s="312"/>
      <c r="AG1119" s="312"/>
      <c r="AH1119" s="312"/>
      <c r="AI1119" s="312"/>
      <c r="AJ1119" s="263"/>
      <c r="AK1119" s="263"/>
      <c r="AL1119" s="263"/>
      <c r="AM1119" s="263"/>
      <c r="AN1119" s="263"/>
      <c r="AO1119" s="263"/>
      <c r="AP1119" s="263"/>
      <c r="AQ1119" s="263"/>
      <c r="AS1119" s="117"/>
      <c r="AT1119" s="117"/>
      <c r="FK1119" s="125"/>
      <c r="FL1119" s="125"/>
      <c r="FM1119" s="125"/>
    </row>
    <row r="1120" spans="1:169" x14ac:dyDescent="0.3">
      <c r="A1120" s="309"/>
      <c r="B1120" s="310"/>
      <c r="C1120" s="263"/>
      <c r="D1120" s="263"/>
      <c r="E1120" s="263"/>
      <c r="F1120" s="263"/>
      <c r="G1120" s="263"/>
      <c r="H1120" s="263"/>
      <c r="I1120" s="625"/>
      <c r="J1120" s="314"/>
      <c r="K1120" s="314"/>
      <c r="L1120" s="744"/>
      <c r="M1120" s="746"/>
      <c r="N1120" s="312"/>
      <c r="O1120" s="312"/>
      <c r="P1120" s="312"/>
      <c r="Q1120" s="312"/>
      <c r="R1120" s="312"/>
      <c r="S1120" s="312"/>
      <c r="T1120" s="263"/>
      <c r="U1120" s="263"/>
      <c r="V1120" s="263"/>
      <c r="W1120" s="258"/>
      <c r="X1120" s="263"/>
      <c r="Y1120" s="263"/>
      <c r="Z1120" s="263"/>
      <c r="AA1120" s="263"/>
      <c r="AB1120" s="312"/>
      <c r="AC1120" s="312"/>
      <c r="AD1120" s="312"/>
      <c r="AE1120" s="312"/>
      <c r="AF1120" s="312"/>
      <c r="AG1120" s="312"/>
      <c r="AH1120" s="312"/>
      <c r="AI1120" s="312"/>
      <c r="AJ1120" s="263"/>
      <c r="AK1120" s="263"/>
      <c r="AL1120" s="263"/>
      <c r="AM1120" s="263"/>
      <c r="AN1120" s="263"/>
      <c r="AO1120" s="263"/>
      <c r="AP1120" s="263"/>
      <c r="AQ1120" s="263"/>
      <c r="AS1120" s="117"/>
      <c r="AT1120" s="117"/>
      <c r="FK1120" s="125"/>
      <c r="FL1120" s="125"/>
      <c r="FM1120" s="125"/>
    </row>
    <row r="1121" spans="1:169" x14ac:dyDescent="0.3">
      <c r="A1121" s="309"/>
      <c r="B1121" s="310"/>
      <c r="C1121" s="263"/>
      <c r="D1121" s="263"/>
      <c r="E1121" s="263"/>
      <c r="F1121" s="263"/>
      <c r="G1121" s="263"/>
      <c r="H1121" s="263"/>
      <c r="I1121" s="625"/>
      <c r="J1121" s="314"/>
      <c r="K1121" s="314"/>
      <c r="L1121" s="744"/>
      <c r="M1121" s="746"/>
      <c r="N1121" s="312"/>
      <c r="O1121" s="312"/>
      <c r="P1121" s="312"/>
      <c r="Q1121" s="312"/>
      <c r="R1121" s="312"/>
      <c r="S1121" s="312"/>
      <c r="T1121" s="263"/>
      <c r="U1121" s="263"/>
      <c r="V1121" s="263"/>
      <c r="W1121" s="258"/>
      <c r="X1121" s="263"/>
      <c r="Y1121" s="263"/>
      <c r="Z1121" s="263"/>
      <c r="AA1121" s="263"/>
      <c r="AB1121" s="312"/>
      <c r="AC1121" s="312"/>
      <c r="AD1121" s="312"/>
      <c r="AE1121" s="312"/>
      <c r="AF1121" s="312"/>
      <c r="AG1121" s="312"/>
      <c r="AH1121" s="312"/>
      <c r="AI1121" s="312"/>
      <c r="AJ1121" s="263"/>
      <c r="AK1121" s="263"/>
      <c r="AL1121" s="263"/>
      <c r="AM1121" s="263"/>
      <c r="AN1121" s="263"/>
      <c r="AO1121" s="263"/>
      <c r="AP1121" s="263"/>
      <c r="AQ1121" s="263"/>
      <c r="AS1121" s="117"/>
      <c r="AT1121" s="117"/>
      <c r="FK1121" s="125"/>
      <c r="FL1121" s="125"/>
      <c r="FM1121" s="125"/>
    </row>
    <row r="1122" spans="1:169" x14ac:dyDescent="0.3">
      <c r="A1122" s="309"/>
      <c r="B1122" s="310"/>
      <c r="C1122" s="263"/>
      <c r="D1122" s="263"/>
      <c r="E1122" s="263"/>
      <c r="F1122" s="263"/>
      <c r="G1122" s="263"/>
      <c r="H1122" s="263"/>
      <c r="I1122" s="625"/>
      <c r="J1122" s="314"/>
      <c r="K1122" s="314"/>
      <c r="L1122" s="744"/>
      <c r="M1122" s="746"/>
      <c r="N1122" s="312"/>
      <c r="O1122" s="312"/>
      <c r="P1122" s="312"/>
      <c r="Q1122" s="312"/>
      <c r="R1122" s="312"/>
      <c r="S1122" s="312"/>
      <c r="T1122" s="263"/>
      <c r="U1122" s="263"/>
      <c r="V1122" s="263"/>
      <c r="W1122" s="258"/>
      <c r="X1122" s="263"/>
      <c r="Y1122" s="263"/>
      <c r="Z1122" s="263"/>
      <c r="AA1122" s="263"/>
      <c r="AB1122" s="312"/>
      <c r="AC1122" s="312"/>
      <c r="AD1122" s="312"/>
      <c r="AE1122" s="312"/>
      <c r="AF1122" s="312"/>
      <c r="AG1122" s="312"/>
      <c r="AH1122" s="312"/>
      <c r="AI1122" s="312"/>
      <c r="AJ1122" s="263"/>
      <c r="AK1122" s="263"/>
      <c r="AL1122" s="263"/>
      <c r="AM1122" s="263"/>
      <c r="AN1122" s="263"/>
      <c r="AO1122" s="263"/>
      <c r="AP1122" s="263"/>
      <c r="AQ1122" s="263"/>
      <c r="AS1122" s="117"/>
      <c r="AT1122" s="117"/>
      <c r="FK1122" s="125"/>
      <c r="FL1122" s="125"/>
      <c r="FM1122" s="125"/>
    </row>
    <row r="1123" spans="1:169" x14ac:dyDescent="0.3">
      <c r="A1123" s="309"/>
      <c r="B1123" s="310"/>
      <c r="C1123" s="263"/>
      <c r="D1123" s="263"/>
      <c r="E1123" s="263"/>
      <c r="F1123" s="263"/>
      <c r="G1123" s="263"/>
      <c r="H1123" s="263"/>
      <c r="I1123" s="625"/>
      <c r="J1123" s="314"/>
      <c r="K1123" s="314"/>
      <c r="L1123" s="744"/>
      <c r="M1123" s="746"/>
      <c r="N1123" s="312"/>
      <c r="O1123" s="312"/>
      <c r="P1123" s="312"/>
      <c r="Q1123" s="312"/>
      <c r="R1123" s="312"/>
      <c r="S1123" s="312"/>
      <c r="T1123" s="263"/>
      <c r="U1123" s="263"/>
      <c r="V1123" s="263"/>
      <c r="W1123" s="258"/>
      <c r="X1123" s="263"/>
      <c r="Y1123" s="263"/>
      <c r="Z1123" s="263"/>
      <c r="AA1123" s="263"/>
      <c r="AB1123" s="312"/>
      <c r="AC1123" s="312"/>
      <c r="AD1123" s="312"/>
      <c r="AE1123" s="312"/>
      <c r="AF1123" s="312"/>
      <c r="AG1123" s="312"/>
      <c r="AH1123" s="312"/>
      <c r="AI1123" s="312"/>
      <c r="AJ1123" s="263"/>
      <c r="AK1123" s="263"/>
      <c r="AL1123" s="263"/>
      <c r="AM1123" s="263"/>
      <c r="AN1123" s="263"/>
      <c r="AO1123" s="263"/>
      <c r="AP1123" s="263"/>
      <c r="AQ1123" s="263"/>
      <c r="AS1123" s="117"/>
      <c r="AT1123" s="117"/>
      <c r="FK1123" s="125"/>
      <c r="FL1123" s="125"/>
      <c r="FM1123" s="125"/>
    </row>
    <row r="1124" spans="1:169" x14ac:dyDescent="0.3">
      <c r="A1124" s="309"/>
      <c r="B1124" s="310"/>
      <c r="C1124" s="263"/>
      <c r="D1124" s="263"/>
      <c r="E1124" s="263"/>
      <c r="F1124" s="263"/>
      <c r="G1124" s="263"/>
      <c r="H1124" s="263"/>
      <c r="I1124" s="625"/>
      <c r="J1124" s="314"/>
      <c r="K1124" s="314"/>
      <c r="L1124" s="744"/>
      <c r="M1124" s="746"/>
      <c r="N1124" s="312"/>
      <c r="O1124" s="312"/>
      <c r="P1124" s="312"/>
      <c r="Q1124" s="312"/>
      <c r="R1124" s="312"/>
      <c r="S1124" s="312"/>
      <c r="T1124" s="263"/>
      <c r="U1124" s="263"/>
      <c r="V1124" s="263"/>
      <c r="W1124" s="258"/>
      <c r="X1124" s="263"/>
      <c r="Y1124" s="263"/>
      <c r="Z1124" s="263"/>
      <c r="AA1124" s="263"/>
      <c r="AB1124" s="312"/>
      <c r="AC1124" s="312"/>
      <c r="AD1124" s="312"/>
      <c r="AE1124" s="312"/>
      <c r="AF1124" s="312"/>
      <c r="AG1124" s="312"/>
      <c r="AH1124" s="312"/>
      <c r="AI1124" s="312"/>
      <c r="AJ1124" s="263"/>
      <c r="AK1124" s="263"/>
      <c r="AL1124" s="263"/>
      <c r="AM1124" s="263"/>
      <c r="AN1124" s="263"/>
      <c r="AO1124" s="263"/>
      <c r="AP1124" s="263"/>
      <c r="AQ1124" s="263"/>
      <c r="AS1124" s="117"/>
      <c r="AT1124" s="117"/>
      <c r="FK1124" s="125"/>
      <c r="FL1124" s="125"/>
      <c r="FM1124" s="125"/>
    </row>
    <row r="1125" spans="1:169" x14ac:dyDescent="0.3">
      <c r="A1125" s="309"/>
      <c r="B1125" s="310"/>
      <c r="C1125" s="263"/>
      <c r="D1125" s="263"/>
      <c r="E1125" s="263"/>
      <c r="F1125" s="263"/>
      <c r="G1125" s="263"/>
      <c r="H1125" s="263"/>
      <c r="I1125" s="625"/>
      <c r="J1125" s="314"/>
      <c r="K1125" s="314"/>
      <c r="L1125" s="744"/>
      <c r="M1125" s="746"/>
      <c r="N1125" s="312"/>
      <c r="O1125" s="312"/>
      <c r="P1125" s="312"/>
      <c r="Q1125" s="312"/>
      <c r="R1125" s="312"/>
      <c r="S1125" s="312"/>
      <c r="T1125" s="263"/>
      <c r="U1125" s="263"/>
      <c r="V1125" s="263"/>
      <c r="W1125" s="258"/>
      <c r="X1125" s="263"/>
      <c r="Y1125" s="263"/>
      <c r="Z1125" s="263"/>
      <c r="AA1125" s="263"/>
      <c r="AB1125" s="312"/>
      <c r="AC1125" s="312"/>
      <c r="AD1125" s="312"/>
      <c r="AE1125" s="312"/>
      <c r="AF1125" s="312"/>
      <c r="AG1125" s="312"/>
      <c r="AH1125" s="312"/>
      <c r="AI1125" s="312"/>
      <c r="AJ1125" s="263"/>
      <c r="AK1125" s="263"/>
      <c r="AL1125" s="263"/>
      <c r="AM1125" s="263"/>
      <c r="AN1125" s="263"/>
      <c r="AO1125" s="263"/>
      <c r="AP1125" s="263"/>
      <c r="AQ1125" s="263"/>
      <c r="AS1125" s="117"/>
      <c r="AT1125" s="117"/>
      <c r="FK1125" s="125"/>
      <c r="FL1125" s="125"/>
      <c r="FM1125" s="125"/>
    </row>
    <row r="1126" spans="1:169" x14ac:dyDescent="0.3">
      <c r="A1126" s="309"/>
      <c r="B1126" s="310"/>
      <c r="C1126" s="263"/>
      <c r="D1126" s="263"/>
      <c r="E1126" s="263"/>
      <c r="F1126" s="263"/>
      <c r="G1126" s="263"/>
      <c r="H1126" s="263"/>
      <c r="I1126" s="625"/>
      <c r="J1126" s="314"/>
      <c r="K1126" s="314"/>
      <c r="L1126" s="744"/>
      <c r="M1126" s="746"/>
      <c r="N1126" s="312"/>
      <c r="O1126" s="312"/>
      <c r="P1126" s="312"/>
      <c r="Q1126" s="312"/>
      <c r="R1126" s="312"/>
      <c r="S1126" s="312"/>
      <c r="T1126" s="263"/>
      <c r="U1126" s="263"/>
      <c r="V1126" s="263"/>
      <c r="W1126" s="258"/>
      <c r="X1126" s="263"/>
      <c r="Y1126" s="263"/>
      <c r="Z1126" s="263"/>
      <c r="AA1126" s="263"/>
      <c r="AB1126" s="312"/>
      <c r="AC1126" s="312"/>
      <c r="AD1126" s="312"/>
      <c r="AE1126" s="312"/>
      <c r="AF1126" s="312"/>
      <c r="AG1126" s="312"/>
      <c r="AH1126" s="312"/>
      <c r="AI1126" s="312"/>
      <c r="AJ1126" s="263"/>
      <c r="AK1126" s="263"/>
      <c r="AL1126" s="263"/>
      <c r="AM1126" s="263"/>
      <c r="AN1126" s="263"/>
      <c r="AO1126" s="263"/>
      <c r="AP1126" s="263"/>
      <c r="AQ1126" s="263"/>
      <c r="AS1126" s="117"/>
      <c r="AT1126" s="117"/>
      <c r="FK1126" s="125"/>
      <c r="FL1126" s="125"/>
      <c r="FM1126" s="125"/>
    </row>
    <row r="1127" spans="1:169" x14ac:dyDescent="0.3">
      <c r="A1127" s="309"/>
      <c r="B1127" s="310"/>
      <c r="C1127" s="263"/>
      <c r="D1127" s="263"/>
      <c r="E1127" s="263"/>
      <c r="F1127" s="263"/>
      <c r="G1127" s="263"/>
      <c r="H1127" s="263"/>
      <c r="I1127" s="625"/>
      <c r="J1127" s="314"/>
      <c r="K1127" s="314"/>
      <c r="L1127" s="744"/>
      <c r="M1127" s="746"/>
      <c r="N1127" s="312"/>
      <c r="O1127" s="312"/>
      <c r="P1127" s="312"/>
      <c r="Q1127" s="312"/>
      <c r="R1127" s="312"/>
      <c r="S1127" s="312"/>
      <c r="T1127" s="263"/>
      <c r="U1127" s="263"/>
      <c r="V1127" s="263"/>
      <c r="W1127" s="258"/>
      <c r="X1127" s="263"/>
      <c r="Y1127" s="263"/>
      <c r="Z1127" s="263"/>
      <c r="AA1127" s="263"/>
      <c r="AB1127" s="312"/>
      <c r="AC1127" s="312"/>
      <c r="AD1127" s="312"/>
      <c r="AE1127" s="312"/>
      <c r="AF1127" s="312"/>
      <c r="AG1127" s="312"/>
      <c r="AH1127" s="312"/>
      <c r="AI1127" s="312"/>
      <c r="AJ1127" s="263"/>
      <c r="AK1127" s="263"/>
      <c r="AL1127" s="263"/>
      <c r="AM1127" s="263"/>
      <c r="AN1127" s="263"/>
      <c r="AO1127" s="263"/>
      <c r="AP1127" s="263"/>
      <c r="AQ1127" s="263"/>
      <c r="AS1127" s="117"/>
      <c r="AT1127" s="117"/>
      <c r="FK1127" s="125"/>
      <c r="FL1127" s="125"/>
      <c r="FM1127" s="125"/>
    </row>
    <row r="1128" spans="1:169" x14ac:dyDescent="0.3">
      <c r="A1128" s="309"/>
      <c r="B1128" s="310"/>
      <c r="C1128" s="263"/>
      <c r="D1128" s="263"/>
      <c r="E1128" s="263"/>
      <c r="F1128" s="263"/>
      <c r="G1128" s="263"/>
      <c r="H1128" s="263"/>
      <c r="I1128" s="625"/>
      <c r="J1128" s="314"/>
      <c r="K1128" s="314"/>
      <c r="L1128" s="744"/>
      <c r="M1128" s="746"/>
      <c r="N1128" s="312"/>
      <c r="O1128" s="312"/>
      <c r="P1128" s="312"/>
      <c r="Q1128" s="312"/>
      <c r="R1128" s="312"/>
      <c r="S1128" s="312"/>
      <c r="T1128" s="263"/>
      <c r="U1128" s="263"/>
      <c r="V1128" s="263"/>
      <c r="W1128" s="258"/>
      <c r="X1128" s="263"/>
      <c r="Y1128" s="263"/>
      <c r="Z1128" s="263"/>
      <c r="AA1128" s="263"/>
      <c r="AB1128" s="312"/>
      <c r="AC1128" s="312"/>
      <c r="AD1128" s="312"/>
      <c r="AE1128" s="312"/>
      <c r="AF1128" s="312"/>
      <c r="AG1128" s="312"/>
      <c r="AH1128" s="312"/>
      <c r="AI1128" s="312"/>
      <c r="AJ1128" s="263"/>
      <c r="AK1128" s="263"/>
      <c r="AL1128" s="263"/>
      <c r="AM1128" s="263"/>
      <c r="AN1128" s="263"/>
      <c r="AO1128" s="263"/>
      <c r="AP1128" s="263"/>
      <c r="AQ1128" s="263"/>
      <c r="AS1128" s="117"/>
      <c r="AT1128" s="117"/>
      <c r="FK1128" s="125"/>
      <c r="FL1128" s="125"/>
      <c r="FM1128" s="125"/>
    </row>
    <row r="1129" spans="1:169" x14ac:dyDescent="0.3">
      <c r="A1129" s="309"/>
      <c r="B1129" s="310"/>
      <c r="C1129" s="263"/>
      <c r="D1129" s="263"/>
      <c r="E1129" s="263"/>
      <c r="F1129" s="263"/>
      <c r="G1129" s="263"/>
      <c r="H1129" s="263"/>
      <c r="I1129" s="625"/>
      <c r="J1129" s="314"/>
      <c r="K1129" s="314"/>
      <c r="L1129" s="744"/>
      <c r="M1129" s="746"/>
      <c r="N1129" s="312"/>
      <c r="O1129" s="312"/>
      <c r="P1129" s="312"/>
      <c r="Q1129" s="312"/>
      <c r="R1129" s="312"/>
      <c r="S1129" s="312"/>
      <c r="T1129" s="263"/>
      <c r="U1129" s="263"/>
      <c r="V1129" s="263"/>
      <c r="W1129" s="258"/>
      <c r="X1129" s="263"/>
      <c r="Y1129" s="263"/>
      <c r="Z1129" s="263"/>
      <c r="AA1129" s="263"/>
      <c r="AB1129" s="312"/>
      <c r="AC1129" s="312"/>
      <c r="AD1129" s="312"/>
      <c r="AE1129" s="312"/>
      <c r="AF1129" s="312"/>
      <c r="AG1129" s="312"/>
      <c r="AH1129" s="312"/>
      <c r="AI1129" s="312"/>
      <c r="AJ1129" s="263"/>
      <c r="AK1129" s="263"/>
      <c r="AL1129" s="263"/>
      <c r="AM1129" s="263"/>
      <c r="AN1129" s="263"/>
      <c r="AO1129" s="263"/>
      <c r="AP1129" s="263"/>
      <c r="AQ1129" s="263"/>
      <c r="AS1129" s="117"/>
      <c r="AT1129" s="117"/>
      <c r="FK1129" s="125"/>
      <c r="FL1129" s="125"/>
      <c r="FM1129" s="125"/>
    </row>
    <row r="1130" spans="1:169" x14ac:dyDescent="0.3">
      <c r="A1130" s="309"/>
      <c r="B1130" s="310"/>
      <c r="C1130" s="263"/>
      <c r="D1130" s="263"/>
      <c r="E1130" s="263"/>
      <c r="F1130" s="263"/>
      <c r="G1130" s="263"/>
      <c r="H1130" s="263"/>
      <c r="I1130" s="625"/>
      <c r="J1130" s="314"/>
      <c r="K1130" s="314"/>
      <c r="L1130" s="744"/>
      <c r="M1130" s="746"/>
      <c r="N1130" s="312"/>
      <c r="O1130" s="312"/>
      <c r="P1130" s="312"/>
      <c r="Q1130" s="312"/>
      <c r="R1130" s="312"/>
      <c r="S1130" s="312"/>
      <c r="T1130" s="263"/>
      <c r="U1130" s="263"/>
      <c r="V1130" s="263"/>
      <c r="W1130" s="258"/>
      <c r="X1130" s="263"/>
      <c r="Y1130" s="263"/>
      <c r="Z1130" s="263"/>
      <c r="AA1130" s="263"/>
      <c r="AB1130" s="312"/>
      <c r="AC1130" s="312"/>
      <c r="AD1130" s="312"/>
      <c r="AE1130" s="312"/>
      <c r="AF1130" s="312"/>
      <c r="AG1130" s="312"/>
      <c r="AH1130" s="312"/>
      <c r="AI1130" s="312"/>
      <c r="AJ1130" s="263"/>
      <c r="AK1130" s="263"/>
      <c r="AL1130" s="263"/>
      <c r="AM1130" s="263"/>
      <c r="AN1130" s="263"/>
      <c r="AO1130" s="263"/>
      <c r="AP1130" s="263"/>
      <c r="AQ1130" s="263"/>
      <c r="AS1130" s="117"/>
      <c r="AT1130" s="117"/>
      <c r="FK1130" s="125"/>
      <c r="FL1130" s="125"/>
      <c r="FM1130" s="125"/>
    </row>
    <row r="1131" spans="1:169" x14ac:dyDescent="0.3">
      <c r="A1131" s="309"/>
      <c r="B1131" s="310"/>
      <c r="C1131" s="263"/>
      <c r="D1131" s="263"/>
      <c r="E1131" s="263"/>
      <c r="F1131" s="263"/>
      <c r="G1131" s="263"/>
      <c r="H1131" s="263"/>
      <c r="I1131" s="625"/>
      <c r="J1131" s="314"/>
      <c r="K1131" s="314"/>
      <c r="L1131" s="744"/>
      <c r="M1131" s="746"/>
      <c r="N1131" s="312"/>
      <c r="O1131" s="312"/>
      <c r="P1131" s="312"/>
      <c r="Q1131" s="312"/>
      <c r="R1131" s="312"/>
      <c r="S1131" s="312"/>
      <c r="T1131" s="263"/>
      <c r="U1131" s="263"/>
      <c r="V1131" s="263"/>
      <c r="W1131" s="258"/>
      <c r="X1131" s="263"/>
      <c r="Y1131" s="263"/>
      <c r="Z1131" s="263"/>
      <c r="AA1131" s="263"/>
      <c r="AB1131" s="312"/>
      <c r="AC1131" s="312"/>
      <c r="AD1131" s="312"/>
      <c r="AE1131" s="312"/>
      <c r="AF1131" s="312"/>
      <c r="AG1131" s="312"/>
      <c r="AH1131" s="312"/>
      <c r="AI1131" s="312"/>
      <c r="AJ1131" s="263"/>
      <c r="AK1131" s="263"/>
      <c r="AL1131" s="263"/>
      <c r="AM1131" s="263"/>
      <c r="AN1131" s="263"/>
      <c r="AO1131" s="263"/>
      <c r="AP1131" s="263"/>
      <c r="AQ1131" s="263"/>
      <c r="AS1131" s="117"/>
      <c r="AT1131" s="117"/>
      <c r="FK1131" s="125"/>
      <c r="FL1131" s="125"/>
      <c r="FM1131" s="125"/>
    </row>
    <row r="1132" spans="1:169" x14ac:dyDescent="0.3">
      <c r="A1132" s="309"/>
      <c r="B1132" s="310"/>
      <c r="C1132" s="263"/>
      <c r="D1132" s="263"/>
      <c r="E1132" s="263"/>
      <c r="F1132" s="263"/>
      <c r="G1132" s="263"/>
      <c r="H1132" s="263"/>
      <c r="I1132" s="625"/>
      <c r="J1132" s="314"/>
      <c r="K1132" s="314"/>
      <c r="L1132" s="744"/>
      <c r="M1132" s="746"/>
      <c r="N1132" s="312"/>
      <c r="O1132" s="312"/>
      <c r="P1132" s="312"/>
      <c r="Q1132" s="312"/>
      <c r="R1132" s="312"/>
      <c r="S1132" s="312"/>
      <c r="T1132" s="263"/>
      <c r="U1132" s="263"/>
      <c r="V1132" s="263"/>
      <c r="W1132" s="258"/>
      <c r="X1132" s="263"/>
      <c r="Y1132" s="263"/>
      <c r="Z1132" s="263"/>
      <c r="AA1132" s="263"/>
      <c r="AB1132" s="312"/>
      <c r="AC1132" s="312"/>
      <c r="AD1132" s="312"/>
      <c r="AE1132" s="312"/>
      <c r="AF1132" s="312"/>
      <c r="AG1132" s="312"/>
      <c r="AH1132" s="312"/>
      <c r="AI1132" s="312"/>
      <c r="AJ1132" s="263"/>
      <c r="AK1132" s="263"/>
      <c r="AL1132" s="263"/>
      <c r="AM1132" s="263"/>
      <c r="AN1132" s="263"/>
      <c r="AO1132" s="263"/>
      <c r="AP1132" s="263"/>
      <c r="AQ1132" s="263"/>
      <c r="AS1132" s="117"/>
      <c r="AT1132" s="117"/>
      <c r="FK1132" s="125"/>
      <c r="FL1132" s="125"/>
      <c r="FM1132" s="125"/>
    </row>
    <row r="1133" spans="1:169" x14ac:dyDescent="0.3">
      <c r="A1133" s="309"/>
      <c r="B1133" s="310"/>
      <c r="C1133" s="263"/>
      <c r="D1133" s="263"/>
      <c r="E1133" s="263"/>
      <c r="F1133" s="263"/>
      <c r="G1133" s="263"/>
      <c r="H1133" s="263"/>
      <c r="I1133" s="625"/>
      <c r="J1133" s="314"/>
      <c r="K1133" s="314"/>
      <c r="L1133" s="744"/>
      <c r="M1133" s="746"/>
      <c r="N1133" s="312"/>
      <c r="O1133" s="312"/>
      <c r="P1133" s="312"/>
      <c r="Q1133" s="312"/>
      <c r="R1133" s="312"/>
      <c r="S1133" s="312"/>
      <c r="T1133" s="263"/>
      <c r="U1133" s="263"/>
      <c r="V1133" s="263"/>
      <c r="W1133" s="258"/>
      <c r="X1133" s="263"/>
      <c r="Y1133" s="263"/>
      <c r="Z1133" s="263"/>
      <c r="AA1133" s="263"/>
      <c r="AB1133" s="312"/>
      <c r="AC1133" s="312"/>
      <c r="AD1133" s="312"/>
      <c r="AE1133" s="312"/>
      <c r="AF1133" s="312"/>
      <c r="AG1133" s="312"/>
      <c r="AH1133" s="312"/>
      <c r="AI1133" s="312"/>
      <c r="AJ1133" s="263"/>
      <c r="AK1133" s="263"/>
      <c r="AL1133" s="263"/>
      <c r="AM1133" s="263"/>
      <c r="AN1133" s="263"/>
      <c r="AO1133" s="263"/>
      <c r="AP1133" s="263"/>
      <c r="AQ1133" s="263"/>
      <c r="AS1133" s="117"/>
      <c r="AT1133" s="117"/>
      <c r="FK1133" s="125"/>
      <c r="FL1133" s="125"/>
      <c r="FM1133" s="125"/>
    </row>
    <row r="1134" spans="1:169" x14ac:dyDescent="0.3">
      <c r="A1134" s="309"/>
      <c r="B1134" s="310"/>
      <c r="C1134" s="263"/>
      <c r="D1134" s="263"/>
      <c r="E1134" s="263"/>
      <c r="F1134" s="263"/>
      <c r="G1134" s="263"/>
      <c r="H1134" s="263"/>
      <c r="I1134" s="625"/>
      <c r="J1134" s="314"/>
      <c r="K1134" s="314"/>
      <c r="L1134" s="744"/>
      <c r="M1134" s="746"/>
      <c r="N1134" s="312"/>
      <c r="O1134" s="312"/>
      <c r="P1134" s="312"/>
      <c r="Q1134" s="312"/>
      <c r="R1134" s="312"/>
      <c r="S1134" s="312"/>
      <c r="T1134" s="263"/>
      <c r="U1134" s="263"/>
      <c r="V1134" s="263"/>
      <c r="W1134" s="258"/>
      <c r="X1134" s="263"/>
      <c r="Y1134" s="263"/>
      <c r="Z1134" s="263"/>
      <c r="AA1134" s="263"/>
      <c r="AB1134" s="312"/>
      <c r="AC1134" s="312"/>
      <c r="AD1134" s="312"/>
      <c r="AE1134" s="312"/>
      <c r="AF1134" s="312"/>
      <c r="AG1134" s="312"/>
      <c r="AH1134" s="312"/>
      <c r="AI1134" s="312"/>
      <c r="AJ1134" s="263"/>
      <c r="AK1134" s="263"/>
      <c r="AL1134" s="263"/>
      <c r="AM1134" s="263"/>
      <c r="AN1134" s="263"/>
      <c r="AO1134" s="263"/>
      <c r="AP1134" s="263"/>
      <c r="AQ1134" s="263"/>
      <c r="AS1134" s="117"/>
      <c r="AT1134" s="117"/>
      <c r="FK1134" s="125"/>
      <c r="FL1134" s="125"/>
      <c r="FM1134" s="125"/>
    </row>
    <row r="1135" spans="1:169" x14ac:dyDescent="0.3">
      <c r="A1135" s="309"/>
      <c r="B1135" s="310"/>
      <c r="C1135" s="263"/>
      <c r="D1135" s="263"/>
      <c r="E1135" s="263"/>
      <c r="F1135" s="263"/>
      <c r="G1135" s="263"/>
      <c r="H1135" s="263"/>
      <c r="I1135" s="625"/>
      <c r="J1135" s="314"/>
      <c r="K1135" s="314"/>
      <c r="L1135" s="744"/>
      <c r="M1135" s="746"/>
      <c r="N1135" s="312"/>
      <c r="O1135" s="312"/>
      <c r="P1135" s="312"/>
      <c r="Q1135" s="312"/>
      <c r="R1135" s="312"/>
      <c r="S1135" s="312"/>
      <c r="T1135" s="263"/>
      <c r="U1135" s="263"/>
      <c r="V1135" s="263"/>
      <c r="W1135" s="258"/>
      <c r="X1135" s="263"/>
      <c r="Y1135" s="263"/>
      <c r="Z1135" s="263"/>
      <c r="AA1135" s="263"/>
      <c r="AB1135" s="312"/>
      <c r="AC1135" s="312"/>
      <c r="AD1135" s="312"/>
      <c r="AE1135" s="312"/>
      <c r="AF1135" s="312"/>
      <c r="AG1135" s="312"/>
      <c r="AH1135" s="312"/>
      <c r="AI1135" s="312"/>
      <c r="AJ1135" s="263"/>
      <c r="AK1135" s="263"/>
      <c r="AL1135" s="263"/>
      <c r="AM1135" s="263"/>
      <c r="AN1135" s="263"/>
      <c r="AO1135" s="263"/>
      <c r="AP1135" s="263"/>
      <c r="AQ1135" s="263"/>
      <c r="AS1135" s="117"/>
      <c r="AT1135" s="117"/>
      <c r="FK1135" s="125"/>
      <c r="FL1135" s="125"/>
      <c r="FM1135" s="125"/>
    </row>
    <row r="1136" spans="1:169" x14ac:dyDescent="0.3">
      <c r="A1136" s="309"/>
      <c r="B1136" s="310"/>
      <c r="C1136" s="263"/>
      <c r="D1136" s="263"/>
      <c r="E1136" s="263"/>
      <c r="F1136" s="263"/>
      <c r="G1136" s="263"/>
      <c r="H1136" s="263"/>
      <c r="I1136" s="625"/>
      <c r="J1136" s="314"/>
      <c r="K1136" s="314"/>
      <c r="L1136" s="744"/>
      <c r="M1136" s="746"/>
      <c r="N1136" s="312"/>
      <c r="O1136" s="312"/>
      <c r="P1136" s="312"/>
      <c r="Q1136" s="312"/>
      <c r="R1136" s="312"/>
      <c r="S1136" s="312"/>
      <c r="T1136" s="263"/>
      <c r="U1136" s="263"/>
      <c r="V1136" s="263"/>
      <c r="W1136" s="258"/>
      <c r="X1136" s="263"/>
      <c r="Y1136" s="263"/>
      <c r="Z1136" s="263"/>
      <c r="AA1136" s="263"/>
      <c r="AB1136" s="312"/>
      <c r="AC1136" s="312"/>
      <c r="AD1136" s="312"/>
      <c r="AE1136" s="312"/>
      <c r="AF1136" s="312"/>
      <c r="AG1136" s="312"/>
      <c r="AH1136" s="312"/>
      <c r="AI1136" s="312"/>
      <c r="AJ1136" s="263"/>
      <c r="AK1136" s="263"/>
      <c r="AL1136" s="263"/>
      <c r="AM1136" s="263"/>
      <c r="AN1136" s="263"/>
      <c r="AO1136" s="263"/>
      <c r="AP1136" s="263"/>
      <c r="AQ1136" s="263"/>
      <c r="AS1136" s="117"/>
      <c r="AT1136" s="117"/>
      <c r="FK1136" s="125"/>
      <c r="FL1136" s="125"/>
      <c r="FM1136" s="125"/>
    </row>
    <row r="1137" spans="1:169" x14ac:dyDescent="0.3">
      <c r="A1137" s="309"/>
      <c r="B1137" s="310"/>
      <c r="C1137" s="263"/>
      <c r="D1137" s="263"/>
      <c r="E1137" s="263"/>
      <c r="F1137" s="263"/>
      <c r="G1137" s="263"/>
      <c r="H1137" s="263"/>
      <c r="I1137" s="625"/>
      <c r="J1137" s="314"/>
      <c r="K1137" s="314"/>
      <c r="L1137" s="744"/>
      <c r="M1137" s="746"/>
      <c r="N1137" s="312"/>
      <c r="O1137" s="312"/>
      <c r="P1137" s="312"/>
      <c r="Q1137" s="312"/>
      <c r="R1137" s="312"/>
      <c r="S1137" s="312"/>
      <c r="T1137" s="263"/>
      <c r="U1137" s="263"/>
      <c r="V1137" s="263"/>
      <c r="W1137" s="258"/>
      <c r="X1137" s="263"/>
      <c r="Y1137" s="263"/>
      <c r="Z1137" s="263"/>
      <c r="AA1137" s="263"/>
      <c r="AB1137" s="312"/>
      <c r="AC1137" s="312"/>
      <c r="AD1137" s="312"/>
      <c r="AE1137" s="312"/>
      <c r="AF1137" s="312"/>
      <c r="AG1137" s="312"/>
      <c r="AH1137" s="312"/>
      <c r="AI1137" s="312"/>
      <c r="AJ1137" s="263"/>
      <c r="AK1137" s="263"/>
      <c r="AL1137" s="263"/>
      <c r="AM1137" s="263"/>
      <c r="AN1137" s="263"/>
      <c r="AO1137" s="263"/>
      <c r="AP1137" s="263"/>
      <c r="AQ1137" s="263"/>
      <c r="AS1137" s="117"/>
      <c r="AT1137" s="117"/>
      <c r="FK1137" s="125"/>
      <c r="FL1137" s="125"/>
      <c r="FM1137" s="125"/>
    </row>
    <row r="1138" spans="1:169" x14ac:dyDescent="0.3">
      <c r="A1138" s="309"/>
      <c r="B1138" s="310"/>
      <c r="C1138" s="263"/>
      <c r="D1138" s="263"/>
      <c r="E1138" s="263"/>
      <c r="F1138" s="263"/>
      <c r="G1138" s="263"/>
      <c r="H1138" s="263"/>
      <c r="I1138" s="625"/>
      <c r="J1138" s="314"/>
      <c r="K1138" s="314"/>
      <c r="L1138" s="744"/>
      <c r="M1138" s="746"/>
      <c r="N1138" s="312"/>
      <c r="O1138" s="312"/>
      <c r="P1138" s="312"/>
      <c r="Q1138" s="312"/>
      <c r="R1138" s="312"/>
      <c r="S1138" s="312"/>
      <c r="T1138" s="263"/>
      <c r="U1138" s="263"/>
      <c r="V1138" s="263"/>
      <c r="W1138" s="258"/>
      <c r="X1138" s="263"/>
      <c r="Y1138" s="263"/>
      <c r="Z1138" s="263"/>
      <c r="AA1138" s="263"/>
      <c r="AB1138" s="312"/>
      <c r="AC1138" s="312"/>
      <c r="AD1138" s="312"/>
      <c r="AE1138" s="312"/>
      <c r="AF1138" s="312"/>
      <c r="AG1138" s="312"/>
      <c r="AH1138" s="312"/>
      <c r="AI1138" s="312"/>
      <c r="AJ1138" s="263"/>
      <c r="AK1138" s="263"/>
      <c r="AL1138" s="263"/>
      <c r="AM1138" s="263"/>
      <c r="AN1138" s="263"/>
      <c r="AO1138" s="263"/>
      <c r="AP1138" s="263"/>
      <c r="AQ1138" s="263"/>
      <c r="AS1138" s="117"/>
      <c r="AT1138" s="117"/>
      <c r="FK1138" s="125"/>
      <c r="FL1138" s="125"/>
      <c r="FM1138" s="125"/>
    </row>
    <row r="1139" spans="1:169" x14ac:dyDescent="0.3">
      <c r="A1139" s="309"/>
      <c r="B1139" s="310"/>
      <c r="C1139" s="263"/>
      <c r="D1139" s="263"/>
      <c r="E1139" s="263"/>
      <c r="F1139" s="263"/>
      <c r="G1139" s="263"/>
      <c r="H1139" s="263"/>
      <c r="I1139" s="625"/>
      <c r="J1139" s="314"/>
      <c r="K1139" s="314"/>
      <c r="L1139" s="744"/>
      <c r="M1139" s="746"/>
      <c r="N1139" s="312"/>
      <c r="O1139" s="312"/>
      <c r="P1139" s="312"/>
      <c r="Q1139" s="312"/>
      <c r="R1139" s="312"/>
      <c r="S1139" s="312"/>
      <c r="T1139" s="263"/>
      <c r="U1139" s="263"/>
      <c r="V1139" s="263"/>
      <c r="W1139" s="258"/>
      <c r="X1139" s="263"/>
      <c r="Y1139" s="263"/>
      <c r="Z1139" s="263"/>
      <c r="AA1139" s="263"/>
      <c r="AB1139" s="312"/>
      <c r="AC1139" s="312"/>
      <c r="AD1139" s="312"/>
      <c r="AE1139" s="312"/>
      <c r="AF1139" s="312"/>
      <c r="AG1139" s="312"/>
      <c r="AH1139" s="312"/>
      <c r="AI1139" s="312"/>
      <c r="AJ1139" s="263"/>
      <c r="AK1139" s="263"/>
      <c r="AL1139" s="263"/>
      <c r="AM1139" s="263"/>
      <c r="AN1139" s="263"/>
      <c r="AO1139" s="263"/>
      <c r="AP1139" s="263"/>
      <c r="AQ1139" s="263"/>
      <c r="AS1139" s="117"/>
      <c r="AT1139" s="117"/>
      <c r="FK1139" s="125"/>
      <c r="FL1139" s="125"/>
      <c r="FM1139" s="125"/>
    </row>
    <row r="1140" spans="1:169" x14ac:dyDescent="0.3">
      <c r="A1140" s="309"/>
      <c r="B1140" s="310"/>
      <c r="C1140" s="263"/>
      <c r="D1140" s="263"/>
      <c r="E1140" s="263"/>
      <c r="F1140" s="263"/>
      <c r="G1140" s="263"/>
      <c r="H1140" s="263"/>
      <c r="I1140" s="625"/>
      <c r="J1140" s="314"/>
      <c r="K1140" s="314"/>
      <c r="L1140" s="744"/>
      <c r="M1140" s="746"/>
      <c r="N1140" s="312"/>
      <c r="O1140" s="312"/>
      <c r="P1140" s="312"/>
      <c r="Q1140" s="312"/>
      <c r="R1140" s="312"/>
      <c r="S1140" s="312"/>
      <c r="T1140" s="263"/>
      <c r="U1140" s="263"/>
      <c r="V1140" s="263"/>
      <c r="W1140" s="258"/>
      <c r="X1140" s="263"/>
      <c r="Y1140" s="263"/>
      <c r="Z1140" s="263"/>
      <c r="AA1140" s="263"/>
      <c r="AB1140" s="312"/>
      <c r="AC1140" s="312"/>
      <c r="AD1140" s="312"/>
      <c r="AE1140" s="312"/>
      <c r="AF1140" s="312"/>
      <c r="AG1140" s="312"/>
      <c r="AH1140" s="312"/>
      <c r="AI1140" s="312"/>
      <c r="AJ1140" s="263"/>
      <c r="AK1140" s="263"/>
      <c r="AL1140" s="263"/>
      <c r="AM1140" s="263"/>
      <c r="AN1140" s="263"/>
      <c r="AO1140" s="263"/>
      <c r="AP1140" s="263"/>
      <c r="AQ1140" s="263"/>
      <c r="AS1140" s="117"/>
      <c r="AT1140" s="117"/>
      <c r="FK1140" s="125"/>
      <c r="FL1140" s="125"/>
      <c r="FM1140" s="125"/>
    </row>
    <row r="1141" spans="1:169" x14ac:dyDescent="0.3">
      <c r="A1141" s="309"/>
      <c r="B1141" s="310"/>
      <c r="C1141" s="263"/>
      <c r="D1141" s="263"/>
      <c r="E1141" s="263"/>
      <c r="F1141" s="263"/>
      <c r="G1141" s="263"/>
      <c r="H1141" s="263"/>
      <c r="I1141" s="625"/>
      <c r="J1141" s="314"/>
      <c r="K1141" s="314"/>
      <c r="L1141" s="744"/>
      <c r="M1141" s="746"/>
      <c r="N1141" s="312"/>
      <c r="O1141" s="312"/>
      <c r="P1141" s="312"/>
      <c r="Q1141" s="312"/>
      <c r="R1141" s="312"/>
      <c r="S1141" s="312"/>
      <c r="T1141" s="263"/>
      <c r="U1141" s="263"/>
      <c r="V1141" s="263"/>
      <c r="W1141" s="258"/>
      <c r="X1141" s="263"/>
      <c r="Y1141" s="263"/>
      <c r="Z1141" s="263"/>
      <c r="AA1141" s="263"/>
      <c r="AB1141" s="312"/>
      <c r="AC1141" s="312"/>
      <c r="AD1141" s="312"/>
      <c r="AE1141" s="312"/>
      <c r="AF1141" s="312"/>
      <c r="AG1141" s="312"/>
      <c r="AH1141" s="312"/>
      <c r="AI1141" s="312"/>
      <c r="AJ1141" s="263"/>
      <c r="AK1141" s="263"/>
      <c r="AL1141" s="263"/>
      <c r="AM1141" s="263"/>
      <c r="AN1141" s="263"/>
      <c r="AO1141" s="263"/>
      <c r="AP1141" s="263"/>
      <c r="AQ1141" s="263"/>
      <c r="AS1141" s="117"/>
      <c r="AT1141" s="117"/>
      <c r="FK1141" s="125"/>
      <c r="FL1141" s="125"/>
      <c r="FM1141" s="125"/>
    </row>
    <row r="1142" spans="1:169" x14ac:dyDescent="0.3">
      <c r="A1142" s="309"/>
      <c r="B1142" s="310"/>
      <c r="C1142" s="263"/>
      <c r="D1142" s="263"/>
      <c r="E1142" s="263"/>
      <c r="F1142" s="263"/>
      <c r="G1142" s="263"/>
      <c r="H1142" s="263"/>
      <c r="I1142" s="625"/>
      <c r="J1142" s="314"/>
      <c r="K1142" s="314"/>
      <c r="L1142" s="744"/>
      <c r="M1142" s="746"/>
      <c r="N1142" s="312"/>
      <c r="O1142" s="312"/>
      <c r="P1142" s="312"/>
      <c r="Q1142" s="312"/>
      <c r="R1142" s="312"/>
      <c r="S1142" s="312"/>
      <c r="T1142" s="263"/>
      <c r="U1142" s="263"/>
      <c r="V1142" s="263"/>
      <c r="W1142" s="258"/>
      <c r="X1142" s="263"/>
      <c r="Y1142" s="263"/>
      <c r="Z1142" s="263"/>
      <c r="AA1142" s="263"/>
      <c r="AB1142" s="312"/>
      <c r="AC1142" s="312"/>
      <c r="AD1142" s="312"/>
      <c r="AE1142" s="312"/>
      <c r="AF1142" s="312"/>
      <c r="AG1142" s="312"/>
      <c r="AH1142" s="312"/>
      <c r="AI1142" s="312"/>
      <c r="AJ1142" s="263"/>
      <c r="AK1142" s="263"/>
      <c r="AL1142" s="263"/>
      <c r="AM1142" s="263"/>
      <c r="AN1142" s="263"/>
      <c r="AO1142" s="263"/>
      <c r="AP1142" s="263"/>
      <c r="AQ1142" s="263"/>
      <c r="AS1142" s="117"/>
      <c r="AT1142" s="117"/>
      <c r="FK1142" s="125"/>
      <c r="FL1142" s="125"/>
      <c r="FM1142" s="125"/>
    </row>
    <row r="1143" spans="1:169" x14ac:dyDescent="0.3">
      <c r="A1143" s="309"/>
      <c r="B1143" s="310"/>
      <c r="C1143" s="263"/>
      <c r="D1143" s="263"/>
      <c r="E1143" s="263"/>
      <c r="F1143" s="263"/>
      <c r="G1143" s="263"/>
      <c r="H1143" s="263"/>
      <c r="I1143" s="625"/>
      <c r="J1143" s="314"/>
      <c r="K1143" s="314"/>
      <c r="L1143" s="744"/>
      <c r="M1143" s="746"/>
      <c r="N1143" s="312"/>
      <c r="O1143" s="312"/>
      <c r="P1143" s="312"/>
      <c r="Q1143" s="312"/>
      <c r="R1143" s="312"/>
      <c r="S1143" s="312"/>
      <c r="T1143" s="263"/>
      <c r="U1143" s="263"/>
      <c r="V1143" s="263"/>
      <c r="W1143" s="258"/>
      <c r="X1143" s="263"/>
      <c r="Y1143" s="263"/>
      <c r="Z1143" s="263"/>
      <c r="AA1143" s="263"/>
      <c r="AB1143" s="312"/>
      <c r="AC1143" s="312"/>
      <c r="AD1143" s="312"/>
      <c r="AE1143" s="312"/>
      <c r="AF1143" s="312"/>
      <c r="AG1143" s="312"/>
      <c r="AH1143" s="312"/>
      <c r="AI1143" s="312"/>
      <c r="AJ1143" s="263"/>
      <c r="AK1143" s="263"/>
      <c r="AL1143" s="263"/>
      <c r="AM1143" s="263"/>
      <c r="AN1143" s="263"/>
      <c r="AO1143" s="263"/>
      <c r="AP1143" s="263"/>
      <c r="AQ1143" s="263"/>
      <c r="AS1143" s="117"/>
      <c r="AT1143" s="117"/>
      <c r="FK1143" s="125"/>
      <c r="FL1143" s="125"/>
      <c r="FM1143" s="125"/>
    </row>
    <row r="1144" spans="1:169" x14ac:dyDescent="0.3">
      <c r="A1144" s="309"/>
      <c r="B1144" s="310"/>
      <c r="C1144" s="263"/>
      <c r="D1144" s="263"/>
      <c r="E1144" s="263"/>
      <c r="F1144" s="263"/>
      <c r="G1144" s="263"/>
      <c r="H1144" s="263"/>
      <c r="I1144" s="625"/>
      <c r="J1144" s="314"/>
      <c r="K1144" s="314"/>
      <c r="L1144" s="744"/>
      <c r="M1144" s="746"/>
      <c r="N1144" s="312"/>
      <c r="O1144" s="312"/>
      <c r="P1144" s="312"/>
      <c r="Q1144" s="312"/>
      <c r="R1144" s="312"/>
      <c r="S1144" s="312"/>
      <c r="T1144" s="263"/>
      <c r="U1144" s="263"/>
      <c r="V1144" s="263"/>
      <c r="W1144" s="258"/>
      <c r="X1144" s="263"/>
      <c r="Y1144" s="263"/>
      <c r="Z1144" s="263"/>
      <c r="AA1144" s="263"/>
      <c r="AB1144" s="312"/>
      <c r="AC1144" s="312"/>
      <c r="AD1144" s="312"/>
      <c r="AE1144" s="312"/>
      <c r="AF1144" s="312"/>
      <c r="AG1144" s="312"/>
      <c r="AH1144" s="312"/>
      <c r="AI1144" s="312"/>
      <c r="AJ1144" s="263"/>
      <c r="AK1144" s="263"/>
      <c r="AL1144" s="263"/>
      <c r="AM1144" s="263"/>
      <c r="AN1144" s="263"/>
      <c r="AO1144" s="263"/>
      <c r="AP1144" s="263"/>
      <c r="AQ1144" s="263"/>
      <c r="AS1144" s="117"/>
      <c r="AT1144" s="117"/>
      <c r="FK1144" s="125"/>
      <c r="FL1144" s="125"/>
      <c r="FM1144" s="125"/>
    </row>
    <row r="1145" spans="1:169" x14ac:dyDescent="0.3">
      <c r="A1145" s="309"/>
      <c r="B1145" s="310"/>
      <c r="C1145" s="263"/>
      <c r="D1145" s="263"/>
      <c r="E1145" s="263"/>
      <c r="F1145" s="263"/>
      <c r="G1145" s="263"/>
      <c r="H1145" s="263"/>
      <c r="I1145" s="625"/>
      <c r="J1145" s="314"/>
      <c r="K1145" s="314"/>
      <c r="L1145" s="744"/>
      <c r="M1145" s="746"/>
      <c r="N1145" s="312"/>
      <c r="O1145" s="312"/>
      <c r="P1145" s="312"/>
      <c r="Q1145" s="312"/>
      <c r="R1145" s="312"/>
      <c r="S1145" s="312"/>
      <c r="T1145" s="263"/>
      <c r="U1145" s="263"/>
      <c r="V1145" s="263"/>
      <c r="W1145" s="258"/>
      <c r="X1145" s="263"/>
      <c r="Y1145" s="263"/>
      <c r="Z1145" s="263"/>
      <c r="AA1145" s="263"/>
      <c r="AB1145" s="312"/>
      <c r="AC1145" s="312"/>
      <c r="AD1145" s="312"/>
      <c r="AE1145" s="312"/>
      <c r="AF1145" s="312"/>
      <c r="AG1145" s="312"/>
      <c r="AH1145" s="312"/>
      <c r="AI1145" s="312"/>
      <c r="AJ1145" s="263"/>
      <c r="AK1145" s="263"/>
      <c r="AL1145" s="263"/>
      <c r="AM1145" s="263"/>
      <c r="AN1145" s="263"/>
      <c r="AO1145" s="263"/>
      <c r="AP1145" s="263"/>
      <c r="AQ1145" s="263"/>
      <c r="AS1145" s="117"/>
      <c r="AT1145" s="117"/>
      <c r="FK1145" s="125"/>
      <c r="FL1145" s="125"/>
      <c r="FM1145" s="125"/>
    </row>
    <row r="1146" spans="1:169" x14ac:dyDescent="0.3">
      <c r="A1146" s="309"/>
      <c r="B1146" s="310"/>
      <c r="C1146" s="263"/>
      <c r="D1146" s="263"/>
      <c r="E1146" s="263"/>
      <c r="F1146" s="263"/>
      <c r="G1146" s="263"/>
      <c r="H1146" s="263"/>
      <c r="I1146" s="625"/>
      <c r="J1146" s="314"/>
      <c r="K1146" s="314"/>
      <c r="L1146" s="744"/>
      <c r="M1146" s="746"/>
      <c r="N1146" s="312"/>
      <c r="O1146" s="312"/>
      <c r="P1146" s="312"/>
      <c r="Q1146" s="312"/>
      <c r="R1146" s="312"/>
      <c r="S1146" s="312"/>
      <c r="T1146" s="263"/>
      <c r="U1146" s="263"/>
      <c r="V1146" s="263"/>
      <c r="W1146" s="258"/>
      <c r="X1146" s="263"/>
      <c r="Y1146" s="263"/>
      <c r="Z1146" s="263"/>
      <c r="AA1146" s="263"/>
      <c r="AB1146" s="312"/>
      <c r="AC1146" s="312"/>
      <c r="AD1146" s="312"/>
      <c r="AE1146" s="312"/>
      <c r="AF1146" s="312"/>
      <c r="AG1146" s="312"/>
      <c r="AH1146" s="312"/>
      <c r="AI1146" s="312"/>
      <c r="AJ1146" s="263"/>
      <c r="AK1146" s="263"/>
      <c r="AL1146" s="263"/>
      <c r="AM1146" s="263"/>
      <c r="AN1146" s="263"/>
      <c r="AO1146" s="263"/>
      <c r="AP1146" s="263"/>
      <c r="AQ1146" s="263"/>
      <c r="AS1146" s="117"/>
      <c r="AT1146" s="117"/>
      <c r="FK1146" s="125"/>
      <c r="FL1146" s="125"/>
      <c r="FM1146" s="125"/>
    </row>
    <row r="1147" spans="1:169" x14ac:dyDescent="0.3">
      <c r="A1147" s="309"/>
      <c r="B1147" s="310"/>
      <c r="C1147" s="263"/>
      <c r="D1147" s="263"/>
      <c r="E1147" s="263"/>
      <c r="F1147" s="263"/>
      <c r="G1147" s="263"/>
      <c r="H1147" s="263"/>
      <c r="I1147" s="625"/>
      <c r="J1147" s="314"/>
      <c r="K1147" s="314"/>
      <c r="L1147" s="744"/>
      <c r="M1147" s="746"/>
      <c r="N1147" s="312"/>
      <c r="O1147" s="312"/>
      <c r="P1147" s="312"/>
      <c r="Q1147" s="312"/>
      <c r="R1147" s="312"/>
      <c r="S1147" s="312"/>
      <c r="T1147" s="263"/>
      <c r="U1147" s="263"/>
      <c r="V1147" s="263"/>
      <c r="W1147" s="258"/>
      <c r="X1147" s="263"/>
      <c r="Y1147" s="263"/>
      <c r="Z1147" s="263"/>
      <c r="AA1147" s="263"/>
      <c r="AB1147" s="312"/>
      <c r="AC1147" s="312"/>
      <c r="AD1147" s="312"/>
      <c r="AE1147" s="312"/>
      <c r="AF1147" s="312"/>
      <c r="AG1147" s="312"/>
      <c r="AH1147" s="312"/>
      <c r="AI1147" s="312"/>
      <c r="AJ1147" s="263"/>
      <c r="AK1147" s="263"/>
      <c r="AL1147" s="263"/>
      <c r="AM1147" s="263"/>
      <c r="AN1147" s="263"/>
      <c r="AO1147" s="263"/>
      <c r="AP1147" s="263"/>
      <c r="AQ1147" s="263"/>
      <c r="AS1147" s="117"/>
      <c r="AT1147" s="117"/>
      <c r="FK1147" s="125"/>
      <c r="FL1147" s="125"/>
      <c r="FM1147" s="125"/>
    </row>
    <row r="1148" spans="1:169" x14ac:dyDescent="0.3">
      <c r="A1148" s="309"/>
      <c r="B1148" s="310"/>
      <c r="C1148" s="263"/>
      <c r="D1148" s="263"/>
      <c r="E1148" s="263"/>
      <c r="F1148" s="263"/>
      <c r="G1148" s="263"/>
      <c r="H1148" s="263"/>
      <c r="I1148" s="625"/>
      <c r="J1148" s="314"/>
      <c r="K1148" s="314"/>
      <c r="L1148" s="744"/>
      <c r="M1148" s="746"/>
      <c r="N1148" s="312"/>
      <c r="O1148" s="312"/>
      <c r="P1148" s="312"/>
      <c r="Q1148" s="312"/>
      <c r="R1148" s="312"/>
      <c r="S1148" s="312"/>
      <c r="T1148" s="263"/>
      <c r="U1148" s="263"/>
      <c r="V1148" s="263"/>
      <c r="W1148" s="258"/>
      <c r="X1148" s="263"/>
      <c r="Y1148" s="263"/>
      <c r="Z1148" s="263"/>
      <c r="AA1148" s="263"/>
      <c r="AB1148" s="312"/>
      <c r="AC1148" s="312"/>
      <c r="AD1148" s="312"/>
      <c r="AE1148" s="312"/>
      <c r="AF1148" s="312"/>
      <c r="AG1148" s="312"/>
      <c r="AH1148" s="312"/>
      <c r="AI1148" s="312"/>
      <c r="AJ1148" s="263"/>
      <c r="AK1148" s="263"/>
      <c r="AL1148" s="263"/>
      <c r="AM1148" s="263"/>
      <c r="AN1148" s="263"/>
      <c r="AO1148" s="263"/>
      <c r="AP1148" s="263"/>
      <c r="AQ1148" s="263"/>
      <c r="AS1148" s="117"/>
      <c r="AT1148" s="117"/>
      <c r="FK1148" s="125"/>
      <c r="FL1148" s="125"/>
      <c r="FM1148" s="125"/>
    </row>
    <row r="1149" spans="1:169" x14ac:dyDescent="0.3">
      <c r="A1149" s="309"/>
      <c r="B1149" s="310"/>
      <c r="C1149" s="263"/>
      <c r="D1149" s="263"/>
      <c r="E1149" s="263"/>
      <c r="F1149" s="263"/>
      <c r="G1149" s="263"/>
      <c r="H1149" s="263"/>
      <c r="I1149" s="625"/>
      <c r="J1149" s="314"/>
      <c r="K1149" s="314"/>
      <c r="L1149" s="744"/>
      <c r="M1149" s="746"/>
      <c r="N1149" s="312"/>
      <c r="O1149" s="312"/>
      <c r="P1149" s="312"/>
      <c r="Q1149" s="312"/>
      <c r="R1149" s="312"/>
      <c r="S1149" s="312"/>
      <c r="T1149" s="263"/>
      <c r="U1149" s="263"/>
      <c r="V1149" s="263"/>
      <c r="W1149" s="258"/>
      <c r="X1149" s="263"/>
      <c r="Y1149" s="263"/>
      <c r="Z1149" s="263"/>
      <c r="AA1149" s="263"/>
      <c r="AB1149" s="312"/>
      <c r="AC1149" s="312"/>
      <c r="AD1149" s="312"/>
      <c r="AE1149" s="312"/>
      <c r="AF1149" s="312"/>
      <c r="AG1149" s="312"/>
      <c r="AH1149" s="312"/>
      <c r="AI1149" s="312"/>
      <c r="AJ1149" s="263"/>
      <c r="AK1149" s="263"/>
      <c r="AL1149" s="263"/>
      <c r="AM1149" s="263"/>
      <c r="AN1149" s="263"/>
      <c r="AO1149" s="263"/>
      <c r="AP1149" s="263"/>
      <c r="AQ1149" s="263"/>
      <c r="AS1149" s="117"/>
      <c r="AT1149" s="117"/>
      <c r="FK1149" s="125"/>
      <c r="FL1149" s="125"/>
      <c r="FM1149" s="125"/>
    </row>
    <row r="1150" spans="1:169" x14ac:dyDescent="0.3">
      <c r="A1150" s="309"/>
      <c r="B1150" s="310"/>
      <c r="C1150" s="263"/>
      <c r="D1150" s="263"/>
      <c r="E1150" s="263"/>
      <c r="F1150" s="263"/>
      <c r="G1150" s="263"/>
      <c r="H1150" s="263"/>
      <c r="I1150" s="625"/>
      <c r="J1150" s="314"/>
      <c r="K1150" s="314"/>
      <c r="L1150" s="744"/>
      <c r="M1150" s="746"/>
      <c r="N1150" s="312"/>
      <c r="O1150" s="312"/>
      <c r="P1150" s="312"/>
      <c r="Q1150" s="312"/>
      <c r="R1150" s="312"/>
      <c r="S1150" s="312"/>
      <c r="T1150" s="263"/>
      <c r="U1150" s="263"/>
      <c r="V1150" s="263"/>
      <c r="W1150" s="258"/>
      <c r="X1150" s="263"/>
      <c r="Y1150" s="263"/>
      <c r="Z1150" s="263"/>
      <c r="AA1150" s="263"/>
      <c r="AB1150" s="312"/>
      <c r="AC1150" s="312"/>
      <c r="AD1150" s="312"/>
      <c r="AE1150" s="312"/>
      <c r="AF1150" s="312"/>
      <c r="AG1150" s="312"/>
      <c r="AH1150" s="312"/>
      <c r="AI1150" s="312"/>
      <c r="AJ1150" s="263"/>
      <c r="AK1150" s="263"/>
      <c r="AL1150" s="263"/>
      <c r="AM1150" s="263"/>
      <c r="AN1150" s="263"/>
      <c r="AO1150" s="263"/>
      <c r="AP1150" s="263"/>
      <c r="AQ1150" s="263"/>
      <c r="AS1150" s="117"/>
      <c r="AT1150" s="117"/>
      <c r="FK1150" s="125"/>
      <c r="FL1150" s="125"/>
      <c r="FM1150" s="125"/>
    </row>
    <row r="1151" spans="1:169" x14ac:dyDescent="0.3">
      <c r="A1151" s="309"/>
      <c r="B1151" s="310"/>
      <c r="C1151" s="263"/>
      <c r="D1151" s="263"/>
      <c r="E1151" s="263"/>
      <c r="F1151" s="263"/>
      <c r="G1151" s="263"/>
      <c r="H1151" s="263"/>
      <c r="I1151" s="625"/>
      <c r="J1151" s="314"/>
      <c r="K1151" s="314"/>
      <c r="L1151" s="744"/>
      <c r="M1151" s="746"/>
      <c r="N1151" s="312"/>
      <c r="O1151" s="312"/>
      <c r="P1151" s="312"/>
      <c r="Q1151" s="312"/>
      <c r="R1151" s="312"/>
      <c r="S1151" s="312"/>
      <c r="T1151" s="263"/>
      <c r="U1151" s="263"/>
      <c r="V1151" s="263"/>
      <c r="W1151" s="258"/>
      <c r="X1151" s="263"/>
      <c r="Y1151" s="263"/>
      <c r="Z1151" s="263"/>
      <c r="AA1151" s="263"/>
      <c r="AB1151" s="312"/>
      <c r="AC1151" s="312"/>
      <c r="AD1151" s="312"/>
      <c r="AE1151" s="312"/>
      <c r="AF1151" s="312"/>
      <c r="AG1151" s="312"/>
      <c r="AH1151" s="312"/>
      <c r="AI1151" s="312"/>
      <c r="AJ1151" s="263"/>
      <c r="AK1151" s="263"/>
      <c r="AL1151" s="263"/>
      <c r="AM1151" s="263"/>
      <c r="AN1151" s="263"/>
      <c r="AO1151" s="263"/>
      <c r="AP1151" s="263"/>
      <c r="AQ1151" s="263"/>
      <c r="AS1151" s="117"/>
      <c r="AT1151" s="117"/>
      <c r="FK1151" s="125"/>
      <c r="FL1151" s="125"/>
      <c r="FM1151" s="125"/>
    </row>
    <row r="1152" spans="1:169" x14ac:dyDescent="0.3">
      <c r="A1152" s="309"/>
      <c r="B1152" s="310"/>
      <c r="C1152" s="263"/>
      <c r="D1152" s="263"/>
      <c r="E1152" s="263"/>
      <c r="F1152" s="263"/>
      <c r="G1152" s="263"/>
      <c r="H1152" s="263"/>
      <c r="I1152" s="625"/>
      <c r="J1152" s="314"/>
      <c r="K1152" s="314"/>
      <c r="L1152" s="744"/>
      <c r="M1152" s="746"/>
      <c r="N1152" s="312"/>
      <c r="O1152" s="312"/>
      <c r="P1152" s="312"/>
      <c r="Q1152" s="312"/>
      <c r="R1152" s="312"/>
      <c r="S1152" s="312"/>
      <c r="T1152" s="263"/>
      <c r="U1152" s="263"/>
      <c r="V1152" s="263"/>
      <c r="W1152" s="258"/>
      <c r="X1152" s="263"/>
      <c r="Y1152" s="263"/>
      <c r="Z1152" s="263"/>
      <c r="AA1152" s="263"/>
      <c r="AB1152" s="312"/>
      <c r="AC1152" s="312"/>
      <c r="AD1152" s="312"/>
      <c r="AE1152" s="312"/>
      <c r="AF1152" s="312"/>
      <c r="AG1152" s="312"/>
      <c r="AH1152" s="312"/>
      <c r="AI1152" s="312"/>
      <c r="AJ1152" s="263"/>
      <c r="AK1152" s="263"/>
      <c r="AL1152" s="263"/>
      <c r="AM1152" s="263"/>
      <c r="AN1152" s="263"/>
      <c r="AO1152" s="263"/>
      <c r="AP1152" s="263"/>
      <c r="AQ1152" s="263"/>
      <c r="AS1152" s="117"/>
      <c r="AT1152" s="117"/>
      <c r="FK1152" s="125"/>
      <c r="FL1152" s="125"/>
      <c r="FM1152" s="125"/>
    </row>
    <row r="1153" spans="1:169" x14ac:dyDescent="0.3">
      <c r="A1153" s="309"/>
      <c r="B1153" s="310"/>
      <c r="C1153" s="263"/>
      <c r="D1153" s="263"/>
      <c r="E1153" s="263"/>
      <c r="F1153" s="263"/>
      <c r="G1153" s="263"/>
      <c r="H1153" s="263"/>
      <c r="I1153" s="625"/>
      <c r="J1153" s="314"/>
      <c r="K1153" s="314"/>
      <c r="L1153" s="744"/>
      <c r="M1153" s="746"/>
      <c r="N1153" s="312"/>
      <c r="O1153" s="312"/>
      <c r="P1153" s="312"/>
      <c r="Q1153" s="312"/>
      <c r="R1153" s="312"/>
      <c r="S1153" s="312"/>
      <c r="T1153" s="263"/>
      <c r="U1153" s="263"/>
      <c r="V1153" s="263"/>
      <c r="W1153" s="258"/>
      <c r="X1153" s="263"/>
      <c r="Y1153" s="263"/>
      <c r="Z1153" s="263"/>
      <c r="AA1153" s="263"/>
      <c r="AB1153" s="312"/>
      <c r="AC1153" s="312"/>
      <c r="AD1153" s="312"/>
      <c r="AE1153" s="312"/>
      <c r="AF1153" s="312"/>
      <c r="AG1153" s="312"/>
      <c r="AH1153" s="312"/>
      <c r="AI1153" s="312"/>
      <c r="AJ1153" s="263"/>
      <c r="AK1153" s="263"/>
      <c r="AL1153" s="263"/>
      <c r="AM1153" s="263"/>
      <c r="AN1153" s="263"/>
      <c r="AO1153" s="263"/>
      <c r="AP1153" s="263"/>
      <c r="AQ1153" s="263"/>
      <c r="AS1153" s="117"/>
      <c r="AT1153" s="117"/>
      <c r="FK1153" s="125"/>
      <c r="FL1153" s="125"/>
      <c r="FM1153" s="125"/>
    </row>
    <row r="1154" spans="1:169" x14ac:dyDescent="0.3">
      <c r="A1154" s="309"/>
      <c r="B1154" s="310"/>
      <c r="C1154" s="263"/>
      <c r="D1154" s="263"/>
      <c r="E1154" s="263"/>
      <c r="F1154" s="263"/>
      <c r="G1154" s="263"/>
      <c r="H1154" s="263"/>
      <c r="I1154" s="625"/>
      <c r="J1154" s="314"/>
      <c r="K1154" s="314"/>
      <c r="L1154" s="744"/>
      <c r="M1154" s="746"/>
      <c r="N1154" s="312"/>
      <c r="O1154" s="312"/>
      <c r="P1154" s="312"/>
      <c r="Q1154" s="312"/>
      <c r="R1154" s="312"/>
      <c r="S1154" s="312"/>
      <c r="T1154" s="263"/>
      <c r="U1154" s="263"/>
      <c r="V1154" s="263"/>
      <c r="W1154" s="258"/>
      <c r="X1154" s="263"/>
      <c r="Y1154" s="263"/>
      <c r="Z1154" s="263"/>
      <c r="AA1154" s="263"/>
      <c r="AB1154" s="312"/>
      <c r="AC1154" s="312"/>
      <c r="AD1154" s="312"/>
      <c r="AE1154" s="312"/>
      <c r="AF1154" s="312"/>
      <c r="AG1154" s="312"/>
      <c r="AH1154" s="312"/>
      <c r="AI1154" s="312"/>
      <c r="AJ1154" s="263"/>
      <c r="AK1154" s="263"/>
      <c r="AL1154" s="263"/>
      <c r="AM1154" s="263"/>
      <c r="AN1154" s="263"/>
      <c r="AO1154" s="263"/>
      <c r="AP1154" s="263"/>
      <c r="AQ1154" s="263"/>
      <c r="AS1154" s="117"/>
      <c r="AT1154" s="117"/>
      <c r="FK1154" s="125"/>
      <c r="FL1154" s="125"/>
      <c r="FM1154" s="125"/>
    </row>
    <row r="1155" spans="1:169" x14ac:dyDescent="0.3">
      <c r="A1155" s="309"/>
      <c r="B1155" s="310"/>
      <c r="C1155" s="263"/>
      <c r="D1155" s="263"/>
      <c r="E1155" s="263"/>
      <c r="F1155" s="263"/>
      <c r="G1155" s="263"/>
      <c r="H1155" s="263"/>
      <c r="I1155" s="625"/>
      <c r="J1155" s="314"/>
      <c r="K1155" s="314"/>
      <c r="L1155" s="744"/>
      <c r="M1155" s="746"/>
      <c r="N1155" s="312"/>
      <c r="O1155" s="312"/>
      <c r="P1155" s="312"/>
      <c r="Q1155" s="312"/>
      <c r="R1155" s="312"/>
      <c r="S1155" s="312"/>
      <c r="T1155" s="263"/>
      <c r="U1155" s="263"/>
      <c r="V1155" s="263"/>
      <c r="W1155" s="258"/>
      <c r="X1155" s="263"/>
      <c r="Y1155" s="263"/>
      <c r="Z1155" s="263"/>
      <c r="AA1155" s="263"/>
      <c r="AB1155" s="312"/>
      <c r="AC1155" s="312"/>
      <c r="AD1155" s="312"/>
      <c r="AE1155" s="312"/>
      <c r="AF1155" s="312"/>
      <c r="AG1155" s="312"/>
      <c r="AH1155" s="312"/>
      <c r="AI1155" s="312"/>
      <c r="AJ1155" s="263"/>
      <c r="AK1155" s="263"/>
      <c r="AL1155" s="263"/>
      <c r="AM1155" s="263"/>
      <c r="AN1155" s="263"/>
      <c r="AO1155" s="263"/>
      <c r="AP1155" s="263"/>
      <c r="AQ1155" s="263"/>
      <c r="AS1155" s="117"/>
      <c r="AT1155" s="117"/>
      <c r="FK1155" s="125"/>
      <c r="FL1155" s="125"/>
      <c r="FM1155" s="125"/>
    </row>
    <row r="1156" spans="1:169" x14ac:dyDescent="0.3">
      <c r="A1156" s="309"/>
      <c r="B1156" s="310"/>
      <c r="C1156" s="263"/>
      <c r="D1156" s="263"/>
      <c r="E1156" s="263"/>
      <c r="F1156" s="263"/>
      <c r="G1156" s="263"/>
      <c r="H1156" s="263"/>
      <c r="I1156" s="625"/>
      <c r="J1156" s="314"/>
      <c r="K1156" s="314"/>
      <c r="L1156" s="744"/>
      <c r="M1156" s="746"/>
      <c r="N1156" s="312"/>
      <c r="O1156" s="312"/>
      <c r="P1156" s="312"/>
      <c r="Q1156" s="312"/>
      <c r="R1156" s="312"/>
      <c r="S1156" s="312"/>
      <c r="T1156" s="263"/>
      <c r="U1156" s="263"/>
      <c r="V1156" s="263"/>
      <c r="W1156" s="258"/>
      <c r="X1156" s="263"/>
      <c r="Y1156" s="263"/>
      <c r="Z1156" s="263"/>
      <c r="AA1156" s="263"/>
      <c r="AB1156" s="312"/>
      <c r="AC1156" s="312"/>
      <c r="AD1156" s="312"/>
      <c r="AE1156" s="312"/>
      <c r="AF1156" s="312"/>
      <c r="AG1156" s="312"/>
      <c r="AH1156" s="312"/>
      <c r="AI1156" s="312"/>
      <c r="AJ1156" s="263"/>
      <c r="AK1156" s="263"/>
      <c r="AL1156" s="263"/>
      <c r="AM1156" s="263"/>
      <c r="AN1156" s="263"/>
      <c r="AO1156" s="263"/>
      <c r="AP1156" s="263"/>
      <c r="AQ1156" s="263"/>
      <c r="AS1156" s="117"/>
      <c r="AT1156" s="117"/>
      <c r="FK1156" s="125"/>
      <c r="FL1156" s="125"/>
      <c r="FM1156" s="125"/>
    </row>
    <row r="1157" spans="1:169" x14ac:dyDescent="0.3">
      <c r="A1157" s="309"/>
      <c r="B1157" s="310"/>
      <c r="C1157" s="263"/>
      <c r="D1157" s="263"/>
      <c r="E1157" s="263"/>
      <c r="F1157" s="263"/>
      <c r="G1157" s="263"/>
      <c r="H1157" s="263"/>
      <c r="I1157" s="625"/>
      <c r="J1157" s="314"/>
      <c r="K1157" s="314"/>
      <c r="L1157" s="744"/>
      <c r="M1157" s="746"/>
      <c r="N1157" s="312"/>
      <c r="O1157" s="312"/>
      <c r="P1157" s="312"/>
      <c r="Q1157" s="312"/>
      <c r="R1157" s="312"/>
      <c r="S1157" s="312"/>
      <c r="T1157" s="263"/>
      <c r="U1157" s="263"/>
      <c r="V1157" s="263"/>
      <c r="W1157" s="258"/>
      <c r="X1157" s="263"/>
      <c r="Y1157" s="263"/>
      <c r="Z1157" s="263"/>
      <c r="AA1157" s="263"/>
      <c r="AB1157" s="312"/>
      <c r="AC1157" s="312"/>
      <c r="AD1157" s="312"/>
      <c r="AE1157" s="312"/>
      <c r="AF1157" s="312"/>
      <c r="AG1157" s="312"/>
      <c r="AH1157" s="312"/>
      <c r="AI1157" s="312"/>
      <c r="AJ1157" s="263"/>
      <c r="AK1157" s="263"/>
      <c r="AL1157" s="263"/>
      <c r="AM1157" s="263"/>
      <c r="AN1157" s="263"/>
      <c r="AO1157" s="263"/>
      <c r="AP1157" s="263"/>
      <c r="AQ1157" s="263"/>
      <c r="AS1157" s="117"/>
      <c r="AT1157" s="117"/>
      <c r="FK1157" s="125"/>
      <c r="FL1157" s="125"/>
      <c r="FM1157" s="125"/>
    </row>
    <row r="1158" spans="1:169" x14ac:dyDescent="0.3">
      <c r="A1158" s="309"/>
      <c r="B1158" s="310"/>
      <c r="C1158" s="263"/>
      <c r="D1158" s="263"/>
      <c r="E1158" s="263"/>
      <c r="F1158" s="263"/>
      <c r="G1158" s="263"/>
      <c r="H1158" s="263"/>
      <c r="I1158" s="625"/>
      <c r="J1158" s="314"/>
      <c r="K1158" s="314"/>
      <c r="L1158" s="744"/>
      <c r="M1158" s="746"/>
      <c r="N1158" s="312"/>
      <c r="O1158" s="312"/>
      <c r="P1158" s="312"/>
      <c r="Q1158" s="312"/>
      <c r="R1158" s="312"/>
      <c r="S1158" s="312"/>
      <c r="T1158" s="263"/>
      <c r="U1158" s="263"/>
      <c r="V1158" s="263"/>
      <c r="W1158" s="258"/>
      <c r="X1158" s="263"/>
      <c r="Y1158" s="263"/>
      <c r="Z1158" s="263"/>
      <c r="AA1158" s="263"/>
      <c r="AB1158" s="312"/>
      <c r="AC1158" s="312"/>
      <c r="AD1158" s="312"/>
      <c r="AE1158" s="312"/>
      <c r="AF1158" s="312"/>
      <c r="AG1158" s="312"/>
      <c r="AH1158" s="312"/>
      <c r="AI1158" s="312"/>
      <c r="AJ1158" s="263"/>
      <c r="AK1158" s="263"/>
      <c r="AL1158" s="263"/>
      <c r="AM1158" s="263"/>
      <c r="AN1158" s="263"/>
      <c r="AO1158" s="263"/>
      <c r="AP1158" s="263"/>
      <c r="AQ1158" s="263"/>
      <c r="AS1158" s="117"/>
      <c r="AT1158" s="117"/>
      <c r="FK1158" s="125"/>
      <c r="FL1158" s="125"/>
      <c r="FM1158" s="125"/>
    </row>
    <row r="1159" spans="1:169" x14ac:dyDescent="0.3">
      <c r="A1159" s="309"/>
      <c r="B1159" s="310"/>
      <c r="C1159" s="263"/>
      <c r="D1159" s="263"/>
      <c r="E1159" s="263"/>
      <c r="F1159" s="263"/>
      <c r="G1159" s="263"/>
      <c r="H1159" s="263"/>
      <c r="I1159" s="625"/>
      <c r="J1159" s="314"/>
      <c r="K1159" s="314"/>
      <c r="L1159" s="744"/>
      <c r="M1159" s="746"/>
      <c r="N1159" s="312"/>
      <c r="O1159" s="312"/>
      <c r="P1159" s="312"/>
      <c r="Q1159" s="312"/>
      <c r="R1159" s="312"/>
      <c r="S1159" s="312"/>
      <c r="T1159" s="263"/>
      <c r="U1159" s="263"/>
      <c r="V1159" s="263"/>
      <c r="W1159" s="258"/>
      <c r="X1159" s="263"/>
      <c r="Y1159" s="263"/>
      <c r="Z1159" s="263"/>
      <c r="AA1159" s="263"/>
      <c r="AB1159" s="312"/>
      <c r="AC1159" s="312"/>
      <c r="AD1159" s="312"/>
      <c r="AE1159" s="312"/>
      <c r="AF1159" s="312"/>
      <c r="AG1159" s="312"/>
      <c r="AH1159" s="312"/>
      <c r="AI1159" s="312"/>
      <c r="AJ1159" s="263"/>
      <c r="AK1159" s="263"/>
      <c r="AL1159" s="263"/>
      <c r="AM1159" s="263"/>
      <c r="AN1159" s="263"/>
      <c r="AO1159" s="263"/>
      <c r="AP1159" s="263"/>
      <c r="AQ1159" s="263"/>
      <c r="AS1159" s="117"/>
      <c r="AT1159" s="117"/>
      <c r="FK1159" s="125"/>
      <c r="FL1159" s="125"/>
      <c r="FM1159" s="125"/>
    </row>
    <row r="1160" spans="1:169" x14ac:dyDescent="0.3">
      <c r="A1160" s="309"/>
      <c r="B1160" s="310"/>
      <c r="C1160" s="263"/>
      <c r="D1160" s="263"/>
      <c r="E1160" s="263"/>
      <c r="F1160" s="263"/>
      <c r="G1160" s="263"/>
      <c r="H1160" s="263"/>
      <c r="I1160" s="625"/>
      <c r="J1160" s="314"/>
      <c r="K1160" s="314"/>
      <c r="L1160" s="744"/>
      <c r="M1160" s="746"/>
      <c r="N1160" s="312"/>
      <c r="O1160" s="312"/>
      <c r="P1160" s="312"/>
      <c r="Q1160" s="312"/>
      <c r="R1160" s="312"/>
      <c r="S1160" s="312"/>
      <c r="T1160" s="263"/>
      <c r="U1160" s="263"/>
      <c r="V1160" s="263"/>
      <c r="W1160" s="258"/>
      <c r="X1160" s="263"/>
      <c r="Y1160" s="263"/>
      <c r="Z1160" s="263"/>
      <c r="AA1160" s="263"/>
      <c r="AB1160" s="312"/>
      <c r="AC1160" s="312"/>
      <c r="AD1160" s="312"/>
      <c r="AE1160" s="312"/>
      <c r="AF1160" s="312"/>
      <c r="AG1160" s="312"/>
      <c r="AH1160" s="312"/>
      <c r="AI1160" s="312"/>
      <c r="AJ1160" s="263"/>
      <c r="AK1160" s="263"/>
      <c r="AL1160" s="263"/>
      <c r="AM1160" s="263"/>
      <c r="AN1160" s="263"/>
      <c r="AO1160" s="263"/>
      <c r="AP1160" s="263"/>
      <c r="AQ1160" s="263"/>
      <c r="AS1160" s="117"/>
      <c r="AT1160" s="117"/>
      <c r="FK1160" s="125"/>
      <c r="FL1160" s="125"/>
      <c r="FM1160" s="125"/>
    </row>
    <row r="1161" spans="1:169" x14ac:dyDescent="0.3">
      <c r="A1161" s="309"/>
      <c r="B1161" s="310"/>
      <c r="C1161" s="263"/>
      <c r="D1161" s="263"/>
      <c r="E1161" s="263"/>
      <c r="F1161" s="263"/>
      <c r="G1161" s="263"/>
      <c r="H1161" s="263"/>
      <c r="I1161" s="625"/>
      <c r="J1161" s="314"/>
      <c r="K1161" s="314"/>
      <c r="L1161" s="744"/>
      <c r="M1161" s="746"/>
      <c r="N1161" s="312"/>
      <c r="O1161" s="312"/>
      <c r="P1161" s="312"/>
      <c r="Q1161" s="312"/>
      <c r="R1161" s="312"/>
      <c r="S1161" s="312"/>
      <c r="T1161" s="263"/>
      <c r="U1161" s="263"/>
      <c r="V1161" s="263"/>
      <c r="W1161" s="258"/>
      <c r="X1161" s="263"/>
      <c r="Y1161" s="263"/>
      <c r="Z1161" s="263"/>
      <c r="AA1161" s="263"/>
      <c r="AB1161" s="312"/>
      <c r="AC1161" s="312"/>
      <c r="AD1161" s="312"/>
      <c r="AE1161" s="312"/>
      <c r="AF1161" s="312"/>
      <c r="AG1161" s="312"/>
      <c r="AH1161" s="312"/>
      <c r="AI1161" s="312"/>
      <c r="AJ1161" s="263"/>
      <c r="AK1161" s="263"/>
      <c r="AL1161" s="263"/>
      <c r="AM1161" s="263"/>
      <c r="AN1161" s="263"/>
      <c r="AO1161" s="263"/>
      <c r="AP1161" s="263"/>
      <c r="AQ1161" s="263"/>
      <c r="AS1161" s="117"/>
      <c r="AT1161" s="117"/>
      <c r="FK1161" s="125"/>
      <c r="FL1161" s="125"/>
      <c r="FM1161" s="125"/>
    </row>
    <row r="1162" spans="1:169" x14ac:dyDescent="0.3">
      <c r="A1162" s="309"/>
      <c r="B1162" s="310"/>
      <c r="C1162" s="263"/>
      <c r="D1162" s="263"/>
      <c r="E1162" s="263"/>
      <c r="F1162" s="263"/>
      <c r="G1162" s="263"/>
      <c r="H1162" s="263"/>
      <c r="I1162" s="625"/>
      <c r="J1162" s="314"/>
      <c r="K1162" s="314"/>
      <c r="L1162" s="744"/>
      <c r="M1162" s="746"/>
      <c r="N1162" s="312"/>
      <c r="O1162" s="312"/>
      <c r="P1162" s="312"/>
      <c r="Q1162" s="312"/>
      <c r="R1162" s="312"/>
      <c r="S1162" s="312"/>
      <c r="T1162" s="263"/>
      <c r="U1162" s="263"/>
      <c r="V1162" s="263"/>
      <c r="W1162" s="258"/>
      <c r="X1162" s="263"/>
      <c r="Y1162" s="263"/>
      <c r="Z1162" s="263"/>
      <c r="AA1162" s="263"/>
      <c r="AB1162" s="312"/>
      <c r="AC1162" s="312"/>
      <c r="AD1162" s="312"/>
      <c r="AE1162" s="312"/>
      <c r="AF1162" s="312"/>
      <c r="AG1162" s="312"/>
      <c r="AH1162" s="312"/>
      <c r="AI1162" s="312"/>
      <c r="AJ1162" s="263"/>
      <c r="AK1162" s="263"/>
      <c r="AL1162" s="263"/>
      <c r="AM1162" s="263"/>
      <c r="AN1162" s="263"/>
      <c r="AO1162" s="263"/>
      <c r="AP1162" s="263"/>
      <c r="AQ1162" s="263"/>
      <c r="AS1162" s="117"/>
      <c r="AT1162" s="117"/>
      <c r="FK1162" s="125"/>
      <c r="FL1162" s="125"/>
      <c r="FM1162" s="125"/>
    </row>
    <row r="1163" spans="1:169" x14ac:dyDescent="0.3">
      <c r="A1163" s="309"/>
      <c r="B1163" s="310"/>
      <c r="C1163" s="263"/>
      <c r="D1163" s="263"/>
      <c r="E1163" s="263"/>
      <c r="F1163" s="263"/>
      <c r="G1163" s="263"/>
      <c r="H1163" s="263"/>
      <c r="I1163" s="625"/>
      <c r="J1163" s="314"/>
      <c r="K1163" s="314"/>
      <c r="L1163" s="744"/>
      <c r="M1163" s="746"/>
      <c r="N1163" s="312"/>
      <c r="O1163" s="312"/>
      <c r="P1163" s="312"/>
      <c r="Q1163" s="312"/>
      <c r="R1163" s="312"/>
      <c r="S1163" s="312"/>
      <c r="T1163" s="263"/>
      <c r="U1163" s="263"/>
      <c r="V1163" s="263"/>
      <c r="W1163" s="258"/>
      <c r="X1163" s="263"/>
      <c r="Y1163" s="263"/>
      <c r="Z1163" s="263"/>
      <c r="AA1163" s="263"/>
      <c r="AB1163" s="312"/>
      <c r="AC1163" s="312"/>
      <c r="AD1163" s="312"/>
      <c r="AE1163" s="312"/>
      <c r="AF1163" s="312"/>
      <c r="AG1163" s="312"/>
      <c r="AH1163" s="312"/>
      <c r="AI1163" s="312"/>
      <c r="AJ1163" s="263"/>
      <c r="AK1163" s="263"/>
      <c r="AL1163" s="263"/>
      <c r="AM1163" s="263"/>
      <c r="AN1163" s="263"/>
      <c r="AO1163" s="263"/>
      <c r="AP1163" s="263"/>
      <c r="AQ1163" s="263"/>
      <c r="AS1163" s="117"/>
      <c r="AT1163" s="117"/>
      <c r="FK1163" s="125"/>
      <c r="FL1163" s="125"/>
      <c r="FM1163" s="125"/>
    </row>
    <row r="1164" spans="1:169" x14ac:dyDescent="0.3">
      <c r="A1164" s="309"/>
      <c r="B1164" s="310"/>
      <c r="C1164" s="263"/>
      <c r="D1164" s="263"/>
      <c r="E1164" s="263"/>
      <c r="F1164" s="263"/>
      <c r="G1164" s="263"/>
      <c r="H1164" s="263"/>
      <c r="I1164" s="625"/>
      <c r="J1164" s="314"/>
      <c r="K1164" s="314"/>
      <c r="L1164" s="744"/>
      <c r="M1164" s="746"/>
      <c r="N1164" s="312"/>
      <c r="O1164" s="312"/>
      <c r="P1164" s="312"/>
      <c r="Q1164" s="312"/>
      <c r="R1164" s="312"/>
      <c r="S1164" s="312"/>
      <c r="T1164" s="263"/>
      <c r="U1164" s="263"/>
      <c r="V1164" s="263"/>
      <c r="W1164" s="258"/>
      <c r="X1164" s="263"/>
      <c r="Y1164" s="263"/>
      <c r="Z1164" s="263"/>
      <c r="AA1164" s="263"/>
      <c r="AB1164" s="312"/>
      <c r="AC1164" s="312"/>
      <c r="AD1164" s="312"/>
      <c r="AE1164" s="312"/>
      <c r="AF1164" s="312"/>
      <c r="AG1164" s="312"/>
      <c r="AH1164" s="312"/>
      <c r="AI1164" s="312"/>
      <c r="AJ1164" s="263"/>
      <c r="AK1164" s="263"/>
      <c r="AL1164" s="263"/>
      <c r="AM1164" s="263"/>
      <c r="AN1164" s="263"/>
      <c r="AO1164" s="263"/>
      <c r="AP1164" s="263"/>
      <c r="AQ1164" s="263"/>
      <c r="AS1164" s="117"/>
      <c r="AT1164" s="117"/>
      <c r="FK1164" s="125"/>
      <c r="FL1164" s="125"/>
      <c r="FM1164" s="125"/>
    </row>
    <row r="1165" spans="1:169" x14ac:dyDescent="0.3">
      <c r="A1165" s="309"/>
      <c r="B1165" s="310"/>
      <c r="C1165" s="263"/>
      <c r="D1165" s="263"/>
      <c r="E1165" s="263"/>
      <c r="F1165" s="263"/>
      <c r="G1165" s="263"/>
      <c r="H1165" s="263"/>
      <c r="I1165" s="625"/>
      <c r="J1165" s="314"/>
      <c r="K1165" s="314"/>
      <c r="L1165" s="744"/>
      <c r="M1165" s="746"/>
      <c r="N1165" s="312"/>
      <c r="O1165" s="312"/>
      <c r="P1165" s="312"/>
      <c r="Q1165" s="312"/>
      <c r="R1165" s="312"/>
      <c r="S1165" s="312"/>
      <c r="T1165" s="263"/>
      <c r="U1165" s="263"/>
      <c r="V1165" s="263"/>
      <c r="W1165" s="258"/>
      <c r="X1165" s="263"/>
      <c r="Y1165" s="263"/>
      <c r="Z1165" s="263"/>
      <c r="AA1165" s="263"/>
      <c r="AB1165" s="312"/>
      <c r="AC1165" s="312"/>
      <c r="AD1165" s="312"/>
      <c r="AE1165" s="312"/>
      <c r="AF1165" s="312"/>
      <c r="AG1165" s="312"/>
      <c r="AH1165" s="312"/>
      <c r="AI1165" s="312"/>
      <c r="AJ1165" s="263"/>
      <c r="AK1165" s="263"/>
      <c r="AL1165" s="263"/>
      <c r="AM1165" s="263"/>
      <c r="AN1165" s="263"/>
      <c r="AO1165" s="263"/>
      <c r="AP1165" s="263"/>
      <c r="AQ1165" s="263"/>
      <c r="AS1165" s="117"/>
      <c r="AT1165" s="117"/>
      <c r="FK1165" s="125"/>
      <c r="FL1165" s="125"/>
      <c r="FM1165" s="125"/>
    </row>
    <row r="1166" spans="1:169" x14ac:dyDescent="0.3">
      <c r="A1166" s="309"/>
      <c r="B1166" s="310"/>
      <c r="C1166" s="263"/>
      <c r="D1166" s="263"/>
      <c r="E1166" s="263"/>
      <c r="F1166" s="263"/>
      <c r="G1166" s="263"/>
      <c r="H1166" s="263"/>
      <c r="I1166" s="625"/>
      <c r="J1166" s="314"/>
      <c r="K1166" s="314"/>
      <c r="L1166" s="744"/>
      <c r="M1166" s="746"/>
      <c r="N1166" s="312"/>
      <c r="O1166" s="312"/>
      <c r="P1166" s="312"/>
      <c r="Q1166" s="312"/>
      <c r="R1166" s="312"/>
      <c r="S1166" s="312"/>
      <c r="T1166" s="263"/>
      <c r="U1166" s="263"/>
      <c r="V1166" s="263"/>
      <c r="W1166" s="258"/>
      <c r="X1166" s="263"/>
      <c r="Y1166" s="263"/>
      <c r="Z1166" s="263"/>
      <c r="AA1166" s="263"/>
      <c r="AB1166" s="312"/>
      <c r="AC1166" s="312"/>
      <c r="AD1166" s="312"/>
      <c r="AE1166" s="312"/>
      <c r="AF1166" s="312"/>
      <c r="AG1166" s="312"/>
      <c r="AH1166" s="312"/>
      <c r="AI1166" s="312"/>
      <c r="AJ1166" s="263"/>
      <c r="AK1166" s="263"/>
      <c r="AL1166" s="263"/>
      <c r="AM1166" s="263"/>
      <c r="AN1166" s="263"/>
      <c r="AO1166" s="263"/>
      <c r="AP1166" s="263"/>
      <c r="AQ1166" s="263"/>
      <c r="AS1166" s="117"/>
      <c r="AT1166" s="117"/>
      <c r="FK1166" s="125"/>
      <c r="FL1166" s="125"/>
      <c r="FM1166" s="125"/>
    </row>
    <row r="1167" spans="1:169" x14ac:dyDescent="0.3">
      <c r="A1167" s="309"/>
      <c r="B1167" s="310"/>
      <c r="C1167" s="263"/>
      <c r="D1167" s="263"/>
      <c r="E1167" s="263"/>
      <c r="F1167" s="263"/>
      <c r="G1167" s="263"/>
      <c r="H1167" s="263"/>
      <c r="I1167" s="625"/>
      <c r="J1167" s="314"/>
      <c r="K1167" s="314"/>
      <c r="L1167" s="744"/>
      <c r="M1167" s="746"/>
      <c r="N1167" s="312"/>
      <c r="O1167" s="312"/>
      <c r="P1167" s="312"/>
      <c r="Q1167" s="312"/>
      <c r="R1167" s="312"/>
      <c r="S1167" s="312"/>
      <c r="T1167" s="263"/>
      <c r="U1167" s="263"/>
      <c r="V1167" s="263"/>
      <c r="W1167" s="258"/>
      <c r="X1167" s="263"/>
      <c r="Y1167" s="263"/>
      <c r="Z1167" s="263"/>
      <c r="AA1167" s="263"/>
      <c r="AB1167" s="312"/>
      <c r="AC1167" s="312"/>
      <c r="AD1167" s="312"/>
      <c r="AE1167" s="312"/>
      <c r="AF1167" s="312"/>
      <c r="AG1167" s="312"/>
      <c r="AH1167" s="312"/>
      <c r="AI1167" s="312"/>
      <c r="AJ1167" s="263"/>
      <c r="AK1167" s="263"/>
      <c r="AL1167" s="263"/>
      <c r="AM1167" s="263"/>
      <c r="AN1167" s="263"/>
      <c r="AO1167" s="263"/>
      <c r="AP1167" s="263"/>
      <c r="AQ1167" s="263"/>
      <c r="AS1167" s="117"/>
      <c r="AT1167" s="117"/>
      <c r="FK1167" s="125"/>
      <c r="FL1167" s="125"/>
      <c r="FM1167" s="125"/>
    </row>
    <row r="1168" spans="1:169" x14ac:dyDescent="0.3">
      <c r="A1168" s="309"/>
      <c r="B1168" s="310"/>
      <c r="C1168" s="263"/>
      <c r="D1168" s="263"/>
      <c r="E1168" s="263"/>
      <c r="F1168" s="263"/>
      <c r="G1168" s="263"/>
      <c r="H1168" s="263"/>
      <c r="I1168" s="625"/>
      <c r="J1168" s="314"/>
      <c r="K1168" s="314"/>
      <c r="L1168" s="744"/>
      <c r="M1168" s="746"/>
      <c r="N1168" s="312"/>
      <c r="O1168" s="312"/>
      <c r="P1168" s="312"/>
      <c r="Q1168" s="312"/>
      <c r="R1168" s="312"/>
      <c r="S1168" s="312"/>
      <c r="T1168" s="263"/>
      <c r="U1168" s="263"/>
      <c r="V1168" s="263"/>
      <c r="W1168" s="258"/>
      <c r="X1168" s="263"/>
      <c r="Y1168" s="263"/>
      <c r="Z1168" s="263"/>
      <c r="AA1168" s="263"/>
      <c r="AB1168" s="312"/>
      <c r="AC1168" s="312"/>
      <c r="AD1168" s="312"/>
      <c r="AE1168" s="312"/>
      <c r="AF1168" s="312"/>
      <c r="AG1168" s="312"/>
      <c r="AH1168" s="312"/>
      <c r="AI1168" s="312"/>
      <c r="AJ1168" s="263"/>
      <c r="AK1168" s="263"/>
      <c r="AL1168" s="263"/>
      <c r="AM1168" s="263"/>
      <c r="AN1168" s="263"/>
      <c r="AO1168" s="263"/>
      <c r="AP1168" s="263"/>
      <c r="AQ1168" s="263"/>
      <c r="AS1168" s="117"/>
      <c r="AT1168" s="117"/>
      <c r="FK1168" s="125"/>
      <c r="FL1168" s="125"/>
      <c r="FM1168" s="125"/>
    </row>
    <row r="1169" spans="1:169" x14ac:dyDescent="0.3">
      <c r="A1169" s="309"/>
      <c r="B1169" s="310"/>
      <c r="C1169" s="263"/>
      <c r="D1169" s="263"/>
      <c r="E1169" s="263"/>
      <c r="F1169" s="263"/>
      <c r="G1169" s="263"/>
      <c r="H1169" s="263"/>
      <c r="I1169" s="625"/>
      <c r="J1169" s="314"/>
      <c r="K1169" s="314"/>
      <c r="L1169" s="744"/>
      <c r="M1169" s="746"/>
      <c r="N1169" s="312"/>
      <c r="O1169" s="312"/>
      <c r="P1169" s="312"/>
      <c r="Q1169" s="312"/>
      <c r="R1169" s="312"/>
      <c r="S1169" s="312"/>
      <c r="T1169" s="263"/>
      <c r="U1169" s="263"/>
      <c r="V1169" s="263"/>
      <c r="W1169" s="258"/>
      <c r="X1169" s="263"/>
      <c r="Y1169" s="263"/>
      <c r="Z1169" s="263"/>
      <c r="AA1169" s="263"/>
      <c r="AB1169" s="312"/>
      <c r="AC1169" s="312"/>
      <c r="AD1169" s="312"/>
      <c r="AE1169" s="312"/>
      <c r="AF1169" s="312"/>
      <c r="AG1169" s="312"/>
      <c r="AH1169" s="312"/>
      <c r="AI1169" s="312"/>
      <c r="AJ1169" s="263"/>
      <c r="AK1169" s="263"/>
      <c r="AL1169" s="263"/>
      <c r="AM1169" s="263"/>
      <c r="AN1169" s="263"/>
      <c r="AO1169" s="263"/>
      <c r="AP1169" s="263"/>
      <c r="AQ1169" s="263"/>
      <c r="AS1169" s="117"/>
      <c r="AT1169" s="117"/>
      <c r="FK1169" s="125"/>
      <c r="FL1169" s="125"/>
      <c r="FM1169" s="125"/>
    </row>
    <row r="1170" spans="1:169" x14ac:dyDescent="0.3">
      <c r="A1170" s="309"/>
      <c r="B1170" s="310"/>
      <c r="C1170" s="263"/>
      <c r="D1170" s="263"/>
      <c r="E1170" s="263"/>
      <c r="F1170" s="263"/>
      <c r="G1170" s="263"/>
      <c r="H1170" s="263"/>
      <c r="I1170" s="625"/>
      <c r="J1170" s="314"/>
      <c r="K1170" s="314"/>
      <c r="L1170" s="744"/>
      <c r="M1170" s="746"/>
      <c r="N1170" s="312"/>
      <c r="O1170" s="312"/>
      <c r="P1170" s="312"/>
      <c r="Q1170" s="312"/>
      <c r="R1170" s="312"/>
      <c r="S1170" s="312"/>
      <c r="T1170" s="263"/>
      <c r="U1170" s="263"/>
      <c r="V1170" s="263"/>
      <c r="W1170" s="258"/>
      <c r="X1170" s="263"/>
      <c r="Y1170" s="263"/>
      <c r="Z1170" s="263"/>
      <c r="AA1170" s="263"/>
      <c r="AB1170" s="312"/>
      <c r="AC1170" s="312"/>
      <c r="AD1170" s="312"/>
      <c r="AE1170" s="312"/>
      <c r="AF1170" s="312"/>
      <c r="AG1170" s="312"/>
      <c r="AH1170" s="312"/>
      <c r="AI1170" s="312"/>
      <c r="AJ1170" s="263"/>
      <c r="AK1170" s="263"/>
      <c r="AL1170" s="263"/>
      <c r="AM1170" s="263"/>
      <c r="AN1170" s="263"/>
      <c r="AO1170" s="263"/>
      <c r="AP1170" s="263"/>
      <c r="AQ1170" s="263"/>
      <c r="AS1170" s="117"/>
      <c r="AT1170" s="117"/>
      <c r="FK1170" s="125"/>
      <c r="FL1170" s="125"/>
      <c r="FM1170" s="125"/>
    </row>
    <row r="1171" spans="1:169" x14ac:dyDescent="0.3">
      <c r="A1171" s="309"/>
      <c r="B1171" s="310"/>
      <c r="C1171" s="263"/>
      <c r="D1171" s="263"/>
      <c r="E1171" s="263"/>
      <c r="F1171" s="263"/>
      <c r="G1171" s="263"/>
      <c r="H1171" s="263"/>
      <c r="I1171" s="625"/>
      <c r="J1171" s="314"/>
      <c r="K1171" s="314"/>
      <c r="L1171" s="744"/>
      <c r="M1171" s="746"/>
      <c r="N1171" s="312"/>
      <c r="O1171" s="312"/>
      <c r="P1171" s="312"/>
      <c r="Q1171" s="312"/>
      <c r="R1171" s="312"/>
      <c r="S1171" s="312"/>
      <c r="T1171" s="263"/>
      <c r="U1171" s="263"/>
      <c r="V1171" s="263"/>
      <c r="W1171" s="258"/>
      <c r="X1171" s="263"/>
      <c r="Y1171" s="263"/>
      <c r="Z1171" s="263"/>
      <c r="AA1171" s="263"/>
      <c r="AB1171" s="312"/>
      <c r="AC1171" s="312"/>
      <c r="AD1171" s="312"/>
      <c r="AE1171" s="312"/>
      <c r="AF1171" s="312"/>
      <c r="AG1171" s="312"/>
      <c r="AH1171" s="312"/>
      <c r="AI1171" s="312"/>
      <c r="AJ1171" s="263"/>
      <c r="AK1171" s="263"/>
      <c r="AL1171" s="263"/>
      <c r="AM1171" s="263"/>
      <c r="AN1171" s="263"/>
      <c r="AO1171" s="263"/>
      <c r="AP1171" s="263"/>
      <c r="AQ1171" s="263"/>
      <c r="AS1171" s="117"/>
      <c r="AT1171" s="117"/>
      <c r="FK1171" s="125"/>
      <c r="FL1171" s="125"/>
      <c r="FM1171" s="125"/>
    </row>
    <row r="1172" spans="1:169" x14ac:dyDescent="0.3">
      <c r="A1172" s="309"/>
      <c r="B1172" s="310"/>
      <c r="C1172" s="263"/>
      <c r="D1172" s="263"/>
      <c r="E1172" s="263"/>
      <c r="F1172" s="263"/>
      <c r="G1172" s="263"/>
      <c r="H1172" s="263"/>
      <c r="I1172" s="625"/>
      <c r="J1172" s="314"/>
      <c r="K1172" s="314"/>
      <c r="L1172" s="744"/>
      <c r="M1172" s="746"/>
      <c r="N1172" s="312"/>
      <c r="O1172" s="312"/>
      <c r="P1172" s="312"/>
      <c r="Q1172" s="312"/>
      <c r="R1172" s="312"/>
      <c r="S1172" s="312"/>
      <c r="T1172" s="263"/>
      <c r="U1172" s="263"/>
      <c r="V1172" s="263"/>
      <c r="W1172" s="258"/>
      <c r="X1172" s="263"/>
      <c r="Y1172" s="263"/>
      <c r="Z1172" s="263"/>
      <c r="AA1172" s="263"/>
      <c r="AB1172" s="312"/>
      <c r="AC1172" s="312"/>
      <c r="AD1172" s="312"/>
      <c r="AE1172" s="312"/>
      <c r="AF1172" s="312"/>
      <c r="AG1172" s="312"/>
      <c r="AH1172" s="312"/>
      <c r="AI1172" s="312"/>
      <c r="AJ1172" s="263"/>
      <c r="AK1172" s="263"/>
      <c r="AL1172" s="263"/>
      <c r="AM1172" s="263"/>
      <c r="AN1172" s="263"/>
      <c r="AO1172" s="263"/>
      <c r="AP1172" s="263"/>
      <c r="AQ1172" s="263"/>
      <c r="AS1172" s="117"/>
      <c r="AT1172" s="117"/>
      <c r="FK1172" s="125"/>
      <c r="FL1172" s="125"/>
      <c r="FM1172" s="125"/>
    </row>
    <row r="1173" spans="1:169" x14ac:dyDescent="0.3">
      <c r="A1173" s="309"/>
      <c r="B1173" s="310"/>
      <c r="C1173" s="263"/>
      <c r="D1173" s="263"/>
      <c r="E1173" s="263"/>
      <c r="F1173" s="263"/>
      <c r="G1173" s="263"/>
      <c r="H1173" s="263"/>
      <c r="I1173" s="625"/>
      <c r="J1173" s="314"/>
      <c r="K1173" s="314"/>
      <c r="L1173" s="744"/>
      <c r="M1173" s="746"/>
      <c r="N1173" s="312"/>
      <c r="O1173" s="312"/>
      <c r="P1173" s="312"/>
      <c r="Q1173" s="312"/>
      <c r="R1173" s="312"/>
      <c r="S1173" s="312"/>
      <c r="T1173" s="263"/>
      <c r="U1173" s="263"/>
      <c r="V1173" s="263"/>
      <c r="W1173" s="258"/>
      <c r="X1173" s="263"/>
      <c r="Y1173" s="263"/>
      <c r="Z1173" s="263"/>
      <c r="AA1173" s="263"/>
      <c r="AB1173" s="312"/>
      <c r="AC1173" s="312"/>
      <c r="AD1173" s="312"/>
      <c r="AE1173" s="312"/>
      <c r="AF1173" s="312"/>
      <c r="AG1173" s="312"/>
      <c r="AH1173" s="312"/>
      <c r="AI1173" s="312"/>
      <c r="AJ1173" s="263"/>
      <c r="AK1173" s="263"/>
      <c r="AL1173" s="263"/>
      <c r="AM1173" s="263"/>
      <c r="AN1173" s="263"/>
      <c r="AO1173" s="263"/>
      <c r="AP1173" s="263"/>
      <c r="AQ1173" s="263"/>
      <c r="AS1173" s="117"/>
      <c r="AT1173" s="117"/>
      <c r="FK1173" s="125"/>
      <c r="FL1173" s="125"/>
      <c r="FM1173" s="125"/>
    </row>
    <row r="1174" spans="1:169" x14ac:dyDescent="0.3">
      <c r="A1174" s="309"/>
      <c r="B1174" s="310"/>
      <c r="C1174" s="263"/>
      <c r="D1174" s="263"/>
      <c r="E1174" s="263"/>
      <c r="F1174" s="263"/>
      <c r="G1174" s="263"/>
      <c r="H1174" s="263"/>
      <c r="I1174" s="625"/>
      <c r="J1174" s="314"/>
      <c r="K1174" s="314"/>
      <c r="L1174" s="744"/>
      <c r="M1174" s="746"/>
      <c r="N1174" s="312"/>
      <c r="O1174" s="312"/>
      <c r="P1174" s="312"/>
      <c r="Q1174" s="312"/>
      <c r="R1174" s="312"/>
      <c r="S1174" s="312"/>
      <c r="T1174" s="263"/>
      <c r="U1174" s="263"/>
      <c r="V1174" s="263"/>
      <c r="W1174" s="258"/>
      <c r="X1174" s="263"/>
      <c r="Y1174" s="263"/>
      <c r="Z1174" s="263"/>
      <c r="AA1174" s="263"/>
      <c r="AB1174" s="312"/>
      <c r="AC1174" s="312"/>
      <c r="AD1174" s="312"/>
      <c r="AE1174" s="312"/>
      <c r="AF1174" s="312"/>
      <c r="AG1174" s="312"/>
      <c r="AH1174" s="312"/>
      <c r="AI1174" s="312"/>
      <c r="AJ1174" s="263"/>
      <c r="AK1174" s="263"/>
      <c r="AL1174" s="263"/>
      <c r="AM1174" s="263"/>
      <c r="AN1174" s="263"/>
      <c r="AO1174" s="263"/>
      <c r="AP1174" s="263"/>
      <c r="AQ1174" s="263"/>
      <c r="AS1174" s="117"/>
      <c r="AT1174" s="117"/>
      <c r="FK1174" s="125"/>
      <c r="FL1174" s="125"/>
      <c r="FM1174" s="125"/>
    </row>
    <row r="1175" spans="1:169" x14ac:dyDescent="0.3">
      <c r="A1175" s="309"/>
      <c r="B1175" s="310"/>
      <c r="C1175" s="263"/>
      <c r="D1175" s="263"/>
      <c r="E1175" s="263"/>
      <c r="F1175" s="263"/>
      <c r="G1175" s="263"/>
      <c r="H1175" s="263"/>
      <c r="I1175" s="625"/>
      <c r="J1175" s="314"/>
      <c r="K1175" s="314"/>
      <c r="L1175" s="744"/>
      <c r="M1175" s="746"/>
      <c r="N1175" s="312"/>
      <c r="O1175" s="312"/>
      <c r="P1175" s="312"/>
      <c r="Q1175" s="312"/>
      <c r="R1175" s="312"/>
      <c r="S1175" s="312"/>
      <c r="T1175" s="263"/>
      <c r="U1175" s="263"/>
      <c r="V1175" s="263"/>
      <c r="W1175" s="258"/>
      <c r="X1175" s="263"/>
      <c r="Y1175" s="263"/>
      <c r="Z1175" s="263"/>
      <c r="AA1175" s="263"/>
      <c r="AB1175" s="312"/>
      <c r="AC1175" s="312"/>
      <c r="AD1175" s="312"/>
      <c r="AE1175" s="312"/>
      <c r="AF1175" s="312"/>
      <c r="AG1175" s="312"/>
      <c r="AH1175" s="312"/>
      <c r="AI1175" s="312"/>
      <c r="AJ1175" s="263"/>
      <c r="AK1175" s="263"/>
      <c r="AL1175" s="263"/>
      <c r="AM1175" s="263"/>
      <c r="AN1175" s="263"/>
      <c r="AO1175" s="263"/>
      <c r="AP1175" s="263"/>
      <c r="AQ1175" s="263"/>
      <c r="AS1175" s="117"/>
      <c r="AT1175" s="117"/>
      <c r="FK1175" s="125"/>
      <c r="FL1175" s="125"/>
      <c r="FM1175" s="125"/>
    </row>
    <row r="1176" spans="1:169" x14ac:dyDescent="0.3">
      <c r="A1176" s="309"/>
      <c r="B1176" s="310"/>
      <c r="C1176" s="263"/>
      <c r="D1176" s="263"/>
      <c r="E1176" s="263"/>
      <c r="F1176" s="263"/>
      <c r="G1176" s="263"/>
      <c r="H1176" s="263"/>
      <c r="I1176" s="625"/>
      <c r="J1176" s="314"/>
      <c r="K1176" s="314"/>
      <c r="L1176" s="744"/>
      <c r="M1176" s="746"/>
      <c r="N1176" s="312"/>
      <c r="O1176" s="312"/>
      <c r="P1176" s="312"/>
      <c r="Q1176" s="312"/>
      <c r="R1176" s="312"/>
      <c r="S1176" s="312"/>
      <c r="T1176" s="263"/>
      <c r="U1176" s="263"/>
      <c r="V1176" s="263"/>
      <c r="W1176" s="258"/>
      <c r="X1176" s="263"/>
      <c r="Y1176" s="263"/>
      <c r="Z1176" s="263"/>
      <c r="AA1176" s="263"/>
      <c r="AB1176" s="312"/>
      <c r="AC1176" s="312"/>
      <c r="AD1176" s="312"/>
      <c r="AE1176" s="312"/>
      <c r="AF1176" s="312"/>
      <c r="AG1176" s="312"/>
      <c r="AH1176" s="312"/>
      <c r="AI1176" s="312"/>
      <c r="AJ1176" s="263"/>
      <c r="AK1176" s="263"/>
      <c r="AL1176" s="263"/>
      <c r="AM1176" s="263"/>
      <c r="AN1176" s="263"/>
      <c r="AO1176" s="263"/>
      <c r="AP1176" s="263"/>
      <c r="AQ1176" s="263"/>
      <c r="AS1176" s="117"/>
      <c r="AT1176" s="117"/>
      <c r="FK1176" s="125"/>
      <c r="FL1176" s="125"/>
      <c r="FM1176" s="125"/>
    </row>
    <row r="1177" spans="1:169" x14ac:dyDescent="0.3">
      <c r="A1177" s="309"/>
      <c r="B1177" s="310"/>
      <c r="C1177" s="263"/>
      <c r="D1177" s="263"/>
      <c r="E1177" s="263"/>
      <c r="F1177" s="263"/>
      <c r="G1177" s="263"/>
      <c r="H1177" s="263"/>
      <c r="I1177" s="625"/>
      <c r="J1177" s="314"/>
      <c r="K1177" s="314"/>
      <c r="L1177" s="744"/>
      <c r="M1177" s="746"/>
      <c r="N1177" s="312"/>
      <c r="O1177" s="312"/>
      <c r="P1177" s="312"/>
      <c r="Q1177" s="312"/>
      <c r="R1177" s="312"/>
      <c r="S1177" s="312"/>
      <c r="T1177" s="263"/>
      <c r="U1177" s="263"/>
      <c r="V1177" s="263"/>
      <c r="W1177" s="258"/>
      <c r="X1177" s="263"/>
      <c r="Y1177" s="263"/>
      <c r="Z1177" s="263"/>
      <c r="AA1177" s="263"/>
      <c r="AB1177" s="312"/>
      <c r="AC1177" s="312"/>
      <c r="AD1177" s="312"/>
      <c r="AE1177" s="312"/>
      <c r="AF1177" s="312"/>
      <c r="AG1177" s="312"/>
      <c r="AH1177" s="312"/>
      <c r="AI1177" s="312"/>
      <c r="AJ1177" s="263"/>
      <c r="AK1177" s="263"/>
      <c r="AL1177" s="263"/>
      <c r="AM1177" s="263"/>
      <c r="AN1177" s="263"/>
      <c r="AO1177" s="263"/>
      <c r="AP1177" s="263"/>
      <c r="AQ1177" s="263"/>
      <c r="AS1177" s="117"/>
      <c r="AT1177" s="117"/>
      <c r="FK1177" s="125"/>
      <c r="FL1177" s="125"/>
      <c r="FM1177" s="125"/>
    </row>
    <row r="1178" spans="1:169" x14ac:dyDescent="0.3">
      <c r="A1178" s="309"/>
      <c r="B1178" s="310"/>
      <c r="C1178" s="263"/>
      <c r="D1178" s="263"/>
      <c r="E1178" s="263"/>
      <c r="F1178" s="263"/>
      <c r="G1178" s="263"/>
      <c r="H1178" s="263"/>
      <c r="I1178" s="625"/>
      <c r="J1178" s="314"/>
      <c r="K1178" s="314"/>
      <c r="L1178" s="744"/>
      <c r="M1178" s="746"/>
      <c r="N1178" s="312"/>
      <c r="O1178" s="312"/>
      <c r="P1178" s="312"/>
      <c r="Q1178" s="312"/>
      <c r="R1178" s="312"/>
      <c r="S1178" s="312"/>
      <c r="T1178" s="263"/>
      <c r="U1178" s="263"/>
      <c r="V1178" s="263"/>
      <c r="W1178" s="258"/>
      <c r="X1178" s="263"/>
      <c r="Y1178" s="263"/>
      <c r="Z1178" s="263"/>
      <c r="AA1178" s="263"/>
      <c r="AB1178" s="312"/>
      <c r="AC1178" s="312"/>
      <c r="AD1178" s="312"/>
      <c r="AE1178" s="312"/>
      <c r="AF1178" s="312"/>
      <c r="AG1178" s="312"/>
      <c r="AH1178" s="312"/>
      <c r="AI1178" s="312"/>
      <c r="AJ1178" s="263"/>
      <c r="AK1178" s="263"/>
      <c r="AL1178" s="263"/>
      <c r="AM1178" s="263"/>
      <c r="AN1178" s="263"/>
      <c r="AO1178" s="263"/>
      <c r="AP1178" s="263"/>
      <c r="AQ1178" s="263"/>
      <c r="AS1178" s="117"/>
      <c r="AT1178" s="117"/>
      <c r="FK1178" s="125"/>
      <c r="FL1178" s="125"/>
      <c r="FM1178" s="125"/>
    </row>
    <row r="1179" spans="1:169" x14ac:dyDescent="0.3">
      <c r="A1179" s="309"/>
      <c r="B1179" s="310"/>
      <c r="C1179" s="263"/>
      <c r="D1179" s="263"/>
      <c r="E1179" s="263"/>
      <c r="F1179" s="263"/>
      <c r="G1179" s="263"/>
      <c r="H1179" s="263"/>
      <c r="I1179" s="625"/>
      <c r="J1179" s="314"/>
      <c r="K1179" s="314"/>
      <c r="L1179" s="744"/>
      <c r="M1179" s="746"/>
      <c r="N1179" s="312"/>
      <c r="O1179" s="312"/>
      <c r="P1179" s="312"/>
      <c r="Q1179" s="312"/>
      <c r="R1179" s="312"/>
      <c r="S1179" s="312"/>
      <c r="T1179" s="263"/>
      <c r="U1179" s="263"/>
      <c r="V1179" s="263"/>
      <c r="W1179" s="258"/>
      <c r="X1179" s="263"/>
      <c r="Y1179" s="263"/>
      <c r="Z1179" s="263"/>
      <c r="AA1179" s="263"/>
      <c r="AB1179" s="312"/>
      <c r="AC1179" s="312"/>
      <c r="AD1179" s="312"/>
      <c r="AE1179" s="312"/>
      <c r="AF1179" s="312"/>
      <c r="AG1179" s="312"/>
      <c r="AH1179" s="312"/>
      <c r="AI1179" s="312"/>
      <c r="AJ1179" s="263"/>
      <c r="AK1179" s="263"/>
      <c r="AL1179" s="263"/>
      <c r="AM1179" s="263"/>
      <c r="AN1179" s="263"/>
      <c r="AO1179" s="263"/>
      <c r="AP1179" s="263"/>
      <c r="AQ1179" s="263"/>
      <c r="AS1179" s="117"/>
      <c r="AT1179" s="117"/>
      <c r="FK1179" s="125"/>
      <c r="FL1179" s="125"/>
      <c r="FM1179" s="125"/>
    </row>
    <row r="1180" spans="1:169" x14ac:dyDescent="0.3">
      <c r="A1180" s="309"/>
      <c r="B1180" s="310"/>
      <c r="C1180" s="263"/>
      <c r="D1180" s="263"/>
      <c r="E1180" s="263"/>
      <c r="F1180" s="263"/>
      <c r="G1180" s="263"/>
      <c r="H1180" s="263"/>
      <c r="I1180" s="625"/>
      <c r="J1180" s="314"/>
      <c r="K1180" s="314"/>
      <c r="L1180" s="744"/>
      <c r="M1180" s="746"/>
      <c r="N1180" s="312"/>
      <c r="O1180" s="312"/>
      <c r="P1180" s="312"/>
      <c r="Q1180" s="312"/>
      <c r="R1180" s="312"/>
      <c r="S1180" s="312"/>
      <c r="T1180" s="263"/>
      <c r="U1180" s="263"/>
      <c r="V1180" s="263"/>
      <c r="W1180" s="258"/>
      <c r="X1180" s="263"/>
      <c r="Y1180" s="263"/>
      <c r="Z1180" s="263"/>
      <c r="AA1180" s="263"/>
      <c r="AB1180" s="312"/>
      <c r="AC1180" s="312"/>
      <c r="AD1180" s="312"/>
      <c r="AE1180" s="312"/>
      <c r="AF1180" s="312"/>
      <c r="AG1180" s="312"/>
      <c r="AH1180" s="312"/>
      <c r="AI1180" s="312"/>
      <c r="AJ1180" s="263"/>
      <c r="AK1180" s="263"/>
      <c r="AL1180" s="263"/>
      <c r="AM1180" s="263"/>
      <c r="AN1180" s="263"/>
      <c r="AO1180" s="263"/>
      <c r="AP1180" s="263"/>
      <c r="AQ1180" s="263"/>
      <c r="AS1180" s="117"/>
      <c r="AT1180" s="117"/>
      <c r="FK1180" s="125"/>
      <c r="FL1180" s="125"/>
      <c r="FM1180" s="125"/>
    </row>
    <row r="1181" spans="1:169" x14ac:dyDescent="0.3">
      <c r="A1181" s="309"/>
      <c r="B1181" s="310"/>
      <c r="C1181" s="263"/>
      <c r="D1181" s="263"/>
      <c r="E1181" s="263"/>
      <c r="F1181" s="263"/>
      <c r="G1181" s="263"/>
      <c r="H1181" s="263"/>
      <c r="I1181" s="625"/>
      <c r="J1181" s="314"/>
      <c r="K1181" s="314"/>
      <c r="L1181" s="744"/>
      <c r="M1181" s="746"/>
      <c r="N1181" s="312"/>
      <c r="O1181" s="312"/>
      <c r="P1181" s="312"/>
      <c r="Q1181" s="312"/>
      <c r="R1181" s="312"/>
      <c r="S1181" s="312"/>
      <c r="T1181" s="263"/>
      <c r="U1181" s="263"/>
      <c r="V1181" s="263"/>
      <c r="W1181" s="258"/>
      <c r="X1181" s="263"/>
      <c r="Y1181" s="263"/>
      <c r="Z1181" s="263"/>
      <c r="AA1181" s="263"/>
      <c r="AB1181" s="312"/>
      <c r="AC1181" s="312"/>
      <c r="AD1181" s="312"/>
      <c r="AE1181" s="312"/>
      <c r="AF1181" s="312"/>
      <c r="AG1181" s="312"/>
      <c r="AH1181" s="312"/>
      <c r="AI1181" s="312"/>
      <c r="AJ1181" s="263"/>
      <c r="AK1181" s="263"/>
      <c r="AL1181" s="263"/>
      <c r="AM1181" s="263"/>
      <c r="AN1181" s="263"/>
      <c r="AO1181" s="263"/>
      <c r="AP1181" s="263"/>
      <c r="AQ1181" s="263"/>
      <c r="AS1181" s="117"/>
      <c r="AT1181" s="117"/>
      <c r="FK1181" s="125"/>
      <c r="FL1181" s="125"/>
      <c r="FM1181" s="125"/>
    </row>
    <row r="1182" spans="1:169" x14ac:dyDescent="0.3">
      <c r="A1182" s="309"/>
      <c r="B1182" s="310"/>
      <c r="C1182" s="263"/>
      <c r="D1182" s="263"/>
      <c r="E1182" s="263"/>
      <c r="F1182" s="263"/>
      <c r="G1182" s="263"/>
      <c r="H1182" s="263"/>
      <c r="I1182" s="625"/>
      <c r="J1182" s="314"/>
      <c r="K1182" s="314"/>
      <c r="L1182" s="744"/>
      <c r="M1182" s="746"/>
      <c r="N1182" s="312"/>
      <c r="O1182" s="312"/>
      <c r="P1182" s="312"/>
      <c r="Q1182" s="312"/>
      <c r="R1182" s="312"/>
      <c r="S1182" s="312"/>
      <c r="T1182" s="263"/>
      <c r="U1182" s="263"/>
      <c r="V1182" s="263"/>
      <c r="W1182" s="258"/>
      <c r="X1182" s="263"/>
      <c r="Y1182" s="263"/>
      <c r="Z1182" s="263"/>
      <c r="AA1182" s="263"/>
      <c r="AB1182" s="312"/>
      <c r="AC1182" s="312"/>
      <c r="AD1182" s="312"/>
      <c r="AE1182" s="312"/>
      <c r="AF1182" s="312"/>
      <c r="AG1182" s="312"/>
      <c r="AH1182" s="312"/>
      <c r="AI1182" s="312"/>
      <c r="AJ1182" s="263"/>
      <c r="AK1182" s="263"/>
      <c r="AL1182" s="263"/>
      <c r="AM1182" s="263"/>
      <c r="AN1182" s="263"/>
      <c r="AO1182" s="263"/>
      <c r="AP1182" s="263"/>
      <c r="AQ1182" s="263"/>
      <c r="AS1182" s="117"/>
      <c r="AT1182" s="117"/>
      <c r="FK1182" s="125"/>
      <c r="FL1182" s="125"/>
      <c r="FM1182" s="125"/>
    </row>
    <row r="1183" spans="1:169" x14ac:dyDescent="0.3">
      <c r="A1183" s="309"/>
      <c r="B1183" s="310"/>
      <c r="C1183" s="263"/>
      <c r="D1183" s="263"/>
      <c r="E1183" s="263"/>
      <c r="F1183" s="263"/>
      <c r="G1183" s="263"/>
      <c r="H1183" s="263"/>
      <c r="I1183" s="625"/>
      <c r="J1183" s="314"/>
      <c r="K1183" s="314"/>
      <c r="L1183" s="744"/>
      <c r="M1183" s="746"/>
      <c r="N1183" s="312"/>
      <c r="O1183" s="312"/>
      <c r="P1183" s="312"/>
      <c r="Q1183" s="312"/>
      <c r="R1183" s="312"/>
      <c r="S1183" s="312"/>
      <c r="T1183" s="263"/>
      <c r="U1183" s="263"/>
      <c r="V1183" s="263"/>
      <c r="W1183" s="258"/>
      <c r="X1183" s="263"/>
      <c r="Y1183" s="263"/>
      <c r="Z1183" s="263"/>
      <c r="AA1183" s="263"/>
      <c r="AB1183" s="312"/>
      <c r="AC1183" s="312"/>
      <c r="AD1183" s="312"/>
      <c r="AE1183" s="312"/>
      <c r="AF1183" s="312"/>
      <c r="AG1183" s="312"/>
      <c r="AH1183" s="312"/>
      <c r="AI1183" s="312"/>
      <c r="AJ1183" s="263"/>
      <c r="AK1183" s="263"/>
      <c r="AL1183" s="263"/>
      <c r="AM1183" s="263"/>
      <c r="AN1183" s="263"/>
      <c r="AO1183" s="263"/>
      <c r="AP1183" s="263"/>
      <c r="AQ1183" s="263"/>
      <c r="AS1183" s="117"/>
      <c r="AT1183" s="117"/>
      <c r="FK1183" s="125"/>
      <c r="FL1183" s="125"/>
      <c r="FM1183" s="125"/>
    </row>
    <row r="1184" spans="1:169" x14ac:dyDescent="0.3">
      <c r="A1184" s="309"/>
      <c r="B1184" s="310"/>
      <c r="C1184" s="263"/>
      <c r="D1184" s="263"/>
      <c r="E1184" s="263"/>
      <c r="F1184" s="263"/>
      <c r="G1184" s="263"/>
      <c r="H1184" s="263"/>
      <c r="I1184" s="625"/>
      <c r="J1184" s="314"/>
      <c r="K1184" s="314"/>
      <c r="L1184" s="744"/>
      <c r="M1184" s="746"/>
      <c r="N1184" s="312"/>
      <c r="O1184" s="312"/>
      <c r="P1184" s="312"/>
      <c r="Q1184" s="312"/>
      <c r="R1184" s="312"/>
      <c r="S1184" s="312"/>
      <c r="T1184" s="263"/>
      <c r="U1184" s="263"/>
      <c r="V1184" s="263"/>
      <c r="W1184" s="258"/>
      <c r="X1184" s="263"/>
      <c r="Y1184" s="263"/>
      <c r="Z1184" s="263"/>
      <c r="AA1184" s="263"/>
      <c r="AB1184" s="312"/>
      <c r="AC1184" s="312"/>
      <c r="AD1184" s="312"/>
      <c r="AE1184" s="312"/>
      <c r="AF1184" s="312"/>
      <c r="AG1184" s="312"/>
      <c r="AH1184" s="312"/>
      <c r="AI1184" s="312"/>
      <c r="AJ1184" s="263"/>
      <c r="AK1184" s="263"/>
      <c r="AL1184" s="263"/>
      <c r="AM1184" s="263"/>
      <c r="AN1184" s="263"/>
      <c r="AO1184" s="263"/>
      <c r="AP1184" s="263"/>
      <c r="AQ1184" s="263"/>
      <c r="AS1184" s="117"/>
      <c r="AT1184" s="117"/>
      <c r="FK1184" s="125"/>
      <c r="FL1184" s="125"/>
      <c r="FM1184" s="125"/>
    </row>
    <row r="1185" spans="1:169" x14ac:dyDescent="0.3">
      <c r="A1185" s="309"/>
      <c r="B1185" s="310"/>
      <c r="C1185" s="263"/>
      <c r="D1185" s="263"/>
      <c r="E1185" s="263"/>
      <c r="F1185" s="263"/>
      <c r="G1185" s="263"/>
      <c r="H1185" s="263"/>
      <c r="I1185" s="625"/>
      <c r="J1185" s="314"/>
      <c r="K1185" s="314"/>
      <c r="L1185" s="744"/>
      <c r="M1185" s="746"/>
      <c r="N1185" s="312"/>
      <c r="O1185" s="312"/>
      <c r="P1185" s="312"/>
      <c r="Q1185" s="312"/>
      <c r="R1185" s="312"/>
      <c r="S1185" s="312"/>
      <c r="T1185" s="263"/>
      <c r="U1185" s="263"/>
      <c r="V1185" s="263"/>
      <c r="W1185" s="258"/>
      <c r="X1185" s="263"/>
      <c r="Y1185" s="263"/>
      <c r="Z1185" s="263"/>
      <c r="AA1185" s="263"/>
      <c r="AB1185" s="312"/>
      <c r="AC1185" s="312"/>
      <c r="AD1185" s="312"/>
      <c r="AE1185" s="312"/>
      <c r="AF1185" s="312"/>
      <c r="AG1185" s="312"/>
      <c r="AH1185" s="312"/>
      <c r="AI1185" s="312"/>
      <c r="AJ1185" s="263"/>
      <c r="AK1185" s="263"/>
      <c r="AL1185" s="263"/>
      <c r="AM1185" s="263"/>
      <c r="AN1185" s="263"/>
      <c r="AO1185" s="263"/>
      <c r="AP1185" s="263"/>
      <c r="AQ1185" s="263"/>
      <c r="AS1185" s="117"/>
      <c r="AT1185" s="117"/>
      <c r="FK1185" s="125"/>
      <c r="FL1185" s="125"/>
      <c r="FM1185" s="125"/>
    </row>
    <row r="1186" spans="1:169" x14ac:dyDescent="0.3">
      <c r="A1186" s="309"/>
      <c r="B1186" s="310"/>
      <c r="C1186" s="263"/>
      <c r="D1186" s="263"/>
      <c r="E1186" s="263"/>
      <c r="F1186" s="263"/>
      <c r="G1186" s="263"/>
      <c r="H1186" s="263"/>
      <c r="I1186" s="625"/>
      <c r="J1186" s="314"/>
      <c r="K1186" s="314"/>
      <c r="L1186" s="744"/>
      <c r="M1186" s="746"/>
      <c r="N1186" s="312"/>
      <c r="O1186" s="312"/>
      <c r="P1186" s="312"/>
      <c r="Q1186" s="312"/>
      <c r="R1186" s="312"/>
      <c r="S1186" s="312"/>
      <c r="T1186" s="263"/>
      <c r="U1186" s="263"/>
      <c r="V1186" s="263"/>
      <c r="W1186" s="258"/>
      <c r="X1186" s="263"/>
      <c r="Y1186" s="263"/>
      <c r="Z1186" s="263"/>
      <c r="AA1186" s="263"/>
      <c r="AB1186" s="312"/>
      <c r="AC1186" s="312"/>
      <c r="AD1186" s="312"/>
      <c r="AE1186" s="312"/>
      <c r="AF1186" s="312"/>
      <c r="AG1186" s="312"/>
      <c r="AH1186" s="312"/>
      <c r="AI1186" s="312"/>
      <c r="AJ1186" s="263"/>
      <c r="AK1186" s="263"/>
      <c r="AL1186" s="263"/>
      <c r="AM1186" s="263"/>
      <c r="AN1186" s="263"/>
      <c r="AO1186" s="263"/>
      <c r="AP1186" s="263"/>
      <c r="AQ1186" s="263"/>
      <c r="AS1186" s="117"/>
      <c r="AT1186" s="117"/>
      <c r="FK1186" s="125"/>
      <c r="FL1186" s="125"/>
      <c r="FM1186" s="125"/>
    </row>
    <row r="1187" spans="1:169" x14ac:dyDescent="0.3">
      <c r="A1187" s="309"/>
      <c r="B1187" s="310"/>
      <c r="C1187" s="263"/>
      <c r="D1187" s="263"/>
      <c r="E1187" s="263"/>
      <c r="F1187" s="263"/>
      <c r="G1187" s="263"/>
      <c r="H1187" s="263"/>
      <c r="I1187" s="625"/>
      <c r="J1187" s="314"/>
      <c r="K1187" s="314"/>
      <c r="L1187" s="744"/>
      <c r="M1187" s="746"/>
      <c r="N1187" s="312"/>
      <c r="O1187" s="312"/>
      <c r="P1187" s="312"/>
      <c r="Q1187" s="312"/>
      <c r="R1187" s="312"/>
      <c r="S1187" s="312"/>
      <c r="T1187" s="263"/>
      <c r="U1187" s="263"/>
      <c r="V1187" s="263"/>
      <c r="W1187" s="258"/>
      <c r="X1187" s="263"/>
      <c r="Y1187" s="263"/>
      <c r="Z1187" s="263"/>
      <c r="AA1187" s="263"/>
      <c r="AB1187" s="312"/>
      <c r="AC1187" s="312"/>
      <c r="AD1187" s="312"/>
      <c r="AE1187" s="312"/>
      <c r="AF1187" s="312"/>
      <c r="AG1187" s="312"/>
      <c r="AH1187" s="312"/>
      <c r="AI1187" s="312"/>
      <c r="AJ1187" s="263"/>
      <c r="AK1187" s="263"/>
      <c r="AL1187" s="263"/>
      <c r="AM1187" s="263"/>
      <c r="AN1187" s="263"/>
      <c r="AO1187" s="263"/>
      <c r="AP1187" s="263"/>
      <c r="AQ1187" s="263"/>
      <c r="AS1187" s="117"/>
      <c r="AT1187" s="117"/>
      <c r="FK1187" s="125"/>
      <c r="FL1187" s="125"/>
      <c r="FM1187" s="125"/>
    </row>
    <row r="1188" spans="1:169" x14ac:dyDescent="0.3">
      <c r="A1188" s="309"/>
      <c r="B1188" s="310"/>
      <c r="C1188" s="263"/>
      <c r="D1188" s="263"/>
      <c r="E1188" s="263"/>
      <c r="F1188" s="263"/>
      <c r="G1188" s="263"/>
      <c r="H1188" s="263"/>
      <c r="I1188" s="625"/>
      <c r="J1188" s="314"/>
      <c r="K1188" s="314"/>
      <c r="L1188" s="744"/>
      <c r="M1188" s="746"/>
      <c r="N1188" s="312"/>
      <c r="O1188" s="312"/>
      <c r="P1188" s="312"/>
      <c r="Q1188" s="312"/>
      <c r="R1188" s="312"/>
      <c r="S1188" s="312"/>
      <c r="T1188" s="263"/>
      <c r="U1188" s="263"/>
      <c r="V1188" s="263"/>
      <c r="W1188" s="258"/>
      <c r="X1188" s="263"/>
      <c r="Y1188" s="263"/>
      <c r="Z1188" s="263"/>
      <c r="AA1188" s="263"/>
      <c r="AB1188" s="312"/>
      <c r="AC1188" s="312"/>
      <c r="AD1188" s="312"/>
      <c r="AE1188" s="312"/>
      <c r="AF1188" s="312"/>
      <c r="AG1188" s="312"/>
      <c r="AH1188" s="312"/>
      <c r="AI1188" s="312"/>
      <c r="AJ1188" s="263"/>
      <c r="AK1188" s="263"/>
      <c r="AL1188" s="263"/>
      <c r="AM1188" s="263"/>
      <c r="AN1188" s="263"/>
      <c r="AO1188" s="263"/>
      <c r="AP1188" s="263"/>
      <c r="AQ1188" s="263"/>
      <c r="AS1188" s="117"/>
      <c r="AT1188" s="117"/>
      <c r="FK1188" s="125"/>
      <c r="FL1188" s="125"/>
      <c r="FM1188" s="125"/>
    </row>
    <row r="1189" spans="1:169" x14ac:dyDescent="0.3">
      <c r="A1189" s="309"/>
      <c r="B1189" s="310"/>
      <c r="C1189" s="263"/>
      <c r="D1189" s="263"/>
      <c r="E1189" s="263"/>
      <c r="F1189" s="263"/>
      <c r="G1189" s="263"/>
      <c r="H1189" s="263"/>
      <c r="I1189" s="625"/>
      <c r="J1189" s="314"/>
      <c r="K1189" s="314"/>
      <c r="L1189" s="744"/>
      <c r="M1189" s="746"/>
      <c r="N1189" s="312"/>
      <c r="O1189" s="312"/>
      <c r="P1189" s="312"/>
      <c r="Q1189" s="312"/>
      <c r="R1189" s="312"/>
      <c r="S1189" s="312"/>
      <c r="T1189" s="263"/>
      <c r="U1189" s="263"/>
      <c r="V1189" s="263"/>
      <c r="W1189" s="258"/>
      <c r="X1189" s="263"/>
      <c r="Y1189" s="263"/>
      <c r="Z1189" s="263"/>
      <c r="AA1189" s="263"/>
      <c r="AB1189" s="312"/>
      <c r="AC1189" s="312"/>
      <c r="AD1189" s="312"/>
      <c r="AE1189" s="312"/>
      <c r="AF1189" s="312"/>
      <c r="AG1189" s="312"/>
      <c r="AH1189" s="312"/>
      <c r="AI1189" s="312"/>
      <c r="AJ1189" s="263"/>
      <c r="AK1189" s="263"/>
      <c r="AL1189" s="263"/>
      <c r="AM1189" s="263"/>
      <c r="AN1189" s="263"/>
      <c r="AO1189" s="263"/>
      <c r="AP1189" s="263"/>
      <c r="AQ1189" s="263"/>
      <c r="AS1189" s="117"/>
      <c r="AT1189" s="117"/>
      <c r="FK1189" s="125"/>
      <c r="FL1189" s="125"/>
      <c r="FM1189" s="125"/>
    </row>
    <row r="1190" spans="1:169" x14ac:dyDescent="0.3">
      <c r="A1190" s="309"/>
      <c r="B1190" s="310"/>
      <c r="C1190" s="263"/>
      <c r="D1190" s="263"/>
      <c r="E1190" s="263"/>
      <c r="F1190" s="263"/>
      <c r="G1190" s="263"/>
      <c r="H1190" s="263"/>
      <c r="I1190" s="625"/>
      <c r="J1190" s="314"/>
      <c r="K1190" s="314"/>
      <c r="L1190" s="744"/>
      <c r="M1190" s="746"/>
      <c r="N1190" s="312"/>
      <c r="O1190" s="312"/>
      <c r="P1190" s="312"/>
      <c r="Q1190" s="312"/>
      <c r="R1190" s="312"/>
      <c r="S1190" s="312"/>
      <c r="T1190" s="263"/>
      <c r="U1190" s="263"/>
      <c r="V1190" s="263"/>
      <c r="W1190" s="258"/>
      <c r="X1190" s="263"/>
      <c r="Y1190" s="263"/>
      <c r="Z1190" s="263"/>
      <c r="AA1190" s="263"/>
      <c r="AB1190" s="312"/>
      <c r="AC1190" s="312"/>
      <c r="AD1190" s="312"/>
      <c r="AE1190" s="312"/>
      <c r="AF1190" s="312"/>
      <c r="AG1190" s="312"/>
      <c r="AH1190" s="312"/>
      <c r="AI1190" s="312"/>
      <c r="AJ1190" s="263"/>
      <c r="AK1190" s="263"/>
      <c r="AL1190" s="263"/>
      <c r="AM1190" s="263"/>
      <c r="AN1190" s="263"/>
      <c r="AO1190" s="263"/>
      <c r="AP1190" s="263"/>
      <c r="AQ1190" s="263"/>
      <c r="AS1190" s="117"/>
      <c r="AT1190" s="117"/>
      <c r="FK1190" s="125"/>
      <c r="FL1190" s="125"/>
      <c r="FM1190" s="125"/>
    </row>
    <row r="1191" spans="1:169" x14ac:dyDescent="0.3">
      <c r="A1191" s="309"/>
      <c r="B1191" s="310"/>
      <c r="C1191" s="263"/>
      <c r="D1191" s="263"/>
      <c r="E1191" s="263"/>
      <c r="F1191" s="263"/>
      <c r="G1191" s="263"/>
      <c r="H1191" s="263"/>
      <c r="I1191" s="625"/>
      <c r="J1191" s="314"/>
      <c r="K1191" s="314"/>
      <c r="L1191" s="744"/>
      <c r="M1191" s="746"/>
      <c r="N1191" s="312"/>
      <c r="O1191" s="312"/>
      <c r="P1191" s="312"/>
      <c r="Q1191" s="312"/>
      <c r="R1191" s="312"/>
      <c r="S1191" s="312"/>
      <c r="T1191" s="263"/>
      <c r="U1191" s="263"/>
      <c r="V1191" s="263"/>
      <c r="W1191" s="258"/>
      <c r="X1191" s="263"/>
      <c r="Y1191" s="263"/>
      <c r="Z1191" s="263"/>
      <c r="AA1191" s="263"/>
      <c r="AB1191" s="312"/>
      <c r="AC1191" s="312"/>
      <c r="AD1191" s="312"/>
      <c r="AE1191" s="312"/>
      <c r="AF1191" s="312"/>
      <c r="AG1191" s="312"/>
      <c r="AH1191" s="312"/>
      <c r="AI1191" s="312"/>
      <c r="AJ1191" s="263"/>
      <c r="AK1191" s="263"/>
      <c r="AL1191" s="263"/>
      <c r="AM1191" s="263"/>
      <c r="AN1191" s="263"/>
      <c r="AO1191" s="263"/>
      <c r="AP1191" s="263"/>
      <c r="AQ1191" s="263"/>
      <c r="AS1191" s="117"/>
      <c r="AT1191" s="117"/>
      <c r="FK1191" s="125"/>
      <c r="FL1191" s="125"/>
      <c r="FM1191" s="125"/>
    </row>
    <row r="1192" spans="1:169" x14ac:dyDescent="0.3">
      <c r="A1192" s="309"/>
      <c r="B1192" s="310"/>
      <c r="C1192" s="263"/>
      <c r="D1192" s="263"/>
      <c r="E1192" s="263"/>
      <c r="F1192" s="263"/>
      <c r="G1192" s="263"/>
      <c r="H1192" s="263"/>
      <c r="I1192" s="625"/>
      <c r="J1192" s="314"/>
      <c r="K1192" s="314"/>
      <c r="L1192" s="744"/>
      <c r="M1192" s="746"/>
      <c r="N1192" s="312"/>
      <c r="O1192" s="312"/>
      <c r="P1192" s="312"/>
      <c r="Q1192" s="312"/>
      <c r="R1192" s="312"/>
      <c r="S1192" s="312"/>
      <c r="T1192" s="263"/>
      <c r="U1192" s="263"/>
      <c r="V1192" s="263"/>
      <c r="W1192" s="258"/>
      <c r="X1192" s="263"/>
      <c r="Y1192" s="263"/>
      <c r="Z1192" s="263"/>
      <c r="AA1192" s="263"/>
      <c r="AB1192" s="312"/>
      <c r="AC1192" s="312"/>
      <c r="AD1192" s="312"/>
      <c r="AE1192" s="312"/>
      <c r="AF1192" s="312"/>
      <c r="AG1192" s="312"/>
      <c r="AH1192" s="312"/>
      <c r="AI1192" s="312"/>
      <c r="AJ1192" s="263"/>
      <c r="AK1192" s="263"/>
      <c r="AL1192" s="263"/>
      <c r="AM1192" s="263"/>
      <c r="AN1192" s="263"/>
      <c r="AO1192" s="263"/>
      <c r="AP1192" s="263"/>
      <c r="AQ1192" s="263"/>
      <c r="AS1192" s="117"/>
      <c r="AT1192" s="117"/>
      <c r="FK1192" s="125"/>
      <c r="FL1192" s="125"/>
      <c r="FM1192" s="125"/>
    </row>
    <row r="1193" spans="1:169" x14ac:dyDescent="0.3">
      <c r="A1193" s="309"/>
      <c r="B1193" s="310"/>
      <c r="C1193" s="263"/>
      <c r="D1193" s="263"/>
      <c r="E1193" s="263"/>
      <c r="F1193" s="263"/>
      <c r="G1193" s="263"/>
      <c r="H1193" s="263"/>
      <c r="I1193" s="625"/>
      <c r="J1193" s="314"/>
      <c r="K1193" s="314"/>
      <c r="L1193" s="744"/>
      <c r="M1193" s="746"/>
      <c r="N1193" s="312"/>
      <c r="O1193" s="312"/>
      <c r="P1193" s="312"/>
      <c r="Q1193" s="312"/>
      <c r="R1193" s="312"/>
      <c r="S1193" s="312"/>
      <c r="T1193" s="263"/>
      <c r="U1193" s="263"/>
      <c r="V1193" s="263"/>
      <c r="W1193" s="258"/>
      <c r="X1193" s="263"/>
      <c r="Y1193" s="263"/>
      <c r="Z1193" s="263"/>
      <c r="AA1193" s="263"/>
      <c r="AB1193" s="312"/>
      <c r="AC1193" s="312"/>
      <c r="AD1193" s="312"/>
      <c r="AE1193" s="312"/>
      <c r="AF1193" s="312"/>
      <c r="AG1193" s="312"/>
      <c r="AH1193" s="312"/>
      <c r="AI1193" s="312"/>
      <c r="AJ1193" s="263"/>
      <c r="AK1193" s="263"/>
      <c r="AL1193" s="263"/>
      <c r="AM1193" s="263"/>
      <c r="AN1193" s="263"/>
      <c r="AO1193" s="263"/>
      <c r="AP1193" s="263"/>
      <c r="AQ1193" s="263"/>
      <c r="AS1193" s="117"/>
      <c r="AT1193" s="117"/>
      <c r="FK1193" s="125"/>
      <c r="FL1193" s="125"/>
      <c r="FM1193" s="125"/>
    </row>
    <row r="1194" spans="1:169" x14ac:dyDescent="0.3">
      <c r="A1194" s="309"/>
      <c r="B1194" s="310"/>
      <c r="C1194" s="263"/>
      <c r="D1194" s="263"/>
      <c r="E1194" s="263"/>
      <c r="F1194" s="263"/>
      <c r="G1194" s="263"/>
      <c r="H1194" s="263"/>
      <c r="I1194" s="625"/>
      <c r="J1194" s="314"/>
      <c r="K1194" s="314"/>
      <c r="L1194" s="744"/>
      <c r="M1194" s="746"/>
      <c r="N1194" s="312"/>
      <c r="O1194" s="312"/>
      <c r="P1194" s="312"/>
      <c r="Q1194" s="312"/>
      <c r="R1194" s="312"/>
      <c r="S1194" s="312"/>
      <c r="T1194" s="263"/>
      <c r="U1194" s="263"/>
      <c r="V1194" s="263"/>
      <c r="W1194" s="258"/>
      <c r="X1194" s="263"/>
      <c r="Y1194" s="263"/>
      <c r="Z1194" s="263"/>
      <c r="AA1194" s="263"/>
      <c r="AB1194" s="312"/>
      <c r="AC1194" s="312"/>
      <c r="AD1194" s="312"/>
      <c r="AE1194" s="312"/>
      <c r="AF1194" s="312"/>
      <c r="AG1194" s="312"/>
      <c r="AH1194" s="312"/>
      <c r="AI1194" s="312"/>
      <c r="AJ1194" s="263"/>
      <c r="AK1194" s="263"/>
      <c r="AL1194" s="263"/>
      <c r="AM1194" s="263"/>
      <c r="AN1194" s="263"/>
      <c r="AO1194" s="263"/>
      <c r="AP1194" s="263"/>
      <c r="AQ1194" s="263"/>
      <c r="AS1194" s="117"/>
      <c r="AT1194" s="117"/>
      <c r="FK1194" s="125"/>
      <c r="FL1194" s="125"/>
      <c r="FM1194" s="125"/>
    </row>
    <row r="1195" spans="1:169" x14ac:dyDescent="0.3">
      <c r="A1195" s="309"/>
      <c r="B1195" s="310"/>
      <c r="C1195" s="263"/>
      <c r="D1195" s="263"/>
      <c r="E1195" s="263"/>
      <c r="F1195" s="263"/>
      <c r="G1195" s="263"/>
      <c r="H1195" s="263"/>
      <c r="I1195" s="625"/>
      <c r="J1195" s="314"/>
      <c r="K1195" s="314"/>
      <c r="L1195" s="744"/>
      <c r="M1195" s="746"/>
      <c r="N1195" s="312"/>
      <c r="O1195" s="312"/>
      <c r="P1195" s="312"/>
      <c r="Q1195" s="312"/>
      <c r="R1195" s="312"/>
      <c r="S1195" s="312"/>
      <c r="T1195" s="263"/>
      <c r="U1195" s="263"/>
      <c r="V1195" s="263"/>
      <c r="W1195" s="258"/>
      <c r="X1195" s="263"/>
      <c r="Y1195" s="263"/>
      <c r="Z1195" s="263"/>
      <c r="AA1195" s="263"/>
      <c r="AB1195" s="312"/>
      <c r="AC1195" s="312"/>
      <c r="AD1195" s="312"/>
      <c r="AE1195" s="312"/>
      <c r="AF1195" s="312"/>
      <c r="AG1195" s="312"/>
      <c r="AH1195" s="312"/>
      <c r="AI1195" s="312"/>
      <c r="AJ1195" s="263"/>
      <c r="AK1195" s="263"/>
      <c r="AL1195" s="263"/>
      <c r="AM1195" s="263"/>
      <c r="AN1195" s="263"/>
      <c r="AO1195" s="263"/>
      <c r="AP1195" s="263"/>
      <c r="AQ1195" s="263"/>
      <c r="AS1195" s="117"/>
      <c r="AT1195" s="117"/>
      <c r="FK1195" s="125"/>
      <c r="FL1195" s="125"/>
      <c r="FM1195" s="125"/>
    </row>
    <row r="1196" spans="1:169" x14ac:dyDescent="0.3">
      <c r="A1196" s="309"/>
      <c r="B1196" s="310"/>
      <c r="C1196" s="263"/>
      <c r="D1196" s="263"/>
      <c r="E1196" s="263"/>
      <c r="F1196" s="263"/>
      <c r="G1196" s="263"/>
      <c r="H1196" s="263"/>
      <c r="I1196" s="625"/>
      <c r="J1196" s="314"/>
      <c r="K1196" s="314"/>
      <c r="L1196" s="744"/>
      <c r="M1196" s="746"/>
      <c r="N1196" s="312"/>
      <c r="O1196" s="312"/>
      <c r="P1196" s="312"/>
      <c r="Q1196" s="312"/>
      <c r="R1196" s="312"/>
      <c r="S1196" s="312"/>
      <c r="T1196" s="263"/>
      <c r="U1196" s="263"/>
      <c r="V1196" s="263"/>
      <c r="W1196" s="258"/>
      <c r="X1196" s="263"/>
      <c r="Y1196" s="263"/>
      <c r="Z1196" s="263"/>
      <c r="AA1196" s="263"/>
      <c r="AB1196" s="312"/>
      <c r="AC1196" s="312"/>
      <c r="AD1196" s="312"/>
      <c r="AE1196" s="312"/>
      <c r="AF1196" s="312"/>
      <c r="AG1196" s="312"/>
      <c r="AH1196" s="312"/>
      <c r="AI1196" s="312"/>
      <c r="AJ1196" s="263"/>
      <c r="AK1196" s="263"/>
      <c r="AL1196" s="263"/>
      <c r="AM1196" s="263"/>
      <c r="AN1196" s="263"/>
      <c r="AO1196" s="263"/>
      <c r="AP1196" s="263"/>
      <c r="AQ1196" s="263"/>
      <c r="AS1196" s="117"/>
      <c r="AT1196" s="117"/>
      <c r="FK1196" s="125"/>
      <c r="FL1196" s="125"/>
      <c r="FM1196" s="125"/>
    </row>
    <row r="1197" spans="1:169" x14ac:dyDescent="0.3">
      <c r="A1197" s="309"/>
      <c r="B1197" s="310"/>
      <c r="C1197" s="263"/>
      <c r="D1197" s="263"/>
      <c r="E1197" s="263"/>
      <c r="F1197" s="263"/>
      <c r="G1197" s="263"/>
      <c r="H1197" s="263"/>
      <c r="I1197" s="625"/>
      <c r="J1197" s="314"/>
      <c r="K1197" s="314"/>
      <c r="L1197" s="744"/>
      <c r="M1197" s="746"/>
      <c r="N1197" s="312"/>
      <c r="O1197" s="312"/>
      <c r="P1197" s="312"/>
      <c r="Q1197" s="312"/>
      <c r="R1197" s="312"/>
      <c r="S1197" s="312"/>
      <c r="T1197" s="263"/>
      <c r="U1197" s="263"/>
      <c r="V1197" s="263"/>
      <c r="W1197" s="258"/>
      <c r="X1197" s="263"/>
      <c r="Y1197" s="263"/>
      <c r="Z1197" s="263"/>
      <c r="AA1197" s="263"/>
      <c r="AB1197" s="312"/>
      <c r="AC1197" s="312"/>
      <c r="AD1197" s="312"/>
      <c r="AE1197" s="312"/>
      <c r="AF1197" s="312"/>
      <c r="AG1197" s="312"/>
      <c r="AH1197" s="312"/>
      <c r="AI1197" s="312"/>
      <c r="AJ1197" s="263"/>
      <c r="AK1197" s="263"/>
      <c r="AL1197" s="263"/>
      <c r="AM1197" s="263"/>
      <c r="AN1197" s="263"/>
      <c r="AO1197" s="263"/>
      <c r="AP1197" s="263"/>
      <c r="AQ1197" s="263"/>
      <c r="AS1197" s="117"/>
      <c r="AT1197" s="117"/>
      <c r="FK1197" s="125"/>
      <c r="FL1197" s="125"/>
      <c r="FM1197" s="125"/>
    </row>
    <row r="1198" spans="1:169" x14ac:dyDescent="0.3">
      <c r="A1198" s="309"/>
      <c r="B1198" s="310"/>
      <c r="C1198" s="263"/>
      <c r="D1198" s="263"/>
      <c r="E1198" s="263"/>
      <c r="F1198" s="263"/>
      <c r="G1198" s="263"/>
      <c r="H1198" s="263"/>
      <c r="I1198" s="625"/>
      <c r="J1198" s="314"/>
      <c r="K1198" s="314"/>
      <c r="L1198" s="744"/>
      <c r="M1198" s="746"/>
      <c r="N1198" s="312"/>
      <c r="O1198" s="312"/>
      <c r="P1198" s="312"/>
      <c r="Q1198" s="312"/>
      <c r="R1198" s="312"/>
      <c r="S1198" s="312"/>
      <c r="T1198" s="263"/>
      <c r="U1198" s="263"/>
      <c r="V1198" s="263"/>
      <c r="W1198" s="258"/>
      <c r="X1198" s="263"/>
      <c r="Y1198" s="263"/>
      <c r="Z1198" s="263"/>
      <c r="AA1198" s="263"/>
      <c r="AB1198" s="312"/>
      <c r="AC1198" s="312"/>
      <c r="AD1198" s="312"/>
      <c r="AE1198" s="312"/>
      <c r="AF1198" s="312"/>
      <c r="AG1198" s="312"/>
      <c r="AH1198" s="312"/>
      <c r="AI1198" s="312"/>
      <c r="AJ1198" s="263"/>
      <c r="AK1198" s="263"/>
      <c r="AL1198" s="263"/>
      <c r="AM1198" s="263"/>
      <c r="AN1198" s="263"/>
      <c r="AO1198" s="263"/>
      <c r="AP1198" s="263"/>
      <c r="AQ1198" s="263"/>
      <c r="AS1198" s="117"/>
      <c r="AT1198" s="117"/>
      <c r="FK1198" s="125"/>
      <c r="FL1198" s="125"/>
      <c r="FM1198" s="125"/>
    </row>
    <row r="1199" spans="1:169" x14ac:dyDescent="0.3">
      <c r="A1199" s="309"/>
      <c r="B1199" s="310"/>
      <c r="C1199" s="263"/>
      <c r="D1199" s="263"/>
      <c r="E1199" s="263"/>
      <c r="F1199" s="263"/>
      <c r="G1199" s="263"/>
      <c r="H1199" s="263"/>
      <c r="I1199" s="625"/>
      <c r="J1199" s="314"/>
      <c r="K1199" s="314"/>
      <c r="L1199" s="744"/>
      <c r="M1199" s="746"/>
      <c r="N1199" s="312"/>
      <c r="O1199" s="312"/>
      <c r="P1199" s="312"/>
      <c r="Q1199" s="312"/>
      <c r="R1199" s="312"/>
      <c r="S1199" s="312"/>
      <c r="T1199" s="263"/>
      <c r="U1199" s="263"/>
      <c r="V1199" s="263"/>
      <c r="W1199" s="258"/>
      <c r="X1199" s="263"/>
      <c r="Y1199" s="263"/>
      <c r="Z1199" s="263"/>
      <c r="AA1199" s="263"/>
      <c r="AB1199" s="312"/>
      <c r="AC1199" s="312"/>
      <c r="AD1199" s="312"/>
      <c r="AE1199" s="312"/>
      <c r="AF1199" s="312"/>
      <c r="AG1199" s="312"/>
      <c r="AH1199" s="312"/>
      <c r="AI1199" s="312"/>
      <c r="AJ1199" s="263"/>
      <c r="AK1199" s="263"/>
      <c r="AL1199" s="263"/>
      <c r="AM1199" s="263"/>
      <c r="AN1199" s="263"/>
      <c r="AO1199" s="263"/>
      <c r="AP1199" s="263"/>
      <c r="AQ1199" s="263"/>
      <c r="AS1199" s="117"/>
      <c r="AT1199" s="117"/>
      <c r="FK1199" s="125"/>
      <c r="FL1199" s="125"/>
      <c r="FM1199" s="125"/>
    </row>
    <row r="1200" spans="1:169" x14ac:dyDescent="0.3">
      <c r="A1200" s="309"/>
      <c r="B1200" s="310"/>
      <c r="C1200" s="263"/>
      <c r="D1200" s="263"/>
      <c r="E1200" s="263"/>
      <c r="F1200" s="263"/>
      <c r="G1200" s="263"/>
      <c r="H1200" s="263"/>
      <c r="I1200" s="625"/>
      <c r="J1200" s="314"/>
      <c r="K1200" s="314"/>
      <c r="L1200" s="744"/>
      <c r="M1200" s="746"/>
      <c r="N1200" s="312"/>
      <c r="O1200" s="312"/>
      <c r="P1200" s="312"/>
      <c r="Q1200" s="312"/>
      <c r="R1200" s="312"/>
      <c r="S1200" s="312"/>
      <c r="T1200" s="263"/>
      <c r="U1200" s="263"/>
      <c r="V1200" s="263"/>
      <c r="W1200" s="258"/>
      <c r="X1200" s="263"/>
      <c r="Y1200" s="263"/>
      <c r="Z1200" s="263"/>
      <c r="AA1200" s="263"/>
      <c r="AB1200" s="312"/>
      <c r="AC1200" s="312"/>
      <c r="AD1200" s="312"/>
      <c r="AE1200" s="312"/>
      <c r="AF1200" s="312"/>
      <c r="AG1200" s="312"/>
      <c r="AH1200" s="312"/>
      <c r="AI1200" s="312"/>
      <c r="AJ1200" s="263"/>
      <c r="AK1200" s="263"/>
      <c r="AL1200" s="263"/>
      <c r="AM1200" s="263"/>
      <c r="AN1200" s="263"/>
      <c r="AO1200" s="263"/>
      <c r="AP1200" s="263"/>
      <c r="AQ1200" s="263"/>
      <c r="AS1200" s="117"/>
      <c r="AT1200" s="117"/>
      <c r="FK1200" s="125"/>
      <c r="FL1200" s="125"/>
      <c r="FM1200" s="125"/>
    </row>
    <row r="1201" spans="1:169" x14ac:dyDescent="0.3">
      <c r="A1201" s="309"/>
      <c r="B1201" s="310"/>
      <c r="C1201" s="263"/>
      <c r="D1201" s="263"/>
      <c r="E1201" s="263"/>
      <c r="F1201" s="263"/>
      <c r="G1201" s="263"/>
      <c r="H1201" s="263"/>
      <c r="I1201" s="625"/>
      <c r="J1201" s="314"/>
      <c r="K1201" s="314"/>
      <c r="L1201" s="744"/>
      <c r="M1201" s="746"/>
      <c r="N1201" s="312"/>
      <c r="O1201" s="312"/>
      <c r="P1201" s="312"/>
      <c r="Q1201" s="312"/>
      <c r="R1201" s="312"/>
      <c r="S1201" s="312"/>
      <c r="T1201" s="263"/>
      <c r="U1201" s="263"/>
      <c r="V1201" s="263"/>
      <c r="W1201" s="258"/>
      <c r="X1201" s="263"/>
      <c r="Y1201" s="263"/>
      <c r="Z1201" s="263"/>
      <c r="AA1201" s="263"/>
      <c r="AB1201" s="312"/>
      <c r="AC1201" s="312"/>
      <c r="AD1201" s="312"/>
      <c r="AE1201" s="312"/>
      <c r="AF1201" s="312"/>
      <c r="AG1201" s="312"/>
      <c r="AH1201" s="312"/>
      <c r="AI1201" s="312"/>
      <c r="AJ1201" s="263"/>
      <c r="AK1201" s="263"/>
      <c r="AL1201" s="263"/>
      <c r="AM1201" s="263"/>
      <c r="AN1201" s="263"/>
      <c r="AO1201" s="263"/>
      <c r="AP1201" s="263"/>
      <c r="AQ1201" s="263"/>
      <c r="AS1201" s="117"/>
      <c r="AT1201" s="117"/>
      <c r="FK1201" s="125"/>
      <c r="FL1201" s="125"/>
      <c r="FM1201" s="125"/>
    </row>
    <row r="1202" spans="1:169" x14ac:dyDescent="0.3">
      <c r="A1202" s="309"/>
      <c r="B1202" s="310"/>
      <c r="C1202" s="263"/>
      <c r="D1202" s="263"/>
      <c r="E1202" s="263"/>
      <c r="F1202" s="263"/>
      <c r="G1202" s="263"/>
      <c r="H1202" s="263"/>
      <c r="I1202" s="625"/>
      <c r="J1202" s="314"/>
      <c r="K1202" s="314"/>
      <c r="L1202" s="744"/>
      <c r="M1202" s="746"/>
      <c r="N1202" s="312"/>
      <c r="O1202" s="312"/>
      <c r="P1202" s="312"/>
      <c r="Q1202" s="312"/>
      <c r="R1202" s="312"/>
      <c r="S1202" s="312"/>
      <c r="T1202" s="263"/>
      <c r="U1202" s="263"/>
      <c r="V1202" s="263"/>
      <c r="W1202" s="258"/>
      <c r="X1202" s="263"/>
      <c r="Y1202" s="263"/>
      <c r="Z1202" s="263"/>
      <c r="AA1202" s="263"/>
      <c r="AB1202" s="312"/>
      <c r="AC1202" s="312"/>
      <c r="AD1202" s="312"/>
      <c r="AE1202" s="312"/>
      <c r="AF1202" s="312"/>
      <c r="AG1202" s="312"/>
      <c r="AH1202" s="312"/>
      <c r="AI1202" s="312"/>
      <c r="AJ1202" s="263"/>
      <c r="AK1202" s="263"/>
      <c r="AL1202" s="263"/>
      <c r="AM1202" s="263"/>
      <c r="AN1202" s="263"/>
      <c r="AO1202" s="263"/>
      <c r="AP1202" s="263"/>
      <c r="AQ1202" s="263"/>
      <c r="AS1202" s="117"/>
      <c r="AT1202" s="117"/>
      <c r="FK1202" s="125"/>
      <c r="FL1202" s="125"/>
      <c r="FM1202" s="125"/>
    </row>
    <row r="1203" spans="1:169" x14ac:dyDescent="0.3">
      <c r="A1203" s="309"/>
      <c r="B1203" s="310"/>
      <c r="C1203" s="263"/>
      <c r="D1203" s="263"/>
      <c r="E1203" s="263"/>
      <c r="F1203" s="263"/>
      <c r="G1203" s="263"/>
      <c r="H1203" s="263"/>
      <c r="I1203" s="625"/>
      <c r="J1203" s="314"/>
      <c r="K1203" s="314"/>
      <c r="L1203" s="744"/>
      <c r="M1203" s="746"/>
      <c r="N1203" s="312"/>
      <c r="O1203" s="312"/>
      <c r="P1203" s="312"/>
      <c r="Q1203" s="312"/>
      <c r="R1203" s="312"/>
      <c r="S1203" s="312"/>
      <c r="T1203" s="263"/>
      <c r="U1203" s="263"/>
      <c r="V1203" s="263"/>
      <c r="W1203" s="258"/>
      <c r="X1203" s="263"/>
      <c r="Y1203" s="263"/>
      <c r="Z1203" s="263"/>
      <c r="AA1203" s="263"/>
      <c r="AB1203" s="312"/>
      <c r="AC1203" s="312"/>
      <c r="AD1203" s="312"/>
      <c r="AE1203" s="312"/>
      <c r="AF1203" s="312"/>
      <c r="AG1203" s="312"/>
      <c r="AH1203" s="312"/>
      <c r="AI1203" s="312"/>
      <c r="AJ1203" s="263"/>
      <c r="AK1203" s="263"/>
      <c r="AL1203" s="263"/>
      <c r="AM1203" s="263"/>
      <c r="AN1203" s="263"/>
      <c r="AO1203" s="263"/>
      <c r="AP1203" s="263"/>
      <c r="AQ1203" s="263"/>
      <c r="AS1203" s="117"/>
      <c r="AT1203" s="117"/>
      <c r="FK1203" s="125"/>
      <c r="FL1203" s="125"/>
      <c r="FM1203" s="125"/>
    </row>
    <row r="1204" spans="1:169" x14ac:dyDescent="0.3">
      <c r="A1204" s="309"/>
      <c r="B1204" s="310"/>
      <c r="C1204" s="263"/>
      <c r="D1204" s="263"/>
      <c r="E1204" s="263"/>
      <c r="F1204" s="263"/>
      <c r="G1204" s="263"/>
      <c r="H1204" s="263"/>
      <c r="I1204" s="625"/>
      <c r="J1204" s="314"/>
      <c r="K1204" s="314"/>
      <c r="L1204" s="744"/>
      <c r="M1204" s="746"/>
      <c r="N1204" s="312"/>
      <c r="O1204" s="312"/>
      <c r="P1204" s="312"/>
      <c r="Q1204" s="312"/>
      <c r="R1204" s="312"/>
      <c r="S1204" s="312"/>
      <c r="T1204" s="263"/>
      <c r="U1204" s="263"/>
      <c r="V1204" s="263"/>
      <c r="W1204" s="258"/>
      <c r="X1204" s="263"/>
      <c r="Y1204" s="263"/>
      <c r="Z1204" s="263"/>
      <c r="AA1204" s="263"/>
      <c r="AB1204" s="312"/>
      <c r="AC1204" s="312"/>
      <c r="AD1204" s="312"/>
      <c r="AE1204" s="312"/>
      <c r="AF1204" s="312"/>
      <c r="AG1204" s="312"/>
      <c r="AH1204" s="312"/>
      <c r="AI1204" s="312"/>
      <c r="AJ1204" s="263"/>
      <c r="AK1204" s="263"/>
      <c r="AL1204" s="263"/>
      <c r="AM1204" s="263"/>
      <c r="AN1204" s="263"/>
      <c r="AO1204" s="263"/>
      <c r="AP1204" s="263"/>
      <c r="AQ1204" s="263"/>
      <c r="AS1204" s="117"/>
      <c r="AT1204" s="117"/>
      <c r="FK1204" s="125"/>
      <c r="FL1204" s="125"/>
      <c r="FM1204" s="125"/>
    </row>
    <row r="1205" spans="1:169" x14ac:dyDescent="0.3">
      <c r="A1205" s="309"/>
      <c r="B1205" s="310"/>
      <c r="C1205" s="263"/>
      <c r="D1205" s="263"/>
      <c r="E1205" s="263"/>
      <c r="F1205" s="263"/>
      <c r="G1205" s="263"/>
      <c r="H1205" s="263"/>
      <c r="I1205" s="625"/>
      <c r="J1205" s="314"/>
      <c r="K1205" s="314"/>
      <c r="L1205" s="744"/>
      <c r="M1205" s="746"/>
      <c r="N1205" s="312"/>
      <c r="O1205" s="312"/>
      <c r="P1205" s="312"/>
      <c r="Q1205" s="312"/>
      <c r="R1205" s="312"/>
      <c r="S1205" s="312"/>
      <c r="T1205" s="263"/>
      <c r="U1205" s="263"/>
      <c r="V1205" s="263"/>
      <c r="W1205" s="258"/>
      <c r="X1205" s="263"/>
      <c r="Y1205" s="263"/>
      <c r="Z1205" s="263"/>
      <c r="AA1205" s="263"/>
      <c r="AB1205" s="312"/>
      <c r="AC1205" s="312"/>
      <c r="AD1205" s="312"/>
      <c r="AE1205" s="312"/>
      <c r="AF1205" s="312"/>
      <c r="AG1205" s="312"/>
      <c r="AH1205" s="312"/>
      <c r="AI1205" s="312"/>
      <c r="AJ1205" s="263"/>
      <c r="AK1205" s="263"/>
      <c r="AL1205" s="263"/>
      <c r="AM1205" s="263"/>
      <c r="AN1205" s="263"/>
      <c r="AO1205" s="263"/>
      <c r="AP1205" s="263"/>
      <c r="AQ1205" s="263"/>
      <c r="AS1205" s="117"/>
      <c r="AT1205" s="117"/>
      <c r="FK1205" s="125"/>
      <c r="FL1205" s="125"/>
      <c r="FM1205" s="125"/>
    </row>
    <row r="1206" spans="1:169" x14ac:dyDescent="0.3">
      <c r="A1206" s="309"/>
      <c r="B1206" s="310"/>
      <c r="C1206" s="263"/>
      <c r="D1206" s="263"/>
      <c r="E1206" s="263"/>
      <c r="F1206" s="263"/>
      <c r="G1206" s="263"/>
      <c r="H1206" s="263"/>
      <c r="I1206" s="625"/>
      <c r="J1206" s="314"/>
      <c r="K1206" s="314"/>
      <c r="L1206" s="744"/>
      <c r="M1206" s="746"/>
      <c r="N1206" s="312"/>
      <c r="O1206" s="312"/>
      <c r="P1206" s="312"/>
      <c r="Q1206" s="312"/>
      <c r="R1206" s="312"/>
      <c r="S1206" s="312"/>
      <c r="T1206" s="263"/>
      <c r="U1206" s="263"/>
      <c r="V1206" s="263"/>
      <c r="W1206" s="258"/>
      <c r="X1206" s="263"/>
      <c r="Y1206" s="263"/>
      <c r="Z1206" s="263"/>
      <c r="AA1206" s="263"/>
      <c r="AB1206" s="312"/>
      <c r="AC1206" s="312"/>
      <c r="AD1206" s="312"/>
      <c r="AE1206" s="312"/>
      <c r="AF1206" s="312"/>
      <c r="AG1206" s="312"/>
      <c r="AH1206" s="312"/>
      <c r="AI1206" s="312"/>
      <c r="AJ1206" s="263"/>
      <c r="AK1206" s="263"/>
      <c r="AL1206" s="263"/>
      <c r="AM1206" s="263"/>
      <c r="AN1206" s="263"/>
      <c r="AO1206" s="263"/>
      <c r="AP1206" s="263"/>
      <c r="AQ1206" s="263"/>
      <c r="AS1206" s="117"/>
      <c r="AT1206" s="117"/>
      <c r="FK1206" s="125"/>
      <c r="FL1206" s="125"/>
      <c r="FM1206" s="125"/>
    </row>
    <row r="1207" spans="1:169" x14ac:dyDescent="0.3">
      <c r="A1207" s="309"/>
      <c r="B1207" s="310"/>
      <c r="C1207" s="263"/>
      <c r="D1207" s="263"/>
      <c r="E1207" s="263"/>
      <c r="F1207" s="263"/>
      <c r="G1207" s="263"/>
      <c r="H1207" s="263"/>
      <c r="I1207" s="625"/>
      <c r="J1207" s="314"/>
      <c r="K1207" s="314"/>
      <c r="L1207" s="744"/>
      <c r="M1207" s="746"/>
      <c r="N1207" s="312"/>
      <c r="O1207" s="312"/>
      <c r="P1207" s="312"/>
      <c r="Q1207" s="312"/>
      <c r="R1207" s="312"/>
      <c r="S1207" s="312"/>
      <c r="T1207" s="263"/>
      <c r="U1207" s="263"/>
      <c r="V1207" s="263"/>
      <c r="W1207" s="258"/>
      <c r="X1207" s="263"/>
      <c r="Y1207" s="263"/>
      <c r="Z1207" s="263"/>
      <c r="AA1207" s="263"/>
      <c r="AB1207" s="312"/>
      <c r="AC1207" s="312"/>
      <c r="AD1207" s="312"/>
      <c r="AE1207" s="312"/>
      <c r="AF1207" s="312"/>
      <c r="AG1207" s="312"/>
      <c r="AH1207" s="312"/>
      <c r="AI1207" s="312"/>
      <c r="AJ1207" s="263"/>
      <c r="AK1207" s="263"/>
      <c r="AL1207" s="263"/>
      <c r="AM1207" s="263"/>
      <c r="AN1207" s="263"/>
      <c r="AO1207" s="263"/>
      <c r="AP1207" s="263"/>
      <c r="AQ1207" s="263"/>
      <c r="AS1207" s="117"/>
      <c r="AT1207" s="117"/>
      <c r="FK1207" s="125"/>
      <c r="FL1207" s="125"/>
      <c r="FM1207" s="125"/>
    </row>
    <row r="1208" spans="1:169" x14ac:dyDescent="0.3">
      <c r="A1208" s="309"/>
      <c r="B1208" s="310"/>
      <c r="C1208" s="263"/>
      <c r="D1208" s="263"/>
      <c r="E1208" s="263"/>
      <c r="F1208" s="263"/>
      <c r="G1208" s="263"/>
      <c r="H1208" s="263"/>
      <c r="I1208" s="625"/>
      <c r="J1208" s="314"/>
      <c r="K1208" s="314"/>
      <c r="L1208" s="744"/>
      <c r="M1208" s="746"/>
      <c r="N1208" s="312"/>
      <c r="O1208" s="312"/>
      <c r="P1208" s="312"/>
      <c r="Q1208" s="312"/>
      <c r="R1208" s="312"/>
      <c r="S1208" s="312"/>
      <c r="T1208" s="263"/>
      <c r="U1208" s="263"/>
      <c r="V1208" s="263"/>
      <c r="W1208" s="258"/>
      <c r="X1208" s="263"/>
      <c r="Y1208" s="263"/>
      <c r="Z1208" s="263"/>
      <c r="AA1208" s="263"/>
      <c r="AB1208" s="312"/>
      <c r="AC1208" s="312"/>
      <c r="AD1208" s="312"/>
      <c r="AE1208" s="312"/>
      <c r="AF1208" s="312"/>
      <c r="AG1208" s="312"/>
      <c r="AH1208" s="312"/>
      <c r="AI1208" s="312"/>
      <c r="AJ1208" s="263"/>
      <c r="AK1208" s="263"/>
      <c r="AL1208" s="263"/>
      <c r="AM1208" s="263"/>
      <c r="AN1208" s="263"/>
      <c r="AO1208" s="263"/>
      <c r="AP1208" s="263"/>
      <c r="AQ1208" s="263"/>
      <c r="AS1208" s="117"/>
      <c r="AT1208" s="117"/>
      <c r="FK1208" s="125"/>
      <c r="FL1208" s="125"/>
      <c r="FM1208" s="125"/>
    </row>
    <row r="1209" spans="1:169" x14ac:dyDescent="0.3">
      <c r="A1209" s="309"/>
      <c r="B1209" s="310"/>
      <c r="C1209" s="263"/>
      <c r="D1209" s="263"/>
      <c r="E1209" s="263"/>
      <c r="F1209" s="263"/>
      <c r="G1209" s="263"/>
      <c r="H1209" s="263"/>
      <c r="I1209" s="625"/>
      <c r="J1209" s="314"/>
      <c r="K1209" s="314"/>
      <c r="L1209" s="744"/>
      <c r="M1209" s="746"/>
      <c r="N1209" s="312"/>
      <c r="O1209" s="312"/>
      <c r="P1209" s="312"/>
      <c r="Q1209" s="312"/>
      <c r="R1209" s="312"/>
      <c r="S1209" s="312"/>
      <c r="T1209" s="263"/>
      <c r="U1209" s="263"/>
      <c r="V1209" s="263"/>
      <c r="W1209" s="258"/>
      <c r="X1209" s="263"/>
      <c r="Y1209" s="263"/>
      <c r="Z1209" s="263"/>
      <c r="AA1209" s="263"/>
      <c r="AB1209" s="312"/>
      <c r="AC1209" s="312"/>
      <c r="AD1209" s="312"/>
      <c r="AE1209" s="312"/>
      <c r="AF1209" s="312"/>
      <c r="AG1209" s="312"/>
      <c r="AH1209" s="312"/>
      <c r="AI1209" s="312"/>
      <c r="AJ1209" s="263"/>
      <c r="AK1209" s="263"/>
      <c r="AL1209" s="263"/>
      <c r="AM1209" s="263"/>
      <c r="AN1209" s="263"/>
      <c r="AO1209" s="263"/>
      <c r="AP1209" s="263"/>
      <c r="AQ1209" s="263"/>
      <c r="AS1209" s="117"/>
      <c r="AT1209" s="117"/>
      <c r="FK1209" s="125"/>
      <c r="FL1209" s="125"/>
      <c r="FM1209" s="125"/>
    </row>
    <row r="1210" spans="1:169" x14ac:dyDescent="0.3">
      <c r="A1210" s="309"/>
      <c r="B1210" s="310"/>
      <c r="C1210" s="263"/>
      <c r="D1210" s="263"/>
      <c r="E1210" s="263"/>
      <c r="F1210" s="263"/>
      <c r="G1210" s="263"/>
      <c r="H1210" s="263"/>
      <c r="I1210" s="625"/>
      <c r="J1210" s="314"/>
      <c r="K1210" s="314"/>
      <c r="L1210" s="744"/>
      <c r="M1210" s="746"/>
      <c r="N1210" s="312"/>
      <c r="O1210" s="312"/>
      <c r="P1210" s="312"/>
      <c r="Q1210" s="312"/>
      <c r="R1210" s="312"/>
      <c r="S1210" s="312"/>
      <c r="T1210" s="263"/>
      <c r="U1210" s="263"/>
      <c r="V1210" s="263"/>
      <c r="W1210" s="258"/>
      <c r="X1210" s="263"/>
      <c r="Y1210" s="263"/>
      <c r="Z1210" s="263"/>
      <c r="AA1210" s="263"/>
      <c r="AB1210" s="312"/>
      <c r="AC1210" s="312"/>
      <c r="AD1210" s="312"/>
      <c r="AE1210" s="312"/>
      <c r="AF1210" s="312"/>
      <c r="AG1210" s="312"/>
      <c r="AH1210" s="312"/>
      <c r="AI1210" s="312"/>
      <c r="AJ1210" s="263"/>
      <c r="AK1210" s="263"/>
      <c r="AL1210" s="263"/>
      <c r="AM1210" s="263"/>
      <c r="AN1210" s="263"/>
      <c r="AO1210" s="263"/>
      <c r="AP1210" s="263"/>
      <c r="AQ1210" s="263"/>
      <c r="AS1210" s="117"/>
      <c r="AT1210" s="117"/>
      <c r="FK1210" s="125"/>
      <c r="FL1210" s="125"/>
      <c r="FM1210" s="125"/>
    </row>
    <row r="1211" spans="1:169" x14ac:dyDescent="0.3">
      <c r="A1211" s="309"/>
      <c r="B1211" s="310"/>
      <c r="C1211" s="263"/>
      <c r="D1211" s="263"/>
      <c r="E1211" s="263"/>
      <c r="F1211" s="263"/>
      <c r="G1211" s="263"/>
      <c r="H1211" s="263"/>
      <c r="I1211" s="625"/>
      <c r="J1211" s="314"/>
      <c r="K1211" s="314"/>
      <c r="L1211" s="744"/>
      <c r="M1211" s="746"/>
      <c r="N1211" s="312"/>
      <c r="O1211" s="312"/>
      <c r="P1211" s="312"/>
      <c r="Q1211" s="312"/>
      <c r="R1211" s="312"/>
      <c r="S1211" s="312"/>
      <c r="T1211" s="263"/>
      <c r="U1211" s="263"/>
      <c r="V1211" s="263"/>
      <c r="W1211" s="258"/>
      <c r="X1211" s="263"/>
      <c r="Y1211" s="263"/>
      <c r="Z1211" s="263"/>
      <c r="AA1211" s="263"/>
      <c r="AB1211" s="312"/>
      <c r="AC1211" s="312"/>
      <c r="AD1211" s="312"/>
      <c r="AE1211" s="312"/>
      <c r="AF1211" s="312"/>
      <c r="AG1211" s="312"/>
      <c r="AH1211" s="312"/>
      <c r="AI1211" s="312"/>
      <c r="AJ1211" s="263"/>
      <c r="AK1211" s="263"/>
      <c r="AL1211" s="263"/>
      <c r="AM1211" s="263"/>
      <c r="AN1211" s="263"/>
      <c r="AO1211" s="263"/>
      <c r="AP1211" s="263"/>
      <c r="AQ1211" s="263"/>
      <c r="AS1211" s="117"/>
      <c r="AT1211" s="117"/>
      <c r="FK1211" s="125"/>
      <c r="FL1211" s="125"/>
      <c r="FM1211" s="125"/>
    </row>
    <row r="1212" spans="1:169" x14ac:dyDescent="0.3">
      <c r="A1212" s="309"/>
      <c r="B1212" s="310"/>
      <c r="C1212" s="263"/>
      <c r="D1212" s="263"/>
      <c r="E1212" s="263"/>
      <c r="F1212" s="263"/>
      <c r="G1212" s="263"/>
      <c r="H1212" s="263"/>
      <c r="I1212" s="625"/>
      <c r="J1212" s="314"/>
      <c r="K1212" s="314"/>
      <c r="L1212" s="744"/>
      <c r="M1212" s="746"/>
      <c r="N1212" s="312"/>
      <c r="O1212" s="312"/>
      <c r="P1212" s="312"/>
      <c r="Q1212" s="312"/>
      <c r="R1212" s="312"/>
      <c r="S1212" s="312"/>
      <c r="T1212" s="263"/>
      <c r="U1212" s="263"/>
      <c r="V1212" s="263"/>
      <c r="W1212" s="258"/>
      <c r="X1212" s="263"/>
      <c r="Y1212" s="263"/>
      <c r="Z1212" s="263"/>
      <c r="AA1212" s="263"/>
      <c r="AB1212" s="312"/>
      <c r="AC1212" s="312"/>
      <c r="AD1212" s="312"/>
      <c r="AE1212" s="312"/>
      <c r="AF1212" s="312"/>
      <c r="AG1212" s="312"/>
      <c r="AH1212" s="312"/>
      <c r="AI1212" s="312"/>
      <c r="AJ1212" s="263"/>
      <c r="AK1212" s="263"/>
      <c r="AL1212" s="263"/>
      <c r="AM1212" s="263"/>
      <c r="AN1212" s="263"/>
      <c r="AO1212" s="263"/>
      <c r="AP1212" s="263"/>
      <c r="AQ1212" s="263"/>
      <c r="AS1212" s="117"/>
      <c r="AT1212" s="117"/>
      <c r="FK1212" s="125"/>
      <c r="FL1212" s="125"/>
      <c r="FM1212" s="125"/>
    </row>
    <row r="1213" spans="1:169" x14ac:dyDescent="0.3">
      <c r="A1213" s="309"/>
      <c r="B1213" s="310"/>
      <c r="C1213" s="263"/>
      <c r="D1213" s="263"/>
      <c r="E1213" s="263"/>
      <c r="F1213" s="263"/>
      <c r="G1213" s="263"/>
      <c r="H1213" s="263"/>
      <c r="I1213" s="625"/>
      <c r="J1213" s="314"/>
      <c r="K1213" s="314"/>
      <c r="L1213" s="744"/>
      <c r="M1213" s="746"/>
      <c r="N1213" s="312"/>
      <c r="O1213" s="312"/>
      <c r="P1213" s="312"/>
      <c r="Q1213" s="312"/>
      <c r="R1213" s="312"/>
      <c r="S1213" s="312"/>
      <c r="T1213" s="263"/>
      <c r="U1213" s="263"/>
      <c r="V1213" s="263"/>
      <c r="W1213" s="258"/>
      <c r="X1213" s="263"/>
      <c r="Y1213" s="263"/>
      <c r="Z1213" s="263"/>
      <c r="AA1213" s="263"/>
      <c r="AB1213" s="312"/>
      <c r="AC1213" s="312"/>
      <c r="AD1213" s="312"/>
      <c r="AE1213" s="312"/>
      <c r="AF1213" s="312"/>
      <c r="AG1213" s="312"/>
      <c r="AH1213" s="312"/>
      <c r="AI1213" s="312"/>
      <c r="AJ1213" s="263"/>
      <c r="AK1213" s="263"/>
      <c r="AL1213" s="263"/>
      <c r="AM1213" s="263"/>
      <c r="AN1213" s="263"/>
      <c r="AO1213" s="263"/>
      <c r="AP1213" s="263"/>
      <c r="AQ1213" s="263"/>
      <c r="AS1213" s="117"/>
      <c r="AT1213" s="117"/>
      <c r="FK1213" s="125"/>
      <c r="FL1213" s="125"/>
      <c r="FM1213" s="125"/>
    </row>
    <row r="1214" spans="1:169" x14ac:dyDescent="0.3">
      <c r="A1214" s="309"/>
      <c r="B1214" s="310"/>
      <c r="C1214" s="263"/>
      <c r="D1214" s="263"/>
      <c r="E1214" s="263"/>
      <c r="F1214" s="263"/>
      <c r="G1214" s="263"/>
      <c r="H1214" s="263"/>
      <c r="I1214" s="625"/>
      <c r="J1214" s="314"/>
      <c r="K1214" s="314"/>
      <c r="L1214" s="744"/>
      <c r="M1214" s="746"/>
      <c r="N1214" s="312"/>
      <c r="O1214" s="312"/>
      <c r="P1214" s="312"/>
      <c r="Q1214" s="312"/>
      <c r="R1214" s="312"/>
      <c r="S1214" s="312"/>
      <c r="T1214" s="263"/>
      <c r="U1214" s="263"/>
      <c r="V1214" s="263"/>
      <c r="W1214" s="258"/>
      <c r="X1214" s="263"/>
      <c r="Y1214" s="263"/>
      <c r="Z1214" s="263"/>
      <c r="AA1214" s="263"/>
      <c r="AB1214" s="312"/>
      <c r="AC1214" s="312"/>
      <c r="AD1214" s="312"/>
      <c r="AE1214" s="312"/>
      <c r="AF1214" s="312"/>
      <c r="AG1214" s="312"/>
      <c r="AH1214" s="312"/>
      <c r="AI1214" s="312"/>
      <c r="AJ1214" s="263"/>
      <c r="AK1214" s="263"/>
      <c r="AL1214" s="263"/>
      <c r="AM1214" s="263"/>
      <c r="AN1214" s="263"/>
      <c r="AO1214" s="263"/>
      <c r="AP1214" s="263"/>
      <c r="AQ1214" s="263"/>
      <c r="AS1214" s="117"/>
      <c r="AT1214" s="117"/>
      <c r="FK1214" s="125"/>
      <c r="FL1214" s="125"/>
      <c r="FM1214" s="125"/>
    </row>
    <row r="1215" spans="1:169" x14ac:dyDescent="0.3">
      <c r="A1215" s="309"/>
      <c r="B1215" s="310"/>
      <c r="C1215" s="263"/>
      <c r="D1215" s="263"/>
      <c r="E1215" s="263"/>
      <c r="F1215" s="263"/>
      <c r="G1215" s="263"/>
      <c r="H1215" s="263"/>
      <c r="I1215" s="625"/>
      <c r="J1215" s="314"/>
      <c r="K1215" s="314"/>
      <c r="L1215" s="744"/>
      <c r="M1215" s="746"/>
      <c r="N1215" s="312"/>
      <c r="O1215" s="312"/>
      <c r="P1215" s="312"/>
      <c r="Q1215" s="312"/>
      <c r="R1215" s="312"/>
      <c r="S1215" s="312"/>
      <c r="T1215" s="263"/>
      <c r="U1215" s="263"/>
      <c r="V1215" s="263"/>
      <c r="W1215" s="258"/>
      <c r="X1215" s="263"/>
      <c r="Y1215" s="263"/>
      <c r="Z1215" s="263"/>
      <c r="AA1215" s="263"/>
      <c r="AB1215" s="312"/>
      <c r="AC1215" s="312"/>
      <c r="AD1215" s="312"/>
      <c r="AE1215" s="312"/>
      <c r="AF1215" s="312"/>
      <c r="AG1215" s="312"/>
      <c r="AH1215" s="312"/>
      <c r="AI1215" s="312"/>
      <c r="AJ1215" s="263"/>
      <c r="AK1215" s="263"/>
      <c r="AL1215" s="263"/>
      <c r="AM1215" s="263"/>
      <c r="AN1215" s="263"/>
      <c r="AO1215" s="263"/>
      <c r="AP1215" s="263"/>
      <c r="AQ1215" s="263"/>
      <c r="AS1215" s="117"/>
      <c r="AT1215" s="117"/>
      <c r="FK1215" s="125"/>
      <c r="FL1215" s="125"/>
      <c r="FM1215" s="125"/>
    </row>
    <row r="1216" spans="1:169" x14ac:dyDescent="0.3">
      <c r="A1216" s="309"/>
      <c r="B1216" s="310"/>
      <c r="C1216" s="263"/>
      <c r="D1216" s="263"/>
      <c r="E1216" s="263"/>
      <c r="F1216" s="263"/>
      <c r="G1216" s="263"/>
      <c r="H1216" s="263"/>
      <c r="I1216" s="625"/>
      <c r="J1216" s="314"/>
      <c r="K1216" s="314"/>
      <c r="L1216" s="744"/>
      <c r="M1216" s="746"/>
      <c r="N1216" s="312"/>
      <c r="O1216" s="312"/>
      <c r="P1216" s="312"/>
      <c r="Q1216" s="312"/>
      <c r="R1216" s="312"/>
      <c r="S1216" s="312"/>
      <c r="T1216" s="263"/>
      <c r="U1216" s="263"/>
      <c r="V1216" s="263"/>
      <c r="W1216" s="258"/>
      <c r="X1216" s="263"/>
      <c r="Y1216" s="263"/>
      <c r="Z1216" s="263"/>
      <c r="AA1216" s="263"/>
      <c r="AB1216" s="312"/>
      <c r="AC1216" s="312"/>
      <c r="AD1216" s="312"/>
      <c r="AE1216" s="312"/>
      <c r="AF1216" s="312"/>
      <c r="AG1216" s="312"/>
      <c r="AH1216" s="312"/>
      <c r="AI1216" s="312"/>
      <c r="AJ1216" s="263"/>
      <c r="AK1216" s="263"/>
      <c r="AL1216" s="263"/>
      <c r="AM1216" s="263"/>
      <c r="AN1216" s="263"/>
      <c r="AO1216" s="263"/>
      <c r="AP1216" s="263"/>
      <c r="AQ1216" s="263"/>
      <c r="AS1216" s="117"/>
      <c r="AT1216" s="117"/>
      <c r="FK1216" s="125"/>
      <c r="FL1216" s="125"/>
      <c r="FM1216" s="125"/>
    </row>
    <row r="1217" spans="1:169" x14ac:dyDescent="0.3">
      <c r="A1217" s="309"/>
      <c r="B1217" s="310"/>
      <c r="C1217" s="263"/>
      <c r="D1217" s="263"/>
      <c r="E1217" s="263"/>
      <c r="F1217" s="263"/>
      <c r="G1217" s="263"/>
      <c r="H1217" s="263"/>
      <c r="I1217" s="625"/>
      <c r="J1217" s="314"/>
      <c r="K1217" s="314"/>
      <c r="L1217" s="744"/>
      <c r="M1217" s="746"/>
      <c r="N1217" s="312"/>
      <c r="O1217" s="312"/>
      <c r="P1217" s="312"/>
      <c r="Q1217" s="312"/>
      <c r="R1217" s="312"/>
      <c r="S1217" s="312"/>
      <c r="T1217" s="263"/>
      <c r="U1217" s="263"/>
      <c r="V1217" s="263"/>
      <c r="W1217" s="258"/>
      <c r="X1217" s="263"/>
      <c r="Y1217" s="263"/>
      <c r="Z1217" s="263"/>
      <c r="AA1217" s="263"/>
      <c r="AB1217" s="312"/>
      <c r="AC1217" s="312"/>
      <c r="AD1217" s="312"/>
      <c r="AE1217" s="312"/>
      <c r="AF1217" s="312"/>
      <c r="AG1217" s="312"/>
      <c r="AH1217" s="312"/>
      <c r="AI1217" s="312"/>
      <c r="AJ1217" s="263"/>
      <c r="AK1217" s="263"/>
      <c r="AL1217" s="263"/>
      <c r="AM1217" s="263"/>
      <c r="AN1217" s="263"/>
      <c r="AO1217" s="263"/>
      <c r="AP1217" s="263"/>
      <c r="AQ1217" s="263"/>
      <c r="AS1217" s="117"/>
      <c r="AT1217" s="117"/>
      <c r="FK1217" s="125"/>
      <c r="FL1217" s="125"/>
      <c r="FM1217" s="125"/>
    </row>
    <row r="1218" spans="1:169" x14ac:dyDescent="0.3">
      <c r="A1218" s="309"/>
      <c r="B1218" s="310"/>
      <c r="C1218" s="263"/>
      <c r="D1218" s="263"/>
      <c r="E1218" s="263"/>
      <c r="F1218" s="263"/>
      <c r="G1218" s="263"/>
      <c r="H1218" s="263"/>
      <c r="I1218" s="625"/>
      <c r="J1218" s="314"/>
      <c r="K1218" s="314"/>
      <c r="L1218" s="744"/>
      <c r="M1218" s="746"/>
      <c r="N1218" s="312"/>
      <c r="O1218" s="312"/>
      <c r="P1218" s="312"/>
      <c r="Q1218" s="312"/>
      <c r="R1218" s="312"/>
      <c r="S1218" s="312"/>
      <c r="T1218" s="263"/>
      <c r="U1218" s="263"/>
      <c r="V1218" s="263"/>
      <c r="W1218" s="258"/>
      <c r="X1218" s="263"/>
      <c r="Y1218" s="263"/>
      <c r="Z1218" s="263"/>
      <c r="AA1218" s="263"/>
      <c r="AB1218" s="312"/>
      <c r="AC1218" s="312"/>
      <c r="AD1218" s="312"/>
      <c r="AE1218" s="312"/>
      <c r="AF1218" s="312"/>
      <c r="AG1218" s="312"/>
      <c r="AH1218" s="312"/>
      <c r="AI1218" s="312"/>
      <c r="AJ1218" s="263"/>
      <c r="AK1218" s="263"/>
      <c r="AL1218" s="263"/>
      <c r="AM1218" s="263"/>
      <c r="AN1218" s="263"/>
      <c r="AO1218" s="263"/>
      <c r="AP1218" s="263"/>
      <c r="AQ1218" s="263"/>
      <c r="AS1218" s="117"/>
      <c r="AT1218" s="117"/>
      <c r="FK1218" s="125"/>
      <c r="FL1218" s="125"/>
      <c r="FM1218" s="125"/>
    </row>
    <row r="1219" spans="1:169" x14ac:dyDescent="0.3">
      <c r="A1219" s="309"/>
      <c r="B1219" s="310"/>
      <c r="C1219" s="263"/>
      <c r="D1219" s="263"/>
      <c r="E1219" s="263"/>
      <c r="F1219" s="263"/>
      <c r="G1219" s="263"/>
      <c r="H1219" s="263"/>
      <c r="I1219" s="625"/>
      <c r="J1219" s="314"/>
      <c r="K1219" s="314"/>
      <c r="L1219" s="744"/>
      <c r="M1219" s="746"/>
      <c r="N1219" s="312"/>
      <c r="O1219" s="312"/>
      <c r="P1219" s="312"/>
      <c r="Q1219" s="312"/>
      <c r="R1219" s="312"/>
      <c r="S1219" s="312"/>
      <c r="T1219" s="263"/>
      <c r="U1219" s="263"/>
      <c r="V1219" s="263"/>
      <c r="W1219" s="258"/>
      <c r="X1219" s="263"/>
      <c r="Y1219" s="263"/>
      <c r="Z1219" s="263"/>
      <c r="AA1219" s="263"/>
      <c r="AB1219" s="312"/>
      <c r="AC1219" s="312"/>
      <c r="AD1219" s="312"/>
      <c r="AE1219" s="312"/>
      <c r="AF1219" s="312"/>
      <c r="AG1219" s="312"/>
      <c r="AH1219" s="312"/>
      <c r="AI1219" s="312"/>
      <c r="AJ1219" s="263"/>
      <c r="AK1219" s="263"/>
      <c r="AL1219" s="263"/>
      <c r="AM1219" s="263"/>
      <c r="AN1219" s="263"/>
      <c r="AO1219" s="263"/>
      <c r="AP1219" s="263"/>
      <c r="AQ1219" s="263"/>
      <c r="AS1219" s="117"/>
      <c r="AT1219" s="117"/>
      <c r="FK1219" s="125"/>
      <c r="FL1219" s="125"/>
      <c r="FM1219" s="125"/>
    </row>
    <row r="1220" spans="1:169" x14ac:dyDescent="0.3">
      <c r="A1220" s="309"/>
      <c r="B1220" s="310"/>
      <c r="C1220" s="263"/>
      <c r="D1220" s="263"/>
      <c r="E1220" s="263"/>
      <c r="F1220" s="263"/>
      <c r="G1220" s="263"/>
      <c r="H1220" s="263"/>
      <c r="I1220" s="625"/>
      <c r="J1220" s="314"/>
      <c r="K1220" s="314"/>
      <c r="L1220" s="744"/>
      <c r="M1220" s="746"/>
      <c r="N1220" s="312"/>
      <c r="O1220" s="312"/>
      <c r="P1220" s="312"/>
      <c r="Q1220" s="312"/>
      <c r="R1220" s="312"/>
      <c r="S1220" s="312"/>
      <c r="T1220" s="263"/>
      <c r="U1220" s="263"/>
      <c r="V1220" s="263"/>
      <c r="W1220" s="258"/>
      <c r="X1220" s="263"/>
      <c r="Y1220" s="263"/>
      <c r="Z1220" s="263"/>
      <c r="AA1220" s="263"/>
      <c r="AB1220" s="312"/>
      <c r="AC1220" s="312"/>
      <c r="AD1220" s="312"/>
      <c r="AE1220" s="312"/>
      <c r="AF1220" s="312"/>
      <c r="AG1220" s="312"/>
      <c r="AH1220" s="312"/>
      <c r="AI1220" s="312"/>
      <c r="AJ1220" s="263"/>
      <c r="AK1220" s="263"/>
      <c r="AL1220" s="263"/>
      <c r="AM1220" s="263"/>
      <c r="AN1220" s="263"/>
      <c r="AO1220" s="263"/>
      <c r="AP1220" s="263"/>
      <c r="AQ1220" s="263"/>
      <c r="AS1220" s="117"/>
      <c r="AT1220" s="117"/>
      <c r="FK1220" s="125"/>
      <c r="FL1220" s="125"/>
      <c r="FM1220" s="125"/>
    </row>
    <row r="1221" spans="1:169" x14ac:dyDescent="0.3">
      <c r="A1221" s="309"/>
      <c r="B1221" s="310"/>
      <c r="C1221" s="263"/>
      <c r="D1221" s="263"/>
      <c r="E1221" s="263"/>
      <c r="F1221" s="263"/>
      <c r="G1221" s="263"/>
      <c r="H1221" s="263"/>
      <c r="I1221" s="625"/>
      <c r="J1221" s="314"/>
      <c r="K1221" s="314"/>
      <c r="L1221" s="744"/>
      <c r="M1221" s="746"/>
      <c r="N1221" s="312"/>
      <c r="O1221" s="312"/>
      <c r="P1221" s="312"/>
      <c r="Q1221" s="312"/>
      <c r="R1221" s="312"/>
      <c r="S1221" s="312"/>
      <c r="T1221" s="263"/>
      <c r="U1221" s="263"/>
      <c r="V1221" s="263"/>
      <c r="W1221" s="258"/>
      <c r="X1221" s="263"/>
      <c r="Y1221" s="263"/>
      <c r="Z1221" s="263"/>
      <c r="AA1221" s="263"/>
      <c r="AB1221" s="312"/>
      <c r="AC1221" s="312"/>
      <c r="AD1221" s="312"/>
      <c r="AE1221" s="312"/>
      <c r="AF1221" s="312"/>
      <c r="AG1221" s="312"/>
      <c r="AH1221" s="312"/>
      <c r="AI1221" s="312"/>
      <c r="AJ1221" s="263"/>
      <c r="AK1221" s="263"/>
      <c r="AL1221" s="263"/>
      <c r="AM1221" s="263"/>
      <c r="AN1221" s="263"/>
      <c r="AO1221" s="263"/>
      <c r="AP1221" s="263"/>
      <c r="AQ1221" s="263"/>
      <c r="AS1221" s="117"/>
      <c r="AT1221" s="117"/>
      <c r="FK1221" s="125"/>
      <c r="FL1221" s="125"/>
      <c r="FM1221" s="125"/>
    </row>
    <row r="1222" spans="1:169" x14ac:dyDescent="0.3">
      <c r="A1222" s="309"/>
      <c r="B1222" s="310"/>
      <c r="C1222" s="263"/>
      <c r="D1222" s="263"/>
      <c r="E1222" s="263"/>
      <c r="F1222" s="263"/>
      <c r="G1222" s="263"/>
      <c r="H1222" s="263"/>
      <c r="I1222" s="625"/>
      <c r="J1222" s="314"/>
      <c r="K1222" s="314"/>
      <c r="L1222" s="744"/>
      <c r="M1222" s="746"/>
      <c r="N1222" s="312"/>
      <c r="O1222" s="312"/>
      <c r="P1222" s="312"/>
      <c r="Q1222" s="312"/>
      <c r="R1222" s="312"/>
      <c r="S1222" s="312"/>
      <c r="T1222" s="263"/>
      <c r="U1222" s="263"/>
      <c r="V1222" s="263"/>
      <c r="W1222" s="258"/>
      <c r="X1222" s="263"/>
      <c r="Y1222" s="263"/>
      <c r="Z1222" s="263"/>
      <c r="AA1222" s="263"/>
      <c r="AB1222" s="312"/>
      <c r="AC1222" s="312"/>
      <c r="AD1222" s="312"/>
      <c r="AE1222" s="312"/>
      <c r="AF1222" s="312"/>
      <c r="AG1222" s="312"/>
      <c r="AH1222" s="312"/>
      <c r="AI1222" s="312"/>
      <c r="AJ1222" s="263"/>
      <c r="AK1222" s="263"/>
      <c r="AL1222" s="263"/>
      <c r="AM1222" s="263"/>
      <c r="AN1222" s="263"/>
      <c r="AO1222" s="263"/>
      <c r="AP1222" s="263"/>
      <c r="AQ1222" s="263"/>
      <c r="AS1222" s="117"/>
      <c r="AT1222" s="117"/>
      <c r="FK1222" s="125"/>
      <c r="FL1222" s="125"/>
      <c r="FM1222" s="125"/>
    </row>
    <row r="1223" spans="1:169" x14ac:dyDescent="0.3">
      <c r="A1223" s="309"/>
      <c r="B1223" s="310"/>
      <c r="C1223" s="263"/>
      <c r="D1223" s="263"/>
      <c r="E1223" s="263"/>
      <c r="F1223" s="263"/>
      <c r="G1223" s="263"/>
      <c r="H1223" s="263"/>
      <c r="I1223" s="625"/>
      <c r="J1223" s="314"/>
      <c r="K1223" s="314"/>
      <c r="L1223" s="744"/>
      <c r="M1223" s="746"/>
      <c r="N1223" s="312"/>
      <c r="O1223" s="312"/>
      <c r="P1223" s="312"/>
      <c r="Q1223" s="312"/>
      <c r="R1223" s="312"/>
      <c r="S1223" s="312"/>
      <c r="T1223" s="263"/>
      <c r="U1223" s="263"/>
      <c r="V1223" s="263"/>
      <c r="W1223" s="258"/>
      <c r="X1223" s="263"/>
      <c r="Y1223" s="263"/>
      <c r="Z1223" s="263"/>
      <c r="AA1223" s="263"/>
      <c r="AB1223" s="312"/>
      <c r="AC1223" s="312"/>
      <c r="AD1223" s="312"/>
      <c r="AE1223" s="312"/>
      <c r="AF1223" s="312"/>
      <c r="AG1223" s="312"/>
      <c r="AH1223" s="312"/>
      <c r="AI1223" s="312"/>
      <c r="AJ1223" s="263"/>
      <c r="AK1223" s="263"/>
      <c r="AL1223" s="263"/>
      <c r="AM1223" s="263"/>
      <c r="AN1223" s="263"/>
      <c r="AO1223" s="263"/>
      <c r="AP1223" s="263"/>
      <c r="AQ1223" s="263"/>
      <c r="AS1223" s="117"/>
      <c r="AT1223" s="117"/>
      <c r="FK1223" s="125"/>
      <c r="FL1223" s="125"/>
      <c r="FM1223" s="125"/>
    </row>
    <row r="1224" spans="1:169" x14ac:dyDescent="0.3">
      <c r="A1224" s="309"/>
      <c r="B1224" s="310"/>
      <c r="C1224" s="263"/>
      <c r="D1224" s="263"/>
      <c r="E1224" s="263"/>
      <c r="F1224" s="263"/>
      <c r="G1224" s="263"/>
      <c r="H1224" s="263"/>
      <c r="I1224" s="625"/>
      <c r="J1224" s="314"/>
      <c r="K1224" s="314"/>
      <c r="L1224" s="744"/>
      <c r="M1224" s="746"/>
      <c r="N1224" s="312"/>
      <c r="O1224" s="312"/>
      <c r="P1224" s="312"/>
      <c r="Q1224" s="312"/>
      <c r="R1224" s="312"/>
      <c r="S1224" s="312"/>
      <c r="T1224" s="263"/>
      <c r="U1224" s="263"/>
      <c r="V1224" s="263"/>
      <c r="W1224" s="258"/>
      <c r="X1224" s="263"/>
      <c r="Y1224" s="263"/>
      <c r="Z1224" s="263"/>
      <c r="AA1224" s="263"/>
      <c r="AB1224" s="312"/>
      <c r="AC1224" s="312"/>
      <c r="AD1224" s="312"/>
      <c r="AE1224" s="312"/>
      <c r="AF1224" s="312"/>
      <c r="AG1224" s="312"/>
      <c r="AH1224" s="312"/>
      <c r="AI1224" s="312"/>
      <c r="AJ1224" s="263"/>
      <c r="AK1224" s="263"/>
      <c r="AL1224" s="263"/>
      <c r="AM1224" s="263"/>
      <c r="AN1224" s="263"/>
      <c r="AO1224" s="263"/>
      <c r="AP1224" s="263"/>
      <c r="AQ1224" s="263"/>
      <c r="AS1224" s="117"/>
      <c r="AT1224" s="117"/>
      <c r="FK1224" s="125"/>
      <c r="FL1224" s="125"/>
      <c r="FM1224" s="125"/>
    </row>
    <row r="1225" spans="1:169" x14ac:dyDescent="0.3">
      <c r="A1225" s="309"/>
      <c r="B1225" s="310"/>
      <c r="C1225" s="263"/>
      <c r="D1225" s="263"/>
      <c r="E1225" s="263"/>
      <c r="F1225" s="263"/>
      <c r="G1225" s="263"/>
      <c r="H1225" s="263"/>
      <c r="I1225" s="625"/>
      <c r="J1225" s="314"/>
      <c r="K1225" s="314"/>
      <c r="L1225" s="744"/>
      <c r="M1225" s="746"/>
      <c r="N1225" s="312"/>
      <c r="O1225" s="312"/>
      <c r="P1225" s="312"/>
      <c r="Q1225" s="312"/>
      <c r="R1225" s="312"/>
      <c r="S1225" s="312"/>
      <c r="T1225" s="263"/>
      <c r="U1225" s="263"/>
      <c r="V1225" s="263"/>
      <c r="W1225" s="258"/>
      <c r="X1225" s="263"/>
      <c r="Y1225" s="263"/>
      <c r="Z1225" s="263"/>
      <c r="AA1225" s="263"/>
      <c r="AB1225" s="312"/>
      <c r="AC1225" s="312"/>
      <c r="AD1225" s="312"/>
      <c r="AE1225" s="312"/>
      <c r="AF1225" s="312"/>
      <c r="AG1225" s="312"/>
      <c r="AH1225" s="312"/>
      <c r="AI1225" s="312"/>
      <c r="AJ1225" s="263"/>
      <c r="AK1225" s="263"/>
      <c r="AL1225" s="263"/>
      <c r="AM1225" s="263"/>
      <c r="AN1225" s="263"/>
      <c r="AO1225" s="263"/>
      <c r="AP1225" s="263"/>
      <c r="AQ1225" s="263"/>
      <c r="AS1225" s="117"/>
      <c r="AT1225" s="117"/>
      <c r="FK1225" s="125"/>
      <c r="FL1225" s="125"/>
      <c r="FM1225" s="125"/>
    </row>
    <row r="1226" spans="1:169" x14ac:dyDescent="0.3">
      <c r="A1226" s="309"/>
      <c r="B1226" s="310"/>
      <c r="C1226" s="263"/>
      <c r="D1226" s="263"/>
      <c r="E1226" s="263"/>
      <c r="F1226" s="263"/>
      <c r="G1226" s="263"/>
      <c r="H1226" s="263"/>
      <c r="I1226" s="625"/>
      <c r="J1226" s="314"/>
      <c r="K1226" s="314"/>
      <c r="L1226" s="744"/>
      <c r="M1226" s="746"/>
      <c r="N1226" s="312"/>
      <c r="O1226" s="312"/>
      <c r="P1226" s="312"/>
      <c r="Q1226" s="312"/>
      <c r="R1226" s="312"/>
      <c r="S1226" s="312"/>
      <c r="T1226" s="263"/>
      <c r="U1226" s="263"/>
      <c r="V1226" s="263"/>
      <c r="W1226" s="258"/>
      <c r="X1226" s="263"/>
      <c r="Y1226" s="263"/>
      <c r="Z1226" s="263"/>
      <c r="AA1226" s="263"/>
      <c r="AB1226" s="312"/>
      <c r="AC1226" s="312"/>
      <c r="AD1226" s="312"/>
      <c r="AE1226" s="312"/>
      <c r="AF1226" s="312"/>
      <c r="AG1226" s="312"/>
      <c r="AH1226" s="312"/>
      <c r="AI1226" s="312"/>
      <c r="AJ1226" s="263"/>
      <c r="AK1226" s="263"/>
      <c r="AL1226" s="263"/>
      <c r="AM1226" s="263"/>
      <c r="AN1226" s="263"/>
      <c r="AO1226" s="263"/>
      <c r="AP1226" s="263"/>
      <c r="AQ1226" s="263"/>
      <c r="AS1226" s="117"/>
      <c r="AT1226" s="117"/>
      <c r="FK1226" s="125"/>
      <c r="FL1226" s="125"/>
      <c r="FM1226" s="125"/>
    </row>
    <row r="1227" spans="1:169" x14ac:dyDescent="0.3">
      <c r="A1227" s="309"/>
      <c r="B1227" s="310"/>
      <c r="C1227" s="263"/>
      <c r="D1227" s="263"/>
      <c r="E1227" s="263"/>
      <c r="F1227" s="263"/>
      <c r="G1227" s="263"/>
      <c r="H1227" s="263"/>
      <c r="I1227" s="625"/>
      <c r="J1227" s="314"/>
      <c r="K1227" s="314"/>
      <c r="L1227" s="744"/>
      <c r="M1227" s="746"/>
      <c r="N1227" s="312"/>
      <c r="O1227" s="312"/>
      <c r="P1227" s="312"/>
      <c r="Q1227" s="312"/>
      <c r="R1227" s="312"/>
      <c r="S1227" s="312"/>
      <c r="T1227" s="263"/>
      <c r="U1227" s="263"/>
      <c r="V1227" s="263"/>
      <c r="W1227" s="258"/>
      <c r="X1227" s="263"/>
      <c r="Y1227" s="263"/>
      <c r="Z1227" s="263"/>
      <c r="AA1227" s="263"/>
      <c r="AB1227" s="312"/>
      <c r="AC1227" s="312"/>
      <c r="AD1227" s="312"/>
      <c r="AE1227" s="312"/>
      <c r="AF1227" s="312"/>
      <c r="AG1227" s="312"/>
      <c r="AH1227" s="312"/>
      <c r="AI1227" s="312"/>
      <c r="AJ1227" s="263"/>
      <c r="AK1227" s="263"/>
      <c r="AL1227" s="263"/>
      <c r="AM1227" s="263"/>
      <c r="AN1227" s="263"/>
      <c r="AO1227" s="263"/>
      <c r="AP1227" s="263"/>
      <c r="AQ1227" s="263"/>
      <c r="AS1227" s="117"/>
      <c r="AT1227" s="117"/>
      <c r="FK1227" s="125"/>
      <c r="FL1227" s="125"/>
      <c r="FM1227" s="125"/>
    </row>
    <row r="1228" spans="1:169" x14ac:dyDescent="0.3">
      <c r="A1228" s="309"/>
      <c r="B1228" s="310"/>
      <c r="C1228" s="263"/>
      <c r="D1228" s="263"/>
      <c r="E1228" s="263"/>
      <c r="F1228" s="263"/>
      <c r="G1228" s="263"/>
      <c r="H1228" s="263"/>
      <c r="I1228" s="625"/>
      <c r="J1228" s="314"/>
      <c r="K1228" s="314"/>
      <c r="L1228" s="744"/>
      <c r="M1228" s="746"/>
      <c r="N1228" s="312"/>
      <c r="O1228" s="312"/>
      <c r="P1228" s="312"/>
      <c r="Q1228" s="312"/>
      <c r="R1228" s="312"/>
      <c r="S1228" s="312"/>
      <c r="T1228" s="263"/>
      <c r="U1228" s="263"/>
      <c r="V1228" s="263"/>
      <c r="W1228" s="258"/>
      <c r="X1228" s="263"/>
      <c r="Y1228" s="263"/>
      <c r="Z1228" s="263"/>
      <c r="AA1228" s="263"/>
      <c r="AB1228" s="312"/>
      <c r="AC1228" s="312"/>
      <c r="AD1228" s="312"/>
      <c r="AE1228" s="312"/>
      <c r="AF1228" s="312"/>
      <c r="AG1228" s="312"/>
      <c r="AH1228" s="312"/>
      <c r="AI1228" s="312"/>
      <c r="AJ1228" s="263"/>
      <c r="AK1228" s="263"/>
      <c r="AL1228" s="263"/>
      <c r="AM1228" s="263"/>
      <c r="AN1228" s="263"/>
      <c r="AO1228" s="263"/>
      <c r="AP1228" s="263"/>
      <c r="AQ1228" s="263"/>
      <c r="AS1228" s="117"/>
      <c r="AT1228" s="117"/>
      <c r="FK1228" s="125"/>
      <c r="FL1228" s="125"/>
      <c r="FM1228" s="125"/>
    </row>
    <row r="1229" spans="1:169" x14ac:dyDescent="0.3">
      <c r="A1229" s="309"/>
      <c r="B1229" s="310"/>
      <c r="C1229" s="263"/>
      <c r="D1229" s="263"/>
      <c r="E1229" s="263"/>
      <c r="F1229" s="263"/>
      <c r="G1229" s="263"/>
      <c r="H1229" s="263"/>
      <c r="I1229" s="625"/>
      <c r="J1229" s="314"/>
      <c r="K1229" s="314"/>
      <c r="L1229" s="744"/>
      <c r="M1229" s="746"/>
      <c r="N1229" s="312"/>
      <c r="O1229" s="312"/>
      <c r="P1229" s="312"/>
      <c r="Q1229" s="312"/>
      <c r="R1229" s="312"/>
      <c r="S1229" s="312"/>
      <c r="T1229" s="263"/>
      <c r="U1229" s="263"/>
      <c r="V1229" s="263"/>
      <c r="W1229" s="258"/>
      <c r="X1229" s="263"/>
      <c r="Y1229" s="263"/>
      <c r="Z1229" s="263"/>
      <c r="AA1229" s="263"/>
      <c r="AB1229" s="312"/>
      <c r="AC1229" s="312"/>
      <c r="AD1229" s="312"/>
      <c r="AE1229" s="312"/>
      <c r="AF1229" s="312"/>
      <c r="AG1229" s="312"/>
      <c r="AH1229" s="312"/>
      <c r="AI1229" s="312"/>
      <c r="AJ1229" s="263"/>
      <c r="AK1229" s="263"/>
      <c r="AL1229" s="263"/>
      <c r="AM1229" s="263"/>
      <c r="AN1229" s="263"/>
      <c r="AO1229" s="263"/>
      <c r="AP1229" s="263"/>
      <c r="AQ1229" s="263"/>
      <c r="AS1229" s="117"/>
      <c r="AT1229" s="117"/>
      <c r="FK1229" s="125"/>
      <c r="FL1229" s="125"/>
      <c r="FM1229" s="125"/>
    </row>
    <row r="1230" spans="1:169" x14ac:dyDescent="0.3">
      <c r="A1230" s="309"/>
      <c r="B1230" s="310"/>
      <c r="C1230" s="263"/>
      <c r="D1230" s="263"/>
      <c r="E1230" s="263"/>
      <c r="F1230" s="263"/>
      <c r="G1230" s="263"/>
      <c r="H1230" s="263"/>
      <c r="I1230" s="625"/>
      <c r="J1230" s="314"/>
      <c r="K1230" s="314"/>
      <c r="L1230" s="744"/>
      <c r="M1230" s="746"/>
      <c r="N1230" s="312"/>
      <c r="O1230" s="312"/>
      <c r="P1230" s="312"/>
      <c r="Q1230" s="312"/>
      <c r="R1230" s="312"/>
      <c r="S1230" s="312"/>
      <c r="T1230" s="263"/>
      <c r="U1230" s="263"/>
      <c r="V1230" s="263"/>
      <c r="W1230" s="258"/>
      <c r="X1230" s="263"/>
      <c r="Y1230" s="263"/>
      <c r="Z1230" s="263"/>
      <c r="AA1230" s="263"/>
      <c r="AB1230" s="312"/>
      <c r="AC1230" s="312"/>
      <c r="AD1230" s="312"/>
      <c r="AE1230" s="312"/>
      <c r="AF1230" s="312"/>
      <c r="AG1230" s="312"/>
      <c r="AH1230" s="312"/>
      <c r="AI1230" s="312"/>
      <c r="AJ1230" s="263"/>
      <c r="AK1230" s="263"/>
      <c r="AL1230" s="263"/>
      <c r="AM1230" s="263"/>
      <c r="AN1230" s="263"/>
      <c r="AO1230" s="263"/>
      <c r="AP1230" s="263"/>
      <c r="AQ1230" s="263"/>
      <c r="AS1230" s="117"/>
      <c r="AT1230" s="117"/>
      <c r="FK1230" s="125"/>
      <c r="FL1230" s="125"/>
      <c r="FM1230" s="125"/>
    </row>
    <row r="1231" spans="1:169" x14ac:dyDescent="0.3">
      <c r="A1231" s="309"/>
      <c r="B1231" s="310"/>
      <c r="C1231" s="263"/>
      <c r="D1231" s="263"/>
      <c r="E1231" s="263"/>
      <c r="F1231" s="263"/>
      <c r="G1231" s="263"/>
      <c r="H1231" s="263"/>
      <c r="I1231" s="625"/>
      <c r="J1231" s="314"/>
      <c r="K1231" s="314"/>
      <c r="L1231" s="744"/>
      <c r="M1231" s="746"/>
      <c r="N1231" s="312"/>
      <c r="O1231" s="312"/>
      <c r="P1231" s="312"/>
      <c r="Q1231" s="312"/>
      <c r="R1231" s="312"/>
      <c r="S1231" s="312"/>
      <c r="T1231" s="263"/>
      <c r="U1231" s="263"/>
      <c r="V1231" s="263"/>
      <c r="W1231" s="258"/>
      <c r="X1231" s="263"/>
      <c r="Y1231" s="263"/>
      <c r="Z1231" s="263"/>
      <c r="AA1231" s="263"/>
      <c r="AB1231" s="312"/>
      <c r="AC1231" s="312"/>
      <c r="AD1231" s="312"/>
      <c r="AE1231" s="312"/>
      <c r="AF1231" s="312"/>
      <c r="AG1231" s="312"/>
      <c r="AH1231" s="312"/>
      <c r="AI1231" s="312"/>
      <c r="AJ1231" s="263"/>
      <c r="AK1231" s="263"/>
      <c r="AL1231" s="263"/>
      <c r="AM1231" s="263"/>
      <c r="AN1231" s="263"/>
      <c r="AO1231" s="263"/>
      <c r="AP1231" s="263"/>
      <c r="AQ1231" s="263"/>
      <c r="AS1231" s="117"/>
      <c r="AT1231" s="117"/>
      <c r="FK1231" s="125"/>
      <c r="FL1231" s="125"/>
      <c r="FM1231" s="125"/>
    </row>
    <row r="1232" spans="1:169" x14ac:dyDescent="0.3">
      <c r="A1232" s="309"/>
      <c r="B1232" s="310"/>
      <c r="C1232" s="263"/>
      <c r="D1232" s="263"/>
      <c r="E1232" s="263"/>
      <c r="F1232" s="263"/>
      <c r="G1232" s="263"/>
      <c r="H1232" s="263"/>
      <c r="I1232" s="625"/>
      <c r="J1232" s="314"/>
      <c r="K1232" s="314"/>
      <c r="L1232" s="744"/>
      <c r="M1232" s="746"/>
      <c r="N1232" s="312"/>
      <c r="O1232" s="312"/>
      <c r="P1232" s="312"/>
      <c r="Q1232" s="312"/>
      <c r="R1232" s="312"/>
      <c r="S1232" s="312"/>
      <c r="T1232" s="263"/>
      <c r="U1232" s="263"/>
      <c r="V1232" s="263"/>
      <c r="W1232" s="258"/>
      <c r="X1232" s="263"/>
      <c r="Y1232" s="263"/>
      <c r="Z1232" s="263"/>
      <c r="AA1232" s="263"/>
      <c r="AB1232" s="312"/>
      <c r="AC1232" s="312"/>
      <c r="AD1232" s="312"/>
      <c r="AE1232" s="312"/>
      <c r="AF1232" s="312"/>
      <c r="AG1232" s="312"/>
      <c r="AH1232" s="312"/>
      <c r="AI1232" s="312"/>
      <c r="AJ1232" s="263"/>
      <c r="AK1232" s="263"/>
      <c r="AL1232" s="263"/>
      <c r="AM1232" s="263"/>
      <c r="AN1232" s="263"/>
      <c r="AO1232" s="263"/>
      <c r="AP1232" s="263"/>
      <c r="AQ1232" s="263"/>
      <c r="AS1232" s="117"/>
      <c r="AT1232" s="117"/>
      <c r="FK1232" s="125"/>
      <c r="FL1232" s="125"/>
      <c r="FM1232" s="125"/>
    </row>
    <row r="1233" spans="1:169" x14ac:dyDescent="0.3">
      <c r="A1233" s="309"/>
      <c r="B1233" s="310"/>
      <c r="C1233" s="263"/>
      <c r="D1233" s="263"/>
      <c r="E1233" s="263"/>
      <c r="F1233" s="263"/>
      <c r="G1233" s="263"/>
      <c r="H1233" s="263"/>
      <c r="I1233" s="625"/>
      <c r="J1233" s="314"/>
      <c r="K1233" s="314"/>
      <c r="L1233" s="744"/>
      <c r="M1233" s="746"/>
      <c r="N1233" s="312"/>
      <c r="O1233" s="312"/>
      <c r="P1233" s="312"/>
      <c r="Q1233" s="312"/>
      <c r="R1233" s="312"/>
      <c r="S1233" s="312"/>
      <c r="T1233" s="263"/>
      <c r="U1233" s="263"/>
      <c r="V1233" s="263"/>
      <c r="W1233" s="258"/>
      <c r="X1233" s="263"/>
      <c r="Y1233" s="263"/>
      <c r="Z1233" s="263"/>
      <c r="AA1233" s="263"/>
      <c r="AB1233" s="312"/>
      <c r="AC1233" s="312"/>
      <c r="AD1233" s="312"/>
      <c r="AE1233" s="312"/>
      <c r="AF1233" s="312"/>
      <c r="AG1233" s="312"/>
      <c r="AH1233" s="312"/>
      <c r="AI1233" s="312"/>
      <c r="AJ1233" s="263"/>
      <c r="AK1233" s="263"/>
      <c r="AL1233" s="263"/>
      <c r="AM1233" s="263"/>
      <c r="AN1233" s="263"/>
      <c r="AO1233" s="263"/>
      <c r="AP1233" s="263"/>
      <c r="AQ1233" s="263"/>
      <c r="AS1233" s="117"/>
      <c r="AT1233" s="117"/>
      <c r="FK1233" s="125"/>
      <c r="FL1233" s="125"/>
      <c r="FM1233" s="125"/>
    </row>
    <row r="1234" spans="1:169" x14ac:dyDescent="0.3">
      <c r="A1234" s="309"/>
      <c r="B1234" s="310"/>
      <c r="C1234" s="263"/>
      <c r="D1234" s="263"/>
      <c r="E1234" s="263"/>
      <c r="F1234" s="263"/>
      <c r="G1234" s="263"/>
      <c r="H1234" s="263"/>
      <c r="I1234" s="625"/>
      <c r="J1234" s="314"/>
      <c r="K1234" s="314"/>
      <c r="L1234" s="744"/>
      <c r="M1234" s="746"/>
      <c r="N1234" s="312"/>
      <c r="O1234" s="312"/>
      <c r="P1234" s="312"/>
      <c r="Q1234" s="312"/>
      <c r="R1234" s="312"/>
      <c r="S1234" s="312"/>
      <c r="T1234" s="263"/>
      <c r="U1234" s="263"/>
      <c r="V1234" s="263"/>
      <c r="W1234" s="258"/>
      <c r="X1234" s="263"/>
      <c r="Y1234" s="263"/>
      <c r="Z1234" s="263"/>
      <c r="AA1234" s="263"/>
      <c r="AB1234" s="312"/>
      <c r="AC1234" s="312"/>
      <c r="AD1234" s="312"/>
      <c r="AE1234" s="312"/>
      <c r="AF1234" s="312"/>
      <c r="AG1234" s="312"/>
      <c r="AH1234" s="312"/>
      <c r="AI1234" s="312"/>
      <c r="AJ1234" s="263"/>
      <c r="AK1234" s="263"/>
      <c r="AL1234" s="263"/>
      <c r="AM1234" s="263"/>
      <c r="AN1234" s="263"/>
      <c r="AO1234" s="263"/>
      <c r="AP1234" s="263"/>
      <c r="AQ1234" s="263"/>
      <c r="AS1234" s="117"/>
      <c r="AT1234" s="117"/>
      <c r="FK1234" s="125"/>
      <c r="FL1234" s="125"/>
      <c r="FM1234" s="125"/>
    </row>
    <row r="1235" spans="1:169" x14ac:dyDescent="0.3">
      <c r="A1235" s="309"/>
      <c r="B1235" s="310"/>
      <c r="C1235" s="263"/>
      <c r="D1235" s="263"/>
      <c r="E1235" s="263"/>
      <c r="F1235" s="263"/>
      <c r="G1235" s="263"/>
      <c r="H1235" s="263"/>
      <c r="I1235" s="625"/>
      <c r="J1235" s="314"/>
      <c r="K1235" s="314"/>
      <c r="L1235" s="744"/>
      <c r="M1235" s="746"/>
      <c r="N1235" s="312"/>
      <c r="O1235" s="312"/>
      <c r="P1235" s="312"/>
      <c r="Q1235" s="312"/>
      <c r="R1235" s="312"/>
      <c r="S1235" s="312"/>
      <c r="T1235" s="263"/>
      <c r="U1235" s="263"/>
      <c r="V1235" s="263"/>
      <c r="W1235" s="258"/>
      <c r="X1235" s="263"/>
      <c r="Y1235" s="263"/>
      <c r="Z1235" s="263"/>
      <c r="AA1235" s="263"/>
      <c r="AB1235" s="312"/>
      <c r="AC1235" s="312"/>
      <c r="AD1235" s="312"/>
      <c r="AE1235" s="312"/>
      <c r="AF1235" s="312"/>
      <c r="AG1235" s="312"/>
      <c r="AH1235" s="312"/>
      <c r="AI1235" s="312"/>
      <c r="AJ1235" s="263"/>
      <c r="AK1235" s="263"/>
      <c r="AL1235" s="263"/>
      <c r="AM1235" s="263"/>
      <c r="AN1235" s="263"/>
      <c r="AO1235" s="263"/>
      <c r="AP1235" s="263"/>
      <c r="AQ1235" s="263"/>
      <c r="AS1235" s="117"/>
      <c r="AT1235" s="117"/>
      <c r="FK1235" s="125"/>
      <c r="FL1235" s="125"/>
      <c r="FM1235" s="125"/>
    </row>
    <row r="1236" spans="1:169" x14ac:dyDescent="0.3">
      <c r="A1236" s="309"/>
      <c r="B1236" s="310"/>
      <c r="C1236" s="263"/>
      <c r="D1236" s="263"/>
      <c r="E1236" s="263"/>
      <c r="F1236" s="263"/>
      <c r="G1236" s="263"/>
      <c r="H1236" s="263"/>
      <c r="I1236" s="625"/>
      <c r="J1236" s="314"/>
      <c r="K1236" s="314"/>
      <c r="L1236" s="744"/>
      <c r="M1236" s="746"/>
      <c r="N1236" s="312"/>
      <c r="O1236" s="312"/>
      <c r="P1236" s="312"/>
      <c r="Q1236" s="312"/>
      <c r="R1236" s="312"/>
      <c r="S1236" s="312"/>
      <c r="T1236" s="263"/>
      <c r="U1236" s="263"/>
      <c r="V1236" s="263"/>
      <c r="W1236" s="258"/>
      <c r="X1236" s="263"/>
      <c r="Y1236" s="263"/>
      <c r="Z1236" s="263"/>
      <c r="AA1236" s="263"/>
      <c r="AB1236" s="312"/>
      <c r="AC1236" s="312"/>
      <c r="AD1236" s="312"/>
      <c r="AE1236" s="312"/>
      <c r="AF1236" s="312"/>
      <c r="AG1236" s="312"/>
      <c r="AH1236" s="312"/>
      <c r="AI1236" s="312"/>
      <c r="AJ1236" s="263"/>
      <c r="AK1236" s="263"/>
      <c r="AL1236" s="263"/>
      <c r="AM1236" s="263"/>
      <c r="AN1236" s="263"/>
      <c r="AO1236" s="263"/>
      <c r="AP1236" s="263"/>
      <c r="AQ1236" s="263"/>
      <c r="AS1236" s="117"/>
      <c r="AT1236" s="117"/>
      <c r="FK1236" s="125"/>
      <c r="FL1236" s="125"/>
      <c r="FM1236" s="125"/>
    </row>
    <row r="1237" spans="1:169" x14ac:dyDescent="0.3">
      <c r="A1237" s="309"/>
      <c r="B1237" s="310"/>
      <c r="C1237" s="263"/>
      <c r="D1237" s="263"/>
      <c r="E1237" s="263"/>
      <c r="F1237" s="263"/>
      <c r="G1237" s="263"/>
      <c r="H1237" s="263"/>
      <c r="I1237" s="625"/>
      <c r="J1237" s="314"/>
      <c r="K1237" s="314"/>
      <c r="L1237" s="744"/>
      <c r="M1237" s="746"/>
      <c r="N1237" s="312"/>
      <c r="O1237" s="312"/>
      <c r="P1237" s="312"/>
      <c r="Q1237" s="312"/>
      <c r="R1237" s="312"/>
      <c r="S1237" s="312"/>
      <c r="T1237" s="263"/>
      <c r="U1237" s="263"/>
      <c r="V1237" s="263"/>
      <c r="W1237" s="258"/>
      <c r="X1237" s="263"/>
      <c r="Y1237" s="263"/>
      <c r="Z1237" s="263"/>
      <c r="AA1237" s="263"/>
      <c r="AB1237" s="312"/>
      <c r="AC1237" s="312"/>
      <c r="AD1237" s="312"/>
      <c r="AE1237" s="312"/>
      <c r="AF1237" s="312"/>
      <c r="AG1237" s="312"/>
      <c r="AH1237" s="312"/>
      <c r="AI1237" s="312"/>
      <c r="AJ1237" s="263"/>
      <c r="AK1237" s="263"/>
      <c r="AL1237" s="263"/>
      <c r="AM1237" s="263"/>
      <c r="AN1237" s="263"/>
      <c r="AO1237" s="263"/>
      <c r="AP1237" s="263"/>
      <c r="AQ1237" s="263"/>
      <c r="AS1237" s="117"/>
      <c r="AT1237" s="117"/>
      <c r="FK1237" s="125"/>
      <c r="FL1237" s="125"/>
      <c r="FM1237" s="125"/>
    </row>
    <row r="1238" spans="1:169" x14ac:dyDescent="0.3">
      <c r="A1238" s="309"/>
      <c r="B1238" s="310"/>
      <c r="C1238" s="263"/>
      <c r="D1238" s="263"/>
      <c r="E1238" s="263"/>
      <c r="F1238" s="263"/>
      <c r="G1238" s="263"/>
      <c r="H1238" s="263"/>
      <c r="I1238" s="625"/>
      <c r="J1238" s="314"/>
      <c r="K1238" s="314"/>
      <c r="L1238" s="744"/>
      <c r="M1238" s="746"/>
      <c r="N1238" s="312"/>
      <c r="O1238" s="312"/>
      <c r="P1238" s="312"/>
      <c r="Q1238" s="312"/>
      <c r="R1238" s="312"/>
      <c r="S1238" s="312"/>
      <c r="T1238" s="263"/>
      <c r="U1238" s="263"/>
      <c r="V1238" s="263"/>
      <c r="W1238" s="258"/>
      <c r="X1238" s="263"/>
      <c r="Y1238" s="263"/>
      <c r="Z1238" s="263"/>
      <c r="AA1238" s="263"/>
      <c r="AB1238" s="312"/>
      <c r="AC1238" s="312"/>
      <c r="AD1238" s="312"/>
      <c r="AE1238" s="312"/>
      <c r="AF1238" s="312"/>
      <c r="AG1238" s="312"/>
      <c r="AH1238" s="312"/>
      <c r="AI1238" s="312"/>
      <c r="AJ1238" s="263"/>
      <c r="AK1238" s="263"/>
      <c r="AL1238" s="263"/>
      <c r="AM1238" s="263"/>
      <c r="AN1238" s="263"/>
      <c r="AO1238" s="263"/>
      <c r="AP1238" s="263"/>
      <c r="AQ1238" s="263"/>
      <c r="AS1238" s="117"/>
      <c r="AT1238" s="117"/>
      <c r="FK1238" s="125"/>
      <c r="FL1238" s="125"/>
      <c r="FM1238" s="125"/>
    </row>
    <row r="1239" spans="1:169" x14ac:dyDescent="0.3">
      <c r="A1239" s="309"/>
      <c r="B1239" s="310"/>
      <c r="C1239" s="263"/>
      <c r="D1239" s="263"/>
      <c r="E1239" s="263"/>
      <c r="F1239" s="263"/>
      <c r="G1239" s="263"/>
      <c r="H1239" s="263"/>
      <c r="I1239" s="625"/>
      <c r="J1239" s="314"/>
      <c r="K1239" s="314"/>
      <c r="L1239" s="744"/>
      <c r="M1239" s="746"/>
      <c r="N1239" s="312"/>
      <c r="O1239" s="312"/>
      <c r="P1239" s="312"/>
      <c r="Q1239" s="312"/>
      <c r="R1239" s="312"/>
      <c r="S1239" s="312"/>
      <c r="T1239" s="263"/>
      <c r="U1239" s="263"/>
      <c r="V1239" s="263"/>
      <c r="W1239" s="258"/>
      <c r="X1239" s="263"/>
      <c r="Y1239" s="263"/>
      <c r="Z1239" s="263"/>
      <c r="AA1239" s="263"/>
      <c r="AB1239" s="312"/>
      <c r="AC1239" s="312"/>
      <c r="AD1239" s="312"/>
      <c r="AE1239" s="312"/>
      <c r="AF1239" s="312"/>
      <c r="AG1239" s="312"/>
      <c r="AH1239" s="312"/>
      <c r="AI1239" s="312"/>
      <c r="AJ1239" s="263"/>
      <c r="AK1239" s="263"/>
      <c r="AL1239" s="263"/>
      <c r="AM1239" s="263"/>
      <c r="AN1239" s="263"/>
      <c r="AO1239" s="263"/>
      <c r="AP1239" s="263"/>
      <c r="AQ1239" s="263"/>
      <c r="AS1239" s="117"/>
      <c r="AT1239" s="117"/>
      <c r="FK1239" s="125"/>
      <c r="FL1239" s="125"/>
      <c r="FM1239" s="125"/>
    </row>
    <row r="1240" spans="1:169" x14ac:dyDescent="0.3">
      <c r="A1240" s="309"/>
      <c r="B1240" s="310"/>
      <c r="C1240" s="263"/>
      <c r="D1240" s="263"/>
      <c r="E1240" s="263"/>
      <c r="F1240" s="263"/>
      <c r="G1240" s="263"/>
      <c r="H1240" s="263"/>
      <c r="I1240" s="625"/>
      <c r="J1240" s="314"/>
      <c r="K1240" s="314"/>
      <c r="L1240" s="744"/>
      <c r="M1240" s="746"/>
      <c r="N1240" s="312"/>
      <c r="O1240" s="312"/>
      <c r="P1240" s="312"/>
      <c r="Q1240" s="312"/>
      <c r="R1240" s="312"/>
      <c r="S1240" s="312"/>
      <c r="T1240" s="263"/>
      <c r="U1240" s="263"/>
      <c r="V1240" s="263"/>
      <c r="W1240" s="258"/>
      <c r="X1240" s="263"/>
      <c r="Y1240" s="263"/>
      <c r="Z1240" s="263"/>
      <c r="AA1240" s="263"/>
      <c r="AB1240" s="312"/>
      <c r="AC1240" s="312"/>
      <c r="AD1240" s="312"/>
      <c r="AE1240" s="312"/>
      <c r="AF1240" s="312"/>
      <c r="AG1240" s="312"/>
      <c r="AH1240" s="312"/>
      <c r="AI1240" s="312"/>
      <c r="AJ1240" s="263"/>
      <c r="AK1240" s="263"/>
      <c r="AL1240" s="263"/>
      <c r="AM1240" s="263"/>
      <c r="AN1240" s="263"/>
      <c r="AO1240" s="263"/>
      <c r="AP1240" s="263"/>
      <c r="AQ1240" s="263"/>
      <c r="AS1240" s="117"/>
      <c r="AT1240" s="117"/>
      <c r="FK1240" s="125"/>
      <c r="FL1240" s="125"/>
      <c r="FM1240" s="125"/>
    </row>
    <row r="1241" spans="1:169" x14ac:dyDescent="0.3">
      <c r="A1241" s="309"/>
      <c r="B1241" s="310"/>
      <c r="C1241" s="263"/>
      <c r="D1241" s="263"/>
      <c r="E1241" s="263"/>
      <c r="F1241" s="263"/>
      <c r="G1241" s="263"/>
      <c r="H1241" s="263"/>
      <c r="I1241" s="625"/>
      <c r="J1241" s="314"/>
      <c r="K1241" s="314"/>
      <c r="L1241" s="744"/>
      <c r="M1241" s="746"/>
      <c r="N1241" s="312"/>
      <c r="O1241" s="312"/>
      <c r="P1241" s="312"/>
      <c r="Q1241" s="312"/>
      <c r="R1241" s="312"/>
      <c r="S1241" s="312"/>
      <c r="T1241" s="263"/>
      <c r="U1241" s="263"/>
      <c r="V1241" s="263"/>
      <c r="W1241" s="258"/>
      <c r="X1241" s="263"/>
      <c r="Y1241" s="263"/>
      <c r="Z1241" s="263"/>
      <c r="AA1241" s="263"/>
      <c r="AB1241" s="312"/>
      <c r="AC1241" s="312"/>
      <c r="AD1241" s="312"/>
      <c r="AE1241" s="312"/>
      <c r="AF1241" s="312"/>
      <c r="AG1241" s="312"/>
      <c r="AH1241" s="312"/>
      <c r="AI1241" s="312"/>
      <c r="AJ1241" s="263"/>
      <c r="AK1241" s="263"/>
      <c r="AL1241" s="263"/>
      <c r="AM1241" s="263"/>
      <c r="AN1241" s="263"/>
      <c r="AO1241" s="263"/>
      <c r="AP1241" s="263"/>
      <c r="AQ1241" s="263"/>
      <c r="AS1241" s="117"/>
      <c r="AT1241" s="117"/>
      <c r="FK1241" s="125"/>
      <c r="FL1241" s="125"/>
      <c r="FM1241" s="125"/>
    </row>
    <row r="1242" spans="1:169" x14ac:dyDescent="0.3">
      <c r="A1242" s="309"/>
      <c r="B1242" s="310"/>
      <c r="C1242" s="263"/>
      <c r="D1242" s="263"/>
      <c r="E1242" s="263"/>
      <c r="F1242" s="263"/>
      <c r="G1242" s="263"/>
      <c r="H1242" s="263"/>
      <c r="I1242" s="625"/>
      <c r="J1242" s="314"/>
      <c r="K1242" s="314"/>
      <c r="L1242" s="744"/>
      <c r="M1242" s="746"/>
      <c r="N1242" s="312"/>
      <c r="O1242" s="312"/>
      <c r="P1242" s="312"/>
      <c r="Q1242" s="312"/>
      <c r="R1242" s="312"/>
      <c r="S1242" s="312"/>
      <c r="T1242" s="263"/>
      <c r="U1242" s="263"/>
      <c r="V1242" s="263"/>
      <c r="W1242" s="258"/>
      <c r="X1242" s="263"/>
      <c r="Y1242" s="263"/>
      <c r="Z1242" s="263"/>
      <c r="AA1242" s="263"/>
      <c r="AB1242" s="312"/>
      <c r="AC1242" s="312"/>
      <c r="AD1242" s="312"/>
      <c r="AE1242" s="312"/>
      <c r="AF1242" s="312"/>
      <c r="AG1242" s="312"/>
      <c r="AH1242" s="312"/>
      <c r="AI1242" s="312"/>
      <c r="AJ1242" s="263"/>
      <c r="AK1242" s="263"/>
      <c r="AL1242" s="263"/>
      <c r="AM1242" s="263"/>
      <c r="AN1242" s="263"/>
      <c r="AO1242" s="263"/>
      <c r="AP1242" s="263"/>
      <c r="AQ1242" s="263"/>
      <c r="AS1242" s="117"/>
      <c r="AT1242" s="117"/>
      <c r="FK1242" s="125"/>
      <c r="FL1242" s="125"/>
      <c r="FM1242" s="125"/>
    </row>
    <row r="1243" spans="1:169" x14ac:dyDescent="0.3">
      <c r="A1243" s="309"/>
      <c r="B1243" s="310"/>
      <c r="C1243" s="263"/>
      <c r="D1243" s="263"/>
      <c r="E1243" s="263"/>
      <c r="F1243" s="263"/>
      <c r="G1243" s="263"/>
      <c r="H1243" s="263"/>
      <c r="I1243" s="625"/>
      <c r="J1243" s="314"/>
      <c r="K1243" s="314"/>
      <c r="L1243" s="744"/>
      <c r="M1243" s="746"/>
      <c r="N1243" s="312"/>
      <c r="O1243" s="312"/>
      <c r="P1243" s="312"/>
      <c r="Q1243" s="312"/>
      <c r="R1243" s="312"/>
      <c r="S1243" s="312"/>
      <c r="T1243" s="263"/>
      <c r="U1243" s="263"/>
      <c r="V1243" s="263"/>
      <c r="W1243" s="258"/>
      <c r="X1243" s="263"/>
      <c r="Y1243" s="263"/>
      <c r="Z1243" s="263"/>
      <c r="AA1243" s="263"/>
      <c r="AB1243" s="312"/>
      <c r="AC1243" s="312"/>
      <c r="AD1243" s="312"/>
      <c r="AE1243" s="312"/>
      <c r="AF1243" s="312"/>
      <c r="AG1243" s="312"/>
      <c r="AH1243" s="312"/>
      <c r="AI1243" s="312"/>
      <c r="AJ1243" s="263"/>
      <c r="AK1243" s="263"/>
      <c r="AL1243" s="263"/>
      <c r="AM1243" s="263"/>
      <c r="AN1243" s="263"/>
      <c r="AO1243" s="263"/>
      <c r="AP1243" s="263"/>
      <c r="AQ1243" s="263"/>
      <c r="AS1243" s="117"/>
      <c r="AT1243" s="117"/>
      <c r="FK1243" s="125"/>
      <c r="FL1243" s="125"/>
      <c r="FM1243" s="125"/>
    </row>
    <row r="1244" spans="1:169" x14ac:dyDescent="0.3">
      <c r="A1244" s="309"/>
      <c r="B1244" s="310"/>
      <c r="C1244" s="263"/>
      <c r="D1244" s="263"/>
      <c r="E1244" s="263"/>
      <c r="F1244" s="263"/>
      <c r="G1244" s="263"/>
      <c r="H1244" s="263"/>
      <c r="I1244" s="625"/>
      <c r="J1244" s="314"/>
      <c r="K1244" s="314"/>
      <c r="L1244" s="744"/>
      <c r="M1244" s="746"/>
      <c r="N1244" s="312"/>
      <c r="O1244" s="312"/>
      <c r="P1244" s="312"/>
      <c r="Q1244" s="312"/>
      <c r="R1244" s="312"/>
      <c r="S1244" s="312"/>
      <c r="T1244" s="263"/>
      <c r="U1244" s="263"/>
      <c r="V1244" s="263"/>
      <c r="W1244" s="258"/>
      <c r="X1244" s="263"/>
      <c r="Y1244" s="263"/>
      <c r="Z1244" s="263"/>
      <c r="AA1244" s="263"/>
      <c r="AB1244" s="312"/>
      <c r="AC1244" s="312"/>
      <c r="AD1244" s="312"/>
      <c r="AE1244" s="312"/>
      <c r="AF1244" s="312"/>
      <c r="AG1244" s="312"/>
      <c r="AH1244" s="312"/>
      <c r="AI1244" s="312"/>
      <c r="AJ1244" s="263"/>
      <c r="AK1244" s="263"/>
      <c r="AL1244" s="263"/>
      <c r="AM1244" s="263"/>
      <c r="AN1244" s="263"/>
      <c r="AO1244" s="263"/>
      <c r="AP1244" s="263"/>
      <c r="AQ1244" s="263"/>
      <c r="AS1244" s="117"/>
      <c r="AT1244" s="117"/>
      <c r="FK1244" s="125"/>
      <c r="FL1244" s="125"/>
      <c r="FM1244" s="125"/>
    </row>
    <row r="1245" spans="1:169" x14ac:dyDescent="0.3">
      <c r="A1245" s="309"/>
      <c r="B1245" s="310"/>
      <c r="C1245" s="263"/>
      <c r="D1245" s="263"/>
      <c r="E1245" s="263"/>
      <c r="F1245" s="263"/>
      <c r="G1245" s="263"/>
      <c r="H1245" s="263"/>
      <c r="I1245" s="625"/>
      <c r="J1245" s="314"/>
      <c r="K1245" s="314"/>
      <c r="L1245" s="744"/>
      <c r="M1245" s="746"/>
      <c r="N1245" s="312"/>
      <c r="O1245" s="312"/>
      <c r="P1245" s="312"/>
      <c r="Q1245" s="312"/>
      <c r="R1245" s="312"/>
      <c r="S1245" s="312"/>
      <c r="T1245" s="263"/>
      <c r="U1245" s="263"/>
      <c r="V1245" s="263"/>
      <c r="W1245" s="258"/>
      <c r="X1245" s="263"/>
      <c r="Y1245" s="263"/>
      <c r="Z1245" s="263"/>
      <c r="AA1245" s="263"/>
      <c r="AB1245" s="312"/>
      <c r="AC1245" s="312"/>
      <c r="AD1245" s="312"/>
      <c r="AE1245" s="312"/>
      <c r="AF1245" s="312"/>
      <c r="AG1245" s="312"/>
      <c r="AH1245" s="312"/>
      <c r="AI1245" s="312"/>
      <c r="AJ1245" s="263"/>
      <c r="AK1245" s="263"/>
      <c r="AL1245" s="263"/>
      <c r="AM1245" s="263"/>
      <c r="AN1245" s="263"/>
      <c r="AO1245" s="263"/>
      <c r="AP1245" s="263"/>
      <c r="AQ1245" s="263"/>
      <c r="AS1245" s="117"/>
      <c r="AT1245" s="117"/>
      <c r="FK1245" s="125"/>
      <c r="FL1245" s="125"/>
      <c r="FM1245" s="125"/>
    </row>
    <row r="1246" spans="1:169" x14ac:dyDescent="0.3">
      <c r="A1246" s="309"/>
      <c r="B1246" s="310"/>
      <c r="C1246" s="263"/>
      <c r="D1246" s="263"/>
      <c r="E1246" s="263"/>
      <c r="F1246" s="263"/>
      <c r="G1246" s="263"/>
      <c r="H1246" s="263"/>
      <c r="I1246" s="625"/>
      <c r="J1246" s="314"/>
      <c r="K1246" s="314"/>
      <c r="L1246" s="744"/>
      <c r="M1246" s="746"/>
      <c r="N1246" s="312"/>
      <c r="O1246" s="312"/>
      <c r="P1246" s="312"/>
      <c r="Q1246" s="312"/>
      <c r="R1246" s="312"/>
      <c r="S1246" s="312"/>
      <c r="T1246" s="263"/>
      <c r="U1246" s="263"/>
      <c r="V1246" s="263"/>
      <c r="W1246" s="258"/>
      <c r="X1246" s="263"/>
      <c r="Y1246" s="263"/>
      <c r="Z1246" s="263"/>
      <c r="AA1246" s="263"/>
      <c r="AB1246" s="312"/>
      <c r="AC1246" s="312"/>
      <c r="AD1246" s="312"/>
      <c r="AE1246" s="312"/>
      <c r="AF1246" s="312"/>
      <c r="AG1246" s="312"/>
      <c r="AH1246" s="312"/>
      <c r="AI1246" s="312"/>
      <c r="AJ1246" s="263"/>
      <c r="AK1246" s="263"/>
      <c r="AL1246" s="263"/>
      <c r="AM1246" s="263"/>
      <c r="AN1246" s="263"/>
      <c r="AO1246" s="263"/>
      <c r="AP1246" s="263"/>
      <c r="AQ1246" s="263"/>
      <c r="AS1246" s="117"/>
      <c r="AT1246" s="117"/>
      <c r="FK1246" s="125"/>
      <c r="FL1246" s="125"/>
      <c r="FM1246" s="125"/>
    </row>
    <row r="1247" spans="1:169" x14ac:dyDescent="0.3">
      <c r="A1247" s="309"/>
      <c r="B1247" s="310"/>
      <c r="C1247" s="263"/>
      <c r="D1247" s="263"/>
      <c r="E1247" s="263"/>
      <c r="F1247" s="263"/>
      <c r="G1247" s="263"/>
      <c r="H1247" s="263"/>
      <c r="I1247" s="625"/>
      <c r="J1247" s="314"/>
      <c r="K1247" s="314"/>
      <c r="L1247" s="744"/>
      <c r="M1247" s="746"/>
      <c r="N1247" s="312"/>
      <c r="O1247" s="312"/>
      <c r="P1247" s="312"/>
      <c r="Q1247" s="312"/>
      <c r="R1247" s="312"/>
      <c r="S1247" s="312"/>
      <c r="T1247" s="263"/>
      <c r="U1247" s="263"/>
      <c r="V1247" s="263"/>
      <c r="W1247" s="258"/>
      <c r="X1247" s="263"/>
      <c r="Y1247" s="263"/>
      <c r="Z1247" s="263"/>
      <c r="AA1247" s="263"/>
      <c r="AB1247" s="312"/>
      <c r="AC1247" s="312"/>
      <c r="AD1247" s="312"/>
      <c r="AE1247" s="312"/>
      <c r="AF1247" s="312"/>
      <c r="AG1247" s="312"/>
      <c r="AH1247" s="312"/>
      <c r="AI1247" s="312"/>
      <c r="AJ1247" s="263"/>
      <c r="AK1247" s="263"/>
      <c r="AL1247" s="263"/>
      <c r="AM1247" s="263"/>
      <c r="AN1247" s="263"/>
      <c r="AO1247" s="263"/>
      <c r="AP1247" s="263"/>
      <c r="AQ1247" s="263"/>
      <c r="AS1247" s="117"/>
      <c r="AT1247" s="117"/>
      <c r="FK1247" s="125"/>
      <c r="FL1247" s="125"/>
      <c r="FM1247" s="125"/>
    </row>
    <row r="1248" spans="1:169" x14ac:dyDescent="0.3">
      <c r="A1248" s="309"/>
      <c r="B1248" s="310"/>
      <c r="C1248" s="263"/>
      <c r="D1248" s="263"/>
      <c r="E1248" s="263"/>
      <c r="F1248" s="263"/>
      <c r="G1248" s="263"/>
      <c r="H1248" s="263"/>
      <c r="I1248" s="625"/>
      <c r="J1248" s="314"/>
      <c r="K1248" s="314"/>
      <c r="L1248" s="744"/>
      <c r="M1248" s="746"/>
      <c r="N1248" s="312"/>
      <c r="O1248" s="312"/>
      <c r="P1248" s="312"/>
      <c r="Q1248" s="312"/>
      <c r="R1248" s="312"/>
      <c r="S1248" s="312"/>
      <c r="T1248" s="263"/>
      <c r="U1248" s="263"/>
      <c r="V1248" s="263"/>
      <c r="W1248" s="258"/>
      <c r="X1248" s="263"/>
      <c r="Y1248" s="263"/>
      <c r="Z1248" s="263"/>
      <c r="AA1248" s="263"/>
      <c r="AB1248" s="312"/>
      <c r="AC1248" s="312"/>
      <c r="AD1248" s="312"/>
      <c r="AE1248" s="312"/>
      <c r="AF1248" s="312"/>
      <c r="AG1248" s="312"/>
      <c r="AH1248" s="312"/>
      <c r="AI1248" s="312"/>
      <c r="AJ1248" s="263"/>
      <c r="AK1248" s="263"/>
      <c r="AL1248" s="263"/>
      <c r="AM1248" s="263"/>
      <c r="AN1248" s="263"/>
      <c r="AO1248" s="263"/>
      <c r="AP1248" s="263"/>
      <c r="AQ1248" s="263"/>
      <c r="AS1248" s="117"/>
      <c r="AT1248" s="117"/>
      <c r="FK1248" s="125"/>
      <c r="FL1248" s="125"/>
      <c r="FM1248" s="125"/>
    </row>
    <row r="1249" spans="1:169" x14ac:dyDescent="0.3">
      <c r="A1249" s="309"/>
      <c r="B1249" s="310"/>
      <c r="C1249" s="263"/>
      <c r="D1249" s="263"/>
      <c r="E1249" s="263"/>
      <c r="F1249" s="263"/>
      <c r="G1249" s="263"/>
      <c r="H1249" s="263"/>
      <c r="I1249" s="625"/>
      <c r="J1249" s="314"/>
      <c r="K1249" s="314"/>
      <c r="L1249" s="744"/>
      <c r="M1249" s="746"/>
      <c r="N1249" s="312"/>
      <c r="O1249" s="312"/>
      <c r="P1249" s="312"/>
      <c r="Q1249" s="312"/>
      <c r="R1249" s="312"/>
      <c r="S1249" s="312"/>
      <c r="T1249" s="263"/>
      <c r="U1249" s="263"/>
      <c r="V1249" s="263"/>
      <c r="W1249" s="258"/>
      <c r="X1249" s="263"/>
      <c r="Y1249" s="263"/>
      <c r="Z1249" s="263"/>
      <c r="AA1249" s="263"/>
      <c r="AB1249" s="312"/>
      <c r="AC1249" s="312"/>
      <c r="AD1249" s="312"/>
      <c r="AE1249" s="312"/>
      <c r="AF1249" s="312"/>
      <c r="AG1249" s="312"/>
      <c r="AH1249" s="312"/>
      <c r="AI1249" s="312"/>
      <c r="AJ1249" s="263"/>
      <c r="AK1249" s="263"/>
      <c r="AL1249" s="263"/>
      <c r="AM1249" s="263"/>
      <c r="AN1249" s="263"/>
      <c r="AO1249" s="263"/>
      <c r="AP1249" s="263"/>
      <c r="AQ1249" s="263"/>
      <c r="AS1249" s="117"/>
      <c r="AT1249" s="117"/>
      <c r="FK1249" s="125"/>
      <c r="FL1249" s="125"/>
      <c r="FM1249" s="125"/>
    </row>
    <row r="1250" spans="1:169" x14ac:dyDescent="0.3">
      <c r="A1250" s="309"/>
      <c r="B1250" s="310"/>
      <c r="C1250" s="263"/>
      <c r="D1250" s="263"/>
      <c r="E1250" s="263"/>
      <c r="F1250" s="263"/>
      <c r="G1250" s="263"/>
      <c r="H1250" s="263"/>
      <c r="I1250" s="625"/>
      <c r="J1250" s="314"/>
      <c r="K1250" s="314"/>
      <c r="L1250" s="744"/>
      <c r="M1250" s="746"/>
      <c r="N1250" s="312"/>
      <c r="O1250" s="312"/>
      <c r="P1250" s="312"/>
      <c r="Q1250" s="312"/>
      <c r="R1250" s="312"/>
      <c r="S1250" s="312"/>
      <c r="T1250" s="263"/>
      <c r="U1250" s="263"/>
      <c r="V1250" s="263"/>
      <c r="W1250" s="258"/>
      <c r="X1250" s="263"/>
      <c r="Y1250" s="263"/>
      <c r="Z1250" s="263"/>
      <c r="AA1250" s="263"/>
      <c r="AB1250" s="312"/>
      <c r="AC1250" s="312"/>
      <c r="AD1250" s="312"/>
      <c r="AE1250" s="312"/>
      <c r="AF1250" s="312"/>
      <c r="AG1250" s="312"/>
      <c r="AH1250" s="312"/>
      <c r="AI1250" s="312"/>
      <c r="AJ1250" s="263"/>
      <c r="AK1250" s="263"/>
      <c r="AL1250" s="263"/>
      <c r="AM1250" s="263"/>
      <c r="AN1250" s="263"/>
      <c r="AO1250" s="263"/>
      <c r="AP1250" s="263"/>
      <c r="AQ1250" s="263"/>
      <c r="AS1250" s="117"/>
      <c r="AT1250" s="117"/>
      <c r="FK1250" s="125"/>
      <c r="FL1250" s="125"/>
      <c r="FM1250" s="125"/>
    </row>
    <row r="1251" spans="1:169" x14ac:dyDescent="0.3">
      <c r="A1251" s="309"/>
      <c r="B1251" s="310"/>
      <c r="C1251" s="263"/>
      <c r="D1251" s="263"/>
      <c r="E1251" s="263"/>
      <c r="F1251" s="263"/>
      <c r="G1251" s="263"/>
      <c r="H1251" s="263"/>
      <c r="I1251" s="625"/>
      <c r="J1251" s="314"/>
      <c r="K1251" s="314"/>
      <c r="L1251" s="744"/>
      <c r="M1251" s="746"/>
      <c r="N1251" s="312"/>
      <c r="O1251" s="312"/>
      <c r="P1251" s="312"/>
      <c r="Q1251" s="312"/>
      <c r="R1251" s="312"/>
      <c r="S1251" s="312"/>
      <c r="T1251" s="263"/>
      <c r="U1251" s="263"/>
      <c r="V1251" s="263"/>
      <c r="W1251" s="258"/>
      <c r="X1251" s="263"/>
      <c r="Y1251" s="263"/>
      <c r="Z1251" s="263"/>
      <c r="AA1251" s="263"/>
      <c r="AB1251" s="312"/>
      <c r="AC1251" s="312"/>
      <c r="AD1251" s="312"/>
      <c r="AE1251" s="312"/>
      <c r="AF1251" s="312"/>
      <c r="AG1251" s="312"/>
      <c r="AH1251" s="312"/>
      <c r="AI1251" s="312"/>
      <c r="AJ1251" s="263"/>
      <c r="AK1251" s="263"/>
      <c r="AL1251" s="263"/>
      <c r="AM1251" s="263"/>
      <c r="AN1251" s="263"/>
      <c r="AO1251" s="263"/>
      <c r="AP1251" s="263"/>
      <c r="AQ1251" s="263"/>
      <c r="AS1251" s="117"/>
      <c r="AT1251" s="117"/>
      <c r="FK1251" s="125"/>
      <c r="FL1251" s="125"/>
      <c r="FM1251" s="125"/>
    </row>
    <row r="1252" spans="1:169" x14ac:dyDescent="0.3">
      <c r="A1252" s="309"/>
      <c r="B1252" s="310"/>
      <c r="C1252" s="263"/>
      <c r="D1252" s="263"/>
      <c r="E1252" s="263"/>
      <c r="F1252" s="263"/>
      <c r="G1252" s="263"/>
      <c r="H1252" s="263"/>
      <c r="I1252" s="625"/>
      <c r="J1252" s="314"/>
      <c r="K1252" s="314"/>
      <c r="L1252" s="744"/>
      <c r="M1252" s="746"/>
      <c r="N1252" s="312"/>
      <c r="O1252" s="312"/>
      <c r="P1252" s="312"/>
      <c r="Q1252" s="312"/>
      <c r="R1252" s="312"/>
      <c r="S1252" s="312"/>
      <c r="T1252" s="263"/>
      <c r="U1252" s="263"/>
      <c r="V1252" s="263"/>
      <c r="W1252" s="258"/>
      <c r="X1252" s="263"/>
      <c r="Y1252" s="263"/>
      <c r="Z1252" s="263"/>
      <c r="AA1252" s="263"/>
      <c r="AB1252" s="312"/>
      <c r="AC1252" s="312"/>
      <c r="AD1252" s="312"/>
      <c r="AE1252" s="312"/>
      <c r="AF1252" s="312"/>
      <c r="AG1252" s="312"/>
      <c r="AH1252" s="312"/>
      <c r="AI1252" s="312"/>
      <c r="AJ1252" s="263"/>
      <c r="AK1252" s="263"/>
      <c r="AL1252" s="263"/>
      <c r="AM1252" s="263"/>
      <c r="AN1252" s="263"/>
      <c r="AO1252" s="263"/>
      <c r="AP1252" s="263"/>
      <c r="AQ1252" s="263"/>
      <c r="AS1252" s="117"/>
      <c r="AT1252" s="117"/>
      <c r="FK1252" s="125"/>
      <c r="FL1252" s="125"/>
      <c r="FM1252" s="125"/>
    </row>
    <row r="1253" spans="1:169" x14ac:dyDescent="0.3">
      <c r="A1253" s="309"/>
      <c r="B1253" s="310"/>
      <c r="C1253" s="263"/>
      <c r="D1253" s="263"/>
      <c r="E1253" s="263"/>
      <c r="F1253" s="263"/>
      <c r="G1253" s="263"/>
      <c r="H1253" s="263"/>
      <c r="I1253" s="625"/>
      <c r="J1253" s="314"/>
      <c r="K1253" s="314"/>
      <c r="L1253" s="744"/>
      <c r="M1253" s="746"/>
      <c r="N1253" s="312"/>
      <c r="O1253" s="312"/>
      <c r="P1253" s="312"/>
      <c r="Q1253" s="312"/>
      <c r="R1253" s="312"/>
      <c r="S1253" s="312"/>
      <c r="T1253" s="263"/>
      <c r="U1253" s="263"/>
      <c r="V1253" s="263"/>
      <c r="W1253" s="258"/>
      <c r="X1253" s="263"/>
      <c r="Y1253" s="263"/>
      <c r="Z1253" s="263"/>
      <c r="AA1253" s="263"/>
      <c r="AB1253" s="312"/>
      <c r="AC1253" s="312"/>
      <c r="AD1253" s="312"/>
      <c r="AE1253" s="312"/>
      <c r="AF1253" s="312"/>
      <c r="AG1253" s="312"/>
      <c r="AH1253" s="312"/>
      <c r="AI1253" s="312"/>
      <c r="AJ1253" s="263"/>
      <c r="AK1253" s="263"/>
      <c r="AL1253" s="263"/>
      <c r="AM1253" s="263"/>
      <c r="AN1253" s="263"/>
      <c r="AO1253" s="263"/>
      <c r="AP1253" s="263"/>
      <c r="AQ1253" s="263"/>
      <c r="AS1253" s="117"/>
      <c r="AT1253" s="117"/>
      <c r="FK1253" s="125"/>
      <c r="FL1253" s="125"/>
      <c r="FM1253" s="125"/>
    </row>
    <row r="1254" spans="1:169" x14ac:dyDescent="0.3">
      <c r="A1254" s="309"/>
      <c r="B1254" s="310"/>
      <c r="C1254" s="263"/>
      <c r="D1254" s="263"/>
      <c r="E1254" s="263"/>
      <c r="F1254" s="263"/>
      <c r="G1254" s="263"/>
      <c r="H1254" s="263"/>
      <c r="I1254" s="625"/>
      <c r="J1254" s="314"/>
      <c r="K1254" s="314"/>
      <c r="L1254" s="744"/>
      <c r="M1254" s="746"/>
      <c r="N1254" s="312"/>
      <c r="O1254" s="312"/>
      <c r="P1254" s="312"/>
      <c r="Q1254" s="312"/>
      <c r="R1254" s="312"/>
      <c r="S1254" s="312"/>
      <c r="T1254" s="263"/>
      <c r="U1254" s="263"/>
      <c r="V1254" s="263"/>
      <c r="W1254" s="258"/>
      <c r="X1254" s="263"/>
      <c r="Y1254" s="263"/>
      <c r="Z1254" s="263"/>
      <c r="AA1254" s="263"/>
      <c r="AB1254" s="312"/>
      <c r="AC1254" s="312"/>
      <c r="AD1254" s="312"/>
      <c r="AE1254" s="312"/>
      <c r="AF1254" s="312"/>
      <c r="AG1254" s="312"/>
      <c r="AH1254" s="312"/>
      <c r="AI1254" s="312"/>
      <c r="AJ1254" s="263"/>
      <c r="AK1254" s="263"/>
      <c r="AL1254" s="263"/>
      <c r="AM1254" s="263"/>
      <c r="AN1254" s="263"/>
      <c r="AO1254" s="263"/>
      <c r="AP1254" s="263"/>
      <c r="AQ1254" s="263"/>
      <c r="AS1254" s="117"/>
      <c r="AT1254" s="117"/>
      <c r="FK1254" s="125"/>
      <c r="FL1254" s="125"/>
      <c r="FM1254" s="125"/>
    </row>
    <row r="1255" spans="1:169" x14ac:dyDescent="0.3">
      <c r="A1255" s="309"/>
      <c r="B1255" s="310"/>
      <c r="C1255" s="263"/>
      <c r="D1255" s="263"/>
      <c r="E1255" s="263"/>
      <c r="F1255" s="263"/>
      <c r="G1255" s="263"/>
      <c r="H1255" s="263"/>
      <c r="I1255" s="625"/>
      <c r="J1255" s="314"/>
      <c r="K1255" s="314"/>
      <c r="L1255" s="744"/>
      <c r="M1255" s="746"/>
      <c r="N1255" s="312"/>
      <c r="O1255" s="312"/>
      <c r="P1255" s="312"/>
      <c r="Q1255" s="312"/>
      <c r="R1255" s="312"/>
      <c r="S1255" s="312"/>
      <c r="T1255" s="263"/>
      <c r="U1255" s="263"/>
      <c r="V1255" s="263"/>
      <c r="W1255" s="258"/>
      <c r="X1255" s="263"/>
      <c r="Y1255" s="263"/>
      <c r="Z1255" s="263"/>
      <c r="AA1255" s="263"/>
      <c r="AB1255" s="312"/>
      <c r="AC1255" s="312"/>
      <c r="AD1255" s="312"/>
      <c r="AE1255" s="312"/>
      <c r="AF1255" s="312"/>
      <c r="AG1255" s="312"/>
      <c r="AH1255" s="312"/>
      <c r="AI1255" s="312"/>
      <c r="AJ1255" s="263"/>
      <c r="AK1255" s="263"/>
      <c r="AL1255" s="263"/>
      <c r="AM1255" s="263"/>
      <c r="AN1255" s="263"/>
      <c r="AO1255" s="263"/>
      <c r="AP1255" s="263"/>
      <c r="AQ1255" s="263"/>
      <c r="AS1255" s="117"/>
      <c r="AT1255" s="117"/>
      <c r="FK1255" s="125"/>
      <c r="FL1255" s="125"/>
      <c r="FM1255" s="125"/>
    </row>
    <row r="1256" spans="1:169" x14ac:dyDescent="0.3">
      <c r="A1256" s="309"/>
      <c r="B1256" s="310"/>
      <c r="C1256" s="263"/>
      <c r="D1256" s="263"/>
      <c r="E1256" s="263"/>
      <c r="F1256" s="263"/>
      <c r="G1256" s="263"/>
      <c r="H1256" s="263"/>
      <c r="I1256" s="625"/>
      <c r="J1256" s="314"/>
      <c r="K1256" s="314"/>
      <c r="L1256" s="744"/>
      <c r="M1256" s="746"/>
      <c r="N1256" s="312"/>
      <c r="O1256" s="312"/>
      <c r="P1256" s="312"/>
      <c r="Q1256" s="312"/>
      <c r="R1256" s="312"/>
      <c r="S1256" s="312"/>
      <c r="T1256" s="263"/>
      <c r="U1256" s="263"/>
      <c r="V1256" s="263"/>
      <c r="W1256" s="258"/>
      <c r="X1256" s="263"/>
      <c r="Y1256" s="263"/>
      <c r="Z1256" s="263"/>
      <c r="AA1256" s="263"/>
      <c r="AB1256" s="312"/>
      <c r="AC1256" s="312"/>
      <c r="AD1256" s="312"/>
      <c r="AE1256" s="312"/>
      <c r="AF1256" s="312"/>
      <c r="AG1256" s="312"/>
      <c r="AH1256" s="312"/>
      <c r="AI1256" s="312"/>
      <c r="AJ1256" s="263"/>
      <c r="AK1256" s="263"/>
      <c r="AL1256" s="263"/>
      <c r="AM1256" s="263"/>
      <c r="AN1256" s="263"/>
      <c r="AO1256" s="263"/>
      <c r="AP1256" s="263"/>
      <c r="AQ1256" s="263"/>
      <c r="AS1256" s="117"/>
      <c r="AT1256" s="117"/>
      <c r="FK1256" s="125"/>
      <c r="FL1256" s="125"/>
      <c r="FM1256" s="125"/>
    </row>
    <row r="1257" spans="1:169" x14ac:dyDescent="0.3">
      <c r="A1257" s="309"/>
      <c r="B1257" s="310"/>
      <c r="C1257" s="263"/>
      <c r="D1257" s="263"/>
      <c r="E1257" s="263"/>
      <c r="F1257" s="263"/>
      <c r="G1257" s="263"/>
      <c r="H1257" s="263"/>
      <c r="I1257" s="625"/>
      <c r="J1257" s="314"/>
      <c r="K1257" s="314"/>
      <c r="L1257" s="744"/>
      <c r="M1257" s="746"/>
      <c r="N1257" s="312"/>
      <c r="O1257" s="312"/>
      <c r="P1257" s="312"/>
      <c r="Q1257" s="312"/>
      <c r="R1257" s="312"/>
      <c r="S1257" s="312"/>
      <c r="T1257" s="263"/>
      <c r="U1257" s="263"/>
      <c r="V1257" s="263"/>
      <c r="W1257" s="258"/>
      <c r="X1257" s="263"/>
      <c r="Y1257" s="263"/>
      <c r="Z1257" s="263"/>
      <c r="AA1257" s="263"/>
      <c r="AB1257" s="312"/>
      <c r="AC1257" s="312"/>
      <c r="AD1257" s="312"/>
      <c r="AE1257" s="312"/>
      <c r="AF1257" s="312"/>
      <c r="AG1257" s="312"/>
      <c r="AH1257" s="312"/>
      <c r="AI1257" s="312"/>
      <c r="AJ1257" s="263"/>
      <c r="AK1257" s="263"/>
      <c r="AL1257" s="263"/>
      <c r="AM1257" s="263"/>
      <c r="AN1257" s="263"/>
      <c r="AO1257" s="263"/>
      <c r="AP1257" s="263"/>
      <c r="AQ1257" s="263"/>
      <c r="AS1257" s="117"/>
      <c r="AT1257" s="117"/>
      <c r="FK1257" s="125"/>
      <c r="FL1257" s="125"/>
      <c r="FM1257" s="125"/>
    </row>
    <row r="1258" spans="1:169" x14ac:dyDescent="0.3">
      <c r="A1258" s="309"/>
      <c r="B1258" s="310"/>
      <c r="C1258" s="263"/>
      <c r="D1258" s="263"/>
      <c r="E1258" s="263"/>
      <c r="F1258" s="263"/>
      <c r="G1258" s="263"/>
      <c r="H1258" s="263"/>
      <c r="I1258" s="625"/>
      <c r="J1258" s="314"/>
      <c r="K1258" s="314"/>
      <c r="L1258" s="744"/>
      <c r="M1258" s="746"/>
      <c r="N1258" s="312"/>
      <c r="O1258" s="312"/>
      <c r="P1258" s="312"/>
      <c r="Q1258" s="312"/>
      <c r="R1258" s="312"/>
      <c r="S1258" s="312"/>
      <c r="T1258" s="263"/>
      <c r="U1258" s="263"/>
      <c r="V1258" s="263"/>
      <c r="W1258" s="258"/>
      <c r="X1258" s="263"/>
      <c r="Y1258" s="263"/>
      <c r="Z1258" s="263"/>
      <c r="AA1258" s="263"/>
      <c r="AB1258" s="312"/>
      <c r="AC1258" s="312"/>
      <c r="AD1258" s="312"/>
      <c r="AE1258" s="312"/>
      <c r="AF1258" s="312"/>
      <c r="AG1258" s="312"/>
      <c r="AH1258" s="312"/>
      <c r="AI1258" s="312"/>
      <c r="AJ1258" s="263"/>
      <c r="AK1258" s="263"/>
      <c r="AL1258" s="263"/>
      <c r="AM1258" s="263"/>
      <c r="AN1258" s="263"/>
      <c r="AO1258" s="263"/>
      <c r="AP1258" s="263"/>
      <c r="AQ1258" s="263"/>
      <c r="AS1258" s="117"/>
      <c r="AT1258" s="117"/>
      <c r="FK1258" s="125"/>
      <c r="FL1258" s="125"/>
      <c r="FM1258" s="125"/>
    </row>
    <row r="1259" spans="1:169" x14ac:dyDescent="0.3">
      <c r="A1259" s="309"/>
      <c r="B1259" s="310"/>
      <c r="C1259" s="263"/>
      <c r="D1259" s="263"/>
      <c r="E1259" s="263"/>
      <c r="F1259" s="263"/>
      <c r="G1259" s="263"/>
      <c r="H1259" s="263"/>
      <c r="I1259" s="625"/>
      <c r="J1259" s="314"/>
      <c r="K1259" s="314"/>
      <c r="L1259" s="744"/>
      <c r="M1259" s="746"/>
      <c r="N1259" s="312"/>
      <c r="O1259" s="312"/>
      <c r="P1259" s="312"/>
      <c r="Q1259" s="312"/>
      <c r="R1259" s="312"/>
      <c r="S1259" s="312"/>
      <c r="T1259" s="263"/>
      <c r="U1259" s="263"/>
      <c r="V1259" s="263"/>
      <c r="W1259" s="258"/>
      <c r="X1259" s="263"/>
      <c r="Y1259" s="263"/>
      <c r="Z1259" s="263"/>
      <c r="AA1259" s="263"/>
      <c r="AB1259" s="312"/>
      <c r="AC1259" s="312"/>
      <c r="AD1259" s="312"/>
      <c r="AE1259" s="312"/>
      <c r="AF1259" s="312"/>
      <c r="AG1259" s="312"/>
      <c r="AH1259" s="312"/>
      <c r="AI1259" s="312"/>
      <c r="AJ1259" s="263"/>
      <c r="AK1259" s="263"/>
      <c r="AL1259" s="263"/>
      <c r="AM1259" s="263"/>
      <c r="AN1259" s="263"/>
      <c r="AO1259" s="263"/>
      <c r="AP1259" s="263"/>
      <c r="AQ1259" s="263"/>
      <c r="AS1259" s="117"/>
      <c r="AT1259" s="117"/>
      <c r="FK1259" s="125"/>
      <c r="FL1259" s="125"/>
      <c r="FM1259" s="125"/>
    </row>
    <row r="1260" spans="1:169" x14ac:dyDescent="0.3">
      <c r="A1260" s="309"/>
      <c r="B1260" s="310"/>
      <c r="C1260" s="263"/>
      <c r="D1260" s="263"/>
      <c r="E1260" s="263"/>
      <c r="F1260" s="263"/>
      <c r="G1260" s="263"/>
      <c r="H1260" s="263"/>
      <c r="I1260" s="625"/>
      <c r="J1260" s="314"/>
      <c r="K1260" s="314"/>
      <c r="L1260" s="744"/>
      <c r="M1260" s="746"/>
      <c r="N1260" s="312"/>
      <c r="O1260" s="312"/>
      <c r="P1260" s="312"/>
      <c r="Q1260" s="312"/>
      <c r="R1260" s="312"/>
      <c r="S1260" s="312"/>
      <c r="T1260" s="263"/>
      <c r="U1260" s="263"/>
      <c r="V1260" s="263"/>
      <c r="W1260" s="258"/>
      <c r="X1260" s="263"/>
      <c r="Y1260" s="263"/>
      <c r="Z1260" s="263"/>
      <c r="AA1260" s="263"/>
      <c r="AB1260" s="312"/>
      <c r="AC1260" s="312"/>
      <c r="AD1260" s="312"/>
      <c r="AE1260" s="312"/>
      <c r="AF1260" s="312"/>
      <c r="AG1260" s="312"/>
      <c r="AH1260" s="312"/>
      <c r="AI1260" s="312"/>
      <c r="AJ1260" s="263"/>
      <c r="AK1260" s="263"/>
      <c r="AL1260" s="263"/>
      <c r="AM1260" s="263"/>
      <c r="AN1260" s="263"/>
      <c r="AO1260" s="263"/>
      <c r="AP1260" s="263"/>
      <c r="AQ1260" s="263"/>
      <c r="AS1260" s="117"/>
      <c r="AT1260" s="117"/>
      <c r="FK1260" s="125"/>
      <c r="FL1260" s="125"/>
      <c r="FM1260" s="125"/>
    </row>
    <row r="1261" spans="1:169" x14ac:dyDescent="0.3">
      <c r="A1261" s="309"/>
      <c r="B1261" s="310"/>
      <c r="C1261" s="263"/>
      <c r="D1261" s="263"/>
      <c r="E1261" s="263"/>
      <c r="F1261" s="263"/>
      <c r="G1261" s="263"/>
      <c r="H1261" s="263"/>
      <c r="I1261" s="625"/>
      <c r="J1261" s="314"/>
      <c r="K1261" s="314"/>
      <c r="L1261" s="744"/>
      <c r="M1261" s="746"/>
      <c r="N1261" s="312"/>
      <c r="O1261" s="312"/>
      <c r="P1261" s="312"/>
      <c r="Q1261" s="312"/>
      <c r="R1261" s="312"/>
      <c r="S1261" s="312"/>
      <c r="T1261" s="263"/>
      <c r="U1261" s="263"/>
      <c r="V1261" s="263"/>
      <c r="W1261" s="258"/>
      <c r="X1261" s="263"/>
      <c r="Y1261" s="263"/>
      <c r="Z1261" s="263"/>
      <c r="AA1261" s="263"/>
      <c r="AB1261" s="312"/>
      <c r="AC1261" s="312"/>
      <c r="AD1261" s="312"/>
      <c r="AE1261" s="312"/>
      <c r="AF1261" s="312"/>
      <c r="AG1261" s="312"/>
      <c r="AH1261" s="312"/>
      <c r="AI1261" s="312"/>
      <c r="AJ1261" s="263"/>
      <c r="AK1261" s="263"/>
      <c r="AL1261" s="263"/>
      <c r="AM1261" s="263"/>
      <c r="AN1261" s="263"/>
      <c r="AO1261" s="263"/>
      <c r="AP1261" s="263"/>
      <c r="AQ1261" s="263"/>
      <c r="AS1261" s="117"/>
      <c r="AT1261" s="117"/>
      <c r="FK1261" s="125"/>
      <c r="FL1261" s="125"/>
      <c r="FM1261" s="125"/>
    </row>
    <row r="1262" spans="1:169" x14ac:dyDescent="0.3">
      <c r="A1262" s="309"/>
      <c r="B1262" s="310"/>
      <c r="C1262" s="263"/>
      <c r="D1262" s="263"/>
      <c r="E1262" s="263"/>
      <c r="F1262" s="263"/>
      <c r="G1262" s="263"/>
      <c r="H1262" s="263"/>
      <c r="I1262" s="625"/>
      <c r="J1262" s="314"/>
      <c r="K1262" s="314"/>
      <c r="L1262" s="744"/>
      <c r="M1262" s="746"/>
      <c r="N1262" s="312"/>
      <c r="O1262" s="312"/>
      <c r="P1262" s="312"/>
      <c r="Q1262" s="312"/>
      <c r="R1262" s="312"/>
      <c r="S1262" s="312"/>
      <c r="T1262" s="263"/>
      <c r="U1262" s="263"/>
      <c r="V1262" s="263"/>
      <c r="W1262" s="258"/>
      <c r="X1262" s="263"/>
      <c r="Y1262" s="263"/>
      <c r="Z1262" s="263"/>
      <c r="AA1262" s="263"/>
      <c r="AB1262" s="312"/>
      <c r="AC1262" s="312"/>
      <c r="AD1262" s="312"/>
      <c r="AE1262" s="312"/>
      <c r="AF1262" s="312"/>
      <c r="AG1262" s="312"/>
      <c r="AH1262" s="312"/>
      <c r="AI1262" s="312"/>
      <c r="AJ1262" s="263"/>
      <c r="AK1262" s="263"/>
      <c r="AL1262" s="263"/>
      <c r="AM1262" s="263"/>
      <c r="AN1262" s="263"/>
      <c r="AO1262" s="263"/>
      <c r="AP1262" s="263"/>
      <c r="AQ1262" s="263"/>
      <c r="AS1262" s="117"/>
      <c r="AT1262" s="117"/>
      <c r="FK1262" s="125"/>
      <c r="FL1262" s="125"/>
      <c r="FM1262" s="125"/>
    </row>
    <row r="1263" spans="1:169" x14ac:dyDescent="0.3">
      <c r="A1263" s="309"/>
      <c r="B1263" s="310"/>
      <c r="C1263" s="263"/>
      <c r="D1263" s="263"/>
      <c r="E1263" s="263"/>
      <c r="F1263" s="263"/>
      <c r="G1263" s="263"/>
      <c r="H1263" s="263"/>
      <c r="I1263" s="625"/>
      <c r="J1263" s="314"/>
      <c r="K1263" s="314"/>
      <c r="L1263" s="744"/>
      <c r="M1263" s="746"/>
      <c r="N1263" s="312"/>
      <c r="O1263" s="312"/>
      <c r="P1263" s="312"/>
      <c r="Q1263" s="312"/>
      <c r="R1263" s="312"/>
      <c r="S1263" s="312"/>
      <c r="T1263" s="263"/>
      <c r="U1263" s="263"/>
      <c r="V1263" s="263"/>
      <c r="W1263" s="258"/>
      <c r="X1263" s="263"/>
      <c r="Y1263" s="263"/>
      <c r="Z1263" s="263"/>
      <c r="AA1263" s="263"/>
      <c r="AB1263" s="312"/>
      <c r="AC1263" s="312"/>
      <c r="AD1263" s="312"/>
      <c r="AE1263" s="312"/>
      <c r="AF1263" s="312"/>
      <c r="AG1263" s="312"/>
      <c r="AH1263" s="312"/>
      <c r="AI1263" s="312"/>
      <c r="AJ1263" s="263"/>
      <c r="AK1263" s="263"/>
      <c r="AL1263" s="263"/>
      <c r="AM1263" s="263"/>
      <c r="AN1263" s="263"/>
      <c r="AO1263" s="263"/>
      <c r="AP1263" s="263"/>
      <c r="AQ1263" s="263"/>
      <c r="AS1263" s="117"/>
      <c r="AT1263" s="117"/>
      <c r="FK1263" s="125"/>
      <c r="FL1263" s="125"/>
      <c r="FM1263" s="125"/>
    </row>
    <row r="1264" spans="1:169" x14ac:dyDescent="0.3">
      <c r="A1264" s="309"/>
      <c r="B1264" s="310"/>
      <c r="C1264" s="263"/>
      <c r="D1264" s="263"/>
      <c r="E1264" s="263"/>
      <c r="F1264" s="263"/>
      <c r="G1264" s="263"/>
      <c r="H1264" s="263"/>
      <c r="I1264" s="625"/>
      <c r="J1264" s="314"/>
      <c r="K1264" s="314"/>
      <c r="L1264" s="744"/>
      <c r="M1264" s="746"/>
      <c r="N1264" s="312"/>
      <c r="O1264" s="312"/>
      <c r="P1264" s="312"/>
      <c r="Q1264" s="312"/>
      <c r="R1264" s="312"/>
      <c r="S1264" s="312"/>
      <c r="T1264" s="263"/>
      <c r="U1264" s="263"/>
      <c r="V1264" s="263"/>
      <c r="W1264" s="258"/>
      <c r="X1264" s="263"/>
      <c r="Y1264" s="263"/>
      <c r="Z1264" s="263"/>
      <c r="AA1264" s="263"/>
      <c r="AB1264" s="312"/>
      <c r="AC1264" s="312"/>
      <c r="AD1264" s="312"/>
      <c r="AE1264" s="312"/>
      <c r="AF1264" s="312"/>
      <c r="AG1264" s="312"/>
      <c r="AH1264" s="312"/>
      <c r="AI1264" s="312"/>
      <c r="AJ1264" s="263"/>
      <c r="AK1264" s="263"/>
      <c r="AL1264" s="263"/>
      <c r="AM1264" s="263"/>
      <c r="AN1264" s="263"/>
      <c r="AO1264" s="263"/>
      <c r="AP1264" s="263"/>
      <c r="AQ1264" s="263"/>
      <c r="AS1264" s="117"/>
      <c r="AT1264" s="117"/>
      <c r="FK1264" s="125"/>
      <c r="FL1264" s="125"/>
      <c r="FM1264" s="125"/>
    </row>
    <row r="1265" spans="1:169" x14ac:dyDescent="0.3">
      <c r="A1265" s="309"/>
      <c r="B1265" s="310"/>
      <c r="C1265" s="263"/>
      <c r="D1265" s="263"/>
      <c r="E1265" s="263"/>
      <c r="F1265" s="263"/>
      <c r="G1265" s="263"/>
      <c r="H1265" s="263"/>
      <c r="I1265" s="625"/>
      <c r="J1265" s="314"/>
      <c r="K1265" s="314"/>
      <c r="L1265" s="744"/>
      <c r="M1265" s="746"/>
      <c r="N1265" s="312"/>
      <c r="O1265" s="312"/>
      <c r="P1265" s="312"/>
      <c r="Q1265" s="312"/>
      <c r="R1265" s="312"/>
      <c r="S1265" s="312"/>
      <c r="T1265" s="263"/>
      <c r="U1265" s="263"/>
      <c r="V1265" s="263"/>
      <c r="W1265" s="258"/>
      <c r="X1265" s="263"/>
      <c r="Y1265" s="263"/>
      <c r="Z1265" s="263"/>
      <c r="AA1265" s="263"/>
      <c r="AB1265" s="312"/>
      <c r="AC1265" s="312"/>
      <c r="AD1265" s="312"/>
      <c r="AE1265" s="312"/>
      <c r="AF1265" s="312"/>
      <c r="AG1265" s="312"/>
      <c r="AH1265" s="312"/>
      <c r="AI1265" s="312"/>
      <c r="AJ1265" s="263"/>
      <c r="AK1265" s="263"/>
      <c r="AL1265" s="263"/>
      <c r="AM1265" s="263"/>
      <c r="AN1265" s="263"/>
      <c r="AO1265" s="263"/>
      <c r="AP1265" s="263"/>
      <c r="AQ1265" s="263"/>
      <c r="AS1265" s="117"/>
      <c r="AT1265" s="117"/>
      <c r="FK1265" s="125"/>
      <c r="FL1265" s="125"/>
      <c r="FM1265" s="125"/>
    </row>
    <row r="1266" spans="1:169" x14ac:dyDescent="0.3">
      <c r="A1266" s="309"/>
      <c r="B1266" s="310"/>
      <c r="C1266" s="263"/>
      <c r="D1266" s="263"/>
      <c r="E1266" s="263"/>
      <c r="F1266" s="263"/>
      <c r="G1266" s="263"/>
      <c r="H1266" s="263"/>
      <c r="I1266" s="625"/>
      <c r="J1266" s="314"/>
      <c r="K1266" s="314"/>
      <c r="L1266" s="744"/>
      <c r="M1266" s="746"/>
      <c r="N1266" s="312"/>
      <c r="O1266" s="312"/>
      <c r="P1266" s="312"/>
      <c r="Q1266" s="312"/>
      <c r="R1266" s="312"/>
      <c r="S1266" s="312"/>
      <c r="T1266" s="263"/>
      <c r="U1266" s="263"/>
      <c r="V1266" s="263"/>
      <c r="W1266" s="258"/>
      <c r="X1266" s="263"/>
      <c r="Y1266" s="263"/>
      <c r="Z1266" s="263"/>
      <c r="AA1266" s="263"/>
      <c r="AB1266" s="312"/>
      <c r="AC1266" s="312"/>
      <c r="AD1266" s="312"/>
      <c r="AE1266" s="312"/>
      <c r="AF1266" s="312"/>
      <c r="AG1266" s="312"/>
      <c r="AH1266" s="312"/>
      <c r="AI1266" s="312"/>
      <c r="AJ1266" s="263"/>
      <c r="AK1266" s="263"/>
      <c r="AL1266" s="263"/>
      <c r="AM1266" s="263"/>
      <c r="AN1266" s="263"/>
      <c r="AO1266" s="263"/>
      <c r="AP1266" s="263"/>
      <c r="AQ1266" s="263"/>
      <c r="AS1266" s="117"/>
      <c r="AT1266" s="117"/>
      <c r="FK1266" s="125"/>
      <c r="FL1266" s="125"/>
      <c r="FM1266" s="125"/>
    </row>
    <row r="1267" spans="1:169" x14ac:dyDescent="0.3">
      <c r="A1267" s="309"/>
      <c r="B1267" s="310"/>
      <c r="C1267" s="263"/>
      <c r="D1267" s="263"/>
      <c r="E1267" s="263"/>
      <c r="F1267" s="263"/>
      <c r="G1267" s="263"/>
      <c r="H1267" s="263"/>
      <c r="I1267" s="625"/>
      <c r="J1267" s="314"/>
      <c r="K1267" s="314"/>
      <c r="L1267" s="744"/>
      <c r="M1267" s="746"/>
      <c r="N1267" s="312"/>
      <c r="O1267" s="312"/>
      <c r="P1267" s="312"/>
      <c r="Q1267" s="312"/>
      <c r="R1267" s="312"/>
      <c r="S1267" s="312"/>
      <c r="T1267" s="263"/>
      <c r="U1267" s="263"/>
      <c r="V1267" s="263"/>
      <c r="W1267" s="258"/>
      <c r="X1267" s="263"/>
      <c r="Y1267" s="263"/>
      <c r="Z1267" s="263"/>
      <c r="AA1267" s="263"/>
      <c r="AB1267" s="312"/>
      <c r="AC1267" s="312"/>
      <c r="AD1267" s="312"/>
      <c r="AE1267" s="312"/>
      <c r="AF1267" s="312"/>
      <c r="AG1267" s="312"/>
      <c r="AH1267" s="312"/>
      <c r="AI1267" s="312"/>
      <c r="AJ1267" s="263"/>
      <c r="AK1267" s="263"/>
      <c r="AL1267" s="263"/>
      <c r="AM1267" s="263"/>
      <c r="AN1267" s="263"/>
      <c r="AO1267" s="263"/>
      <c r="AP1267" s="263"/>
      <c r="AQ1267" s="263"/>
      <c r="AS1267" s="117"/>
      <c r="AT1267" s="117"/>
      <c r="FK1267" s="125"/>
      <c r="FL1267" s="125"/>
      <c r="FM1267" s="125"/>
    </row>
    <row r="1268" spans="1:169" x14ac:dyDescent="0.3">
      <c r="A1268" s="309"/>
      <c r="B1268" s="310"/>
      <c r="C1268" s="263"/>
      <c r="D1268" s="263"/>
      <c r="E1268" s="263"/>
      <c r="F1268" s="263"/>
      <c r="G1268" s="263"/>
      <c r="H1268" s="263"/>
      <c r="I1268" s="625"/>
      <c r="J1268" s="314"/>
      <c r="K1268" s="314"/>
      <c r="L1268" s="744"/>
      <c r="M1268" s="746"/>
      <c r="N1268" s="312"/>
      <c r="O1268" s="312"/>
      <c r="P1268" s="312"/>
      <c r="Q1268" s="312"/>
      <c r="R1268" s="312"/>
      <c r="S1268" s="312"/>
      <c r="T1268" s="263"/>
      <c r="U1268" s="263"/>
      <c r="V1268" s="263"/>
      <c r="W1268" s="258"/>
      <c r="X1268" s="263"/>
      <c r="Y1268" s="263"/>
      <c r="Z1268" s="263"/>
      <c r="AA1268" s="263"/>
      <c r="AB1268" s="312"/>
      <c r="AC1268" s="312"/>
      <c r="AD1268" s="312"/>
      <c r="AE1268" s="312"/>
      <c r="AF1268" s="312"/>
      <c r="AG1268" s="312"/>
      <c r="AH1268" s="312"/>
      <c r="AI1268" s="312"/>
      <c r="AJ1268" s="263"/>
      <c r="AK1268" s="263"/>
      <c r="AL1268" s="263"/>
      <c r="AM1268" s="263"/>
      <c r="AN1268" s="263"/>
      <c r="AO1268" s="263"/>
      <c r="AP1268" s="263"/>
      <c r="AQ1268" s="263"/>
      <c r="AS1268" s="117"/>
      <c r="AT1268" s="117"/>
      <c r="FK1268" s="125"/>
      <c r="FL1268" s="125"/>
      <c r="FM1268" s="125"/>
    </row>
    <row r="1269" spans="1:169" x14ac:dyDescent="0.3">
      <c r="A1269" s="309"/>
      <c r="B1269" s="310"/>
      <c r="C1269" s="263"/>
      <c r="D1269" s="263"/>
      <c r="E1269" s="263"/>
      <c r="F1269" s="263"/>
      <c r="G1269" s="263"/>
      <c r="H1269" s="263"/>
      <c r="I1269" s="625"/>
      <c r="J1269" s="314"/>
      <c r="K1269" s="314"/>
      <c r="L1269" s="744"/>
      <c r="M1269" s="746"/>
      <c r="N1269" s="312"/>
      <c r="O1269" s="312"/>
      <c r="P1269" s="312"/>
      <c r="Q1269" s="312"/>
      <c r="R1269" s="312"/>
      <c r="S1269" s="312"/>
      <c r="T1269" s="263"/>
      <c r="U1269" s="263"/>
      <c r="V1269" s="263"/>
      <c r="W1269" s="258"/>
      <c r="X1269" s="263"/>
      <c r="Y1269" s="263"/>
      <c r="Z1269" s="263"/>
      <c r="AA1269" s="263"/>
      <c r="AB1269" s="312"/>
      <c r="AC1269" s="312"/>
      <c r="AD1269" s="312"/>
      <c r="AE1269" s="312"/>
      <c r="AF1269" s="312"/>
      <c r="AG1269" s="312"/>
      <c r="AH1269" s="312"/>
      <c r="AI1269" s="312"/>
      <c r="AJ1269" s="263"/>
      <c r="AK1269" s="263"/>
      <c r="AL1269" s="263"/>
      <c r="AM1269" s="263"/>
      <c r="AN1269" s="263"/>
      <c r="AO1269" s="263"/>
      <c r="AP1269" s="263"/>
      <c r="AQ1269" s="263"/>
      <c r="AS1269" s="117"/>
      <c r="AT1269" s="117"/>
      <c r="FK1269" s="125"/>
      <c r="FL1269" s="125"/>
      <c r="FM1269" s="125"/>
    </row>
    <row r="1270" spans="1:169" x14ac:dyDescent="0.3">
      <c r="A1270" s="309"/>
      <c r="B1270" s="310"/>
      <c r="C1270" s="263"/>
      <c r="D1270" s="263"/>
      <c r="E1270" s="263"/>
      <c r="F1270" s="263"/>
      <c r="G1270" s="263"/>
      <c r="H1270" s="263"/>
      <c r="I1270" s="625"/>
      <c r="J1270" s="314"/>
      <c r="K1270" s="314"/>
      <c r="L1270" s="744"/>
      <c r="M1270" s="746"/>
      <c r="N1270" s="312"/>
      <c r="O1270" s="312"/>
      <c r="P1270" s="312"/>
      <c r="Q1270" s="312"/>
      <c r="R1270" s="312"/>
      <c r="S1270" s="312"/>
      <c r="T1270" s="263"/>
      <c r="U1270" s="263"/>
      <c r="V1270" s="263"/>
      <c r="W1270" s="258"/>
      <c r="X1270" s="263"/>
      <c r="Y1270" s="263"/>
      <c r="Z1270" s="263"/>
      <c r="AA1270" s="263"/>
      <c r="AB1270" s="312"/>
      <c r="AC1270" s="312"/>
      <c r="AD1270" s="312"/>
      <c r="AE1270" s="312"/>
      <c r="AF1270" s="312"/>
      <c r="AG1270" s="312"/>
      <c r="AH1270" s="312"/>
      <c r="AI1270" s="312"/>
      <c r="AJ1270" s="263"/>
      <c r="AK1270" s="263"/>
      <c r="AL1270" s="263"/>
      <c r="AM1270" s="263"/>
      <c r="AN1270" s="263"/>
      <c r="AO1270" s="263"/>
      <c r="AP1270" s="263"/>
      <c r="AQ1270" s="263"/>
      <c r="AS1270" s="117"/>
      <c r="AT1270" s="117"/>
      <c r="FK1270" s="125"/>
      <c r="FL1270" s="125"/>
      <c r="FM1270" s="125"/>
    </row>
    <row r="1271" spans="1:169" x14ac:dyDescent="0.3">
      <c r="A1271" s="309"/>
      <c r="B1271" s="310"/>
      <c r="C1271" s="263"/>
      <c r="D1271" s="263"/>
      <c r="E1271" s="263"/>
      <c r="F1271" s="263"/>
      <c r="G1271" s="263"/>
      <c r="H1271" s="263"/>
      <c r="I1271" s="625"/>
      <c r="J1271" s="314"/>
      <c r="K1271" s="314"/>
      <c r="L1271" s="744"/>
      <c r="M1271" s="746"/>
      <c r="N1271" s="312"/>
      <c r="O1271" s="312"/>
      <c r="P1271" s="312"/>
      <c r="Q1271" s="312"/>
      <c r="R1271" s="312"/>
      <c r="S1271" s="312"/>
      <c r="T1271" s="263"/>
      <c r="U1271" s="263"/>
      <c r="V1271" s="263"/>
      <c r="W1271" s="258"/>
      <c r="X1271" s="263"/>
      <c r="Y1271" s="263"/>
      <c r="Z1271" s="263"/>
      <c r="AA1271" s="263"/>
      <c r="AB1271" s="312"/>
      <c r="AC1271" s="312"/>
      <c r="AD1271" s="312"/>
      <c r="AE1271" s="312"/>
      <c r="AF1271" s="312"/>
      <c r="AG1271" s="312"/>
      <c r="AH1271" s="312"/>
      <c r="AI1271" s="312"/>
      <c r="AJ1271" s="263"/>
      <c r="AK1271" s="263"/>
      <c r="AL1271" s="263"/>
      <c r="AM1271" s="263"/>
      <c r="AN1271" s="263"/>
      <c r="AO1271" s="263"/>
      <c r="AP1271" s="263"/>
      <c r="AQ1271" s="263"/>
      <c r="AS1271" s="117"/>
      <c r="AT1271" s="117"/>
      <c r="FK1271" s="125"/>
      <c r="FL1271" s="125"/>
      <c r="FM1271" s="125"/>
    </row>
    <row r="1272" spans="1:169" x14ac:dyDescent="0.3">
      <c r="A1272" s="309"/>
      <c r="B1272" s="310"/>
      <c r="C1272" s="263"/>
      <c r="D1272" s="263"/>
      <c r="E1272" s="263"/>
      <c r="F1272" s="263"/>
      <c r="G1272" s="263"/>
      <c r="H1272" s="263"/>
      <c r="I1272" s="625"/>
      <c r="J1272" s="314"/>
      <c r="K1272" s="314"/>
      <c r="L1272" s="744"/>
      <c r="M1272" s="746"/>
      <c r="N1272" s="312"/>
      <c r="O1272" s="312"/>
      <c r="P1272" s="312"/>
      <c r="Q1272" s="312"/>
      <c r="R1272" s="312"/>
      <c r="S1272" s="312"/>
      <c r="T1272" s="263"/>
      <c r="U1272" s="263"/>
      <c r="V1272" s="263"/>
      <c r="W1272" s="258"/>
      <c r="X1272" s="263"/>
      <c r="Y1272" s="263"/>
      <c r="Z1272" s="263"/>
      <c r="AA1272" s="263"/>
      <c r="AB1272" s="312"/>
      <c r="AC1272" s="312"/>
      <c r="AD1272" s="312"/>
      <c r="AE1272" s="312"/>
      <c r="AF1272" s="312"/>
      <c r="AG1272" s="312"/>
      <c r="AH1272" s="312"/>
      <c r="AI1272" s="312"/>
      <c r="AJ1272" s="263"/>
      <c r="AK1272" s="263"/>
      <c r="AL1272" s="263"/>
      <c r="AM1272" s="263"/>
      <c r="AN1272" s="263"/>
      <c r="AO1272" s="263"/>
      <c r="AP1272" s="263"/>
      <c r="AQ1272" s="263"/>
      <c r="AS1272" s="117"/>
      <c r="AT1272" s="117"/>
      <c r="FK1272" s="125"/>
      <c r="FL1272" s="125"/>
      <c r="FM1272" s="125"/>
    </row>
    <row r="1273" spans="1:169" x14ac:dyDescent="0.3">
      <c r="A1273" s="309"/>
      <c r="B1273" s="310"/>
      <c r="C1273" s="263"/>
      <c r="D1273" s="263"/>
      <c r="E1273" s="263"/>
      <c r="F1273" s="263"/>
      <c r="G1273" s="263"/>
      <c r="H1273" s="263"/>
      <c r="I1273" s="625"/>
      <c r="J1273" s="314"/>
      <c r="K1273" s="314"/>
      <c r="L1273" s="744"/>
      <c r="M1273" s="746"/>
      <c r="N1273" s="312"/>
      <c r="O1273" s="312"/>
      <c r="P1273" s="312"/>
      <c r="Q1273" s="312"/>
      <c r="R1273" s="312"/>
      <c r="S1273" s="312"/>
      <c r="T1273" s="263"/>
      <c r="U1273" s="263"/>
      <c r="V1273" s="263"/>
      <c r="W1273" s="258"/>
      <c r="X1273" s="263"/>
      <c r="Y1273" s="263"/>
      <c r="Z1273" s="263"/>
      <c r="AA1273" s="263"/>
      <c r="AB1273" s="312"/>
      <c r="AC1273" s="312"/>
      <c r="AD1273" s="312"/>
      <c r="AE1273" s="312"/>
      <c r="AF1273" s="312"/>
      <c r="AG1273" s="312"/>
      <c r="AH1273" s="312"/>
      <c r="AI1273" s="312"/>
      <c r="AJ1273" s="263"/>
      <c r="AK1273" s="263"/>
      <c r="AL1273" s="263"/>
      <c r="AM1273" s="263"/>
      <c r="AN1273" s="263"/>
      <c r="AO1273" s="263"/>
      <c r="AP1273" s="263"/>
      <c r="AQ1273" s="263"/>
      <c r="AS1273" s="117"/>
      <c r="AT1273" s="117"/>
      <c r="FK1273" s="125"/>
      <c r="FL1273" s="125"/>
      <c r="FM1273" s="125"/>
    </row>
    <row r="1274" spans="1:169" x14ac:dyDescent="0.3">
      <c r="A1274" s="309"/>
      <c r="B1274" s="310"/>
      <c r="C1274" s="263"/>
      <c r="D1274" s="263"/>
      <c r="E1274" s="263"/>
      <c r="F1274" s="263"/>
      <c r="G1274" s="263"/>
      <c r="H1274" s="263"/>
      <c r="I1274" s="625"/>
      <c r="J1274" s="314"/>
      <c r="K1274" s="314"/>
      <c r="L1274" s="744"/>
      <c r="M1274" s="746"/>
      <c r="N1274" s="312"/>
      <c r="O1274" s="312"/>
      <c r="P1274" s="312"/>
      <c r="Q1274" s="312"/>
      <c r="R1274" s="312"/>
      <c r="S1274" s="312"/>
      <c r="T1274" s="263"/>
      <c r="U1274" s="263"/>
      <c r="V1274" s="263"/>
      <c r="W1274" s="258"/>
      <c r="X1274" s="263"/>
      <c r="Y1274" s="263"/>
      <c r="Z1274" s="263"/>
      <c r="AA1274" s="263"/>
      <c r="AB1274" s="312"/>
      <c r="AC1274" s="312"/>
      <c r="AD1274" s="312"/>
      <c r="AE1274" s="312"/>
      <c r="AF1274" s="312"/>
      <c r="AG1274" s="312"/>
      <c r="AH1274" s="312"/>
      <c r="AI1274" s="312"/>
      <c r="AJ1274" s="263"/>
      <c r="AK1274" s="263"/>
      <c r="AL1274" s="263"/>
      <c r="AM1274" s="263"/>
      <c r="AN1274" s="263"/>
      <c r="AO1274" s="263"/>
      <c r="AP1274" s="263"/>
      <c r="AQ1274" s="263"/>
      <c r="AS1274" s="117"/>
      <c r="AT1274" s="117"/>
      <c r="FK1274" s="125"/>
      <c r="FL1274" s="125"/>
      <c r="FM1274" s="125"/>
    </row>
    <row r="1275" spans="1:169" x14ac:dyDescent="0.3">
      <c r="A1275" s="309"/>
      <c r="B1275" s="310"/>
      <c r="C1275" s="263"/>
      <c r="D1275" s="263"/>
      <c r="E1275" s="263"/>
      <c r="F1275" s="263"/>
      <c r="G1275" s="263"/>
      <c r="H1275" s="263"/>
      <c r="I1275" s="625"/>
      <c r="J1275" s="314"/>
      <c r="K1275" s="314"/>
      <c r="L1275" s="744"/>
      <c r="M1275" s="746"/>
      <c r="N1275" s="312"/>
      <c r="O1275" s="312"/>
      <c r="P1275" s="312"/>
      <c r="Q1275" s="312"/>
      <c r="R1275" s="312"/>
      <c r="S1275" s="312"/>
      <c r="T1275" s="263"/>
      <c r="U1275" s="263"/>
      <c r="V1275" s="263"/>
      <c r="W1275" s="258"/>
      <c r="X1275" s="263"/>
      <c r="Y1275" s="263"/>
      <c r="Z1275" s="263"/>
      <c r="AA1275" s="263"/>
      <c r="AB1275" s="312"/>
      <c r="AC1275" s="312"/>
      <c r="AD1275" s="312"/>
      <c r="AE1275" s="312"/>
      <c r="AF1275" s="312"/>
      <c r="AG1275" s="312"/>
      <c r="AH1275" s="312"/>
      <c r="AI1275" s="312"/>
      <c r="AJ1275" s="263"/>
      <c r="AK1275" s="263"/>
      <c r="AL1275" s="263"/>
      <c r="AM1275" s="263"/>
      <c r="AN1275" s="263"/>
      <c r="AO1275" s="263"/>
      <c r="AP1275" s="263"/>
      <c r="AQ1275" s="263"/>
      <c r="AS1275" s="117"/>
      <c r="AT1275" s="117"/>
      <c r="FK1275" s="125"/>
      <c r="FL1275" s="125"/>
      <c r="FM1275" s="125"/>
    </row>
    <row r="1276" spans="1:169" x14ac:dyDescent="0.3">
      <c r="A1276" s="309"/>
      <c r="B1276" s="310"/>
      <c r="C1276" s="263"/>
      <c r="D1276" s="263"/>
      <c r="E1276" s="263"/>
      <c r="F1276" s="263"/>
      <c r="G1276" s="263"/>
      <c r="H1276" s="263"/>
      <c r="I1276" s="625"/>
      <c r="J1276" s="314"/>
      <c r="K1276" s="314"/>
      <c r="L1276" s="744"/>
      <c r="M1276" s="746"/>
      <c r="N1276" s="312"/>
      <c r="O1276" s="312"/>
      <c r="P1276" s="312"/>
      <c r="Q1276" s="312"/>
      <c r="R1276" s="312"/>
      <c r="S1276" s="312"/>
      <c r="T1276" s="263"/>
      <c r="U1276" s="263"/>
      <c r="V1276" s="263"/>
      <c r="W1276" s="258"/>
      <c r="X1276" s="263"/>
      <c r="Y1276" s="263"/>
      <c r="Z1276" s="263"/>
      <c r="AA1276" s="263"/>
      <c r="AB1276" s="312"/>
      <c r="AC1276" s="312"/>
      <c r="AD1276" s="312"/>
      <c r="AE1276" s="312"/>
      <c r="AF1276" s="312"/>
      <c r="AG1276" s="312"/>
      <c r="AH1276" s="312"/>
      <c r="AI1276" s="312"/>
      <c r="AJ1276" s="263"/>
      <c r="AK1276" s="263"/>
      <c r="AL1276" s="263"/>
      <c r="AM1276" s="263"/>
      <c r="AN1276" s="263"/>
      <c r="AO1276" s="263"/>
      <c r="AP1276" s="263"/>
      <c r="AQ1276" s="263"/>
      <c r="AS1276" s="117"/>
      <c r="AT1276" s="117"/>
      <c r="FK1276" s="125"/>
      <c r="FL1276" s="125"/>
      <c r="FM1276" s="125"/>
    </row>
    <row r="1277" spans="1:169" x14ac:dyDescent="0.3">
      <c r="A1277" s="309"/>
      <c r="B1277" s="310"/>
      <c r="C1277" s="263"/>
      <c r="D1277" s="263"/>
      <c r="E1277" s="263"/>
      <c r="F1277" s="263"/>
      <c r="G1277" s="263"/>
      <c r="H1277" s="263"/>
      <c r="I1277" s="625"/>
      <c r="J1277" s="314"/>
      <c r="K1277" s="314"/>
      <c r="L1277" s="744"/>
      <c r="M1277" s="746"/>
      <c r="N1277" s="312"/>
      <c r="O1277" s="312"/>
      <c r="P1277" s="312"/>
      <c r="Q1277" s="312"/>
      <c r="R1277" s="312"/>
      <c r="S1277" s="312"/>
      <c r="T1277" s="263"/>
      <c r="U1277" s="263"/>
      <c r="V1277" s="263"/>
      <c r="W1277" s="258"/>
      <c r="X1277" s="263"/>
      <c r="Y1277" s="263"/>
      <c r="Z1277" s="263"/>
      <c r="AA1277" s="263"/>
      <c r="AB1277" s="312"/>
      <c r="AC1277" s="312"/>
      <c r="AD1277" s="312"/>
      <c r="AE1277" s="312"/>
      <c r="AF1277" s="312"/>
      <c r="AG1277" s="312"/>
      <c r="AH1277" s="312"/>
      <c r="AI1277" s="312"/>
      <c r="AJ1277" s="263"/>
      <c r="AK1277" s="263"/>
      <c r="AL1277" s="263"/>
      <c r="AM1277" s="263"/>
      <c r="AN1277" s="263"/>
      <c r="AO1277" s="263"/>
      <c r="AP1277" s="263"/>
      <c r="AQ1277" s="263"/>
      <c r="AS1277" s="117"/>
      <c r="AT1277" s="117"/>
      <c r="FK1277" s="125"/>
      <c r="FL1277" s="125"/>
      <c r="FM1277" s="125"/>
    </row>
    <row r="1278" spans="1:169" x14ac:dyDescent="0.3">
      <c r="A1278" s="309"/>
      <c r="B1278" s="310"/>
      <c r="C1278" s="263"/>
      <c r="D1278" s="263"/>
      <c r="E1278" s="263"/>
      <c r="F1278" s="263"/>
      <c r="G1278" s="263"/>
      <c r="H1278" s="263"/>
      <c r="I1278" s="625"/>
      <c r="J1278" s="314"/>
      <c r="K1278" s="314"/>
      <c r="L1278" s="744"/>
      <c r="M1278" s="746"/>
      <c r="N1278" s="312"/>
      <c r="O1278" s="312"/>
      <c r="P1278" s="312"/>
      <c r="Q1278" s="312"/>
      <c r="R1278" s="312"/>
      <c r="S1278" s="312"/>
      <c r="T1278" s="263"/>
      <c r="U1278" s="263"/>
      <c r="V1278" s="263"/>
      <c r="W1278" s="258"/>
      <c r="X1278" s="263"/>
      <c r="Y1278" s="263"/>
      <c r="Z1278" s="263"/>
      <c r="AA1278" s="263"/>
      <c r="AB1278" s="312"/>
      <c r="AC1278" s="312"/>
      <c r="AD1278" s="312"/>
      <c r="AE1278" s="312"/>
      <c r="AF1278" s="312"/>
      <c r="AG1278" s="312"/>
      <c r="AH1278" s="312"/>
      <c r="AI1278" s="312"/>
      <c r="AJ1278" s="263"/>
      <c r="AK1278" s="263"/>
      <c r="AL1278" s="263"/>
      <c r="AM1278" s="263"/>
      <c r="AN1278" s="263"/>
      <c r="AO1278" s="263"/>
      <c r="AP1278" s="263"/>
      <c r="AQ1278" s="263"/>
      <c r="AS1278" s="117"/>
      <c r="AT1278" s="117"/>
      <c r="FK1278" s="125"/>
      <c r="FL1278" s="125"/>
      <c r="FM1278" s="125"/>
    </row>
    <row r="1279" spans="1:169" x14ac:dyDescent="0.3">
      <c r="A1279" s="309"/>
      <c r="B1279" s="310"/>
      <c r="C1279" s="263"/>
      <c r="D1279" s="263"/>
      <c r="E1279" s="263"/>
      <c r="F1279" s="263"/>
      <c r="G1279" s="263"/>
      <c r="H1279" s="263"/>
      <c r="I1279" s="625"/>
      <c r="J1279" s="314"/>
      <c r="K1279" s="314"/>
      <c r="L1279" s="744"/>
      <c r="M1279" s="746"/>
      <c r="N1279" s="312"/>
      <c r="O1279" s="312"/>
      <c r="P1279" s="312"/>
      <c r="Q1279" s="312"/>
      <c r="R1279" s="312"/>
      <c r="S1279" s="312"/>
      <c r="T1279" s="263"/>
      <c r="U1279" s="263"/>
      <c r="V1279" s="263"/>
      <c r="W1279" s="258"/>
      <c r="X1279" s="263"/>
      <c r="Y1279" s="263"/>
      <c r="Z1279" s="263"/>
      <c r="AA1279" s="263"/>
      <c r="AB1279" s="312"/>
      <c r="AC1279" s="312"/>
      <c r="AD1279" s="312"/>
      <c r="AE1279" s="312"/>
      <c r="AF1279" s="312"/>
      <c r="AG1279" s="312"/>
      <c r="AH1279" s="312"/>
      <c r="AI1279" s="312"/>
      <c r="AJ1279" s="263"/>
      <c r="AK1279" s="263"/>
      <c r="AL1279" s="263"/>
      <c r="AM1279" s="263"/>
      <c r="AN1279" s="263"/>
      <c r="AO1279" s="263"/>
      <c r="AP1279" s="263"/>
      <c r="AQ1279" s="263"/>
      <c r="AS1279" s="117"/>
      <c r="AT1279" s="117"/>
      <c r="FK1279" s="125"/>
      <c r="FL1279" s="125"/>
      <c r="FM1279" s="125"/>
    </row>
    <row r="1280" spans="1:169" x14ac:dyDescent="0.3">
      <c r="A1280" s="309"/>
      <c r="B1280" s="310"/>
      <c r="C1280" s="263"/>
      <c r="D1280" s="263"/>
      <c r="E1280" s="263"/>
      <c r="F1280" s="263"/>
      <c r="G1280" s="263"/>
      <c r="H1280" s="263"/>
      <c r="I1280" s="625"/>
      <c r="J1280" s="314"/>
      <c r="K1280" s="314"/>
      <c r="L1280" s="744"/>
      <c r="M1280" s="746"/>
      <c r="N1280" s="312"/>
      <c r="O1280" s="312"/>
      <c r="P1280" s="312"/>
      <c r="Q1280" s="312"/>
      <c r="R1280" s="312"/>
      <c r="S1280" s="312"/>
      <c r="T1280" s="263"/>
      <c r="U1280" s="263"/>
      <c r="V1280" s="263"/>
      <c r="W1280" s="258"/>
      <c r="X1280" s="263"/>
      <c r="Y1280" s="263"/>
      <c r="Z1280" s="263"/>
      <c r="AA1280" s="263"/>
      <c r="AB1280" s="312"/>
      <c r="AC1280" s="312"/>
      <c r="AD1280" s="312"/>
      <c r="AE1280" s="312"/>
      <c r="AF1280" s="312"/>
      <c r="AG1280" s="312"/>
      <c r="AH1280" s="312"/>
      <c r="AI1280" s="312"/>
      <c r="AJ1280" s="263"/>
      <c r="AK1280" s="263"/>
      <c r="AL1280" s="263"/>
      <c r="AM1280" s="263"/>
      <c r="AN1280" s="263"/>
      <c r="AO1280" s="263"/>
      <c r="AP1280" s="263"/>
      <c r="AQ1280" s="263"/>
      <c r="AS1280" s="117"/>
      <c r="AT1280" s="117"/>
      <c r="FK1280" s="125"/>
      <c r="FL1280" s="125"/>
      <c r="FM1280" s="125"/>
    </row>
    <row r="1281" spans="1:169" x14ac:dyDescent="0.3">
      <c r="A1281" s="309"/>
      <c r="B1281" s="310"/>
      <c r="C1281" s="263"/>
      <c r="D1281" s="263"/>
      <c r="E1281" s="263"/>
      <c r="F1281" s="263"/>
      <c r="G1281" s="263"/>
      <c r="H1281" s="263"/>
      <c r="I1281" s="625"/>
      <c r="J1281" s="314"/>
      <c r="K1281" s="314"/>
      <c r="L1281" s="744"/>
      <c r="M1281" s="746"/>
      <c r="N1281" s="312"/>
      <c r="O1281" s="312"/>
      <c r="P1281" s="312"/>
      <c r="Q1281" s="312"/>
      <c r="R1281" s="312"/>
      <c r="S1281" s="312"/>
      <c r="T1281" s="263"/>
      <c r="U1281" s="263"/>
      <c r="V1281" s="263"/>
      <c r="W1281" s="258"/>
      <c r="X1281" s="263"/>
      <c r="Y1281" s="263"/>
      <c r="Z1281" s="263"/>
      <c r="AA1281" s="263"/>
      <c r="AB1281" s="312"/>
      <c r="AC1281" s="312"/>
      <c r="AD1281" s="312"/>
      <c r="AE1281" s="312"/>
      <c r="AF1281" s="312"/>
      <c r="AG1281" s="312"/>
      <c r="AH1281" s="312"/>
      <c r="AI1281" s="312"/>
      <c r="AJ1281" s="263"/>
      <c r="AK1281" s="263"/>
      <c r="AL1281" s="263"/>
      <c r="AM1281" s="263"/>
      <c r="AN1281" s="263"/>
      <c r="AO1281" s="263"/>
      <c r="AP1281" s="263"/>
      <c r="AQ1281" s="263"/>
      <c r="AS1281" s="117"/>
      <c r="AT1281" s="117"/>
      <c r="FK1281" s="125"/>
      <c r="FL1281" s="125"/>
      <c r="FM1281" s="125"/>
    </row>
    <row r="1282" spans="1:169" x14ac:dyDescent="0.3">
      <c r="A1282" s="309"/>
      <c r="B1282" s="310"/>
      <c r="C1282" s="263"/>
      <c r="D1282" s="263"/>
      <c r="E1282" s="263"/>
      <c r="F1282" s="263"/>
      <c r="G1282" s="263"/>
      <c r="H1282" s="263"/>
      <c r="I1282" s="625"/>
      <c r="J1282" s="314"/>
      <c r="K1282" s="314"/>
      <c r="L1282" s="744"/>
      <c r="M1282" s="746"/>
      <c r="N1282" s="312"/>
      <c r="O1282" s="312"/>
      <c r="P1282" s="312"/>
      <c r="Q1282" s="312"/>
      <c r="R1282" s="312"/>
      <c r="S1282" s="312"/>
      <c r="T1282" s="263"/>
      <c r="U1282" s="263"/>
      <c r="V1282" s="263"/>
      <c r="W1282" s="258"/>
      <c r="X1282" s="263"/>
      <c r="Y1282" s="263"/>
      <c r="Z1282" s="263"/>
      <c r="AA1282" s="263"/>
      <c r="AB1282" s="312"/>
      <c r="AC1282" s="312"/>
      <c r="AD1282" s="312"/>
      <c r="AE1282" s="312"/>
      <c r="AF1282" s="312"/>
      <c r="AG1282" s="312"/>
      <c r="AH1282" s="312"/>
      <c r="AI1282" s="312"/>
      <c r="AJ1282" s="263"/>
      <c r="AK1282" s="263"/>
      <c r="AL1282" s="263"/>
      <c r="AM1282" s="263"/>
      <c r="AN1282" s="263"/>
      <c r="AO1282" s="263"/>
      <c r="AP1282" s="263"/>
      <c r="AQ1282" s="263"/>
      <c r="AS1282" s="117"/>
      <c r="AT1282" s="117"/>
      <c r="FK1282" s="125"/>
      <c r="FL1282" s="125"/>
      <c r="FM1282" s="125"/>
    </row>
    <row r="1283" spans="1:169" x14ac:dyDescent="0.3">
      <c r="A1283" s="309"/>
      <c r="B1283" s="310"/>
      <c r="C1283" s="263"/>
      <c r="D1283" s="263"/>
      <c r="E1283" s="263"/>
      <c r="F1283" s="263"/>
      <c r="G1283" s="263"/>
      <c r="H1283" s="263"/>
      <c r="I1283" s="625"/>
      <c r="J1283" s="314"/>
      <c r="K1283" s="314"/>
      <c r="L1283" s="744"/>
      <c r="M1283" s="746"/>
      <c r="N1283" s="312"/>
      <c r="O1283" s="312"/>
      <c r="P1283" s="312"/>
      <c r="Q1283" s="312"/>
      <c r="R1283" s="312"/>
      <c r="S1283" s="312"/>
      <c r="T1283" s="263"/>
      <c r="U1283" s="263"/>
      <c r="V1283" s="263"/>
      <c r="W1283" s="258"/>
      <c r="X1283" s="263"/>
      <c r="Y1283" s="263"/>
      <c r="Z1283" s="263"/>
      <c r="AA1283" s="263"/>
      <c r="AB1283" s="312"/>
      <c r="AC1283" s="312"/>
      <c r="AD1283" s="312"/>
      <c r="AE1283" s="312"/>
      <c r="AF1283" s="312"/>
      <c r="AG1283" s="312"/>
      <c r="AH1283" s="312"/>
      <c r="AI1283" s="312"/>
      <c r="AJ1283" s="263"/>
      <c r="AK1283" s="263"/>
      <c r="AL1283" s="263"/>
      <c r="AM1283" s="263"/>
      <c r="AN1283" s="263"/>
      <c r="AO1283" s="263"/>
      <c r="AP1283" s="263"/>
      <c r="AQ1283" s="263"/>
      <c r="AS1283" s="117"/>
      <c r="AT1283" s="117"/>
      <c r="FK1283" s="125"/>
      <c r="FL1283" s="125"/>
      <c r="FM1283" s="125"/>
    </row>
    <row r="1284" spans="1:169" x14ac:dyDescent="0.3">
      <c r="A1284" s="309"/>
      <c r="B1284" s="310"/>
      <c r="C1284" s="263"/>
      <c r="D1284" s="263"/>
      <c r="E1284" s="263"/>
      <c r="F1284" s="263"/>
      <c r="G1284" s="263"/>
      <c r="H1284" s="263"/>
      <c r="I1284" s="625"/>
      <c r="J1284" s="314"/>
      <c r="K1284" s="314"/>
      <c r="L1284" s="744"/>
      <c r="M1284" s="746"/>
      <c r="N1284" s="312"/>
      <c r="O1284" s="312"/>
      <c r="P1284" s="312"/>
      <c r="Q1284" s="312"/>
      <c r="R1284" s="312"/>
      <c r="S1284" s="312"/>
      <c r="T1284" s="263"/>
      <c r="U1284" s="263"/>
      <c r="V1284" s="263"/>
      <c r="W1284" s="258"/>
      <c r="X1284" s="263"/>
      <c r="Y1284" s="263"/>
      <c r="Z1284" s="263"/>
      <c r="AA1284" s="263"/>
      <c r="AB1284" s="312"/>
      <c r="AC1284" s="312"/>
      <c r="AD1284" s="312"/>
      <c r="AE1284" s="312"/>
      <c r="AF1284" s="312"/>
      <c r="AG1284" s="312"/>
      <c r="AH1284" s="312"/>
      <c r="AI1284" s="312"/>
      <c r="AJ1284" s="263"/>
      <c r="AK1284" s="263"/>
      <c r="AL1284" s="263"/>
      <c r="AM1284" s="263"/>
      <c r="AN1284" s="263"/>
      <c r="AO1284" s="263"/>
      <c r="AP1284" s="263"/>
      <c r="AQ1284" s="263"/>
      <c r="AS1284" s="117"/>
      <c r="AT1284" s="117"/>
      <c r="FK1284" s="125"/>
      <c r="FL1284" s="125"/>
      <c r="FM1284" s="125"/>
    </row>
    <row r="1285" spans="1:169" x14ac:dyDescent="0.3">
      <c r="A1285" s="309"/>
      <c r="B1285" s="310"/>
      <c r="C1285" s="263"/>
      <c r="D1285" s="263"/>
      <c r="E1285" s="263"/>
      <c r="F1285" s="263"/>
      <c r="G1285" s="263"/>
      <c r="H1285" s="263"/>
      <c r="I1285" s="625"/>
      <c r="J1285" s="314"/>
      <c r="K1285" s="314"/>
      <c r="L1285" s="744"/>
      <c r="M1285" s="746"/>
      <c r="N1285" s="312"/>
      <c r="O1285" s="312"/>
      <c r="P1285" s="312"/>
      <c r="Q1285" s="312"/>
      <c r="R1285" s="312"/>
      <c r="S1285" s="312"/>
      <c r="T1285" s="263"/>
      <c r="U1285" s="263"/>
      <c r="V1285" s="263"/>
      <c r="W1285" s="258"/>
      <c r="X1285" s="263"/>
      <c r="Y1285" s="263"/>
      <c r="Z1285" s="263"/>
      <c r="AA1285" s="263"/>
      <c r="AB1285" s="312"/>
      <c r="AC1285" s="312"/>
      <c r="AD1285" s="312"/>
      <c r="AE1285" s="312"/>
      <c r="AF1285" s="312"/>
      <c r="AG1285" s="312"/>
      <c r="AH1285" s="312"/>
      <c r="AI1285" s="312"/>
      <c r="AJ1285" s="263"/>
      <c r="AK1285" s="263"/>
      <c r="AL1285" s="263"/>
      <c r="AM1285" s="263"/>
      <c r="AN1285" s="263"/>
      <c r="AO1285" s="263"/>
      <c r="AP1285" s="263"/>
      <c r="AQ1285" s="263"/>
      <c r="AS1285" s="117"/>
      <c r="AT1285" s="117"/>
      <c r="FK1285" s="125"/>
      <c r="FL1285" s="125"/>
      <c r="FM1285" s="125"/>
    </row>
    <row r="1286" spans="1:169" x14ac:dyDescent="0.3">
      <c r="A1286" s="309"/>
      <c r="B1286" s="310"/>
      <c r="C1286" s="263"/>
      <c r="D1286" s="263"/>
      <c r="E1286" s="263"/>
      <c r="F1286" s="263"/>
      <c r="G1286" s="263"/>
      <c r="H1286" s="263"/>
      <c r="I1286" s="625"/>
      <c r="J1286" s="314"/>
      <c r="K1286" s="314"/>
      <c r="L1286" s="744"/>
      <c r="M1286" s="746"/>
      <c r="N1286" s="312"/>
      <c r="O1286" s="312"/>
      <c r="P1286" s="312"/>
      <c r="Q1286" s="312"/>
      <c r="R1286" s="312"/>
      <c r="S1286" s="312"/>
      <c r="T1286" s="263"/>
      <c r="U1286" s="263"/>
      <c r="V1286" s="263"/>
      <c r="W1286" s="258"/>
      <c r="X1286" s="263"/>
      <c r="Y1286" s="263"/>
      <c r="Z1286" s="263"/>
      <c r="AA1286" s="263"/>
      <c r="AB1286" s="312"/>
      <c r="AC1286" s="312"/>
      <c r="AD1286" s="312"/>
      <c r="AE1286" s="312"/>
      <c r="AF1286" s="312"/>
      <c r="AG1286" s="312"/>
      <c r="AH1286" s="312"/>
      <c r="AI1286" s="312"/>
      <c r="AJ1286" s="263"/>
      <c r="AK1286" s="263"/>
      <c r="AL1286" s="263"/>
      <c r="AM1286" s="263"/>
      <c r="AN1286" s="263"/>
      <c r="AO1286" s="263"/>
      <c r="AP1286" s="263"/>
      <c r="AQ1286" s="263"/>
      <c r="AS1286" s="117"/>
      <c r="AT1286" s="117"/>
      <c r="FK1286" s="125"/>
      <c r="FL1286" s="125"/>
      <c r="FM1286" s="125"/>
    </row>
    <row r="1287" spans="1:169" x14ac:dyDescent="0.3">
      <c r="A1287" s="309"/>
      <c r="B1287" s="310"/>
      <c r="C1287" s="263"/>
      <c r="D1287" s="263"/>
      <c r="E1287" s="263"/>
      <c r="F1287" s="263"/>
      <c r="G1287" s="263"/>
      <c r="H1287" s="263"/>
      <c r="I1287" s="625"/>
      <c r="J1287" s="314"/>
      <c r="K1287" s="314"/>
      <c r="L1287" s="744"/>
      <c r="M1287" s="746"/>
      <c r="N1287" s="312"/>
      <c r="O1287" s="312"/>
      <c r="P1287" s="312"/>
      <c r="Q1287" s="312"/>
      <c r="R1287" s="312"/>
      <c r="S1287" s="312"/>
      <c r="T1287" s="263"/>
      <c r="U1287" s="263"/>
      <c r="V1287" s="263"/>
      <c r="W1287" s="258"/>
      <c r="X1287" s="263"/>
      <c r="Y1287" s="263"/>
      <c r="Z1287" s="263"/>
      <c r="AA1287" s="263"/>
      <c r="AB1287" s="312"/>
      <c r="AC1287" s="312"/>
      <c r="AD1287" s="312"/>
      <c r="AE1287" s="312"/>
      <c r="AF1287" s="312"/>
      <c r="AG1287" s="312"/>
      <c r="AH1287" s="312"/>
      <c r="AI1287" s="312"/>
      <c r="AJ1287" s="263"/>
      <c r="AK1287" s="263"/>
      <c r="AL1287" s="263"/>
      <c r="AM1287" s="263"/>
      <c r="AN1287" s="263"/>
      <c r="AO1287" s="263"/>
      <c r="AP1287" s="263"/>
      <c r="AQ1287" s="263"/>
      <c r="AS1287" s="117"/>
      <c r="AT1287" s="117"/>
      <c r="FK1287" s="125"/>
      <c r="FL1287" s="125"/>
      <c r="FM1287" s="125"/>
    </row>
    <row r="1288" spans="1:169" x14ac:dyDescent="0.3">
      <c r="A1288" s="309"/>
      <c r="B1288" s="310"/>
      <c r="C1288" s="263"/>
      <c r="D1288" s="263"/>
      <c r="E1288" s="263"/>
      <c r="F1288" s="263"/>
      <c r="G1288" s="263"/>
      <c r="H1288" s="263"/>
      <c r="I1288" s="625"/>
      <c r="J1288" s="314"/>
      <c r="K1288" s="314"/>
      <c r="L1288" s="744"/>
      <c r="M1288" s="746"/>
      <c r="N1288" s="312"/>
      <c r="O1288" s="312"/>
      <c r="P1288" s="312"/>
      <c r="Q1288" s="312"/>
      <c r="R1288" s="312"/>
      <c r="S1288" s="312"/>
      <c r="T1288" s="263"/>
      <c r="U1288" s="263"/>
      <c r="V1288" s="263"/>
      <c r="W1288" s="258"/>
      <c r="X1288" s="263"/>
      <c r="Y1288" s="263"/>
      <c r="Z1288" s="263"/>
      <c r="AA1288" s="263"/>
      <c r="AB1288" s="312"/>
      <c r="AC1288" s="312"/>
      <c r="AD1288" s="312"/>
      <c r="AE1288" s="312"/>
      <c r="AF1288" s="312"/>
      <c r="AG1288" s="312"/>
      <c r="AH1288" s="312"/>
      <c r="AI1288" s="312"/>
      <c r="AJ1288" s="263"/>
      <c r="AK1288" s="263"/>
      <c r="AL1288" s="263"/>
      <c r="AM1288" s="263"/>
      <c r="AN1288" s="263"/>
      <c r="AO1288" s="263"/>
      <c r="AP1288" s="263"/>
      <c r="AQ1288" s="263"/>
      <c r="AS1288" s="117"/>
      <c r="AT1288" s="117"/>
      <c r="FK1288" s="125"/>
      <c r="FL1288" s="125"/>
      <c r="FM1288" s="125"/>
    </row>
    <row r="1289" spans="1:169" x14ac:dyDescent="0.3">
      <c r="A1289" s="309"/>
      <c r="B1289" s="310"/>
      <c r="C1289" s="263"/>
      <c r="D1289" s="263"/>
      <c r="E1289" s="263"/>
      <c r="F1289" s="263"/>
      <c r="G1289" s="263"/>
      <c r="H1289" s="263"/>
      <c r="I1289" s="625"/>
      <c r="J1289" s="314"/>
      <c r="K1289" s="314"/>
      <c r="L1289" s="744"/>
      <c r="M1289" s="746"/>
      <c r="N1289" s="312"/>
      <c r="O1289" s="312"/>
      <c r="P1289" s="312"/>
      <c r="Q1289" s="312"/>
      <c r="R1289" s="312"/>
      <c r="S1289" s="312"/>
      <c r="T1289" s="263"/>
      <c r="U1289" s="263"/>
      <c r="V1289" s="263"/>
      <c r="W1289" s="258"/>
      <c r="X1289" s="263"/>
      <c r="Y1289" s="263"/>
      <c r="Z1289" s="263"/>
      <c r="AA1289" s="263"/>
      <c r="AB1289" s="312"/>
      <c r="AC1289" s="312"/>
      <c r="AD1289" s="312"/>
      <c r="AE1289" s="312"/>
      <c r="AF1289" s="312"/>
      <c r="AG1289" s="312"/>
      <c r="AH1289" s="312"/>
      <c r="AI1289" s="312"/>
      <c r="AJ1289" s="263"/>
      <c r="AK1289" s="263"/>
      <c r="AL1289" s="263"/>
      <c r="AM1289" s="263"/>
      <c r="AN1289" s="263"/>
      <c r="AO1289" s="263"/>
      <c r="AP1289" s="263"/>
      <c r="AQ1289" s="263"/>
      <c r="AS1289" s="117"/>
      <c r="AT1289" s="117"/>
      <c r="FK1289" s="125"/>
      <c r="FL1289" s="125"/>
      <c r="FM1289" s="125"/>
    </row>
    <row r="1290" spans="1:169" x14ac:dyDescent="0.3">
      <c r="A1290" s="309"/>
      <c r="B1290" s="310"/>
      <c r="C1290" s="263"/>
      <c r="D1290" s="263"/>
      <c r="E1290" s="263"/>
      <c r="F1290" s="263"/>
      <c r="G1290" s="263"/>
      <c r="H1290" s="263"/>
      <c r="I1290" s="625"/>
      <c r="J1290" s="314"/>
      <c r="K1290" s="314"/>
      <c r="L1290" s="744"/>
      <c r="M1290" s="746"/>
      <c r="N1290" s="312"/>
      <c r="O1290" s="312"/>
      <c r="P1290" s="312"/>
      <c r="Q1290" s="312"/>
      <c r="R1290" s="312"/>
      <c r="S1290" s="312"/>
      <c r="T1290" s="263"/>
      <c r="U1290" s="263"/>
      <c r="V1290" s="263"/>
      <c r="W1290" s="258"/>
      <c r="X1290" s="263"/>
      <c r="Y1290" s="263"/>
      <c r="Z1290" s="263"/>
      <c r="AA1290" s="263"/>
      <c r="AB1290" s="312"/>
      <c r="AC1290" s="312"/>
      <c r="AD1290" s="312"/>
      <c r="AE1290" s="312"/>
      <c r="AF1290" s="312"/>
      <c r="AG1290" s="312"/>
      <c r="AH1290" s="312"/>
      <c r="AI1290" s="312"/>
      <c r="AJ1290" s="263"/>
      <c r="AK1290" s="263"/>
      <c r="AL1290" s="263"/>
      <c r="AM1290" s="263"/>
      <c r="AN1290" s="263"/>
      <c r="AO1290" s="263"/>
      <c r="AP1290" s="263"/>
      <c r="AQ1290" s="263"/>
      <c r="AS1290" s="117"/>
      <c r="AT1290" s="117"/>
      <c r="FK1290" s="125"/>
      <c r="FL1290" s="125"/>
      <c r="FM1290" s="125"/>
    </row>
    <row r="1291" spans="1:169" x14ac:dyDescent="0.3">
      <c r="A1291" s="309"/>
      <c r="B1291" s="310"/>
      <c r="C1291" s="263"/>
      <c r="D1291" s="263"/>
      <c r="E1291" s="263"/>
      <c r="F1291" s="263"/>
      <c r="G1291" s="263"/>
      <c r="H1291" s="263"/>
      <c r="I1291" s="625"/>
      <c r="J1291" s="314"/>
      <c r="K1291" s="314"/>
      <c r="L1291" s="744"/>
      <c r="M1291" s="746"/>
      <c r="N1291" s="312"/>
      <c r="O1291" s="312"/>
      <c r="P1291" s="312"/>
      <c r="Q1291" s="312"/>
      <c r="R1291" s="312"/>
      <c r="S1291" s="312"/>
      <c r="T1291" s="263"/>
      <c r="U1291" s="263"/>
      <c r="V1291" s="263"/>
      <c r="W1291" s="258"/>
      <c r="X1291" s="263"/>
      <c r="Y1291" s="263"/>
      <c r="Z1291" s="263"/>
      <c r="AA1291" s="263"/>
      <c r="AB1291" s="312"/>
      <c r="AC1291" s="312"/>
      <c r="AD1291" s="312"/>
      <c r="AE1291" s="312"/>
      <c r="AF1291" s="312"/>
      <c r="AG1291" s="312"/>
      <c r="AH1291" s="312"/>
      <c r="AI1291" s="312"/>
      <c r="AJ1291" s="263"/>
      <c r="AK1291" s="263"/>
      <c r="AL1291" s="263"/>
      <c r="AM1291" s="263"/>
      <c r="AN1291" s="263"/>
      <c r="AO1291" s="263"/>
      <c r="AP1291" s="263"/>
      <c r="AQ1291" s="263"/>
      <c r="AS1291" s="117"/>
      <c r="AT1291" s="117"/>
      <c r="FK1291" s="125"/>
      <c r="FL1291" s="125"/>
      <c r="FM1291" s="125"/>
    </row>
    <row r="1292" spans="1:169" x14ac:dyDescent="0.3">
      <c r="A1292" s="309"/>
      <c r="B1292" s="310"/>
      <c r="C1292" s="263"/>
      <c r="D1292" s="263"/>
      <c r="E1292" s="263"/>
      <c r="F1292" s="263"/>
      <c r="G1292" s="263"/>
      <c r="H1292" s="263"/>
      <c r="I1292" s="625"/>
      <c r="J1292" s="314"/>
      <c r="K1292" s="314"/>
      <c r="L1292" s="744"/>
      <c r="M1292" s="746"/>
      <c r="N1292" s="312"/>
      <c r="O1292" s="312"/>
      <c r="P1292" s="312"/>
      <c r="Q1292" s="312"/>
      <c r="R1292" s="312"/>
      <c r="S1292" s="312"/>
      <c r="T1292" s="263"/>
      <c r="U1292" s="263"/>
      <c r="V1292" s="263"/>
      <c r="W1292" s="258"/>
      <c r="X1292" s="263"/>
      <c r="Y1292" s="263"/>
      <c r="Z1292" s="263"/>
      <c r="AA1292" s="263"/>
      <c r="AB1292" s="312"/>
      <c r="AC1292" s="312"/>
      <c r="AD1292" s="312"/>
      <c r="AE1292" s="312"/>
      <c r="AF1292" s="312"/>
      <c r="AG1292" s="312"/>
      <c r="AH1292" s="312"/>
      <c r="AI1292" s="312"/>
      <c r="AJ1292" s="263"/>
      <c r="AK1292" s="263"/>
      <c r="AL1292" s="263"/>
      <c r="AM1292" s="263"/>
      <c r="AN1292" s="263"/>
      <c r="AO1292" s="263"/>
      <c r="AP1292" s="263"/>
      <c r="AQ1292" s="263"/>
      <c r="AS1292" s="117"/>
      <c r="AT1292" s="117"/>
      <c r="FK1292" s="125"/>
      <c r="FL1292" s="125"/>
      <c r="FM1292" s="125"/>
    </row>
    <row r="1293" spans="1:169" x14ac:dyDescent="0.3">
      <c r="A1293" s="309"/>
      <c r="B1293" s="310"/>
      <c r="C1293" s="263"/>
      <c r="D1293" s="263"/>
      <c r="E1293" s="263"/>
      <c r="F1293" s="263"/>
      <c r="G1293" s="263"/>
      <c r="H1293" s="263"/>
      <c r="I1293" s="625"/>
      <c r="J1293" s="314"/>
      <c r="K1293" s="314"/>
      <c r="L1293" s="744"/>
      <c r="M1293" s="746"/>
      <c r="N1293" s="312"/>
      <c r="O1293" s="312"/>
      <c r="P1293" s="312"/>
      <c r="Q1293" s="312"/>
      <c r="R1293" s="312"/>
      <c r="S1293" s="312"/>
      <c r="T1293" s="263"/>
      <c r="U1293" s="263"/>
      <c r="V1293" s="263"/>
      <c r="W1293" s="258"/>
      <c r="X1293" s="263"/>
      <c r="Y1293" s="263"/>
      <c r="Z1293" s="263"/>
      <c r="AA1293" s="263"/>
      <c r="AB1293" s="312"/>
      <c r="AC1293" s="312"/>
      <c r="AD1293" s="312"/>
      <c r="AE1293" s="312"/>
      <c r="AF1293" s="312"/>
      <c r="AG1293" s="312"/>
      <c r="AH1293" s="312"/>
      <c r="AI1293" s="312"/>
      <c r="AJ1293" s="263"/>
      <c r="AK1293" s="263"/>
      <c r="AL1293" s="263"/>
      <c r="AM1293" s="263"/>
      <c r="AN1293" s="263"/>
      <c r="AO1293" s="263"/>
      <c r="AP1293" s="263"/>
      <c r="AQ1293" s="263"/>
      <c r="AS1293" s="117"/>
      <c r="AT1293" s="117"/>
      <c r="FK1293" s="125"/>
      <c r="FL1293" s="125"/>
      <c r="FM1293" s="125"/>
    </row>
    <row r="1294" spans="1:169" x14ac:dyDescent="0.3">
      <c r="A1294" s="309"/>
      <c r="B1294" s="310"/>
      <c r="C1294" s="263"/>
      <c r="D1294" s="263"/>
      <c r="E1294" s="263"/>
      <c r="F1294" s="263"/>
      <c r="G1294" s="263"/>
      <c r="H1294" s="263"/>
      <c r="I1294" s="625"/>
      <c r="J1294" s="314"/>
      <c r="K1294" s="314"/>
      <c r="L1294" s="744"/>
      <c r="M1294" s="746"/>
      <c r="N1294" s="312"/>
      <c r="O1294" s="312"/>
      <c r="P1294" s="312"/>
      <c r="Q1294" s="312"/>
      <c r="R1294" s="312"/>
      <c r="S1294" s="312"/>
      <c r="T1294" s="263"/>
      <c r="U1294" s="263"/>
      <c r="V1294" s="263"/>
      <c r="W1294" s="258"/>
      <c r="X1294" s="263"/>
      <c r="Y1294" s="263"/>
      <c r="Z1294" s="263"/>
      <c r="AA1294" s="263"/>
      <c r="AB1294" s="312"/>
      <c r="AC1294" s="312"/>
      <c r="AD1294" s="312"/>
      <c r="AE1294" s="312"/>
      <c r="AF1294" s="312"/>
      <c r="AG1294" s="312"/>
      <c r="AH1294" s="312"/>
      <c r="AI1294" s="312"/>
      <c r="AJ1294" s="263"/>
      <c r="AK1294" s="263"/>
      <c r="AL1294" s="263"/>
      <c r="AM1294" s="263"/>
      <c r="AN1294" s="263"/>
      <c r="AO1294" s="263"/>
      <c r="AP1294" s="263"/>
      <c r="AQ1294" s="263"/>
      <c r="AS1294" s="117"/>
      <c r="AT1294" s="117"/>
      <c r="FK1294" s="125"/>
      <c r="FL1294" s="125"/>
      <c r="FM1294" s="125"/>
    </row>
    <row r="1295" spans="1:169" x14ac:dyDescent="0.3">
      <c r="A1295" s="309"/>
      <c r="B1295" s="310"/>
      <c r="C1295" s="263"/>
      <c r="D1295" s="263"/>
      <c r="E1295" s="263"/>
      <c r="F1295" s="263"/>
      <c r="G1295" s="263"/>
      <c r="H1295" s="263"/>
      <c r="I1295" s="625"/>
      <c r="J1295" s="314"/>
      <c r="K1295" s="314"/>
      <c r="L1295" s="744"/>
      <c r="M1295" s="746"/>
      <c r="N1295" s="312"/>
      <c r="O1295" s="312"/>
      <c r="P1295" s="312"/>
      <c r="Q1295" s="312"/>
      <c r="R1295" s="312"/>
      <c r="S1295" s="312"/>
      <c r="T1295" s="263"/>
      <c r="U1295" s="263"/>
      <c r="V1295" s="263"/>
      <c r="W1295" s="258"/>
      <c r="X1295" s="263"/>
      <c r="Y1295" s="263"/>
      <c r="Z1295" s="263"/>
      <c r="AA1295" s="263"/>
      <c r="AB1295" s="312"/>
      <c r="AC1295" s="312"/>
      <c r="AD1295" s="312"/>
      <c r="AE1295" s="312"/>
      <c r="AF1295" s="312"/>
      <c r="AG1295" s="312"/>
      <c r="AH1295" s="312"/>
      <c r="AI1295" s="312"/>
      <c r="AJ1295" s="263"/>
      <c r="AK1295" s="263"/>
      <c r="AL1295" s="263"/>
      <c r="AM1295" s="263"/>
      <c r="AN1295" s="263"/>
      <c r="AO1295" s="263"/>
      <c r="AP1295" s="263"/>
      <c r="AQ1295" s="263"/>
      <c r="AS1295" s="117"/>
      <c r="AT1295" s="117"/>
      <c r="FK1295" s="125"/>
      <c r="FL1295" s="125"/>
      <c r="FM1295" s="125"/>
    </row>
    <row r="1296" spans="1:169" x14ac:dyDescent="0.3">
      <c r="A1296" s="309"/>
      <c r="B1296" s="310"/>
      <c r="C1296" s="263"/>
      <c r="D1296" s="263"/>
      <c r="E1296" s="263"/>
      <c r="F1296" s="263"/>
      <c r="G1296" s="263"/>
      <c r="H1296" s="263"/>
      <c r="I1296" s="625"/>
      <c r="J1296" s="314"/>
      <c r="K1296" s="314"/>
      <c r="L1296" s="744"/>
      <c r="M1296" s="746"/>
      <c r="N1296" s="312"/>
      <c r="O1296" s="312"/>
      <c r="P1296" s="312"/>
      <c r="Q1296" s="312"/>
      <c r="R1296" s="312"/>
      <c r="S1296" s="312"/>
      <c r="T1296" s="263"/>
      <c r="U1296" s="263"/>
      <c r="V1296" s="263"/>
      <c r="W1296" s="258"/>
      <c r="X1296" s="263"/>
      <c r="Y1296" s="263"/>
      <c r="Z1296" s="263"/>
      <c r="AA1296" s="263"/>
      <c r="AB1296" s="312"/>
      <c r="AC1296" s="312"/>
      <c r="AD1296" s="312"/>
      <c r="AE1296" s="312"/>
      <c r="AF1296" s="312"/>
      <c r="AG1296" s="312"/>
      <c r="AH1296" s="312"/>
      <c r="AI1296" s="312"/>
      <c r="AJ1296" s="263"/>
      <c r="AK1296" s="263"/>
      <c r="AL1296" s="263"/>
      <c r="AM1296" s="263"/>
      <c r="AN1296" s="263"/>
      <c r="AO1296" s="263"/>
      <c r="AP1296" s="263"/>
      <c r="AQ1296" s="263"/>
      <c r="AS1296" s="117"/>
      <c r="AT1296" s="117"/>
      <c r="FK1296" s="125"/>
      <c r="FL1296" s="125"/>
      <c r="FM1296" s="125"/>
    </row>
    <row r="1297" spans="1:169" x14ac:dyDescent="0.3">
      <c r="A1297" s="309"/>
      <c r="B1297" s="310"/>
      <c r="C1297" s="263"/>
      <c r="D1297" s="263"/>
      <c r="E1297" s="263"/>
      <c r="F1297" s="263"/>
      <c r="G1297" s="263"/>
      <c r="H1297" s="263"/>
      <c r="I1297" s="625"/>
      <c r="J1297" s="314"/>
      <c r="K1297" s="314"/>
      <c r="L1297" s="744"/>
      <c r="M1297" s="746"/>
      <c r="N1297" s="312"/>
      <c r="O1297" s="312"/>
      <c r="P1297" s="312"/>
      <c r="Q1297" s="312"/>
      <c r="R1297" s="312"/>
      <c r="S1297" s="312"/>
      <c r="T1297" s="263"/>
      <c r="U1297" s="263"/>
      <c r="V1297" s="263"/>
      <c r="W1297" s="258"/>
      <c r="X1297" s="263"/>
      <c r="Y1297" s="263"/>
      <c r="Z1297" s="263"/>
      <c r="AA1297" s="263"/>
      <c r="AB1297" s="312"/>
      <c r="AC1297" s="312"/>
      <c r="AD1297" s="312"/>
      <c r="AE1297" s="312"/>
      <c r="AF1297" s="312"/>
      <c r="AG1297" s="312"/>
      <c r="AH1297" s="312"/>
      <c r="AI1297" s="312"/>
      <c r="AJ1297" s="263"/>
      <c r="AK1297" s="263"/>
      <c r="AL1297" s="263"/>
      <c r="AM1297" s="263"/>
      <c r="AN1297" s="263"/>
      <c r="AO1297" s="263"/>
      <c r="AP1297" s="263"/>
      <c r="AQ1297" s="263"/>
      <c r="AS1297" s="117"/>
      <c r="AT1297" s="117"/>
      <c r="FK1297" s="125"/>
      <c r="FL1297" s="125"/>
      <c r="FM1297" s="125"/>
    </row>
    <row r="1298" spans="1:169" x14ac:dyDescent="0.3">
      <c r="A1298" s="309"/>
      <c r="B1298" s="310"/>
      <c r="C1298" s="263"/>
      <c r="D1298" s="263"/>
      <c r="E1298" s="263"/>
      <c r="F1298" s="263"/>
      <c r="G1298" s="263"/>
      <c r="H1298" s="263"/>
      <c r="I1298" s="625"/>
      <c r="J1298" s="314"/>
      <c r="K1298" s="314"/>
      <c r="L1298" s="744"/>
      <c r="M1298" s="746"/>
      <c r="N1298" s="312"/>
      <c r="O1298" s="312"/>
      <c r="P1298" s="312"/>
      <c r="Q1298" s="312"/>
      <c r="R1298" s="312"/>
      <c r="S1298" s="312"/>
      <c r="T1298" s="263"/>
      <c r="U1298" s="263"/>
      <c r="V1298" s="263"/>
      <c r="W1298" s="258"/>
      <c r="X1298" s="263"/>
      <c r="Y1298" s="263"/>
      <c r="Z1298" s="263"/>
      <c r="AA1298" s="263"/>
      <c r="AB1298" s="312"/>
      <c r="AC1298" s="312"/>
      <c r="AD1298" s="312"/>
      <c r="AE1298" s="312"/>
      <c r="AF1298" s="312"/>
      <c r="AG1298" s="312"/>
      <c r="AH1298" s="312"/>
      <c r="AI1298" s="312"/>
      <c r="AJ1298" s="263"/>
      <c r="AK1298" s="263"/>
      <c r="AL1298" s="263"/>
      <c r="AM1298" s="263"/>
      <c r="AN1298" s="263"/>
      <c r="AO1298" s="263"/>
      <c r="AP1298" s="263"/>
      <c r="AQ1298" s="263"/>
      <c r="AS1298" s="117"/>
      <c r="AT1298" s="117"/>
      <c r="FK1298" s="125"/>
      <c r="FL1298" s="125"/>
      <c r="FM1298" s="125"/>
    </row>
    <row r="1299" spans="1:169" x14ac:dyDescent="0.3">
      <c r="A1299" s="309"/>
      <c r="B1299" s="310"/>
      <c r="C1299" s="263"/>
      <c r="D1299" s="263"/>
      <c r="E1299" s="263"/>
      <c r="F1299" s="263"/>
      <c r="G1299" s="263"/>
      <c r="H1299" s="263"/>
      <c r="I1299" s="625"/>
      <c r="J1299" s="314"/>
      <c r="K1299" s="314"/>
      <c r="L1299" s="744"/>
      <c r="M1299" s="746"/>
      <c r="N1299" s="312"/>
      <c r="O1299" s="312"/>
      <c r="P1299" s="312"/>
      <c r="Q1299" s="312"/>
      <c r="R1299" s="312"/>
      <c r="S1299" s="312"/>
      <c r="T1299" s="263"/>
      <c r="U1299" s="263"/>
      <c r="V1299" s="263"/>
      <c r="W1299" s="258"/>
      <c r="X1299" s="263"/>
      <c r="Y1299" s="263"/>
      <c r="Z1299" s="263"/>
      <c r="AA1299" s="263"/>
      <c r="AB1299" s="312"/>
      <c r="AC1299" s="312"/>
      <c r="AD1299" s="312"/>
      <c r="AE1299" s="312"/>
      <c r="AF1299" s="312"/>
      <c r="AG1299" s="312"/>
      <c r="AH1299" s="312"/>
      <c r="AI1299" s="312"/>
      <c r="AJ1299" s="263"/>
      <c r="AK1299" s="263"/>
      <c r="AL1299" s="263"/>
      <c r="AM1299" s="263"/>
      <c r="AN1299" s="263"/>
      <c r="AO1299" s="263"/>
      <c r="AP1299" s="263"/>
      <c r="AQ1299" s="263"/>
      <c r="AS1299" s="117"/>
      <c r="AT1299" s="117"/>
      <c r="FK1299" s="125"/>
      <c r="FL1299" s="125"/>
      <c r="FM1299" s="125"/>
    </row>
    <row r="1300" spans="1:169" x14ac:dyDescent="0.3">
      <c r="A1300" s="309"/>
      <c r="B1300" s="310"/>
      <c r="C1300" s="263"/>
      <c r="D1300" s="263"/>
      <c r="E1300" s="263"/>
      <c r="F1300" s="263"/>
      <c r="G1300" s="263"/>
      <c r="H1300" s="263"/>
      <c r="I1300" s="625"/>
      <c r="J1300" s="314"/>
      <c r="K1300" s="314"/>
      <c r="L1300" s="744"/>
      <c r="M1300" s="746"/>
      <c r="N1300" s="312"/>
      <c r="O1300" s="312"/>
      <c r="P1300" s="312"/>
      <c r="Q1300" s="312"/>
      <c r="R1300" s="312"/>
      <c r="S1300" s="312"/>
      <c r="T1300" s="263"/>
      <c r="U1300" s="263"/>
      <c r="V1300" s="263"/>
      <c r="W1300" s="258"/>
      <c r="X1300" s="263"/>
      <c r="Y1300" s="263"/>
      <c r="Z1300" s="263"/>
      <c r="AA1300" s="263"/>
      <c r="AB1300" s="312"/>
      <c r="AC1300" s="312"/>
      <c r="AD1300" s="312"/>
      <c r="AE1300" s="312"/>
      <c r="AF1300" s="312"/>
      <c r="AG1300" s="312"/>
      <c r="AH1300" s="312"/>
      <c r="AI1300" s="312"/>
      <c r="AJ1300" s="263"/>
      <c r="AK1300" s="263"/>
      <c r="AL1300" s="263"/>
      <c r="AM1300" s="263"/>
      <c r="AN1300" s="263"/>
      <c r="AO1300" s="263"/>
      <c r="AP1300" s="263"/>
      <c r="AQ1300" s="263"/>
      <c r="AS1300" s="117"/>
      <c r="AT1300" s="117"/>
      <c r="FK1300" s="125"/>
      <c r="FL1300" s="125"/>
      <c r="FM1300" s="125"/>
    </row>
    <row r="1301" spans="1:169" x14ac:dyDescent="0.3">
      <c r="A1301" s="309"/>
      <c r="B1301" s="310"/>
      <c r="C1301" s="263"/>
      <c r="D1301" s="263"/>
      <c r="E1301" s="263"/>
      <c r="F1301" s="263"/>
      <c r="G1301" s="263"/>
      <c r="H1301" s="263"/>
      <c r="I1301" s="625"/>
      <c r="J1301" s="314"/>
      <c r="K1301" s="314"/>
      <c r="L1301" s="744"/>
      <c r="M1301" s="746"/>
      <c r="N1301" s="312"/>
      <c r="O1301" s="312"/>
      <c r="P1301" s="312"/>
      <c r="Q1301" s="312"/>
      <c r="R1301" s="312"/>
      <c r="S1301" s="312"/>
      <c r="T1301" s="263"/>
      <c r="U1301" s="263"/>
      <c r="V1301" s="263"/>
      <c r="W1301" s="258"/>
      <c r="X1301" s="263"/>
      <c r="Y1301" s="263"/>
      <c r="Z1301" s="263"/>
      <c r="AA1301" s="263"/>
      <c r="AB1301" s="312"/>
      <c r="AC1301" s="312"/>
      <c r="AD1301" s="312"/>
      <c r="AE1301" s="312"/>
      <c r="AF1301" s="312"/>
      <c r="AG1301" s="312"/>
      <c r="AH1301" s="312"/>
      <c r="AI1301" s="312"/>
      <c r="AJ1301" s="263"/>
      <c r="AK1301" s="263"/>
      <c r="AL1301" s="263"/>
      <c r="AM1301" s="263"/>
      <c r="AN1301" s="263"/>
      <c r="AO1301" s="263"/>
      <c r="AP1301" s="263"/>
      <c r="AQ1301" s="263"/>
      <c r="AS1301" s="117"/>
      <c r="AT1301" s="117"/>
      <c r="FK1301" s="125"/>
      <c r="FL1301" s="125"/>
      <c r="FM1301" s="125"/>
    </row>
    <row r="1302" spans="1:169" x14ac:dyDescent="0.3">
      <c r="A1302" s="309"/>
      <c r="B1302" s="310"/>
      <c r="C1302" s="263"/>
      <c r="D1302" s="263"/>
      <c r="E1302" s="263"/>
      <c r="F1302" s="263"/>
      <c r="G1302" s="263"/>
      <c r="H1302" s="263"/>
      <c r="I1302" s="625"/>
      <c r="J1302" s="314"/>
      <c r="K1302" s="314"/>
      <c r="L1302" s="744"/>
      <c r="M1302" s="746"/>
      <c r="N1302" s="312"/>
      <c r="O1302" s="312"/>
      <c r="P1302" s="312"/>
      <c r="Q1302" s="312"/>
      <c r="R1302" s="312"/>
      <c r="S1302" s="312"/>
      <c r="T1302" s="263"/>
      <c r="U1302" s="263"/>
      <c r="V1302" s="263"/>
      <c r="W1302" s="258"/>
      <c r="X1302" s="263"/>
      <c r="Y1302" s="263"/>
      <c r="Z1302" s="263"/>
      <c r="AA1302" s="263"/>
      <c r="AB1302" s="312"/>
      <c r="AC1302" s="312"/>
      <c r="AD1302" s="312"/>
      <c r="AE1302" s="312"/>
      <c r="AF1302" s="312"/>
      <c r="AG1302" s="312"/>
      <c r="AH1302" s="312"/>
      <c r="AI1302" s="312"/>
      <c r="AJ1302" s="263"/>
      <c r="AK1302" s="263"/>
      <c r="AL1302" s="263"/>
      <c r="AM1302" s="263"/>
      <c r="AN1302" s="263"/>
      <c r="AO1302" s="263"/>
      <c r="AP1302" s="263"/>
      <c r="AQ1302" s="263"/>
      <c r="AS1302" s="117"/>
      <c r="AT1302" s="117"/>
      <c r="FK1302" s="125"/>
      <c r="FL1302" s="125"/>
      <c r="FM1302" s="125"/>
    </row>
    <row r="1303" spans="1:169" x14ac:dyDescent="0.3">
      <c r="A1303" s="309"/>
      <c r="B1303" s="310"/>
      <c r="C1303" s="263"/>
      <c r="D1303" s="263"/>
      <c r="E1303" s="263"/>
      <c r="F1303" s="263"/>
      <c r="G1303" s="263"/>
      <c r="H1303" s="263"/>
      <c r="I1303" s="625"/>
      <c r="J1303" s="314"/>
      <c r="K1303" s="314"/>
      <c r="L1303" s="744"/>
      <c r="M1303" s="746"/>
      <c r="N1303" s="312"/>
      <c r="O1303" s="312"/>
      <c r="P1303" s="312"/>
      <c r="Q1303" s="312"/>
      <c r="R1303" s="312"/>
      <c r="S1303" s="312"/>
      <c r="T1303" s="263"/>
      <c r="U1303" s="263"/>
      <c r="V1303" s="263"/>
      <c r="W1303" s="258"/>
      <c r="X1303" s="263"/>
      <c r="Y1303" s="263"/>
      <c r="Z1303" s="263"/>
      <c r="AA1303" s="263"/>
      <c r="AB1303" s="312"/>
      <c r="AC1303" s="312"/>
      <c r="AD1303" s="312"/>
      <c r="AE1303" s="312"/>
      <c r="AF1303" s="312"/>
      <c r="AG1303" s="312"/>
      <c r="AH1303" s="312"/>
      <c r="AI1303" s="312"/>
      <c r="AJ1303" s="263"/>
      <c r="AK1303" s="263"/>
      <c r="AL1303" s="263"/>
      <c r="AM1303" s="263"/>
      <c r="AN1303" s="263"/>
      <c r="AO1303" s="263"/>
      <c r="AP1303" s="263"/>
      <c r="AQ1303" s="263"/>
      <c r="AS1303" s="117"/>
      <c r="AT1303" s="117"/>
      <c r="FK1303" s="125"/>
      <c r="FL1303" s="125"/>
      <c r="FM1303" s="125"/>
    </row>
    <row r="1304" spans="1:169" x14ac:dyDescent="0.3">
      <c r="A1304" s="309"/>
      <c r="B1304" s="310"/>
      <c r="C1304" s="263"/>
      <c r="D1304" s="263"/>
      <c r="E1304" s="263"/>
      <c r="F1304" s="263"/>
      <c r="G1304" s="263"/>
      <c r="H1304" s="263"/>
      <c r="I1304" s="625"/>
      <c r="J1304" s="314"/>
      <c r="K1304" s="314"/>
      <c r="L1304" s="744"/>
      <c r="M1304" s="746"/>
      <c r="N1304" s="312"/>
      <c r="O1304" s="312"/>
      <c r="P1304" s="312"/>
      <c r="Q1304" s="312"/>
      <c r="R1304" s="312"/>
      <c r="S1304" s="312"/>
      <c r="T1304" s="263"/>
      <c r="U1304" s="263"/>
      <c r="V1304" s="263"/>
      <c r="W1304" s="258"/>
      <c r="X1304" s="263"/>
      <c r="Y1304" s="263"/>
      <c r="Z1304" s="263"/>
      <c r="AA1304" s="263"/>
      <c r="AB1304" s="312"/>
      <c r="AC1304" s="312"/>
      <c r="AD1304" s="312"/>
      <c r="AE1304" s="312"/>
      <c r="AF1304" s="312"/>
      <c r="AG1304" s="312"/>
      <c r="AH1304" s="312"/>
      <c r="AI1304" s="312"/>
      <c r="AJ1304" s="263"/>
      <c r="AK1304" s="263"/>
      <c r="AL1304" s="263"/>
      <c r="AM1304" s="263"/>
      <c r="AN1304" s="263"/>
      <c r="AO1304" s="263"/>
      <c r="AP1304" s="263"/>
      <c r="AQ1304" s="263"/>
      <c r="AS1304" s="117"/>
      <c r="AT1304" s="117"/>
      <c r="FK1304" s="125"/>
      <c r="FL1304" s="125"/>
      <c r="FM1304" s="125"/>
    </row>
    <row r="1305" spans="1:169" x14ac:dyDescent="0.3">
      <c r="A1305" s="309"/>
      <c r="B1305" s="310"/>
      <c r="C1305" s="263"/>
      <c r="D1305" s="263"/>
      <c r="E1305" s="263"/>
      <c r="F1305" s="263"/>
      <c r="G1305" s="263"/>
      <c r="H1305" s="263"/>
      <c r="I1305" s="625"/>
      <c r="J1305" s="314"/>
      <c r="K1305" s="314"/>
      <c r="L1305" s="744"/>
      <c r="M1305" s="746"/>
      <c r="N1305" s="312"/>
      <c r="O1305" s="312"/>
      <c r="P1305" s="312"/>
      <c r="Q1305" s="312"/>
      <c r="R1305" s="312"/>
      <c r="S1305" s="312"/>
      <c r="T1305" s="263"/>
      <c r="U1305" s="263"/>
      <c r="V1305" s="263"/>
      <c r="W1305" s="258"/>
      <c r="X1305" s="263"/>
      <c r="Y1305" s="263"/>
      <c r="Z1305" s="263"/>
      <c r="AA1305" s="263"/>
      <c r="AB1305" s="312"/>
      <c r="AC1305" s="312"/>
      <c r="AD1305" s="312"/>
      <c r="AE1305" s="312"/>
      <c r="AF1305" s="312"/>
      <c r="AG1305" s="312"/>
      <c r="AH1305" s="312"/>
      <c r="AI1305" s="312"/>
      <c r="AJ1305" s="263"/>
      <c r="AK1305" s="263"/>
      <c r="AL1305" s="263"/>
      <c r="AM1305" s="263"/>
      <c r="AN1305" s="263"/>
      <c r="AO1305" s="263"/>
      <c r="AP1305" s="263"/>
      <c r="AQ1305" s="263"/>
      <c r="AS1305" s="117"/>
      <c r="AT1305" s="117"/>
      <c r="FK1305" s="125"/>
      <c r="FL1305" s="125"/>
      <c r="FM1305" s="125"/>
    </row>
    <row r="1306" spans="1:169" x14ac:dyDescent="0.3">
      <c r="A1306" s="309"/>
      <c r="B1306" s="310"/>
      <c r="C1306" s="263"/>
      <c r="D1306" s="263"/>
      <c r="E1306" s="263"/>
      <c r="F1306" s="263"/>
      <c r="G1306" s="263"/>
      <c r="H1306" s="263"/>
      <c r="I1306" s="625"/>
      <c r="J1306" s="314"/>
      <c r="K1306" s="314"/>
      <c r="L1306" s="744"/>
      <c r="M1306" s="746"/>
      <c r="N1306" s="312"/>
      <c r="O1306" s="312"/>
      <c r="P1306" s="312"/>
      <c r="Q1306" s="312"/>
      <c r="R1306" s="312"/>
      <c r="S1306" s="312"/>
      <c r="T1306" s="263"/>
      <c r="U1306" s="263"/>
      <c r="V1306" s="263"/>
      <c r="W1306" s="258"/>
      <c r="X1306" s="263"/>
      <c r="Y1306" s="263"/>
      <c r="Z1306" s="263"/>
      <c r="AA1306" s="263"/>
      <c r="AB1306" s="312"/>
      <c r="AC1306" s="312"/>
      <c r="AD1306" s="312"/>
      <c r="AE1306" s="312"/>
      <c r="AF1306" s="312"/>
      <c r="AG1306" s="312"/>
      <c r="AH1306" s="312"/>
      <c r="AI1306" s="312"/>
      <c r="AJ1306" s="263"/>
      <c r="AK1306" s="263"/>
      <c r="AL1306" s="263"/>
      <c r="AM1306" s="263"/>
      <c r="AN1306" s="263"/>
      <c r="AO1306" s="263"/>
      <c r="AP1306" s="263"/>
      <c r="AQ1306" s="263"/>
      <c r="AS1306" s="117"/>
      <c r="AT1306" s="117"/>
      <c r="FK1306" s="125"/>
      <c r="FL1306" s="125"/>
      <c r="FM1306" s="125"/>
    </row>
    <row r="1307" spans="1:169" x14ac:dyDescent="0.3">
      <c r="A1307" s="309"/>
      <c r="B1307" s="310"/>
      <c r="C1307" s="263"/>
      <c r="D1307" s="263"/>
      <c r="E1307" s="263"/>
      <c r="F1307" s="263"/>
      <c r="G1307" s="263"/>
      <c r="H1307" s="263"/>
      <c r="I1307" s="625"/>
      <c r="J1307" s="314"/>
      <c r="K1307" s="314"/>
      <c r="L1307" s="744"/>
      <c r="M1307" s="746"/>
      <c r="N1307" s="312"/>
      <c r="O1307" s="312"/>
      <c r="P1307" s="312"/>
      <c r="Q1307" s="312"/>
      <c r="R1307" s="312"/>
      <c r="S1307" s="312"/>
      <c r="T1307" s="263"/>
      <c r="U1307" s="263"/>
      <c r="V1307" s="263"/>
      <c r="W1307" s="258"/>
      <c r="X1307" s="263"/>
      <c r="Y1307" s="263"/>
      <c r="Z1307" s="263"/>
      <c r="AA1307" s="263"/>
      <c r="AB1307" s="312"/>
      <c r="AC1307" s="312"/>
      <c r="AD1307" s="312"/>
      <c r="AE1307" s="312"/>
      <c r="AF1307" s="312"/>
      <c r="AG1307" s="312"/>
      <c r="AH1307" s="312"/>
      <c r="AI1307" s="312"/>
      <c r="AJ1307" s="263"/>
      <c r="AK1307" s="263"/>
      <c r="AL1307" s="263"/>
      <c r="AM1307" s="263"/>
      <c r="AN1307" s="263"/>
      <c r="AO1307" s="263"/>
      <c r="AP1307" s="263"/>
      <c r="AQ1307" s="263"/>
      <c r="AS1307" s="117"/>
      <c r="AT1307" s="117"/>
      <c r="FK1307" s="125"/>
      <c r="FL1307" s="125"/>
      <c r="FM1307" s="125"/>
    </row>
    <row r="1308" spans="1:169" x14ac:dyDescent="0.3">
      <c r="A1308" s="309"/>
      <c r="B1308" s="310"/>
      <c r="C1308" s="263"/>
      <c r="D1308" s="263"/>
      <c r="E1308" s="263"/>
      <c r="F1308" s="263"/>
      <c r="G1308" s="263"/>
      <c r="H1308" s="263"/>
      <c r="I1308" s="625"/>
      <c r="J1308" s="314"/>
      <c r="K1308" s="314"/>
      <c r="L1308" s="744"/>
      <c r="M1308" s="746"/>
      <c r="N1308" s="312"/>
      <c r="O1308" s="312"/>
      <c r="P1308" s="312"/>
      <c r="Q1308" s="312"/>
      <c r="R1308" s="312"/>
      <c r="S1308" s="312"/>
      <c r="T1308" s="263"/>
      <c r="U1308" s="263"/>
      <c r="V1308" s="263"/>
      <c r="W1308" s="258"/>
      <c r="X1308" s="263"/>
      <c r="Y1308" s="263"/>
      <c r="Z1308" s="263"/>
      <c r="AA1308" s="263"/>
      <c r="AB1308" s="312"/>
      <c r="AC1308" s="312"/>
      <c r="AD1308" s="312"/>
      <c r="AE1308" s="312"/>
      <c r="AF1308" s="312"/>
      <c r="AG1308" s="312"/>
      <c r="AH1308" s="312"/>
      <c r="AI1308" s="312"/>
      <c r="AJ1308" s="263"/>
      <c r="AK1308" s="263"/>
      <c r="AL1308" s="263"/>
      <c r="AM1308" s="263"/>
      <c r="AN1308" s="263"/>
      <c r="AO1308" s="263"/>
      <c r="AP1308" s="263"/>
      <c r="AQ1308" s="263"/>
      <c r="AS1308" s="117"/>
      <c r="AT1308" s="117"/>
      <c r="FK1308" s="125"/>
      <c r="FL1308" s="125"/>
      <c r="FM1308" s="125"/>
    </row>
    <row r="1309" spans="1:169" x14ac:dyDescent="0.3">
      <c r="A1309" s="309"/>
      <c r="B1309" s="310"/>
      <c r="C1309" s="263"/>
      <c r="D1309" s="263"/>
      <c r="E1309" s="263"/>
      <c r="F1309" s="263"/>
      <c r="G1309" s="263"/>
      <c r="H1309" s="263"/>
      <c r="I1309" s="625"/>
      <c r="J1309" s="314"/>
      <c r="K1309" s="314"/>
      <c r="L1309" s="744"/>
      <c r="M1309" s="746"/>
      <c r="N1309" s="312"/>
      <c r="O1309" s="312"/>
      <c r="P1309" s="312"/>
      <c r="Q1309" s="312"/>
      <c r="R1309" s="312"/>
      <c r="S1309" s="312"/>
      <c r="T1309" s="263"/>
      <c r="U1309" s="263"/>
      <c r="V1309" s="263"/>
      <c r="W1309" s="258"/>
      <c r="X1309" s="263"/>
      <c r="Y1309" s="263"/>
      <c r="Z1309" s="263"/>
      <c r="AA1309" s="263"/>
      <c r="AB1309" s="312"/>
      <c r="AC1309" s="312"/>
      <c r="AD1309" s="312"/>
      <c r="AE1309" s="312"/>
      <c r="AF1309" s="312"/>
      <c r="AG1309" s="312"/>
      <c r="AH1309" s="312"/>
      <c r="AI1309" s="312"/>
      <c r="AJ1309" s="263"/>
      <c r="AK1309" s="263"/>
      <c r="AL1309" s="263"/>
      <c r="AM1309" s="263"/>
      <c r="AN1309" s="263"/>
      <c r="AO1309" s="263"/>
      <c r="AP1309" s="263"/>
      <c r="AQ1309" s="263"/>
      <c r="AS1309" s="117"/>
      <c r="AT1309" s="117"/>
      <c r="FK1309" s="125"/>
      <c r="FL1309" s="125"/>
      <c r="FM1309" s="125"/>
    </row>
    <row r="1310" spans="1:169" x14ac:dyDescent="0.3">
      <c r="A1310" s="309"/>
      <c r="B1310" s="310"/>
      <c r="C1310" s="263"/>
      <c r="D1310" s="263"/>
      <c r="E1310" s="263"/>
      <c r="F1310" s="263"/>
      <c r="G1310" s="263"/>
      <c r="H1310" s="263"/>
      <c r="I1310" s="625"/>
      <c r="J1310" s="314"/>
      <c r="K1310" s="314"/>
      <c r="L1310" s="744"/>
      <c r="M1310" s="746"/>
      <c r="N1310" s="312"/>
      <c r="O1310" s="312"/>
      <c r="P1310" s="312"/>
      <c r="Q1310" s="312"/>
      <c r="R1310" s="312"/>
      <c r="S1310" s="312"/>
      <c r="T1310" s="263"/>
      <c r="U1310" s="263"/>
      <c r="V1310" s="263"/>
      <c r="W1310" s="258"/>
      <c r="X1310" s="263"/>
      <c r="Y1310" s="263"/>
      <c r="Z1310" s="263"/>
      <c r="AA1310" s="263"/>
      <c r="AB1310" s="312"/>
      <c r="AC1310" s="312"/>
      <c r="AD1310" s="312"/>
      <c r="AE1310" s="312"/>
      <c r="AF1310" s="312"/>
      <c r="AG1310" s="312"/>
      <c r="AH1310" s="312"/>
      <c r="AI1310" s="312"/>
      <c r="AJ1310" s="263"/>
      <c r="AK1310" s="263"/>
      <c r="AL1310" s="263"/>
      <c r="AM1310" s="263"/>
      <c r="AN1310" s="263"/>
      <c r="AO1310" s="263"/>
      <c r="AP1310" s="263"/>
      <c r="AQ1310" s="263"/>
      <c r="AS1310" s="117"/>
      <c r="AT1310" s="117"/>
      <c r="FK1310" s="125"/>
      <c r="FL1310" s="125"/>
      <c r="FM1310" s="125"/>
    </row>
    <row r="1311" spans="1:169" x14ac:dyDescent="0.3">
      <c r="A1311" s="309"/>
      <c r="B1311" s="310"/>
      <c r="C1311" s="263"/>
      <c r="D1311" s="263"/>
      <c r="E1311" s="263"/>
      <c r="F1311" s="263"/>
      <c r="G1311" s="263"/>
      <c r="H1311" s="263"/>
      <c r="I1311" s="625"/>
      <c r="J1311" s="314"/>
      <c r="K1311" s="314"/>
      <c r="L1311" s="744"/>
      <c r="M1311" s="746"/>
      <c r="N1311" s="312"/>
      <c r="O1311" s="312"/>
      <c r="P1311" s="312"/>
      <c r="Q1311" s="312"/>
      <c r="R1311" s="312"/>
      <c r="S1311" s="312"/>
      <c r="T1311" s="263"/>
      <c r="U1311" s="263"/>
      <c r="V1311" s="263"/>
      <c r="W1311" s="258"/>
      <c r="X1311" s="263"/>
      <c r="Y1311" s="263"/>
      <c r="Z1311" s="263"/>
      <c r="AA1311" s="263"/>
      <c r="AB1311" s="312"/>
      <c r="AC1311" s="312"/>
      <c r="AD1311" s="312"/>
      <c r="AE1311" s="312"/>
      <c r="AF1311" s="312"/>
      <c r="AG1311" s="312"/>
      <c r="AH1311" s="312"/>
      <c r="AI1311" s="312"/>
      <c r="AJ1311" s="263"/>
      <c r="AK1311" s="263"/>
      <c r="AL1311" s="263"/>
      <c r="AM1311" s="263"/>
      <c r="AN1311" s="263"/>
      <c r="AO1311" s="263"/>
      <c r="AP1311" s="263"/>
      <c r="AQ1311" s="263"/>
      <c r="AS1311" s="117"/>
      <c r="AT1311" s="117"/>
      <c r="FK1311" s="125"/>
      <c r="FL1311" s="125"/>
      <c r="FM1311" s="125"/>
    </row>
    <row r="1312" spans="1:169" x14ac:dyDescent="0.3">
      <c r="A1312" s="309"/>
      <c r="B1312" s="310"/>
      <c r="C1312" s="263"/>
      <c r="D1312" s="263"/>
      <c r="E1312" s="263"/>
      <c r="F1312" s="263"/>
      <c r="G1312" s="263"/>
      <c r="H1312" s="263"/>
      <c r="I1312" s="625"/>
      <c r="J1312" s="314"/>
      <c r="K1312" s="314"/>
      <c r="L1312" s="744"/>
      <c r="M1312" s="746"/>
      <c r="N1312" s="312"/>
      <c r="O1312" s="312"/>
      <c r="P1312" s="312"/>
      <c r="Q1312" s="312"/>
      <c r="R1312" s="312"/>
      <c r="S1312" s="312"/>
      <c r="T1312" s="263"/>
      <c r="U1312" s="263"/>
      <c r="V1312" s="263"/>
      <c r="W1312" s="258"/>
      <c r="X1312" s="263"/>
      <c r="Y1312" s="263"/>
      <c r="Z1312" s="263"/>
      <c r="AA1312" s="263"/>
      <c r="AB1312" s="312"/>
      <c r="AC1312" s="312"/>
      <c r="AD1312" s="312"/>
      <c r="AE1312" s="312"/>
      <c r="AF1312" s="312"/>
      <c r="AG1312" s="312"/>
      <c r="AH1312" s="312"/>
      <c r="AI1312" s="312"/>
      <c r="AJ1312" s="263"/>
      <c r="AK1312" s="263"/>
      <c r="AL1312" s="263"/>
      <c r="AM1312" s="263"/>
      <c r="AN1312" s="263"/>
      <c r="AO1312" s="263"/>
      <c r="AP1312" s="263"/>
      <c r="AQ1312" s="263"/>
      <c r="AS1312" s="117"/>
      <c r="AT1312" s="117"/>
      <c r="FK1312" s="125"/>
      <c r="FL1312" s="125"/>
      <c r="FM1312" s="125"/>
    </row>
    <row r="1313" spans="1:169" x14ac:dyDescent="0.3">
      <c r="A1313" s="309"/>
      <c r="B1313" s="310"/>
      <c r="C1313" s="263"/>
      <c r="D1313" s="263"/>
      <c r="E1313" s="263"/>
      <c r="F1313" s="263"/>
      <c r="G1313" s="263"/>
      <c r="H1313" s="263"/>
      <c r="I1313" s="625"/>
      <c r="J1313" s="314"/>
      <c r="K1313" s="314"/>
      <c r="L1313" s="744"/>
      <c r="M1313" s="746"/>
      <c r="N1313" s="312"/>
      <c r="O1313" s="312"/>
      <c r="P1313" s="312"/>
      <c r="Q1313" s="312"/>
      <c r="R1313" s="312"/>
      <c r="S1313" s="312"/>
      <c r="T1313" s="263"/>
      <c r="U1313" s="263"/>
      <c r="V1313" s="263"/>
      <c r="W1313" s="258"/>
      <c r="X1313" s="263"/>
      <c r="Y1313" s="263"/>
      <c r="Z1313" s="263"/>
      <c r="AA1313" s="263"/>
      <c r="AB1313" s="312"/>
      <c r="AC1313" s="312"/>
      <c r="AD1313" s="312"/>
      <c r="AE1313" s="312"/>
      <c r="AF1313" s="312"/>
      <c r="AG1313" s="312"/>
      <c r="AH1313" s="312"/>
      <c r="AI1313" s="312"/>
      <c r="AJ1313" s="263"/>
      <c r="AK1313" s="263"/>
      <c r="AL1313" s="263"/>
      <c r="AM1313" s="263"/>
      <c r="AN1313" s="263"/>
      <c r="AO1313" s="263"/>
      <c r="AP1313" s="263"/>
      <c r="AQ1313" s="263"/>
      <c r="AS1313" s="117"/>
      <c r="AT1313" s="117"/>
      <c r="FK1313" s="125"/>
      <c r="FL1313" s="125"/>
      <c r="FM1313" s="125"/>
    </row>
    <row r="1314" spans="1:169" x14ac:dyDescent="0.3">
      <c r="A1314" s="309"/>
      <c r="B1314" s="310"/>
      <c r="C1314" s="263"/>
      <c r="D1314" s="263"/>
      <c r="E1314" s="263"/>
      <c r="F1314" s="263"/>
      <c r="G1314" s="263"/>
      <c r="H1314" s="263"/>
      <c r="I1314" s="625"/>
      <c r="J1314" s="314"/>
      <c r="K1314" s="314"/>
      <c r="L1314" s="744"/>
      <c r="M1314" s="746"/>
      <c r="N1314" s="312"/>
      <c r="O1314" s="312"/>
      <c r="P1314" s="312"/>
      <c r="Q1314" s="312"/>
      <c r="R1314" s="312"/>
      <c r="S1314" s="312"/>
      <c r="T1314" s="263"/>
      <c r="U1314" s="263"/>
      <c r="V1314" s="263"/>
      <c r="W1314" s="258"/>
      <c r="X1314" s="263"/>
      <c r="Y1314" s="263"/>
      <c r="Z1314" s="263"/>
      <c r="AA1314" s="263"/>
      <c r="AB1314" s="312"/>
      <c r="AC1314" s="312"/>
      <c r="AD1314" s="312"/>
      <c r="AE1314" s="312"/>
      <c r="AF1314" s="312"/>
      <c r="AG1314" s="312"/>
      <c r="AH1314" s="312"/>
      <c r="AI1314" s="312"/>
      <c r="AJ1314" s="263"/>
      <c r="AK1314" s="263"/>
      <c r="AL1314" s="263"/>
      <c r="AM1314" s="263"/>
      <c r="AN1314" s="263"/>
      <c r="AO1314" s="263"/>
      <c r="AP1314" s="263"/>
      <c r="AQ1314" s="263"/>
      <c r="AS1314" s="117"/>
      <c r="AT1314" s="117"/>
      <c r="FK1314" s="125"/>
      <c r="FL1314" s="125"/>
      <c r="FM1314" s="125"/>
    </row>
    <row r="1315" spans="1:169" x14ac:dyDescent="0.3">
      <c r="A1315" s="309"/>
      <c r="B1315" s="310"/>
      <c r="C1315" s="263"/>
      <c r="D1315" s="263"/>
      <c r="E1315" s="263"/>
      <c r="F1315" s="263"/>
      <c r="G1315" s="263"/>
      <c r="H1315" s="263"/>
      <c r="I1315" s="625"/>
      <c r="J1315" s="314"/>
      <c r="K1315" s="314"/>
      <c r="L1315" s="744"/>
      <c r="M1315" s="746"/>
      <c r="N1315" s="312"/>
      <c r="O1315" s="312"/>
      <c r="P1315" s="312"/>
      <c r="Q1315" s="312"/>
      <c r="R1315" s="312"/>
      <c r="S1315" s="312"/>
      <c r="T1315" s="263"/>
      <c r="U1315" s="263"/>
      <c r="V1315" s="263"/>
      <c r="W1315" s="258"/>
      <c r="X1315" s="263"/>
      <c r="Y1315" s="263"/>
      <c r="Z1315" s="263"/>
      <c r="AA1315" s="263"/>
      <c r="AB1315" s="312"/>
      <c r="AC1315" s="312"/>
      <c r="AD1315" s="312"/>
      <c r="AE1315" s="312"/>
      <c r="AF1315" s="312"/>
      <c r="AG1315" s="312"/>
      <c r="AH1315" s="312"/>
      <c r="AI1315" s="312"/>
      <c r="AJ1315" s="263"/>
      <c r="AK1315" s="263"/>
      <c r="AL1315" s="263"/>
      <c r="AM1315" s="263"/>
      <c r="AN1315" s="263"/>
      <c r="AO1315" s="263"/>
      <c r="AP1315" s="263"/>
      <c r="AQ1315" s="263"/>
      <c r="AS1315" s="117"/>
      <c r="AT1315" s="117"/>
      <c r="FK1315" s="125"/>
      <c r="FL1315" s="125"/>
      <c r="FM1315" s="125"/>
    </row>
    <row r="1316" spans="1:169" x14ac:dyDescent="0.3">
      <c r="A1316" s="309"/>
      <c r="B1316" s="310"/>
      <c r="C1316" s="263"/>
      <c r="D1316" s="263"/>
      <c r="E1316" s="263"/>
      <c r="F1316" s="263"/>
      <c r="G1316" s="263"/>
      <c r="H1316" s="263"/>
      <c r="I1316" s="625"/>
      <c r="J1316" s="314"/>
      <c r="K1316" s="314"/>
      <c r="L1316" s="744"/>
      <c r="M1316" s="746"/>
      <c r="N1316" s="312"/>
      <c r="O1316" s="312"/>
      <c r="P1316" s="312"/>
      <c r="Q1316" s="312"/>
      <c r="R1316" s="312"/>
      <c r="S1316" s="312"/>
      <c r="T1316" s="263"/>
      <c r="U1316" s="263"/>
      <c r="V1316" s="263"/>
      <c r="W1316" s="258"/>
      <c r="X1316" s="263"/>
      <c r="Y1316" s="263"/>
      <c r="Z1316" s="263"/>
      <c r="AA1316" s="263"/>
      <c r="AB1316" s="312"/>
      <c r="AC1316" s="312"/>
      <c r="AD1316" s="312"/>
      <c r="AE1316" s="312"/>
      <c r="AF1316" s="312"/>
      <c r="AG1316" s="312"/>
      <c r="AH1316" s="312"/>
      <c r="AI1316" s="312"/>
      <c r="AJ1316" s="263"/>
      <c r="AK1316" s="263"/>
      <c r="AL1316" s="263"/>
      <c r="AM1316" s="263"/>
      <c r="AN1316" s="263"/>
      <c r="AO1316" s="263"/>
      <c r="AP1316" s="263"/>
      <c r="AQ1316" s="263"/>
      <c r="AS1316" s="117"/>
      <c r="AT1316" s="117"/>
      <c r="FK1316" s="125"/>
      <c r="FL1316" s="125"/>
      <c r="FM1316" s="125"/>
    </row>
    <row r="1317" spans="1:169" x14ac:dyDescent="0.3">
      <c r="A1317" s="309"/>
      <c r="B1317" s="310"/>
      <c r="C1317" s="263"/>
      <c r="D1317" s="263"/>
      <c r="E1317" s="263"/>
      <c r="F1317" s="263"/>
      <c r="G1317" s="263"/>
      <c r="H1317" s="263"/>
      <c r="I1317" s="625"/>
      <c r="J1317" s="314"/>
      <c r="K1317" s="314"/>
      <c r="L1317" s="744"/>
      <c r="M1317" s="746"/>
      <c r="N1317" s="312"/>
      <c r="O1317" s="312"/>
      <c r="P1317" s="312"/>
      <c r="Q1317" s="312"/>
      <c r="R1317" s="312"/>
      <c r="S1317" s="312"/>
      <c r="T1317" s="263"/>
      <c r="U1317" s="263"/>
      <c r="V1317" s="263"/>
      <c r="W1317" s="258"/>
      <c r="X1317" s="263"/>
      <c r="Y1317" s="263"/>
      <c r="Z1317" s="263"/>
      <c r="AA1317" s="263"/>
      <c r="AB1317" s="312"/>
      <c r="AC1317" s="312"/>
      <c r="AD1317" s="312"/>
      <c r="AE1317" s="312"/>
      <c r="AF1317" s="312"/>
      <c r="AG1317" s="312"/>
      <c r="AH1317" s="312"/>
      <c r="AI1317" s="312"/>
      <c r="AJ1317" s="263"/>
      <c r="AK1317" s="263"/>
      <c r="AL1317" s="263"/>
      <c r="AM1317" s="263"/>
      <c r="AN1317" s="263"/>
      <c r="AO1317" s="263"/>
      <c r="AP1317" s="263"/>
      <c r="AQ1317" s="263"/>
      <c r="AS1317" s="117"/>
      <c r="AT1317" s="117"/>
      <c r="FK1317" s="125"/>
      <c r="FL1317" s="125"/>
      <c r="FM1317" s="125"/>
    </row>
    <row r="1318" spans="1:169" x14ac:dyDescent="0.3">
      <c r="A1318" s="309"/>
      <c r="B1318" s="310"/>
      <c r="C1318" s="263"/>
      <c r="D1318" s="263"/>
      <c r="E1318" s="263"/>
      <c r="F1318" s="263"/>
      <c r="G1318" s="263"/>
      <c r="H1318" s="263"/>
      <c r="I1318" s="625"/>
      <c r="J1318" s="314"/>
      <c r="K1318" s="314"/>
      <c r="L1318" s="744"/>
      <c r="M1318" s="746"/>
      <c r="N1318" s="312"/>
      <c r="O1318" s="312"/>
      <c r="P1318" s="312"/>
      <c r="Q1318" s="312"/>
      <c r="R1318" s="312"/>
      <c r="S1318" s="312"/>
      <c r="T1318" s="263"/>
      <c r="U1318" s="263"/>
      <c r="V1318" s="263"/>
      <c r="W1318" s="258"/>
      <c r="X1318" s="263"/>
      <c r="Y1318" s="263"/>
      <c r="Z1318" s="263"/>
      <c r="AA1318" s="263"/>
      <c r="AB1318" s="312"/>
      <c r="AC1318" s="312"/>
      <c r="AD1318" s="312"/>
      <c r="AE1318" s="312"/>
      <c r="AF1318" s="312"/>
      <c r="AG1318" s="312"/>
      <c r="AH1318" s="312"/>
      <c r="AI1318" s="312"/>
      <c r="AJ1318" s="263"/>
      <c r="AK1318" s="263"/>
      <c r="AL1318" s="263"/>
      <c r="AM1318" s="263"/>
      <c r="AN1318" s="263"/>
      <c r="AO1318" s="263"/>
      <c r="AP1318" s="263"/>
      <c r="AQ1318" s="263"/>
      <c r="AS1318" s="117"/>
      <c r="AT1318" s="117"/>
      <c r="FK1318" s="125"/>
      <c r="FL1318" s="125"/>
      <c r="FM1318" s="125"/>
    </row>
    <row r="1319" spans="1:169" x14ac:dyDescent="0.3">
      <c r="A1319" s="309"/>
      <c r="B1319" s="310"/>
      <c r="C1319" s="263"/>
      <c r="D1319" s="263"/>
      <c r="E1319" s="263"/>
      <c r="F1319" s="263"/>
      <c r="G1319" s="263"/>
      <c r="H1319" s="263"/>
      <c r="I1319" s="625"/>
      <c r="J1319" s="314"/>
      <c r="K1319" s="314"/>
      <c r="L1319" s="744"/>
      <c r="M1319" s="746"/>
      <c r="N1319" s="312"/>
      <c r="O1319" s="312"/>
      <c r="P1319" s="312"/>
      <c r="Q1319" s="312"/>
      <c r="R1319" s="312"/>
      <c r="S1319" s="312"/>
      <c r="T1319" s="263"/>
      <c r="U1319" s="263"/>
      <c r="V1319" s="263"/>
      <c r="W1319" s="258"/>
      <c r="X1319" s="263"/>
      <c r="Y1319" s="263"/>
      <c r="Z1319" s="263"/>
      <c r="AA1319" s="263"/>
      <c r="AB1319" s="312"/>
      <c r="AC1319" s="312"/>
      <c r="AD1319" s="312"/>
      <c r="AE1319" s="312"/>
      <c r="AF1319" s="312"/>
      <c r="AG1319" s="312"/>
      <c r="AH1319" s="312"/>
      <c r="AI1319" s="312"/>
      <c r="AJ1319" s="263"/>
      <c r="AK1319" s="263"/>
      <c r="AL1319" s="263"/>
      <c r="AM1319" s="263"/>
      <c r="AN1319" s="263"/>
      <c r="AO1319" s="263"/>
      <c r="AP1319" s="263"/>
      <c r="AQ1319" s="263"/>
      <c r="AS1319" s="117"/>
      <c r="AT1319" s="117"/>
      <c r="FK1319" s="125"/>
      <c r="FL1319" s="125"/>
      <c r="FM1319" s="125"/>
    </row>
    <row r="1320" spans="1:169" x14ac:dyDescent="0.3">
      <c r="A1320" s="309"/>
      <c r="B1320" s="310"/>
      <c r="C1320" s="263"/>
      <c r="D1320" s="263"/>
      <c r="E1320" s="263"/>
      <c r="F1320" s="263"/>
      <c r="G1320" s="263"/>
      <c r="H1320" s="263"/>
      <c r="I1320" s="625"/>
      <c r="J1320" s="314"/>
      <c r="K1320" s="314"/>
      <c r="L1320" s="744"/>
      <c r="M1320" s="746"/>
      <c r="N1320" s="312"/>
      <c r="O1320" s="312"/>
      <c r="P1320" s="312"/>
      <c r="Q1320" s="312"/>
      <c r="R1320" s="312"/>
      <c r="S1320" s="312"/>
      <c r="T1320" s="263"/>
      <c r="U1320" s="263"/>
      <c r="V1320" s="263"/>
      <c r="W1320" s="258"/>
      <c r="X1320" s="263"/>
      <c r="Y1320" s="263"/>
      <c r="Z1320" s="263"/>
      <c r="AA1320" s="263"/>
      <c r="AB1320" s="312"/>
      <c r="AC1320" s="312"/>
      <c r="AD1320" s="312"/>
      <c r="AE1320" s="312"/>
      <c r="AF1320" s="312"/>
      <c r="AG1320" s="312"/>
      <c r="AH1320" s="312"/>
      <c r="AI1320" s="312"/>
      <c r="AJ1320" s="263"/>
      <c r="AK1320" s="263"/>
      <c r="AL1320" s="263"/>
      <c r="AM1320" s="263"/>
      <c r="AN1320" s="263"/>
      <c r="AO1320" s="263"/>
      <c r="AP1320" s="263"/>
      <c r="AQ1320" s="263"/>
      <c r="AS1320" s="117"/>
      <c r="AT1320" s="117"/>
      <c r="FK1320" s="125"/>
      <c r="FL1320" s="125"/>
      <c r="FM1320" s="125"/>
    </row>
    <row r="1321" spans="1:169" x14ac:dyDescent="0.3">
      <c r="A1321" s="309"/>
      <c r="B1321" s="310"/>
      <c r="C1321" s="263"/>
      <c r="D1321" s="263"/>
      <c r="E1321" s="263"/>
      <c r="F1321" s="263"/>
      <c r="G1321" s="263"/>
      <c r="H1321" s="263"/>
      <c r="I1321" s="625"/>
      <c r="J1321" s="314"/>
      <c r="K1321" s="314"/>
      <c r="L1321" s="744"/>
      <c r="M1321" s="746"/>
      <c r="N1321" s="312"/>
      <c r="O1321" s="312"/>
      <c r="P1321" s="312"/>
      <c r="Q1321" s="312"/>
      <c r="R1321" s="312"/>
      <c r="S1321" s="312"/>
      <c r="T1321" s="263"/>
      <c r="U1321" s="263"/>
      <c r="V1321" s="263"/>
      <c r="W1321" s="258"/>
      <c r="X1321" s="263"/>
      <c r="Y1321" s="263"/>
      <c r="Z1321" s="263"/>
      <c r="AA1321" s="263"/>
      <c r="AB1321" s="312"/>
      <c r="AC1321" s="312"/>
      <c r="AD1321" s="312"/>
      <c r="AE1321" s="312"/>
      <c r="AF1321" s="312"/>
      <c r="AG1321" s="312"/>
      <c r="AH1321" s="312"/>
      <c r="AI1321" s="312"/>
      <c r="AJ1321" s="263"/>
      <c r="AK1321" s="263"/>
      <c r="AL1321" s="263"/>
      <c r="AM1321" s="263"/>
      <c r="AN1321" s="263"/>
      <c r="AO1321" s="263"/>
      <c r="AP1321" s="263"/>
      <c r="AQ1321" s="263"/>
      <c r="AS1321" s="117"/>
      <c r="AT1321" s="117"/>
      <c r="FK1321" s="125"/>
      <c r="FL1321" s="125"/>
      <c r="FM1321" s="125"/>
    </row>
    <row r="1322" spans="1:169" x14ac:dyDescent="0.3">
      <c r="A1322" s="309"/>
      <c r="B1322" s="310"/>
      <c r="C1322" s="263"/>
      <c r="D1322" s="263"/>
      <c r="E1322" s="263"/>
      <c r="F1322" s="263"/>
      <c r="G1322" s="263"/>
      <c r="H1322" s="263"/>
      <c r="I1322" s="625"/>
      <c r="J1322" s="314"/>
      <c r="K1322" s="314"/>
      <c r="L1322" s="744"/>
      <c r="M1322" s="746"/>
      <c r="N1322" s="312"/>
      <c r="O1322" s="312"/>
      <c r="P1322" s="312"/>
      <c r="Q1322" s="312"/>
      <c r="R1322" s="312"/>
      <c r="S1322" s="312"/>
      <c r="T1322" s="263"/>
      <c r="U1322" s="263"/>
      <c r="V1322" s="263"/>
      <c r="W1322" s="258"/>
      <c r="X1322" s="263"/>
      <c r="Y1322" s="263"/>
      <c r="Z1322" s="263"/>
      <c r="AA1322" s="263"/>
      <c r="AB1322" s="312"/>
      <c r="AC1322" s="312"/>
      <c r="AD1322" s="312"/>
      <c r="AE1322" s="312"/>
      <c r="AF1322" s="312"/>
      <c r="AG1322" s="312"/>
      <c r="AH1322" s="312"/>
      <c r="AI1322" s="312"/>
      <c r="AJ1322" s="263"/>
      <c r="AK1322" s="263"/>
      <c r="AL1322" s="263"/>
      <c r="AM1322" s="263"/>
      <c r="AN1322" s="263"/>
      <c r="AO1322" s="263"/>
      <c r="AP1322" s="263"/>
      <c r="AQ1322" s="263"/>
      <c r="AS1322" s="117"/>
      <c r="AT1322" s="117"/>
      <c r="FK1322" s="125"/>
      <c r="FL1322" s="125"/>
      <c r="FM1322" s="125"/>
    </row>
    <row r="1323" spans="1:169" x14ac:dyDescent="0.3">
      <c r="A1323" s="309"/>
      <c r="B1323" s="310"/>
      <c r="C1323" s="263"/>
      <c r="D1323" s="263"/>
      <c r="E1323" s="263"/>
      <c r="F1323" s="263"/>
      <c r="G1323" s="263"/>
      <c r="H1323" s="263"/>
      <c r="I1323" s="625"/>
      <c r="J1323" s="314"/>
      <c r="K1323" s="314"/>
      <c r="L1323" s="744"/>
      <c r="M1323" s="746"/>
      <c r="N1323" s="312"/>
      <c r="O1323" s="312"/>
      <c r="P1323" s="312"/>
      <c r="Q1323" s="312"/>
      <c r="R1323" s="312"/>
      <c r="S1323" s="312"/>
      <c r="T1323" s="263"/>
      <c r="U1323" s="263"/>
      <c r="V1323" s="263"/>
      <c r="W1323" s="258"/>
      <c r="X1323" s="263"/>
      <c r="Y1323" s="263"/>
      <c r="Z1323" s="263"/>
      <c r="AA1323" s="263"/>
      <c r="AB1323" s="312"/>
      <c r="AC1323" s="312"/>
      <c r="AD1323" s="312"/>
      <c r="AE1323" s="312"/>
      <c r="AF1323" s="312"/>
      <c r="AG1323" s="312"/>
      <c r="AH1323" s="312"/>
      <c r="AI1323" s="312"/>
      <c r="AJ1323" s="263"/>
      <c r="AK1323" s="263"/>
      <c r="AL1323" s="263"/>
      <c r="AM1323" s="263"/>
      <c r="AN1323" s="263"/>
      <c r="AO1323" s="263"/>
      <c r="AP1323" s="263"/>
      <c r="AQ1323" s="263"/>
      <c r="AS1323" s="117"/>
      <c r="AT1323" s="117"/>
      <c r="FK1323" s="125"/>
      <c r="FL1323" s="125"/>
      <c r="FM1323" s="125"/>
    </row>
    <row r="1324" spans="1:169" x14ac:dyDescent="0.3">
      <c r="A1324" s="309"/>
      <c r="B1324" s="310"/>
      <c r="C1324" s="263"/>
      <c r="D1324" s="263"/>
      <c r="E1324" s="263"/>
      <c r="F1324" s="263"/>
      <c r="G1324" s="263"/>
      <c r="H1324" s="263"/>
      <c r="I1324" s="625"/>
      <c r="J1324" s="314"/>
      <c r="K1324" s="314"/>
      <c r="L1324" s="744"/>
      <c r="M1324" s="746"/>
      <c r="N1324" s="312"/>
      <c r="O1324" s="312"/>
      <c r="P1324" s="312"/>
      <c r="Q1324" s="312"/>
      <c r="R1324" s="312"/>
      <c r="S1324" s="312"/>
      <c r="T1324" s="263"/>
      <c r="U1324" s="263"/>
      <c r="V1324" s="263"/>
      <c r="W1324" s="258"/>
      <c r="X1324" s="263"/>
      <c r="Y1324" s="263"/>
      <c r="Z1324" s="263"/>
      <c r="AA1324" s="263"/>
      <c r="AB1324" s="312"/>
      <c r="AC1324" s="312"/>
      <c r="AD1324" s="312"/>
      <c r="AE1324" s="312"/>
      <c r="AF1324" s="312"/>
      <c r="AG1324" s="312"/>
      <c r="AH1324" s="312"/>
      <c r="AI1324" s="312"/>
      <c r="AJ1324" s="263"/>
      <c r="AK1324" s="263"/>
      <c r="AL1324" s="263"/>
      <c r="AM1324" s="263"/>
      <c r="AN1324" s="263"/>
      <c r="AO1324" s="263"/>
      <c r="AP1324" s="263"/>
      <c r="AQ1324" s="263"/>
      <c r="AS1324" s="117"/>
      <c r="AT1324" s="117"/>
      <c r="FK1324" s="125"/>
      <c r="FL1324" s="125"/>
      <c r="FM1324" s="125"/>
    </row>
    <row r="1325" spans="1:169" x14ac:dyDescent="0.3">
      <c r="A1325" s="309"/>
      <c r="B1325" s="310"/>
      <c r="C1325" s="263"/>
      <c r="D1325" s="263"/>
      <c r="E1325" s="263"/>
      <c r="F1325" s="263"/>
      <c r="G1325" s="263"/>
      <c r="H1325" s="263"/>
      <c r="I1325" s="625"/>
      <c r="J1325" s="314"/>
      <c r="K1325" s="314"/>
      <c r="L1325" s="744"/>
      <c r="M1325" s="746"/>
      <c r="N1325" s="312"/>
      <c r="O1325" s="312"/>
      <c r="P1325" s="312"/>
      <c r="Q1325" s="312"/>
      <c r="R1325" s="312"/>
      <c r="S1325" s="312"/>
      <c r="T1325" s="263"/>
      <c r="U1325" s="263"/>
      <c r="V1325" s="263"/>
      <c r="W1325" s="258"/>
      <c r="X1325" s="263"/>
      <c r="Y1325" s="263"/>
      <c r="Z1325" s="263"/>
      <c r="AA1325" s="263"/>
      <c r="AB1325" s="312"/>
      <c r="AC1325" s="312"/>
      <c r="AD1325" s="312"/>
      <c r="AE1325" s="312"/>
      <c r="AF1325" s="312"/>
      <c r="AG1325" s="312"/>
      <c r="AH1325" s="312"/>
      <c r="AI1325" s="312"/>
      <c r="AJ1325" s="263"/>
      <c r="AK1325" s="263"/>
      <c r="AL1325" s="263"/>
      <c r="AM1325" s="263"/>
      <c r="AN1325" s="263"/>
      <c r="AO1325" s="263"/>
      <c r="AP1325" s="263"/>
      <c r="AQ1325" s="263"/>
      <c r="AS1325" s="117"/>
      <c r="AT1325" s="117"/>
      <c r="FK1325" s="125"/>
      <c r="FL1325" s="125"/>
      <c r="FM1325" s="125"/>
    </row>
    <row r="1326" spans="1:169" x14ac:dyDescent="0.3">
      <c r="A1326" s="309"/>
      <c r="B1326" s="310"/>
      <c r="C1326" s="263"/>
      <c r="D1326" s="263"/>
      <c r="E1326" s="263"/>
      <c r="F1326" s="263"/>
      <c r="G1326" s="263"/>
      <c r="H1326" s="263"/>
      <c r="I1326" s="625"/>
      <c r="J1326" s="314"/>
      <c r="K1326" s="314"/>
      <c r="L1326" s="744"/>
      <c r="M1326" s="746"/>
      <c r="N1326" s="312"/>
      <c r="O1326" s="312"/>
      <c r="P1326" s="312"/>
      <c r="Q1326" s="312"/>
      <c r="R1326" s="312"/>
      <c r="S1326" s="312"/>
      <c r="T1326" s="263"/>
      <c r="U1326" s="263"/>
      <c r="V1326" s="263"/>
      <c r="W1326" s="258"/>
      <c r="X1326" s="263"/>
      <c r="Y1326" s="263"/>
      <c r="Z1326" s="263"/>
      <c r="AA1326" s="263"/>
      <c r="AB1326" s="312"/>
      <c r="AC1326" s="312"/>
      <c r="AD1326" s="312"/>
      <c r="AE1326" s="312"/>
      <c r="AF1326" s="312"/>
      <c r="AG1326" s="312"/>
      <c r="AH1326" s="312"/>
      <c r="AI1326" s="312"/>
      <c r="AJ1326" s="263"/>
      <c r="AK1326" s="263"/>
      <c r="AL1326" s="263"/>
      <c r="AM1326" s="263"/>
      <c r="AN1326" s="263"/>
      <c r="AO1326" s="263"/>
      <c r="AP1326" s="263"/>
      <c r="AQ1326" s="263"/>
      <c r="AS1326" s="117"/>
      <c r="AT1326" s="117"/>
      <c r="FK1326" s="125"/>
      <c r="FL1326" s="125"/>
      <c r="FM1326" s="125"/>
    </row>
    <row r="1327" spans="1:169" x14ac:dyDescent="0.3">
      <c r="A1327" s="309"/>
      <c r="B1327" s="310"/>
      <c r="C1327" s="263"/>
      <c r="D1327" s="263"/>
      <c r="E1327" s="263"/>
      <c r="F1327" s="263"/>
      <c r="G1327" s="263"/>
      <c r="H1327" s="263"/>
      <c r="I1327" s="625"/>
      <c r="J1327" s="314"/>
      <c r="K1327" s="314"/>
      <c r="L1327" s="744"/>
      <c r="M1327" s="746"/>
      <c r="N1327" s="312"/>
      <c r="O1327" s="312"/>
      <c r="P1327" s="312"/>
      <c r="Q1327" s="312"/>
      <c r="R1327" s="312"/>
      <c r="S1327" s="312"/>
      <c r="T1327" s="263"/>
      <c r="U1327" s="263"/>
      <c r="V1327" s="263"/>
      <c r="W1327" s="258"/>
      <c r="X1327" s="263"/>
      <c r="Y1327" s="263"/>
      <c r="Z1327" s="263"/>
      <c r="AA1327" s="263"/>
      <c r="AB1327" s="312"/>
      <c r="AC1327" s="312"/>
      <c r="AD1327" s="312"/>
      <c r="AE1327" s="312"/>
      <c r="AF1327" s="312"/>
      <c r="AG1327" s="312"/>
      <c r="AH1327" s="312"/>
      <c r="AI1327" s="312"/>
      <c r="AJ1327" s="263"/>
      <c r="AK1327" s="263"/>
      <c r="AL1327" s="263"/>
      <c r="AM1327" s="263"/>
      <c r="AN1327" s="263"/>
      <c r="AO1327" s="263"/>
      <c r="AP1327" s="263"/>
      <c r="AQ1327" s="263"/>
      <c r="AS1327" s="117"/>
      <c r="AT1327" s="117"/>
      <c r="FK1327" s="125"/>
      <c r="FL1327" s="125"/>
      <c r="FM1327" s="125"/>
    </row>
    <row r="1328" spans="1:169" x14ac:dyDescent="0.3">
      <c r="A1328" s="309"/>
      <c r="B1328" s="310"/>
      <c r="C1328" s="263"/>
      <c r="D1328" s="263"/>
      <c r="E1328" s="263"/>
      <c r="F1328" s="263"/>
      <c r="G1328" s="263"/>
      <c r="H1328" s="263"/>
      <c r="I1328" s="625"/>
      <c r="J1328" s="314"/>
      <c r="K1328" s="314"/>
      <c r="L1328" s="744"/>
      <c r="M1328" s="746"/>
      <c r="N1328" s="312"/>
      <c r="O1328" s="312"/>
      <c r="P1328" s="312"/>
      <c r="Q1328" s="312"/>
      <c r="R1328" s="312"/>
      <c r="S1328" s="312"/>
      <c r="T1328" s="263"/>
      <c r="U1328" s="263"/>
      <c r="V1328" s="263"/>
      <c r="W1328" s="258"/>
      <c r="X1328" s="263"/>
      <c r="Y1328" s="263"/>
      <c r="Z1328" s="263"/>
      <c r="AA1328" s="263"/>
      <c r="AB1328" s="312"/>
      <c r="AC1328" s="312"/>
      <c r="AD1328" s="312"/>
      <c r="AE1328" s="312"/>
      <c r="AF1328" s="312"/>
      <c r="AG1328" s="312"/>
      <c r="AH1328" s="312"/>
      <c r="AI1328" s="312"/>
      <c r="AJ1328" s="263"/>
      <c r="AK1328" s="263"/>
      <c r="AL1328" s="263"/>
      <c r="AM1328" s="263"/>
      <c r="AN1328" s="263"/>
      <c r="AO1328" s="263"/>
      <c r="AP1328" s="263"/>
      <c r="AQ1328" s="263"/>
      <c r="AS1328" s="117"/>
      <c r="AT1328" s="117"/>
      <c r="FK1328" s="125"/>
      <c r="FL1328" s="125"/>
      <c r="FM1328" s="125"/>
    </row>
    <row r="1329" spans="1:169" x14ac:dyDescent="0.3">
      <c r="A1329" s="309"/>
      <c r="B1329" s="310"/>
      <c r="C1329" s="263"/>
      <c r="D1329" s="263"/>
      <c r="E1329" s="263"/>
      <c r="F1329" s="263"/>
      <c r="G1329" s="263"/>
      <c r="H1329" s="263"/>
      <c r="I1329" s="625"/>
      <c r="J1329" s="314"/>
      <c r="K1329" s="314"/>
      <c r="L1329" s="744"/>
      <c r="M1329" s="746"/>
      <c r="N1329" s="312"/>
      <c r="O1329" s="312"/>
      <c r="P1329" s="312"/>
      <c r="Q1329" s="312"/>
      <c r="R1329" s="312"/>
      <c r="S1329" s="312"/>
      <c r="T1329" s="263"/>
      <c r="U1329" s="263"/>
      <c r="V1329" s="263"/>
      <c r="W1329" s="258"/>
      <c r="X1329" s="263"/>
      <c r="Y1329" s="263"/>
      <c r="Z1329" s="263"/>
      <c r="AA1329" s="263"/>
      <c r="AB1329" s="312"/>
      <c r="AC1329" s="312"/>
      <c r="AD1329" s="312"/>
      <c r="AE1329" s="312"/>
      <c r="AF1329" s="312"/>
      <c r="AG1329" s="312"/>
      <c r="AH1329" s="312"/>
      <c r="AI1329" s="312"/>
      <c r="AJ1329" s="263"/>
      <c r="AK1329" s="263"/>
      <c r="AL1329" s="263"/>
      <c r="AM1329" s="263"/>
      <c r="AN1329" s="263"/>
      <c r="AO1329" s="263"/>
      <c r="AP1329" s="263"/>
      <c r="AQ1329" s="263"/>
      <c r="AS1329" s="117"/>
      <c r="AT1329" s="117"/>
      <c r="FK1329" s="125"/>
      <c r="FL1329" s="125"/>
      <c r="FM1329" s="125"/>
    </row>
    <row r="1330" spans="1:169" x14ac:dyDescent="0.3">
      <c r="A1330" s="309"/>
      <c r="B1330" s="310"/>
      <c r="C1330" s="263"/>
      <c r="D1330" s="263"/>
      <c r="E1330" s="263"/>
      <c r="F1330" s="263"/>
      <c r="G1330" s="263"/>
      <c r="H1330" s="263"/>
      <c r="I1330" s="625"/>
      <c r="J1330" s="314"/>
      <c r="K1330" s="314"/>
      <c r="L1330" s="744"/>
      <c r="M1330" s="746"/>
      <c r="N1330" s="312"/>
      <c r="O1330" s="312"/>
      <c r="P1330" s="312"/>
      <c r="Q1330" s="312"/>
      <c r="R1330" s="312"/>
      <c r="S1330" s="312"/>
      <c r="T1330" s="263"/>
      <c r="U1330" s="263"/>
      <c r="V1330" s="263"/>
      <c r="W1330" s="258"/>
      <c r="X1330" s="263"/>
      <c r="Y1330" s="263"/>
      <c r="Z1330" s="263"/>
      <c r="AA1330" s="263"/>
      <c r="AB1330" s="312"/>
      <c r="AC1330" s="312"/>
      <c r="AD1330" s="312"/>
      <c r="AE1330" s="312"/>
      <c r="AF1330" s="312"/>
      <c r="AG1330" s="312"/>
      <c r="AH1330" s="312"/>
      <c r="AI1330" s="312"/>
      <c r="AJ1330" s="263"/>
      <c r="AK1330" s="263"/>
      <c r="AL1330" s="263"/>
      <c r="AM1330" s="263"/>
      <c r="AN1330" s="263"/>
      <c r="AO1330" s="263"/>
      <c r="AP1330" s="263"/>
      <c r="AQ1330" s="263"/>
      <c r="AS1330" s="117"/>
      <c r="AT1330" s="117"/>
      <c r="FK1330" s="125"/>
      <c r="FL1330" s="125"/>
      <c r="FM1330" s="125"/>
    </row>
    <row r="1331" spans="1:169" x14ac:dyDescent="0.3">
      <c r="A1331" s="309"/>
      <c r="B1331" s="310"/>
      <c r="C1331" s="263"/>
      <c r="D1331" s="263"/>
      <c r="E1331" s="263"/>
      <c r="F1331" s="263"/>
      <c r="G1331" s="263"/>
      <c r="H1331" s="263"/>
      <c r="I1331" s="625"/>
      <c r="J1331" s="314"/>
      <c r="K1331" s="314"/>
      <c r="L1331" s="744"/>
      <c r="M1331" s="746"/>
      <c r="N1331" s="312"/>
      <c r="O1331" s="312"/>
      <c r="P1331" s="312"/>
      <c r="Q1331" s="312"/>
      <c r="R1331" s="312"/>
      <c r="S1331" s="312"/>
      <c r="T1331" s="263"/>
      <c r="U1331" s="263"/>
      <c r="V1331" s="263"/>
      <c r="W1331" s="258"/>
      <c r="X1331" s="263"/>
      <c r="Y1331" s="263"/>
      <c r="Z1331" s="263"/>
      <c r="AA1331" s="263"/>
      <c r="AB1331" s="312"/>
      <c r="AC1331" s="312"/>
      <c r="AD1331" s="312"/>
      <c r="AE1331" s="312"/>
      <c r="AF1331" s="312"/>
      <c r="AG1331" s="312"/>
      <c r="AH1331" s="312"/>
      <c r="AI1331" s="312"/>
      <c r="AJ1331" s="263"/>
      <c r="AK1331" s="263"/>
      <c r="AL1331" s="263"/>
      <c r="AM1331" s="263"/>
      <c r="AN1331" s="263"/>
      <c r="AO1331" s="263"/>
      <c r="AP1331" s="263"/>
      <c r="AQ1331" s="263"/>
      <c r="AS1331" s="117"/>
      <c r="AT1331" s="117"/>
      <c r="FK1331" s="125"/>
      <c r="FL1331" s="125"/>
      <c r="FM1331" s="125"/>
    </row>
    <row r="1332" spans="1:169" x14ac:dyDescent="0.3">
      <c r="A1332" s="309"/>
      <c r="B1332" s="310"/>
      <c r="C1332" s="263"/>
      <c r="D1332" s="263"/>
      <c r="E1332" s="263"/>
      <c r="F1332" s="263"/>
      <c r="G1332" s="263"/>
      <c r="H1332" s="263"/>
      <c r="I1332" s="625"/>
      <c r="J1332" s="314"/>
      <c r="K1332" s="314"/>
      <c r="L1332" s="744"/>
      <c r="M1332" s="746"/>
      <c r="N1332" s="312"/>
      <c r="O1332" s="312"/>
      <c r="P1332" s="312"/>
      <c r="Q1332" s="312"/>
      <c r="R1332" s="312"/>
      <c r="S1332" s="312"/>
      <c r="T1332" s="263"/>
      <c r="U1332" s="263"/>
      <c r="V1332" s="263"/>
      <c r="W1332" s="258"/>
      <c r="X1332" s="263"/>
      <c r="Y1332" s="263"/>
      <c r="Z1332" s="263"/>
      <c r="AA1332" s="263"/>
      <c r="AB1332" s="312"/>
      <c r="AC1332" s="312"/>
      <c r="AD1332" s="312"/>
      <c r="AE1332" s="312"/>
      <c r="AF1332" s="312"/>
      <c r="AG1332" s="312"/>
      <c r="AH1332" s="312"/>
      <c r="AI1332" s="312"/>
      <c r="AJ1332" s="263"/>
      <c r="AK1332" s="263"/>
      <c r="AL1332" s="263"/>
      <c r="AM1332" s="263"/>
      <c r="AN1332" s="263"/>
      <c r="AO1332" s="263"/>
      <c r="AP1332" s="263"/>
      <c r="AQ1332" s="263"/>
      <c r="AS1332" s="117"/>
      <c r="AT1332" s="117"/>
      <c r="FK1332" s="125"/>
      <c r="FL1332" s="125"/>
      <c r="FM1332" s="125"/>
    </row>
    <row r="1333" spans="1:169" x14ac:dyDescent="0.3">
      <c r="A1333" s="309"/>
      <c r="B1333" s="310"/>
      <c r="C1333" s="263"/>
      <c r="D1333" s="263"/>
      <c r="E1333" s="263"/>
      <c r="F1333" s="263"/>
      <c r="G1333" s="263"/>
      <c r="H1333" s="263"/>
      <c r="I1333" s="625"/>
      <c r="J1333" s="314"/>
      <c r="K1333" s="314"/>
      <c r="L1333" s="744"/>
      <c r="M1333" s="746"/>
      <c r="N1333" s="312"/>
      <c r="O1333" s="312"/>
      <c r="P1333" s="312"/>
      <c r="Q1333" s="312"/>
      <c r="R1333" s="312"/>
      <c r="S1333" s="312"/>
      <c r="T1333" s="263"/>
      <c r="U1333" s="263"/>
      <c r="V1333" s="263"/>
      <c r="W1333" s="258"/>
      <c r="X1333" s="263"/>
      <c r="Y1333" s="263"/>
      <c r="Z1333" s="263"/>
      <c r="AA1333" s="263"/>
      <c r="AB1333" s="312"/>
      <c r="AC1333" s="312"/>
      <c r="AD1333" s="312"/>
      <c r="AE1333" s="312"/>
      <c r="AF1333" s="312"/>
      <c r="AG1333" s="312"/>
      <c r="AH1333" s="312"/>
      <c r="AI1333" s="312"/>
      <c r="AJ1333" s="263"/>
      <c r="AK1333" s="263"/>
      <c r="AL1333" s="263"/>
      <c r="AM1333" s="263"/>
      <c r="AN1333" s="263"/>
      <c r="AO1333" s="263"/>
      <c r="AP1333" s="263"/>
      <c r="AQ1333" s="263"/>
      <c r="AS1333" s="117"/>
      <c r="AT1333" s="117"/>
      <c r="FK1333" s="125"/>
      <c r="FL1333" s="125"/>
      <c r="FM1333" s="125"/>
    </row>
    <row r="1334" spans="1:169" x14ac:dyDescent="0.3">
      <c r="A1334" s="309"/>
      <c r="B1334" s="310"/>
      <c r="C1334" s="263"/>
      <c r="D1334" s="263"/>
      <c r="E1334" s="263"/>
      <c r="F1334" s="263"/>
      <c r="G1334" s="263"/>
      <c r="H1334" s="263"/>
      <c r="I1334" s="625"/>
      <c r="J1334" s="314"/>
      <c r="K1334" s="314"/>
      <c r="L1334" s="744"/>
      <c r="M1334" s="746"/>
      <c r="N1334" s="312"/>
      <c r="O1334" s="312"/>
      <c r="P1334" s="312"/>
      <c r="Q1334" s="312"/>
      <c r="R1334" s="312"/>
      <c r="S1334" s="312"/>
      <c r="T1334" s="263"/>
      <c r="U1334" s="263"/>
      <c r="V1334" s="263"/>
      <c r="W1334" s="258"/>
      <c r="X1334" s="263"/>
      <c r="Y1334" s="263"/>
      <c r="Z1334" s="263"/>
      <c r="AA1334" s="263"/>
      <c r="AB1334" s="312"/>
      <c r="AC1334" s="312"/>
      <c r="AD1334" s="312"/>
      <c r="AE1334" s="312"/>
      <c r="AF1334" s="312"/>
      <c r="AG1334" s="312"/>
      <c r="AH1334" s="312"/>
      <c r="AI1334" s="312"/>
      <c r="AJ1334" s="263"/>
      <c r="AK1334" s="263"/>
      <c r="AL1334" s="263"/>
      <c r="AM1334" s="263"/>
      <c r="AN1334" s="263"/>
      <c r="AO1334" s="263"/>
      <c r="AP1334" s="263"/>
      <c r="AQ1334" s="263"/>
      <c r="AS1334" s="117"/>
      <c r="AT1334" s="117"/>
      <c r="FK1334" s="125"/>
      <c r="FL1334" s="125"/>
      <c r="FM1334" s="125"/>
    </row>
    <row r="1335" spans="1:169" x14ac:dyDescent="0.3">
      <c r="A1335" s="309"/>
      <c r="B1335" s="310"/>
      <c r="C1335" s="263"/>
      <c r="D1335" s="263"/>
      <c r="E1335" s="263"/>
      <c r="F1335" s="263"/>
      <c r="G1335" s="263"/>
      <c r="H1335" s="263"/>
      <c r="I1335" s="625"/>
      <c r="J1335" s="314"/>
      <c r="K1335" s="314"/>
      <c r="L1335" s="744"/>
      <c r="M1335" s="746"/>
      <c r="N1335" s="312"/>
      <c r="O1335" s="312"/>
      <c r="P1335" s="312"/>
      <c r="Q1335" s="312"/>
      <c r="R1335" s="312"/>
      <c r="S1335" s="312"/>
      <c r="T1335" s="263"/>
      <c r="U1335" s="263"/>
      <c r="V1335" s="263"/>
      <c r="W1335" s="258"/>
      <c r="X1335" s="263"/>
      <c r="Y1335" s="263"/>
      <c r="Z1335" s="263"/>
      <c r="AA1335" s="263"/>
      <c r="AB1335" s="312"/>
      <c r="AC1335" s="312"/>
      <c r="AD1335" s="312"/>
      <c r="AE1335" s="312"/>
      <c r="AF1335" s="312"/>
      <c r="AG1335" s="312"/>
      <c r="AH1335" s="312"/>
      <c r="AI1335" s="312"/>
      <c r="AJ1335" s="263"/>
      <c r="AK1335" s="263"/>
      <c r="AL1335" s="263"/>
      <c r="AM1335" s="263"/>
      <c r="AN1335" s="263"/>
      <c r="AO1335" s="263"/>
      <c r="AP1335" s="263"/>
      <c r="AQ1335" s="263"/>
      <c r="AS1335" s="117"/>
      <c r="AT1335" s="117"/>
      <c r="FK1335" s="125"/>
      <c r="FL1335" s="125"/>
      <c r="FM1335" s="125"/>
    </row>
    <row r="1336" spans="1:169" x14ac:dyDescent="0.3">
      <c r="A1336" s="309"/>
      <c r="B1336" s="310"/>
      <c r="C1336" s="263"/>
      <c r="D1336" s="263"/>
      <c r="E1336" s="263"/>
      <c r="F1336" s="263"/>
      <c r="G1336" s="263"/>
      <c r="H1336" s="263"/>
      <c r="I1336" s="625"/>
      <c r="J1336" s="314"/>
      <c r="K1336" s="314"/>
      <c r="L1336" s="744"/>
      <c r="M1336" s="746"/>
      <c r="N1336" s="312"/>
      <c r="O1336" s="312"/>
      <c r="P1336" s="312"/>
      <c r="Q1336" s="312"/>
      <c r="R1336" s="312"/>
      <c r="S1336" s="312"/>
      <c r="T1336" s="263"/>
      <c r="U1336" s="263"/>
      <c r="V1336" s="263"/>
      <c r="W1336" s="258"/>
      <c r="X1336" s="263"/>
      <c r="Y1336" s="263"/>
      <c r="Z1336" s="263"/>
      <c r="AA1336" s="263"/>
      <c r="AB1336" s="312"/>
      <c r="AC1336" s="312"/>
      <c r="AD1336" s="312"/>
      <c r="AE1336" s="312"/>
      <c r="AF1336" s="312"/>
      <c r="AG1336" s="312"/>
      <c r="AH1336" s="312"/>
      <c r="AI1336" s="312"/>
      <c r="AJ1336" s="263"/>
      <c r="AK1336" s="263"/>
      <c r="AL1336" s="263"/>
      <c r="AM1336" s="263"/>
      <c r="AN1336" s="263"/>
      <c r="AO1336" s="263"/>
      <c r="AP1336" s="263"/>
      <c r="AQ1336" s="263"/>
      <c r="AS1336" s="117"/>
      <c r="AT1336" s="117"/>
      <c r="FK1336" s="125"/>
      <c r="FL1336" s="125"/>
      <c r="FM1336" s="125"/>
    </row>
    <row r="1337" spans="1:169" x14ac:dyDescent="0.3">
      <c r="A1337" s="309"/>
      <c r="B1337" s="310"/>
      <c r="C1337" s="263"/>
      <c r="D1337" s="263"/>
      <c r="E1337" s="263"/>
      <c r="F1337" s="263"/>
      <c r="G1337" s="263"/>
      <c r="H1337" s="263"/>
      <c r="I1337" s="625"/>
      <c r="J1337" s="314"/>
      <c r="K1337" s="314"/>
      <c r="L1337" s="744"/>
      <c r="M1337" s="746"/>
      <c r="N1337" s="312"/>
      <c r="O1337" s="312"/>
      <c r="P1337" s="312"/>
      <c r="Q1337" s="312"/>
      <c r="R1337" s="312"/>
      <c r="S1337" s="312"/>
      <c r="T1337" s="263"/>
      <c r="U1337" s="263"/>
      <c r="V1337" s="263"/>
      <c r="W1337" s="258"/>
      <c r="X1337" s="263"/>
      <c r="Y1337" s="263"/>
      <c r="Z1337" s="263"/>
      <c r="AA1337" s="263"/>
      <c r="AB1337" s="312"/>
      <c r="AC1337" s="312"/>
      <c r="AD1337" s="312"/>
      <c r="AE1337" s="312"/>
      <c r="AF1337" s="312"/>
      <c r="AG1337" s="312"/>
      <c r="AH1337" s="312"/>
      <c r="AI1337" s="312"/>
      <c r="AJ1337" s="263"/>
      <c r="AK1337" s="263"/>
      <c r="AL1337" s="263"/>
      <c r="AM1337" s="263"/>
      <c r="AN1337" s="263"/>
      <c r="AO1337" s="263"/>
      <c r="AP1337" s="263"/>
      <c r="AQ1337" s="263"/>
      <c r="AS1337" s="117"/>
      <c r="AT1337" s="117"/>
      <c r="FK1337" s="125"/>
      <c r="FL1337" s="125"/>
      <c r="FM1337" s="125"/>
    </row>
    <row r="1338" spans="1:169" x14ac:dyDescent="0.3">
      <c r="A1338" s="309"/>
      <c r="B1338" s="310"/>
      <c r="C1338" s="263"/>
      <c r="D1338" s="263"/>
      <c r="E1338" s="263"/>
      <c r="F1338" s="263"/>
      <c r="G1338" s="263"/>
      <c r="H1338" s="263"/>
      <c r="I1338" s="625"/>
      <c r="J1338" s="314"/>
      <c r="K1338" s="314"/>
      <c r="L1338" s="744"/>
      <c r="M1338" s="746"/>
      <c r="N1338" s="312"/>
      <c r="O1338" s="312"/>
      <c r="P1338" s="312"/>
      <c r="Q1338" s="312"/>
      <c r="R1338" s="312"/>
      <c r="S1338" s="312"/>
      <c r="T1338" s="263"/>
      <c r="U1338" s="263"/>
      <c r="V1338" s="263"/>
      <c r="W1338" s="258"/>
      <c r="X1338" s="263"/>
      <c r="Y1338" s="263"/>
      <c r="Z1338" s="263"/>
      <c r="AA1338" s="263"/>
      <c r="AB1338" s="312"/>
      <c r="AC1338" s="312"/>
      <c r="AD1338" s="312"/>
      <c r="AE1338" s="312"/>
      <c r="AF1338" s="312"/>
      <c r="AG1338" s="312"/>
      <c r="AH1338" s="312"/>
      <c r="AI1338" s="312"/>
      <c r="AJ1338" s="263"/>
      <c r="AK1338" s="263"/>
      <c r="AL1338" s="263"/>
      <c r="AM1338" s="263"/>
      <c r="AN1338" s="263"/>
      <c r="AO1338" s="263"/>
      <c r="AP1338" s="263"/>
      <c r="AQ1338" s="263"/>
      <c r="AS1338" s="117"/>
      <c r="AT1338" s="117"/>
      <c r="FK1338" s="125"/>
      <c r="FL1338" s="125"/>
      <c r="FM1338" s="125"/>
    </row>
    <row r="1339" spans="1:169" x14ac:dyDescent="0.3">
      <c r="A1339" s="309"/>
      <c r="B1339" s="310"/>
      <c r="C1339" s="263"/>
      <c r="D1339" s="263"/>
      <c r="E1339" s="263"/>
      <c r="F1339" s="263"/>
      <c r="G1339" s="263"/>
      <c r="H1339" s="263"/>
      <c r="I1339" s="625"/>
      <c r="J1339" s="314"/>
      <c r="K1339" s="314"/>
      <c r="L1339" s="744"/>
      <c r="M1339" s="746"/>
      <c r="N1339" s="312"/>
      <c r="O1339" s="312"/>
      <c r="P1339" s="312"/>
      <c r="Q1339" s="312"/>
      <c r="R1339" s="312"/>
      <c r="S1339" s="312"/>
      <c r="T1339" s="263"/>
      <c r="U1339" s="263"/>
      <c r="V1339" s="263"/>
      <c r="W1339" s="258"/>
      <c r="X1339" s="263"/>
      <c r="Y1339" s="263"/>
      <c r="Z1339" s="263"/>
      <c r="AA1339" s="263"/>
      <c r="AB1339" s="312"/>
      <c r="AC1339" s="312"/>
      <c r="AD1339" s="312"/>
      <c r="AE1339" s="312"/>
      <c r="AF1339" s="312"/>
      <c r="AG1339" s="312"/>
      <c r="AH1339" s="312"/>
      <c r="AI1339" s="312"/>
      <c r="AJ1339" s="263"/>
      <c r="AK1339" s="263"/>
      <c r="AL1339" s="263"/>
      <c r="AM1339" s="263"/>
      <c r="AN1339" s="263"/>
      <c r="AO1339" s="263"/>
      <c r="AP1339" s="263"/>
      <c r="AQ1339" s="263"/>
      <c r="AS1339" s="117"/>
      <c r="AT1339" s="117"/>
      <c r="FK1339" s="125"/>
      <c r="FL1339" s="125"/>
      <c r="FM1339" s="125"/>
    </row>
    <row r="1340" spans="1:169" x14ac:dyDescent="0.3">
      <c r="A1340" s="309"/>
      <c r="B1340" s="310"/>
      <c r="C1340" s="263"/>
      <c r="D1340" s="263"/>
      <c r="E1340" s="263"/>
      <c r="F1340" s="263"/>
      <c r="G1340" s="263"/>
      <c r="H1340" s="263"/>
      <c r="I1340" s="625"/>
      <c r="J1340" s="314"/>
      <c r="K1340" s="314"/>
      <c r="L1340" s="744"/>
      <c r="M1340" s="746"/>
      <c r="N1340" s="312"/>
      <c r="O1340" s="312"/>
      <c r="P1340" s="312"/>
      <c r="Q1340" s="312"/>
      <c r="R1340" s="312"/>
      <c r="S1340" s="312"/>
      <c r="T1340" s="263"/>
      <c r="U1340" s="263"/>
      <c r="V1340" s="263"/>
      <c r="W1340" s="258"/>
      <c r="X1340" s="263"/>
      <c r="Y1340" s="263"/>
      <c r="Z1340" s="263"/>
      <c r="AA1340" s="263"/>
      <c r="AB1340" s="312"/>
      <c r="AC1340" s="312"/>
      <c r="AD1340" s="312"/>
      <c r="AE1340" s="312"/>
      <c r="AF1340" s="312"/>
      <c r="AG1340" s="312"/>
      <c r="AH1340" s="312"/>
      <c r="AI1340" s="312"/>
      <c r="AJ1340" s="263"/>
      <c r="AK1340" s="263"/>
      <c r="AL1340" s="263"/>
      <c r="AM1340" s="263"/>
      <c r="AN1340" s="263"/>
      <c r="AO1340" s="263"/>
      <c r="AP1340" s="263"/>
      <c r="AQ1340" s="263"/>
      <c r="AS1340" s="117"/>
      <c r="AT1340" s="117"/>
      <c r="FK1340" s="125"/>
      <c r="FL1340" s="125"/>
      <c r="FM1340" s="125"/>
    </row>
    <row r="1341" spans="1:169" x14ac:dyDescent="0.3">
      <c r="A1341" s="309"/>
      <c r="B1341" s="310"/>
      <c r="C1341" s="263"/>
      <c r="D1341" s="263"/>
      <c r="E1341" s="263"/>
      <c r="F1341" s="263"/>
      <c r="G1341" s="263"/>
      <c r="H1341" s="263"/>
      <c r="I1341" s="625"/>
      <c r="J1341" s="314"/>
      <c r="K1341" s="314"/>
      <c r="L1341" s="744"/>
      <c r="M1341" s="746"/>
      <c r="N1341" s="312"/>
      <c r="O1341" s="312"/>
      <c r="P1341" s="312"/>
      <c r="Q1341" s="312"/>
      <c r="R1341" s="312"/>
      <c r="S1341" s="312"/>
      <c r="T1341" s="263"/>
      <c r="U1341" s="263"/>
      <c r="V1341" s="263"/>
      <c r="W1341" s="258"/>
      <c r="X1341" s="263"/>
      <c r="Y1341" s="263"/>
      <c r="Z1341" s="263"/>
      <c r="AA1341" s="263"/>
      <c r="AB1341" s="312"/>
      <c r="AC1341" s="312"/>
      <c r="AD1341" s="312"/>
      <c r="AE1341" s="312"/>
      <c r="AF1341" s="312"/>
      <c r="AG1341" s="312"/>
      <c r="AH1341" s="312"/>
      <c r="AI1341" s="312"/>
      <c r="AJ1341" s="263"/>
      <c r="AK1341" s="263"/>
      <c r="AL1341" s="263"/>
      <c r="AM1341" s="263"/>
      <c r="AN1341" s="263"/>
      <c r="AO1341" s="263"/>
      <c r="AP1341" s="263"/>
      <c r="AQ1341" s="263"/>
      <c r="AS1341" s="117"/>
      <c r="AT1341" s="117"/>
      <c r="FK1341" s="125"/>
      <c r="FL1341" s="125"/>
      <c r="FM1341" s="125"/>
    </row>
    <row r="1342" spans="1:169" x14ac:dyDescent="0.3">
      <c r="A1342" s="309"/>
      <c r="B1342" s="310"/>
      <c r="C1342" s="263"/>
      <c r="D1342" s="263"/>
      <c r="E1342" s="263"/>
      <c r="F1342" s="263"/>
      <c r="G1342" s="263"/>
      <c r="H1342" s="263"/>
      <c r="I1342" s="625"/>
      <c r="J1342" s="314"/>
      <c r="K1342" s="314"/>
      <c r="L1342" s="744"/>
      <c r="M1342" s="746"/>
      <c r="N1342" s="312"/>
      <c r="O1342" s="312"/>
      <c r="P1342" s="312"/>
      <c r="Q1342" s="312"/>
      <c r="R1342" s="312"/>
      <c r="S1342" s="312"/>
      <c r="T1342" s="263"/>
      <c r="U1342" s="263"/>
      <c r="V1342" s="263"/>
      <c r="W1342" s="258"/>
      <c r="X1342" s="263"/>
      <c r="Y1342" s="263"/>
      <c r="Z1342" s="263"/>
      <c r="AA1342" s="263"/>
      <c r="AB1342" s="312"/>
      <c r="AC1342" s="312"/>
      <c r="AD1342" s="312"/>
      <c r="AE1342" s="312"/>
      <c r="AF1342" s="312"/>
      <c r="AG1342" s="312"/>
      <c r="AH1342" s="312"/>
      <c r="AI1342" s="312"/>
      <c r="AJ1342" s="263"/>
      <c r="AK1342" s="263"/>
      <c r="AL1342" s="263"/>
      <c r="AM1342" s="263"/>
      <c r="AN1342" s="263"/>
      <c r="AO1342" s="263"/>
      <c r="AP1342" s="263"/>
      <c r="AQ1342" s="263"/>
      <c r="AS1342" s="117"/>
      <c r="AT1342" s="117"/>
      <c r="FK1342" s="125"/>
      <c r="FL1342" s="125"/>
      <c r="FM1342" s="125"/>
    </row>
    <row r="1343" spans="1:169" x14ac:dyDescent="0.3">
      <c r="A1343" s="309"/>
      <c r="B1343" s="310"/>
      <c r="C1343" s="263"/>
      <c r="D1343" s="263"/>
      <c r="E1343" s="263"/>
      <c r="F1343" s="263"/>
      <c r="G1343" s="263"/>
      <c r="H1343" s="263"/>
      <c r="I1343" s="625"/>
      <c r="J1343" s="314"/>
      <c r="K1343" s="314"/>
      <c r="L1343" s="744"/>
      <c r="M1343" s="746"/>
      <c r="N1343" s="312"/>
      <c r="O1343" s="312"/>
      <c r="P1343" s="312"/>
      <c r="Q1343" s="312"/>
      <c r="R1343" s="312"/>
      <c r="S1343" s="312"/>
      <c r="T1343" s="263"/>
      <c r="U1343" s="263"/>
      <c r="V1343" s="263"/>
      <c r="W1343" s="258"/>
      <c r="X1343" s="263"/>
      <c r="Y1343" s="263"/>
      <c r="Z1343" s="263"/>
      <c r="AA1343" s="263"/>
      <c r="AB1343" s="312"/>
      <c r="AC1343" s="312"/>
      <c r="AD1343" s="312"/>
      <c r="AE1343" s="312"/>
      <c r="AF1343" s="312"/>
      <c r="AG1343" s="312"/>
      <c r="AH1343" s="312"/>
      <c r="AI1343" s="312"/>
      <c r="AJ1343" s="263"/>
      <c r="AK1343" s="263"/>
      <c r="AL1343" s="263"/>
      <c r="AM1343" s="263"/>
      <c r="AN1343" s="263"/>
      <c r="AO1343" s="263"/>
      <c r="AP1343" s="263"/>
      <c r="AQ1343" s="263"/>
      <c r="AS1343" s="117"/>
      <c r="AT1343" s="117"/>
      <c r="FK1343" s="125"/>
      <c r="FL1343" s="125"/>
      <c r="FM1343" s="125"/>
    </row>
    <row r="1344" spans="1:169" x14ac:dyDescent="0.3">
      <c r="A1344" s="309"/>
      <c r="B1344" s="310"/>
      <c r="C1344" s="263"/>
      <c r="D1344" s="263"/>
      <c r="E1344" s="263"/>
      <c r="F1344" s="263"/>
      <c r="G1344" s="263"/>
      <c r="H1344" s="263"/>
      <c r="I1344" s="625"/>
      <c r="J1344" s="314"/>
      <c r="K1344" s="314"/>
      <c r="L1344" s="744"/>
      <c r="M1344" s="746"/>
      <c r="N1344" s="312"/>
      <c r="O1344" s="312"/>
      <c r="P1344" s="312"/>
      <c r="Q1344" s="312"/>
      <c r="R1344" s="312"/>
      <c r="S1344" s="312"/>
      <c r="T1344" s="263"/>
      <c r="U1344" s="263"/>
      <c r="V1344" s="263"/>
      <c r="W1344" s="258"/>
      <c r="X1344" s="263"/>
      <c r="Y1344" s="263"/>
      <c r="Z1344" s="263"/>
      <c r="AA1344" s="263"/>
      <c r="AB1344" s="312"/>
      <c r="AC1344" s="312"/>
      <c r="AD1344" s="312"/>
      <c r="AE1344" s="312"/>
      <c r="AF1344" s="312"/>
      <c r="AG1344" s="312"/>
      <c r="AH1344" s="312"/>
      <c r="AI1344" s="312"/>
      <c r="AJ1344" s="263"/>
      <c r="AK1344" s="263"/>
      <c r="AL1344" s="263"/>
      <c r="AM1344" s="263"/>
      <c r="AN1344" s="263"/>
      <c r="AO1344" s="263"/>
      <c r="AP1344" s="263"/>
      <c r="AQ1344" s="263"/>
      <c r="AS1344" s="117"/>
      <c r="AT1344" s="117"/>
      <c r="FK1344" s="125"/>
      <c r="FL1344" s="125"/>
      <c r="FM1344" s="125"/>
    </row>
    <row r="1345" spans="1:169" x14ac:dyDescent="0.3">
      <c r="A1345" s="309"/>
      <c r="B1345" s="310"/>
      <c r="C1345" s="263"/>
      <c r="D1345" s="263"/>
      <c r="E1345" s="263"/>
      <c r="F1345" s="263"/>
      <c r="G1345" s="263"/>
      <c r="H1345" s="263"/>
      <c r="I1345" s="625"/>
      <c r="J1345" s="314"/>
      <c r="K1345" s="314"/>
      <c r="L1345" s="744"/>
      <c r="M1345" s="746"/>
      <c r="N1345" s="312"/>
      <c r="O1345" s="312"/>
      <c r="P1345" s="312"/>
      <c r="Q1345" s="312"/>
      <c r="R1345" s="312"/>
      <c r="S1345" s="312"/>
      <c r="T1345" s="263"/>
      <c r="U1345" s="263"/>
      <c r="V1345" s="263"/>
      <c r="W1345" s="258"/>
      <c r="X1345" s="263"/>
      <c r="Y1345" s="263"/>
      <c r="Z1345" s="263"/>
      <c r="AA1345" s="263"/>
      <c r="AB1345" s="312"/>
      <c r="AC1345" s="312"/>
      <c r="AD1345" s="312"/>
      <c r="AE1345" s="312"/>
      <c r="AF1345" s="312"/>
      <c r="AG1345" s="312"/>
      <c r="AH1345" s="312"/>
      <c r="AI1345" s="312"/>
      <c r="AJ1345" s="263"/>
      <c r="AK1345" s="263"/>
      <c r="AL1345" s="263"/>
      <c r="AM1345" s="263"/>
      <c r="AN1345" s="263"/>
      <c r="AO1345" s="263"/>
      <c r="AP1345" s="263"/>
      <c r="AQ1345" s="263"/>
      <c r="AS1345" s="117"/>
      <c r="AT1345" s="117"/>
      <c r="FK1345" s="125"/>
      <c r="FL1345" s="125"/>
      <c r="FM1345" s="125"/>
    </row>
    <row r="1346" spans="1:169" x14ac:dyDescent="0.3">
      <c r="A1346" s="309"/>
      <c r="B1346" s="310"/>
      <c r="C1346" s="263"/>
      <c r="D1346" s="263"/>
      <c r="E1346" s="263"/>
      <c r="F1346" s="263"/>
      <c r="G1346" s="263"/>
      <c r="H1346" s="263"/>
      <c r="I1346" s="625"/>
      <c r="J1346" s="314"/>
      <c r="K1346" s="314"/>
      <c r="L1346" s="744"/>
      <c r="M1346" s="746"/>
      <c r="N1346" s="312"/>
      <c r="O1346" s="312"/>
      <c r="P1346" s="312"/>
      <c r="Q1346" s="312"/>
      <c r="R1346" s="312"/>
      <c r="S1346" s="312"/>
      <c r="T1346" s="263"/>
      <c r="U1346" s="263"/>
      <c r="V1346" s="263"/>
      <c r="W1346" s="258"/>
      <c r="X1346" s="263"/>
      <c r="Y1346" s="263"/>
      <c r="Z1346" s="263"/>
      <c r="AA1346" s="263"/>
      <c r="AB1346" s="312"/>
      <c r="AC1346" s="312"/>
      <c r="AD1346" s="312"/>
      <c r="AE1346" s="312"/>
      <c r="AF1346" s="312"/>
      <c r="AG1346" s="312"/>
      <c r="AH1346" s="312"/>
      <c r="AI1346" s="312"/>
      <c r="AJ1346" s="263"/>
      <c r="AK1346" s="263"/>
      <c r="AL1346" s="263"/>
      <c r="AM1346" s="263"/>
      <c r="AN1346" s="263"/>
      <c r="AO1346" s="263"/>
      <c r="AP1346" s="263"/>
      <c r="AQ1346" s="263"/>
      <c r="AS1346" s="117"/>
      <c r="AT1346" s="117"/>
      <c r="FK1346" s="125"/>
      <c r="FL1346" s="125"/>
      <c r="FM1346" s="125"/>
    </row>
    <row r="1347" spans="1:169" x14ac:dyDescent="0.3">
      <c r="A1347" s="309"/>
      <c r="B1347" s="310"/>
      <c r="C1347" s="263"/>
      <c r="D1347" s="263"/>
      <c r="E1347" s="263"/>
      <c r="F1347" s="263"/>
      <c r="G1347" s="263"/>
      <c r="H1347" s="263"/>
      <c r="I1347" s="625"/>
      <c r="J1347" s="314"/>
      <c r="K1347" s="314"/>
      <c r="L1347" s="744"/>
      <c r="M1347" s="746"/>
      <c r="N1347" s="312"/>
      <c r="O1347" s="312"/>
      <c r="P1347" s="312"/>
      <c r="Q1347" s="312"/>
      <c r="R1347" s="312"/>
      <c r="S1347" s="312"/>
      <c r="T1347" s="263"/>
      <c r="U1347" s="263"/>
      <c r="V1347" s="263"/>
      <c r="W1347" s="258"/>
      <c r="X1347" s="263"/>
      <c r="Y1347" s="263"/>
      <c r="Z1347" s="263"/>
      <c r="AA1347" s="263"/>
      <c r="AB1347" s="312"/>
      <c r="AC1347" s="312"/>
      <c r="AD1347" s="312"/>
      <c r="AE1347" s="312"/>
      <c r="AF1347" s="312"/>
      <c r="AG1347" s="312"/>
      <c r="AH1347" s="312"/>
      <c r="AI1347" s="312"/>
      <c r="AJ1347" s="263"/>
      <c r="AK1347" s="263"/>
      <c r="AL1347" s="263"/>
      <c r="AM1347" s="263"/>
      <c r="AN1347" s="263"/>
      <c r="AO1347" s="263"/>
      <c r="AP1347" s="263"/>
      <c r="AQ1347" s="263"/>
      <c r="AS1347" s="117"/>
      <c r="AT1347" s="117"/>
      <c r="FK1347" s="125"/>
      <c r="FL1347" s="125"/>
      <c r="FM1347" s="125"/>
    </row>
    <row r="1348" spans="1:169" x14ac:dyDescent="0.3">
      <c r="A1348" s="309"/>
      <c r="B1348" s="310"/>
      <c r="C1348" s="263"/>
      <c r="D1348" s="263"/>
      <c r="E1348" s="263"/>
      <c r="F1348" s="263"/>
      <c r="G1348" s="263"/>
      <c r="H1348" s="263"/>
      <c r="I1348" s="625"/>
      <c r="J1348" s="314"/>
      <c r="K1348" s="314"/>
      <c r="L1348" s="744"/>
      <c r="M1348" s="746"/>
      <c r="N1348" s="312"/>
      <c r="O1348" s="312"/>
      <c r="P1348" s="312"/>
      <c r="Q1348" s="312"/>
      <c r="R1348" s="312"/>
      <c r="S1348" s="312"/>
      <c r="T1348" s="263"/>
      <c r="U1348" s="263"/>
      <c r="V1348" s="263"/>
      <c r="W1348" s="258"/>
      <c r="X1348" s="263"/>
      <c r="Y1348" s="263"/>
      <c r="Z1348" s="263"/>
      <c r="AA1348" s="263"/>
      <c r="AB1348" s="312"/>
      <c r="AC1348" s="312"/>
      <c r="AD1348" s="312"/>
      <c r="AE1348" s="312"/>
      <c r="AF1348" s="312"/>
      <c r="AG1348" s="312"/>
      <c r="AH1348" s="312"/>
      <c r="AI1348" s="312"/>
      <c r="AJ1348" s="263"/>
      <c r="AK1348" s="263"/>
      <c r="AL1348" s="263"/>
      <c r="AM1348" s="263"/>
      <c r="AN1348" s="263"/>
      <c r="AO1348" s="263"/>
      <c r="AP1348" s="263"/>
      <c r="AQ1348" s="263"/>
      <c r="AS1348" s="117"/>
      <c r="AT1348" s="117"/>
      <c r="FK1348" s="125"/>
      <c r="FL1348" s="125"/>
      <c r="FM1348" s="125"/>
    </row>
    <row r="1349" spans="1:169" x14ac:dyDescent="0.3">
      <c r="A1349" s="309"/>
      <c r="B1349" s="310"/>
      <c r="C1349" s="263"/>
      <c r="D1349" s="263"/>
      <c r="E1349" s="263"/>
      <c r="F1349" s="263"/>
      <c r="G1349" s="263"/>
      <c r="H1349" s="263"/>
      <c r="I1349" s="625"/>
      <c r="J1349" s="314"/>
      <c r="K1349" s="314"/>
      <c r="L1349" s="744"/>
      <c r="M1349" s="746"/>
      <c r="N1349" s="312"/>
      <c r="O1349" s="312"/>
      <c r="P1349" s="312"/>
      <c r="Q1349" s="312"/>
      <c r="R1349" s="312"/>
      <c r="S1349" s="312"/>
      <c r="T1349" s="263"/>
      <c r="U1349" s="263"/>
      <c r="V1349" s="263"/>
      <c r="W1349" s="258"/>
      <c r="X1349" s="263"/>
      <c r="Y1349" s="263"/>
      <c r="Z1349" s="263"/>
      <c r="AA1349" s="263"/>
      <c r="AB1349" s="312"/>
      <c r="AC1349" s="312"/>
      <c r="AD1349" s="312"/>
      <c r="AE1349" s="312"/>
      <c r="AF1349" s="312"/>
      <c r="AG1349" s="312"/>
      <c r="AH1349" s="312"/>
      <c r="AI1349" s="312"/>
      <c r="AJ1349" s="263"/>
      <c r="AK1349" s="263"/>
      <c r="AL1349" s="263"/>
      <c r="AM1349" s="263"/>
      <c r="AN1349" s="263"/>
      <c r="AO1349" s="263"/>
      <c r="AP1349" s="263"/>
      <c r="AQ1349" s="263"/>
      <c r="AS1349" s="117"/>
      <c r="AT1349" s="117"/>
      <c r="FK1349" s="125"/>
      <c r="FL1349" s="125"/>
      <c r="FM1349" s="125"/>
    </row>
    <row r="1350" spans="1:169" x14ac:dyDescent="0.3">
      <c r="A1350" s="309"/>
      <c r="B1350" s="310"/>
      <c r="C1350" s="263"/>
      <c r="D1350" s="263"/>
      <c r="E1350" s="263"/>
      <c r="F1350" s="263"/>
      <c r="G1350" s="263"/>
      <c r="H1350" s="263"/>
      <c r="I1350" s="625"/>
      <c r="J1350" s="314"/>
      <c r="K1350" s="314"/>
      <c r="L1350" s="744"/>
      <c r="M1350" s="746"/>
      <c r="N1350" s="312"/>
      <c r="O1350" s="312"/>
      <c r="P1350" s="312"/>
      <c r="Q1350" s="312"/>
      <c r="R1350" s="312"/>
      <c r="S1350" s="312"/>
      <c r="T1350" s="263"/>
      <c r="U1350" s="263"/>
      <c r="V1350" s="263"/>
      <c r="W1350" s="258"/>
      <c r="X1350" s="263"/>
      <c r="Y1350" s="263"/>
      <c r="Z1350" s="263"/>
      <c r="AA1350" s="263"/>
      <c r="AB1350" s="312"/>
      <c r="AC1350" s="312"/>
      <c r="AD1350" s="312"/>
      <c r="AE1350" s="312"/>
      <c r="AF1350" s="312"/>
      <c r="AG1350" s="312"/>
      <c r="AH1350" s="312"/>
      <c r="AI1350" s="312"/>
      <c r="AJ1350" s="263"/>
      <c r="AK1350" s="263"/>
      <c r="AL1350" s="263"/>
      <c r="AM1350" s="263"/>
      <c r="AN1350" s="263"/>
      <c r="AO1350" s="263"/>
      <c r="AP1350" s="263"/>
      <c r="AQ1350" s="263"/>
      <c r="AS1350" s="117"/>
      <c r="AT1350" s="117"/>
      <c r="FK1350" s="125"/>
      <c r="FL1350" s="125"/>
      <c r="FM1350" s="125"/>
    </row>
    <row r="1351" spans="1:169" x14ac:dyDescent="0.3">
      <c r="A1351" s="309"/>
      <c r="B1351" s="310"/>
      <c r="C1351" s="263"/>
      <c r="D1351" s="263"/>
      <c r="E1351" s="263"/>
      <c r="F1351" s="263"/>
      <c r="G1351" s="263"/>
      <c r="H1351" s="263"/>
      <c r="I1351" s="625"/>
      <c r="J1351" s="314"/>
      <c r="K1351" s="314"/>
      <c r="L1351" s="744"/>
      <c r="M1351" s="746"/>
      <c r="N1351" s="312"/>
      <c r="O1351" s="312"/>
      <c r="P1351" s="312"/>
      <c r="Q1351" s="312"/>
      <c r="R1351" s="312"/>
      <c r="S1351" s="312"/>
      <c r="T1351" s="263"/>
      <c r="U1351" s="263"/>
      <c r="V1351" s="263"/>
      <c r="W1351" s="258"/>
      <c r="X1351" s="263"/>
      <c r="Y1351" s="263"/>
      <c r="Z1351" s="263"/>
      <c r="AA1351" s="263"/>
      <c r="AB1351" s="312"/>
      <c r="AC1351" s="312"/>
      <c r="AD1351" s="312"/>
      <c r="AE1351" s="312"/>
      <c r="AF1351" s="312"/>
      <c r="AG1351" s="312"/>
      <c r="AH1351" s="312"/>
      <c r="AI1351" s="312"/>
      <c r="AJ1351" s="263"/>
      <c r="AK1351" s="263"/>
      <c r="AL1351" s="263"/>
      <c r="AM1351" s="263"/>
      <c r="AN1351" s="263"/>
      <c r="AO1351" s="263"/>
      <c r="AP1351" s="263"/>
      <c r="AQ1351" s="263"/>
      <c r="AS1351" s="117"/>
      <c r="AT1351" s="117"/>
      <c r="FK1351" s="125"/>
      <c r="FL1351" s="125"/>
      <c r="FM1351" s="125"/>
    </row>
    <row r="1352" spans="1:169" x14ac:dyDescent="0.3">
      <c r="A1352" s="309"/>
      <c r="B1352" s="310"/>
      <c r="C1352" s="263"/>
      <c r="D1352" s="263"/>
      <c r="E1352" s="263"/>
      <c r="F1352" s="263"/>
      <c r="G1352" s="263"/>
      <c r="H1352" s="263"/>
      <c r="I1352" s="625"/>
      <c r="J1352" s="314"/>
      <c r="K1352" s="314"/>
      <c r="L1352" s="744"/>
      <c r="M1352" s="746"/>
      <c r="N1352" s="312"/>
      <c r="O1352" s="312"/>
      <c r="P1352" s="312"/>
      <c r="Q1352" s="312"/>
      <c r="R1352" s="312"/>
      <c r="S1352" s="312"/>
      <c r="T1352" s="263"/>
      <c r="U1352" s="263"/>
      <c r="V1352" s="263"/>
      <c r="W1352" s="258"/>
      <c r="X1352" s="263"/>
      <c r="Y1352" s="263"/>
      <c r="Z1352" s="263"/>
      <c r="AA1352" s="263"/>
      <c r="AB1352" s="312"/>
      <c r="AC1352" s="312"/>
      <c r="AD1352" s="312"/>
      <c r="AE1352" s="312"/>
      <c r="AF1352" s="312"/>
      <c r="AG1352" s="312"/>
      <c r="AH1352" s="312"/>
      <c r="AI1352" s="312"/>
      <c r="AJ1352" s="263"/>
      <c r="AK1352" s="263"/>
      <c r="AL1352" s="263"/>
      <c r="AM1352" s="263"/>
      <c r="AN1352" s="263"/>
      <c r="AO1352" s="263"/>
      <c r="AP1352" s="263"/>
      <c r="AQ1352" s="263"/>
      <c r="AS1352" s="117"/>
      <c r="AT1352" s="117"/>
      <c r="FK1352" s="125"/>
      <c r="FL1352" s="125"/>
      <c r="FM1352" s="125"/>
    </row>
    <row r="1353" spans="1:169" x14ac:dyDescent="0.3">
      <c r="A1353" s="309"/>
      <c r="B1353" s="310"/>
      <c r="C1353" s="263"/>
      <c r="D1353" s="263"/>
      <c r="E1353" s="263"/>
      <c r="F1353" s="263"/>
      <c r="G1353" s="263"/>
      <c r="H1353" s="263"/>
      <c r="I1353" s="625"/>
      <c r="J1353" s="314"/>
      <c r="K1353" s="314"/>
      <c r="L1353" s="744"/>
      <c r="M1353" s="746"/>
      <c r="N1353" s="312"/>
      <c r="O1353" s="312"/>
      <c r="P1353" s="312"/>
      <c r="Q1353" s="312"/>
      <c r="R1353" s="312"/>
      <c r="S1353" s="312"/>
      <c r="T1353" s="263"/>
      <c r="U1353" s="263"/>
      <c r="V1353" s="263"/>
      <c r="W1353" s="258"/>
      <c r="X1353" s="263"/>
      <c r="Y1353" s="263"/>
      <c r="Z1353" s="263"/>
      <c r="AA1353" s="263"/>
      <c r="AB1353" s="312"/>
      <c r="AC1353" s="312"/>
      <c r="AD1353" s="312"/>
      <c r="AE1353" s="312"/>
      <c r="AF1353" s="312"/>
      <c r="AG1353" s="312"/>
      <c r="AH1353" s="312"/>
      <c r="AI1353" s="312"/>
      <c r="AJ1353" s="263"/>
      <c r="AK1353" s="263"/>
      <c r="AL1353" s="263"/>
      <c r="AM1353" s="263"/>
      <c r="AN1353" s="263"/>
      <c r="AO1353" s="263"/>
      <c r="AP1353" s="263"/>
      <c r="AQ1353" s="263"/>
      <c r="AS1353" s="117"/>
      <c r="AT1353" s="117"/>
      <c r="FK1353" s="125"/>
      <c r="FL1353" s="125"/>
      <c r="FM1353" s="125"/>
    </row>
    <row r="1354" spans="1:169" x14ac:dyDescent="0.3">
      <c r="A1354" s="309"/>
      <c r="B1354" s="310"/>
      <c r="C1354" s="263"/>
      <c r="D1354" s="263"/>
      <c r="E1354" s="263"/>
      <c r="F1354" s="263"/>
      <c r="G1354" s="263"/>
      <c r="H1354" s="263"/>
      <c r="I1354" s="625"/>
      <c r="J1354" s="314"/>
      <c r="K1354" s="314"/>
      <c r="L1354" s="744"/>
      <c r="M1354" s="746"/>
      <c r="N1354" s="312"/>
      <c r="O1354" s="312"/>
      <c r="P1354" s="312"/>
      <c r="Q1354" s="312"/>
      <c r="R1354" s="312"/>
      <c r="S1354" s="312"/>
      <c r="T1354" s="263"/>
      <c r="U1354" s="263"/>
      <c r="V1354" s="263"/>
      <c r="W1354" s="258"/>
      <c r="X1354" s="263"/>
      <c r="Y1354" s="263"/>
      <c r="Z1354" s="263"/>
      <c r="AA1354" s="263"/>
      <c r="AB1354" s="312"/>
      <c r="AC1354" s="312"/>
      <c r="AD1354" s="312"/>
      <c r="AE1354" s="312"/>
      <c r="AF1354" s="312"/>
      <c r="AG1354" s="312"/>
      <c r="AH1354" s="312"/>
      <c r="AI1354" s="312"/>
      <c r="AJ1354" s="263"/>
      <c r="AK1354" s="263"/>
      <c r="AL1354" s="263"/>
      <c r="AM1354" s="263"/>
      <c r="AN1354" s="263"/>
      <c r="AO1354" s="263"/>
      <c r="AP1354" s="263"/>
      <c r="AQ1354" s="263"/>
      <c r="AS1354" s="117"/>
      <c r="AT1354" s="117"/>
      <c r="FK1354" s="125"/>
      <c r="FL1354" s="125"/>
      <c r="FM1354" s="125"/>
    </row>
    <row r="1355" spans="1:169" x14ac:dyDescent="0.3">
      <c r="A1355" s="309"/>
      <c r="B1355" s="310"/>
      <c r="C1355" s="263"/>
      <c r="D1355" s="263"/>
      <c r="E1355" s="263"/>
      <c r="F1355" s="263"/>
      <c r="G1355" s="263"/>
      <c r="H1355" s="263"/>
      <c r="I1355" s="625"/>
      <c r="J1355" s="314"/>
      <c r="K1355" s="314"/>
      <c r="L1355" s="744"/>
      <c r="M1355" s="746"/>
      <c r="N1355" s="312"/>
      <c r="O1355" s="312"/>
      <c r="P1355" s="312"/>
      <c r="Q1355" s="312"/>
      <c r="R1355" s="312"/>
      <c r="S1355" s="312"/>
      <c r="T1355" s="263"/>
      <c r="U1355" s="263"/>
      <c r="V1355" s="263"/>
      <c r="W1355" s="258"/>
      <c r="X1355" s="263"/>
      <c r="Y1355" s="263"/>
      <c r="Z1355" s="263"/>
      <c r="AA1355" s="263"/>
      <c r="AB1355" s="312"/>
      <c r="AC1355" s="312"/>
      <c r="AD1355" s="312"/>
      <c r="AE1355" s="312"/>
      <c r="AF1355" s="312"/>
      <c r="AG1355" s="312"/>
      <c r="AH1355" s="312"/>
      <c r="AI1355" s="312"/>
      <c r="AJ1355" s="263"/>
      <c r="AK1355" s="263"/>
      <c r="AL1355" s="263"/>
      <c r="AM1355" s="263"/>
      <c r="AN1355" s="263"/>
      <c r="AO1355" s="263"/>
      <c r="AP1355" s="263"/>
      <c r="AQ1355" s="263"/>
      <c r="AS1355" s="117"/>
      <c r="AT1355" s="117"/>
      <c r="FK1355" s="125"/>
      <c r="FL1355" s="125"/>
      <c r="FM1355" s="125"/>
    </row>
    <row r="1356" spans="1:169" x14ac:dyDescent="0.3">
      <c r="A1356" s="309"/>
      <c r="B1356" s="310"/>
      <c r="C1356" s="263"/>
      <c r="D1356" s="263"/>
      <c r="E1356" s="263"/>
      <c r="F1356" s="263"/>
      <c r="G1356" s="263"/>
      <c r="H1356" s="263"/>
      <c r="I1356" s="625"/>
      <c r="J1356" s="314"/>
      <c r="K1356" s="314"/>
      <c r="L1356" s="744"/>
      <c r="M1356" s="746"/>
      <c r="N1356" s="312"/>
      <c r="O1356" s="312"/>
      <c r="P1356" s="312"/>
      <c r="Q1356" s="312"/>
      <c r="R1356" s="312"/>
      <c r="S1356" s="312"/>
      <c r="T1356" s="263"/>
      <c r="U1356" s="263"/>
      <c r="V1356" s="263"/>
      <c r="W1356" s="258"/>
      <c r="X1356" s="263"/>
      <c r="Y1356" s="263"/>
      <c r="Z1356" s="263"/>
      <c r="AA1356" s="263"/>
      <c r="AB1356" s="312"/>
      <c r="AC1356" s="312"/>
      <c r="AD1356" s="312"/>
      <c r="AE1356" s="312"/>
      <c r="AF1356" s="312"/>
      <c r="AG1356" s="312"/>
      <c r="AH1356" s="312"/>
      <c r="AI1356" s="312"/>
      <c r="AJ1356" s="263"/>
      <c r="AK1356" s="263"/>
      <c r="AL1356" s="263"/>
      <c r="AM1356" s="263"/>
      <c r="AN1356" s="263"/>
      <c r="AO1356" s="263"/>
      <c r="AP1356" s="263"/>
      <c r="AQ1356" s="263"/>
      <c r="AS1356" s="117"/>
      <c r="AT1356" s="117"/>
      <c r="FK1356" s="125"/>
      <c r="FL1356" s="125"/>
      <c r="FM1356" s="125"/>
    </row>
    <row r="1357" spans="1:169" x14ac:dyDescent="0.3">
      <c r="A1357" s="309"/>
      <c r="B1357" s="310"/>
      <c r="C1357" s="263"/>
      <c r="D1357" s="263"/>
      <c r="E1357" s="263"/>
      <c r="F1357" s="263"/>
      <c r="G1357" s="263"/>
      <c r="H1357" s="263"/>
      <c r="I1357" s="625"/>
      <c r="J1357" s="314"/>
      <c r="K1357" s="314"/>
      <c r="L1357" s="744"/>
      <c r="M1357" s="746"/>
      <c r="N1357" s="312"/>
      <c r="O1357" s="312"/>
      <c r="P1357" s="312"/>
      <c r="Q1357" s="312"/>
      <c r="R1357" s="312"/>
      <c r="S1357" s="312"/>
      <c r="T1357" s="263"/>
      <c r="U1357" s="263"/>
      <c r="V1357" s="263"/>
      <c r="W1357" s="258"/>
      <c r="X1357" s="263"/>
      <c r="Y1357" s="263"/>
      <c r="Z1357" s="263"/>
      <c r="AA1357" s="263"/>
      <c r="AB1357" s="312"/>
      <c r="AC1357" s="312"/>
      <c r="AD1357" s="312"/>
      <c r="AE1357" s="312"/>
      <c r="AF1357" s="312"/>
      <c r="AG1357" s="312"/>
      <c r="AH1357" s="312"/>
      <c r="AI1357" s="312"/>
      <c r="AJ1357" s="263"/>
      <c r="AK1357" s="263"/>
      <c r="AL1357" s="263"/>
      <c r="AM1357" s="263"/>
      <c r="AN1357" s="263"/>
      <c r="AO1357" s="263"/>
      <c r="AP1357" s="263"/>
      <c r="AQ1357" s="263"/>
      <c r="AS1357" s="117"/>
      <c r="AT1357" s="117"/>
      <c r="FK1357" s="125"/>
      <c r="FL1357" s="125"/>
      <c r="FM1357" s="125"/>
    </row>
    <row r="1358" spans="1:169" x14ac:dyDescent="0.3">
      <c r="A1358" s="309"/>
      <c r="B1358" s="310"/>
      <c r="C1358" s="263"/>
      <c r="D1358" s="263"/>
      <c r="E1358" s="263"/>
      <c r="F1358" s="263"/>
      <c r="G1358" s="263"/>
      <c r="H1358" s="263"/>
      <c r="I1358" s="625"/>
      <c r="J1358" s="314"/>
      <c r="K1358" s="314"/>
      <c r="L1358" s="744"/>
      <c r="M1358" s="746"/>
      <c r="N1358" s="312"/>
      <c r="O1358" s="312"/>
      <c r="P1358" s="312"/>
      <c r="Q1358" s="312"/>
      <c r="R1358" s="312"/>
      <c r="S1358" s="312"/>
      <c r="T1358" s="263"/>
      <c r="U1358" s="263"/>
      <c r="V1358" s="263"/>
      <c r="W1358" s="258"/>
      <c r="X1358" s="263"/>
      <c r="Y1358" s="263"/>
      <c r="Z1358" s="263"/>
      <c r="AA1358" s="263"/>
      <c r="AB1358" s="312"/>
      <c r="AC1358" s="312"/>
      <c r="AD1358" s="312"/>
      <c r="AE1358" s="312"/>
      <c r="AF1358" s="312"/>
      <c r="AG1358" s="312"/>
      <c r="AH1358" s="312"/>
      <c r="AI1358" s="312"/>
      <c r="AJ1358" s="263"/>
      <c r="AK1358" s="263"/>
      <c r="AL1358" s="263"/>
      <c r="AM1358" s="263"/>
      <c r="AN1358" s="263"/>
      <c r="AO1358" s="263"/>
      <c r="AP1358" s="263"/>
      <c r="AQ1358" s="263"/>
      <c r="AS1358" s="117"/>
      <c r="AT1358" s="117"/>
      <c r="FK1358" s="125"/>
      <c r="FL1358" s="125"/>
      <c r="FM1358" s="125"/>
    </row>
    <row r="1359" spans="1:169" x14ac:dyDescent="0.3">
      <c r="A1359" s="309"/>
      <c r="B1359" s="310"/>
      <c r="C1359" s="263"/>
      <c r="D1359" s="263"/>
      <c r="E1359" s="263"/>
      <c r="F1359" s="263"/>
      <c r="G1359" s="263"/>
      <c r="H1359" s="263"/>
      <c r="I1359" s="625"/>
      <c r="J1359" s="314"/>
      <c r="K1359" s="314"/>
      <c r="L1359" s="744"/>
      <c r="M1359" s="746"/>
      <c r="N1359" s="312"/>
      <c r="O1359" s="312"/>
      <c r="P1359" s="312"/>
      <c r="Q1359" s="312"/>
      <c r="R1359" s="312"/>
      <c r="S1359" s="312"/>
      <c r="T1359" s="263"/>
      <c r="U1359" s="263"/>
      <c r="V1359" s="263"/>
      <c r="W1359" s="258"/>
      <c r="X1359" s="263"/>
      <c r="Y1359" s="263"/>
      <c r="Z1359" s="263"/>
      <c r="AA1359" s="263"/>
      <c r="AB1359" s="312"/>
      <c r="AC1359" s="312"/>
      <c r="AD1359" s="312"/>
      <c r="AE1359" s="312"/>
      <c r="AF1359" s="312"/>
      <c r="AG1359" s="312"/>
      <c r="AH1359" s="312"/>
      <c r="AI1359" s="312"/>
      <c r="AJ1359" s="263"/>
      <c r="AK1359" s="263"/>
      <c r="AL1359" s="263"/>
      <c r="AM1359" s="263"/>
      <c r="AN1359" s="263"/>
      <c r="AO1359" s="263"/>
      <c r="AP1359" s="263"/>
      <c r="AQ1359" s="263"/>
      <c r="AS1359" s="117"/>
      <c r="AT1359" s="117"/>
      <c r="FK1359" s="125"/>
      <c r="FL1359" s="125"/>
      <c r="FM1359" s="125"/>
    </row>
    <row r="1360" spans="1:169" x14ac:dyDescent="0.3">
      <c r="A1360" s="309"/>
      <c r="B1360" s="310"/>
      <c r="C1360" s="263"/>
      <c r="D1360" s="263"/>
      <c r="E1360" s="263"/>
      <c r="F1360" s="263"/>
      <c r="G1360" s="263"/>
      <c r="H1360" s="263"/>
      <c r="I1360" s="625"/>
      <c r="J1360" s="314"/>
      <c r="K1360" s="314"/>
      <c r="L1360" s="744"/>
      <c r="M1360" s="746"/>
      <c r="N1360" s="312"/>
      <c r="O1360" s="312"/>
      <c r="P1360" s="312"/>
      <c r="Q1360" s="312"/>
      <c r="R1360" s="312"/>
      <c r="S1360" s="312"/>
      <c r="T1360" s="263"/>
      <c r="U1360" s="263"/>
      <c r="V1360" s="263"/>
      <c r="W1360" s="258"/>
      <c r="X1360" s="263"/>
      <c r="Y1360" s="263"/>
      <c r="Z1360" s="263"/>
      <c r="AA1360" s="263"/>
      <c r="AB1360" s="312"/>
      <c r="AC1360" s="312"/>
      <c r="AD1360" s="312"/>
      <c r="AE1360" s="312"/>
      <c r="AF1360" s="312"/>
      <c r="AG1360" s="312"/>
      <c r="AH1360" s="312"/>
      <c r="AI1360" s="312"/>
      <c r="AJ1360" s="263"/>
      <c r="AK1360" s="263"/>
      <c r="AL1360" s="263"/>
      <c r="AM1360" s="263"/>
      <c r="AN1360" s="263"/>
      <c r="AO1360" s="263"/>
      <c r="AP1360" s="263"/>
      <c r="AQ1360" s="263"/>
      <c r="AS1360" s="117"/>
      <c r="AT1360" s="117"/>
      <c r="FK1360" s="125"/>
      <c r="FL1360" s="125"/>
      <c r="FM1360" s="125"/>
    </row>
    <row r="1361" spans="1:169" x14ac:dyDescent="0.3">
      <c r="A1361" s="309"/>
      <c r="B1361" s="310"/>
      <c r="C1361" s="263"/>
      <c r="D1361" s="263"/>
      <c r="E1361" s="263"/>
      <c r="F1361" s="263"/>
      <c r="G1361" s="263"/>
      <c r="H1361" s="263"/>
      <c r="I1361" s="625"/>
      <c r="J1361" s="314"/>
      <c r="K1361" s="314"/>
      <c r="L1361" s="744"/>
      <c r="M1361" s="746"/>
      <c r="N1361" s="312"/>
      <c r="O1361" s="312"/>
      <c r="P1361" s="312"/>
      <c r="Q1361" s="312"/>
      <c r="R1361" s="312"/>
      <c r="S1361" s="312"/>
      <c r="T1361" s="263"/>
      <c r="U1361" s="263"/>
      <c r="V1361" s="263"/>
      <c r="W1361" s="258"/>
      <c r="X1361" s="263"/>
      <c r="Y1361" s="263"/>
      <c r="Z1361" s="263"/>
      <c r="AA1361" s="263"/>
      <c r="AB1361" s="312"/>
      <c r="AC1361" s="312"/>
      <c r="AD1361" s="312"/>
      <c r="AE1361" s="312"/>
      <c r="AF1361" s="312"/>
      <c r="AG1361" s="312"/>
      <c r="AH1361" s="312"/>
      <c r="AI1361" s="312"/>
      <c r="AJ1361" s="263"/>
      <c r="AK1361" s="263"/>
      <c r="AL1361" s="263"/>
      <c r="AM1361" s="263"/>
      <c r="AN1361" s="263"/>
      <c r="AO1361" s="263"/>
      <c r="AP1361" s="263"/>
      <c r="AQ1361" s="263"/>
      <c r="AS1361" s="117"/>
      <c r="AT1361" s="117"/>
      <c r="FK1361" s="125"/>
      <c r="FL1361" s="125"/>
      <c r="FM1361" s="125"/>
    </row>
    <row r="1362" spans="1:169" x14ac:dyDescent="0.3">
      <c r="A1362" s="309"/>
      <c r="B1362" s="310"/>
      <c r="C1362" s="263"/>
      <c r="D1362" s="263"/>
      <c r="E1362" s="263"/>
      <c r="F1362" s="263"/>
      <c r="G1362" s="263"/>
      <c r="H1362" s="263"/>
      <c r="I1362" s="625"/>
      <c r="J1362" s="314"/>
      <c r="K1362" s="314"/>
      <c r="L1362" s="744"/>
      <c r="M1362" s="746"/>
      <c r="N1362" s="312"/>
      <c r="O1362" s="312"/>
      <c r="P1362" s="312"/>
      <c r="Q1362" s="312"/>
      <c r="R1362" s="312"/>
      <c r="S1362" s="312"/>
      <c r="T1362" s="263"/>
      <c r="U1362" s="263"/>
      <c r="V1362" s="263"/>
      <c r="W1362" s="258"/>
      <c r="X1362" s="263"/>
      <c r="Y1362" s="263"/>
      <c r="Z1362" s="263"/>
      <c r="AA1362" s="263"/>
      <c r="AB1362" s="312"/>
      <c r="AC1362" s="312"/>
      <c r="AD1362" s="312"/>
      <c r="AE1362" s="312"/>
      <c r="AF1362" s="312"/>
      <c r="AG1362" s="312"/>
      <c r="AH1362" s="312"/>
      <c r="AI1362" s="312"/>
      <c r="AJ1362" s="263"/>
      <c r="AK1362" s="263"/>
      <c r="AL1362" s="263"/>
      <c r="AM1362" s="263"/>
      <c r="AN1362" s="263"/>
      <c r="AO1362" s="263"/>
      <c r="AP1362" s="263"/>
      <c r="AQ1362" s="263"/>
      <c r="AS1362" s="117"/>
      <c r="AT1362" s="117"/>
      <c r="FK1362" s="125"/>
      <c r="FL1362" s="125"/>
      <c r="FM1362" s="125"/>
    </row>
    <row r="1363" spans="1:169" x14ac:dyDescent="0.3">
      <c r="A1363" s="309"/>
      <c r="B1363" s="310"/>
      <c r="C1363" s="263"/>
      <c r="D1363" s="263"/>
      <c r="E1363" s="263"/>
      <c r="F1363" s="263"/>
      <c r="G1363" s="263"/>
      <c r="H1363" s="263"/>
      <c r="I1363" s="625"/>
      <c r="J1363" s="314"/>
      <c r="K1363" s="314"/>
      <c r="L1363" s="744"/>
      <c r="M1363" s="746"/>
      <c r="N1363" s="312"/>
      <c r="O1363" s="312"/>
      <c r="P1363" s="312"/>
      <c r="Q1363" s="312"/>
      <c r="R1363" s="312"/>
      <c r="S1363" s="312"/>
      <c r="T1363" s="263"/>
      <c r="U1363" s="263"/>
      <c r="V1363" s="263"/>
      <c r="W1363" s="258"/>
      <c r="X1363" s="263"/>
      <c r="Y1363" s="263"/>
      <c r="Z1363" s="263"/>
      <c r="AA1363" s="263"/>
      <c r="AB1363" s="312"/>
      <c r="AC1363" s="312"/>
      <c r="AD1363" s="312"/>
      <c r="AE1363" s="312"/>
      <c r="AF1363" s="312"/>
      <c r="AG1363" s="312"/>
      <c r="AH1363" s="312"/>
      <c r="AI1363" s="312"/>
      <c r="AJ1363" s="263"/>
      <c r="AK1363" s="263"/>
      <c r="AL1363" s="263"/>
      <c r="AM1363" s="263"/>
      <c r="AN1363" s="263"/>
      <c r="AO1363" s="263"/>
      <c r="AP1363" s="263"/>
      <c r="AQ1363" s="263"/>
      <c r="AS1363" s="117"/>
      <c r="AT1363" s="117"/>
      <c r="FK1363" s="125"/>
      <c r="FL1363" s="125"/>
      <c r="FM1363" s="125"/>
    </row>
    <row r="1364" spans="1:169" x14ac:dyDescent="0.3">
      <c r="A1364" s="309"/>
      <c r="B1364" s="310"/>
      <c r="C1364" s="263"/>
      <c r="D1364" s="263"/>
      <c r="E1364" s="263"/>
      <c r="F1364" s="263"/>
      <c r="G1364" s="263"/>
      <c r="H1364" s="263"/>
      <c r="I1364" s="625"/>
      <c r="J1364" s="314"/>
      <c r="K1364" s="314"/>
      <c r="L1364" s="744"/>
      <c r="M1364" s="746"/>
      <c r="N1364" s="312"/>
      <c r="O1364" s="312"/>
      <c r="P1364" s="312"/>
      <c r="Q1364" s="312"/>
      <c r="R1364" s="312"/>
      <c r="S1364" s="312"/>
      <c r="T1364" s="263"/>
      <c r="U1364" s="263"/>
      <c r="V1364" s="263"/>
      <c r="W1364" s="258"/>
      <c r="X1364" s="263"/>
      <c r="Y1364" s="263"/>
      <c r="Z1364" s="263"/>
      <c r="AA1364" s="263"/>
      <c r="AB1364" s="312"/>
      <c r="AC1364" s="312"/>
      <c r="AD1364" s="312"/>
      <c r="AE1364" s="312"/>
      <c r="AF1364" s="312"/>
      <c r="AG1364" s="312"/>
      <c r="AH1364" s="312"/>
      <c r="AI1364" s="312"/>
      <c r="AJ1364" s="263"/>
      <c r="AK1364" s="263"/>
      <c r="AL1364" s="263"/>
      <c r="AM1364" s="263"/>
      <c r="AN1364" s="263"/>
      <c r="AO1364" s="263"/>
      <c r="AP1364" s="263"/>
      <c r="AQ1364" s="263"/>
      <c r="AS1364" s="117"/>
      <c r="AT1364" s="117"/>
      <c r="FK1364" s="125"/>
      <c r="FL1364" s="125"/>
      <c r="FM1364" s="125"/>
    </row>
    <row r="1365" spans="1:169" x14ac:dyDescent="0.3">
      <c r="A1365" s="309"/>
      <c r="B1365" s="310"/>
      <c r="C1365" s="263"/>
      <c r="D1365" s="263"/>
      <c r="E1365" s="263"/>
      <c r="F1365" s="263"/>
      <c r="G1365" s="263"/>
      <c r="H1365" s="263"/>
      <c r="I1365" s="625"/>
      <c r="J1365" s="314"/>
      <c r="K1365" s="314"/>
      <c r="L1365" s="744"/>
      <c r="M1365" s="746"/>
      <c r="N1365" s="312"/>
      <c r="O1365" s="312"/>
      <c r="P1365" s="312"/>
      <c r="Q1365" s="312"/>
      <c r="R1365" s="312"/>
      <c r="S1365" s="312"/>
      <c r="T1365" s="263"/>
      <c r="U1365" s="263"/>
      <c r="V1365" s="263"/>
      <c r="W1365" s="258"/>
      <c r="X1365" s="263"/>
      <c r="Y1365" s="263"/>
      <c r="Z1365" s="263"/>
      <c r="AA1365" s="263"/>
      <c r="AB1365" s="312"/>
      <c r="AC1365" s="312"/>
      <c r="AD1365" s="312"/>
      <c r="AE1365" s="312"/>
      <c r="AF1365" s="312"/>
      <c r="AG1365" s="312"/>
      <c r="AH1365" s="312"/>
      <c r="AI1365" s="312"/>
      <c r="AJ1365" s="263"/>
      <c r="AK1365" s="263"/>
      <c r="AL1365" s="263"/>
      <c r="AM1365" s="263"/>
      <c r="AN1365" s="263"/>
      <c r="AO1365" s="263"/>
      <c r="AP1365" s="263"/>
      <c r="AQ1365" s="263"/>
      <c r="AS1365" s="117"/>
      <c r="AT1365" s="117"/>
      <c r="FK1365" s="125"/>
      <c r="FL1365" s="125"/>
      <c r="FM1365" s="125"/>
    </row>
    <row r="1366" spans="1:169" x14ac:dyDescent="0.3">
      <c r="A1366" s="309"/>
      <c r="B1366" s="310"/>
      <c r="C1366" s="263"/>
      <c r="D1366" s="263"/>
      <c r="E1366" s="263"/>
      <c r="F1366" s="263"/>
      <c r="G1366" s="263"/>
      <c r="H1366" s="263"/>
      <c r="I1366" s="625"/>
      <c r="J1366" s="314"/>
      <c r="K1366" s="314"/>
      <c r="L1366" s="744"/>
      <c r="M1366" s="746"/>
      <c r="N1366" s="312"/>
      <c r="O1366" s="312"/>
      <c r="P1366" s="312"/>
      <c r="Q1366" s="312"/>
      <c r="R1366" s="312"/>
      <c r="S1366" s="312"/>
      <c r="T1366" s="263"/>
      <c r="U1366" s="263"/>
      <c r="V1366" s="263"/>
      <c r="W1366" s="258"/>
      <c r="X1366" s="263"/>
      <c r="Y1366" s="263"/>
      <c r="Z1366" s="263"/>
      <c r="AA1366" s="263"/>
      <c r="AB1366" s="312"/>
      <c r="AC1366" s="312"/>
      <c r="AD1366" s="312"/>
      <c r="AE1366" s="312"/>
      <c r="AF1366" s="312"/>
      <c r="AG1366" s="312"/>
      <c r="AH1366" s="312"/>
      <c r="AI1366" s="312"/>
      <c r="AJ1366" s="263"/>
      <c r="AK1366" s="263"/>
      <c r="AL1366" s="263"/>
      <c r="AM1366" s="263"/>
      <c r="AN1366" s="263"/>
      <c r="AO1366" s="263"/>
      <c r="AP1366" s="263"/>
      <c r="AQ1366" s="263"/>
      <c r="AS1366" s="117"/>
      <c r="AT1366" s="117"/>
      <c r="FK1366" s="125"/>
      <c r="FL1366" s="125"/>
      <c r="FM1366" s="125"/>
    </row>
    <row r="1367" spans="1:169" x14ac:dyDescent="0.3">
      <c r="A1367" s="309"/>
      <c r="B1367" s="310"/>
      <c r="C1367" s="263"/>
      <c r="D1367" s="263"/>
      <c r="E1367" s="263"/>
      <c r="F1367" s="263"/>
      <c r="G1367" s="263"/>
      <c r="H1367" s="263"/>
      <c r="I1367" s="625"/>
      <c r="J1367" s="314"/>
      <c r="K1367" s="314"/>
      <c r="L1367" s="744"/>
      <c r="M1367" s="746"/>
      <c r="N1367" s="312"/>
      <c r="O1367" s="312"/>
      <c r="P1367" s="312"/>
      <c r="Q1367" s="312"/>
      <c r="R1367" s="312"/>
      <c r="S1367" s="312"/>
      <c r="T1367" s="263"/>
      <c r="U1367" s="263"/>
      <c r="V1367" s="263"/>
      <c r="W1367" s="258"/>
      <c r="X1367" s="263"/>
      <c r="Y1367" s="263"/>
      <c r="Z1367" s="263"/>
      <c r="AA1367" s="263"/>
      <c r="AB1367" s="312"/>
      <c r="AC1367" s="312"/>
      <c r="AD1367" s="312"/>
      <c r="AE1367" s="312"/>
      <c r="AF1367" s="312"/>
      <c r="AG1367" s="312"/>
      <c r="AH1367" s="312"/>
      <c r="AI1367" s="312"/>
      <c r="AJ1367" s="263"/>
      <c r="AK1367" s="263"/>
      <c r="AL1367" s="263"/>
      <c r="AM1367" s="263"/>
      <c r="AN1367" s="263"/>
      <c r="AO1367" s="263"/>
      <c r="AP1367" s="263"/>
      <c r="AQ1367" s="263"/>
      <c r="AS1367" s="117"/>
      <c r="AT1367" s="117"/>
      <c r="FK1367" s="125"/>
      <c r="FL1367" s="125"/>
      <c r="FM1367" s="125"/>
    </row>
    <row r="1368" spans="1:169" x14ac:dyDescent="0.3">
      <c r="A1368" s="309"/>
      <c r="B1368" s="310"/>
      <c r="C1368" s="263"/>
      <c r="D1368" s="263"/>
      <c r="E1368" s="263"/>
      <c r="F1368" s="263"/>
      <c r="G1368" s="263"/>
      <c r="H1368" s="263"/>
      <c r="I1368" s="625"/>
      <c r="J1368" s="314"/>
      <c r="K1368" s="314"/>
      <c r="L1368" s="744"/>
      <c r="M1368" s="746"/>
      <c r="N1368" s="312"/>
      <c r="O1368" s="312"/>
      <c r="P1368" s="312"/>
      <c r="Q1368" s="312"/>
      <c r="R1368" s="312"/>
      <c r="S1368" s="312"/>
      <c r="T1368" s="263"/>
      <c r="U1368" s="263"/>
      <c r="V1368" s="263"/>
      <c r="W1368" s="258"/>
      <c r="X1368" s="263"/>
      <c r="Y1368" s="263"/>
      <c r="Z1368" s="263"/>
      <c r="AA1368" s="263"/>
      <c r="AB1368" s="312"/>
      <c r="AC1368" s="312"/>
      <c r="AD1368" s="312"/>
      <c r="AE1368" s="312"/>
      <c r="AF1368" s="312"/>
      <c r="AG1368" s="312"/>
      <c r="AH1368" s="312"/>
      <c r="AI1368" s="312"/>
      <c r="AJ1368" s="263"/>
      <c r="AK1368" s="263"/>
      <c r="AL1368" s="263"/>
      <c r="AM1368" s="263"/>
      <c r="AN1368" s="263"/>
      <c r="AO1368" s="263"/>
      <c r="AP1368" s="263"/>
      <c r="AQ1368" s="263"/>
      <c r="AS1368" s="117"/>
      <c r="AT1368" s="117"/>
      <c r="FK1368" s="125"/>
      <c r="FL1368" s="125"/>
      <c r="FM1368" s="125"/>
    </row>
    <row r="1369" spans="1:169" x14ac:dyDescent="0.3">
      <c r="A1369" s="309"/>
      <c r="B1369" s="310"/>
      <c r="C1369" s="263"/>
      <c r="D1369" s="263"/>
      <c r="E1369" s="263"/>
      <c r="F1369" s="263"/>
      <c r="G1369" s="263"/>
      <c r="H1369" s="263"/>
      <c r="I1369" s="625"/>
      <c r="J1369" s="314"/>
      <c r="K1369" s="314"/>
      <c r="L1369" s="744"/>
      <c r="M1369" s="746"/>
      <c r="N1369" s="312"/>
      <c r="O1369" s="312"/>
      <c r="P1369" s="312"/>
      <c r="Q1369" s="312"/>
      <c r="R1369" s="312"/>
      <c r="S1369" s="312"/>
      <c r="T1369" s="263"/>
      <c r="U1369" s="263"/>
      <c r="V1369" s="263"/>
      <c r="W1369" s="258"/>
      <c r="X1369" s="263"/>
      <c r="Y1369" s="263"/>
      <c r="Z1369" s="263"/>
      <c r="AA1369" s="263"/>
      <c r="AB1369" s="312"/>
      <c r="AC1369" s="312"/>
      <c r="AD1369" s="312"/>
      <c r="AE1369" s="312"/>
      <c r="AF1369" s="312"/>
      <c r="AG1369" s="312"/>
      <c r="AH1369" s="312"/>
      <c r="AI1369" s="312"/>
      <c r="AJ1369" s="263"/>
      <c r="AK1369" s="263"/>
      <c r="AL1369" s="263"/>
      <c r="AM1369" s="263"/>
      <c r="AN1369" s="263"/>
      <c r="AO1369" s="263"/>
      <c r="AP1369" s="263"/>
      <c r="AQ1369" s="263"/>
      <c r="AS1369" s="117"/>
      <c r="AT1369" s="117"/>
      <c r="FK1369" s="125"/>
      <c r="FL1369" s="125"/>
      <c r="FM1369" s="125"/>
    </row>
    <row r="1370" spans="1:169" x14ac:dyDescent="0.3">
      <c r="A1370" s="309"/>
      <c r="B1370" s="310"/>
      <c r="C1370" s="263"/>
      <c r="D1370" s="263"/>
      <c r="E1370" s="263"/>
      <c r="F1370" s="263"/>
      <c r="G1370" s="263"/>
      <c r="H1370" s="263"/>
      <c r="I1370" s="625"/>
      <c r="J1370" s="314"/>
      <c r="K1370" s="314"/>
      <c r="L1370" s="744"/>
      <c r="M1370" s="746"/>
      <c r="N1370" s="312"/>
      <c r="O1370" s="312"/>
      <c r="P1370" s="312"/>
      <c r="Q1370" s="312"/>
      <c r="R1370" s="312"/>
      <c r="S1370" s="312"/>
      <c r="T1370" s="263"/>
      <c r="U1370" s="263"/>
      <c r="V1370" s="263"/>
      <c r="W1370" s="258"/>
      <c r="X1370" s="263"/>
      <c r="Y1370" s="263"/>
      <c r="Z1370" s="263"/>
      <c r="AA1370" s="263"/>
      <c r="AB1370" s="312"/>
      <c r="AC1370" s="312"/>
      <c r="AD1370" s="312"/>
      <c r="AE1370" s="312"/>
      <c r="AF1370" s="312"/>
      <c r="AG1370" s="312"/>
      <c r="AH1370" s="312"/>
      <c r="AI1370" s="312"/>
      <c r="AJ1370" s="263"/>
      <c r="AK1370" s="263"/>
      <c r="AL1370" s="263"/>
      <c r="AM1370" s="263"/>
      <c r="AN1370" s="263"/>
      <c r="AO1370" s="263"/>
      <c r="AP1370" s="263"/>
      <c r="AQ1370" s="263"/>
      <c r="AS1370" s="117"/>
      <c r="AT1370" s="117"/>
      <c r="FK1370" s="125"/>
      <c r="FL1370" s="125"/>
      <c r="FM1370" s="125"/>
    </row>
    <row r="1371" spans="1:169" x14ac:dyDescent="0.3">
      <c r="A1371" s="309"/>
      <c r="B1371" s="310"/>
      <c r="C1371" s="263"/>
      <c r="D1371" s="263"/>
      <c r="E1371" s="263"/>
      <c r="F1371" s="263"/>
      <c r="G1371" s="263"/>
      <c r="H1371" s="263"/>
      <c r="I1371" s="625"/>
      <c r="J1371" s="314"/>
      <c r="K1371" s="314"/>
      <c r="L1371" s="744"/>
      <c r="M1371" s="746"/>
      <c r="N1371" s="312"/>
      <c r="O1371" s="312"/>
      <c r="P1371" s="312"/>
      <c r="Q1371" s="312"/>
      <c r="R1371" s="312"/>
      <c r="S1371" s="312"/>
      <c r="T1371" s="263"/>
      <c r="U1371" s="263"/>
      <c r="V1371" s="263"/>
      <c r="W1371" s="258"/>
      <c r="X1371" s="263"/>
      <c r="Y1371" s="263"/>
      <c r="Z1371" s="263"/>
      <c r="AA1371" s="263"/>
      <c r="AB1371" s="312"/>
      <c r="AC1371" s="312"/>
      <c r="AD1371" s="312"/>
      <c r="AE1371" s="312"/>
      <c r="AF1371" s="312"/>
      <c r="AG1371" s="312"/>
      <c r="AH1371" s="312"/>
      <c r="AI1371" s="312"/>
      <c r="AJ1371" s="263"/>
      <c r="AK1371" s="263"/>
      <c r="AL1371" s="263"/>
      <c r="AM1371" s="263"/>
      <c r="AN1371" s="263"/>
      <c r="AO1371" s="263"/>
      <c r="AP1371" s="263"/>
      <c r="AQ1371" s="263"/>
      <c r="AS1371" s="117"/>
      <c r="AT1371" s="117"/>
      <c r="FK1371" s="125"/>
      <c r="FL1371" s="125"/>
      <c r="FM1371" s="125"/>
    </row>
    <row r="1372" spans="1:169" x14ac:dyDescent="0.3">
      <c r="A1372" s="309"/>
      <c r="B1372" s="310"/>
      <c r="C1372" s="263"/>
      <c r="D1372" s="263"/>
      <c r="E1372" s="263"/>
      <c r="F1372" s="263"/>
      <c r="G1372" s="263"/>
      <c r="H1372" s="263"/>
      <c r="I1372" s="625"/>
      <c r="J1372" s="314"/>
      <c r="K1372" s="314"/>
      <c r="L1372" s="744"/>
      <c r="M1372" s="746"/>
      <c r="N1372" s="312"/>
      <c r="O1372" s="312"/>
      <c r="P1372" s="312"/>
      <c r="Q1372" s="312"/>
      <c r="R1372" s="312"/>
      <c r="S1372" s="312"/>
      <c r="T1372" s="263"/>
      <c r="U1372" s="263"/>
      <c r="V1372" s="263"/>
      <c r="W1372" s="258"/>
      <c r="X1372" s="263"/>
      <c r="Y1372" s="263"/>
      <c r="Z1372" s="263"/>
      <c r="AA1372" s="263"/>
      <c r="AB1372" s="312"/>
      <c r="AC1372" s="312"/>
      <c r="AD1372" s="312"/>
      <c r="AE1372" s="312"/>
      <c r="AF1372" s="312"/>
      <c r="AG1372" s="312"/>
      <c r="AH1372" s="312"/>
      <c r="AI1372" s="312"/>
      <c r="AJ1372" s="263"/>
      <c r="AK1372" s="263"/>
      <c r="AL1372" s="263"/>
      <c r="AM1372" s="263"/>
      <c r="AN1372" s="263"/>
      <c r="AO1372" s="263"/>
      <c r="AP1372" s="263"/>
      <c r="AQ1372" s="263"/>
      <c r="AS1372" s="117"/>
      <c r="AT1372" s="117"/>
      <c r="FK1372" s="125"/>
      <c r="FL1372" s="125"/>
      <c r="FM1372" s="125"/>
    </row>
    <row r="1373" spans="1:169" x14ac:dyDescent="0.3">
      <c r="A1373" s="309"/>
      <c r="B1373" s="310"/>
      <c r="C1373" s="263"/>
      <c r="D1373" s="263"/>
      <c r="E1373" s="263"/>
      <c r="F1373" s="263"/>
      <c r="G1373" s="263"/>
      <c r="H1373" s="263"/>
      <c r="I1373" s="625"/>
      <c r="J1373" s="314"/>
      <c r="K1373" s="314"/>
      <c r="L1373" s="744"/>
      <c r="M1373" s="746"/>
      <c r="N1373" s="312"/>
      <c r="O1373" s="312"/>
      <c r="P1373" s="312"/>
      <c r="Q1373" s="312"/>
      <c r="R1373" s="312"/>
      <c r="S1373" s="312"/>
      <c r="T1373" s="263"/>
      <c r="U1373" s="263"/>
      <c r="V1373" s="263"/>
      <c r="W1373" s="258"/>
      <c r="X1373" s="263"/>
      <c r="Y1373" s="263"/>
      <c r="Z1373" s="263"/>
      <c r="AA1373" s="263"/>
      <c r="AB1373" s="312"/>
      <c r="AC1373" s="312"/>
      <c r="AD1373" s="312"/>
      <c r="AE1373" s="312"/>
      <c r="AF1373" s="312"/>
      <c r="AG1373" s="312"/>
      <c r="AH1373" s="312"/>
      <c r="AI1373" s="312"/>
      <c r="AJ1373" s="263"/>
      <c r="AK1373" s="263"/>
      <c r="AL1373" s="263"/>
      <c r="AM1373" s="263"/>
      <c r="AN1373" s="263"/>
      <c r="AO1373" s="263"/>
      <c r="AP1373" s="263"/>
      <c r="AQ1373" s="263"/>
      <c r="AS1373" s="117"/>
      <c r="AT1373" s="117"/>
      <c r="FK1373" s="125"/>
      <c r="FL1373" s="125"/>
      <c r="FM1373" s="125"/>
    </row>
    <row r="1374" spans="1:169" x14ac:dyDescent="0.3">
      <c r="A1374" s="309"/>
      <c r="B1374" s="310"/>
      <c r="C1374" s="263"/>
      <c r="D1374" s="263"/>
      <c r="E1374" s="263"/>
      <c r="F1374" s="263"/>
      <c r="G1374" s="263"/>
      <c r="H1374" s="263"/>
      <c r="I1374" s="625"/>
      <c r="J1374" s="314"/>
      <c r="K1374" s="314"/>
      <c r="L1374" s="744"/>
      <c r="M1374" s="746"/>
      <c r="N1374" s="312"/>
      <c r="O1374" s="312"/>
      <c r="P1374" s="312"/>
      <c r="Q1374" s="312"/>
      <c r="R1374" s="312"/>
      <c r="S1374" s="312"/>
      <c r="T1374" s="263"/>
      <c r="U1374" s="263"/>
      <c r="V1374" s="263"/>
      <c r="W1374" s="258"/>
      <c r="X1374" s="263"/>
      <c r="Y1374" s="263"/>
      <c r="Z1374" s="263"/>
      <c r="AA1374" s="263"/>
      <c r="AB1374" s="312"/>
      <c r="AC1374" s="312"/>
      <c r="AD1374" s="312"/>
      <c r="AE1374" s="312"/>
      <c r="AF1374" s="312"/>
      <c r="AG1374" s="312"/>
      <c r="AH1374" s="312"/>
      <c r="AI1374" s="312"/>
      <c r="AJ1374" s="263"/>
      <c r="AK1374" s="263"/>
      <c r="AL1374" s="263"/>
      <c r="AM1374" s="263"/>
      <c r="AN1374" s="263"/>
      <c r="AO1374" s="263"/>
      <c r="AP1374" s="263"/>
      <c r="AQ1374" s="263"/>
      <c r="AS1374" s="117"/>
      <c r="AT1374" s="117"/>
      <c r="FK1374" s="125"/>
      <c r="FL1374" s="125"/>
      <c r="FM1374" s="125"/>
    </row>
    <row r="1375" spans="1:169" x14ac:dyDescent="0.3">
      <c r="A1375" s="309"/>
      <c r="B1375" s="310"/>
      <c r="C1375" s="263"/>
      <c r="D1375" s="263"/>
      <c r="E1375" s="263"/>
      <c r="F1375" s="263"/>
      <c r="G1375" s="263"/>
      <c r="H1375" s="263"/>
      <c r="I1375" s="625"/>
      <c r="J1375" s="314"/>
      <c r="K1375" s="314"/>
      <c r="L1375" s="744"/>
      <c r="M1375" s="746"/>
      <c r="N1375" s="312"/>
      <c r="O1375" s="312"/>
      <c r="P1375" s="312"/>
      <c r="Q1375" s="312"/>
      <c r="R1375" s="312"/>
      <c r="S1375" s="312"/>
      <c r="T1375" s="263"/>
      <c r="U1375" s="263"/>
      <c r="V1375" s="263"/>
      <c r="W1375" s="258"/>
      <c r="X1375" s="263"/>
      <c r="Y1375" s="263"/>
      <c r="Z1375" s="263"/>
      <c r="AA1375" s="263"/>
      <c r="AB1375" s="312"/>
      <c r="AC1375" s="312"/>
      <c r="AD1375" s="312"/>
      <c r="AE1375" s="312"/>
      <c r="AF1375" s="312"/>
      <c r="AG1375" s="312"/>
      <c r="AH1375" s="312"/>
      <c r="AI1375" s="312"/>
      <c r="AJ1375" s="263"/>
      <c r="AK1375" s="263"/>
      <c r="AL1375" s="263"/>
      <c r="AM1375" s="263"/>
      <c r="AN1375" s="263"/>
      <c r="AO1375" s="263"/>
      <c r="AP1375" s="263"/>
      <c r="AQ1375" s="263"/>
      <c r="AS1375" s="117"/>
      <c r="AT1375" s="117"/>
      <c r="FK1375" s="125"/>
      <c r="FL1375" s="125"/>
      <c r="FM1375" s="125"/>
    </row>
    <row r="1376" spans="1:169" x14ac:dyDescent="0.3">
      <c r="A1376" s="309"/>
      <c r="B1376" s="310"/>
      <c r="C1376" s="263"/>
      <c r="D1376" s="263"/>
      <c r="E1376" s="263"/>
      <c r="F1376" s="263"/>
      <c r="G1376" s="263"/>
      <c r="H1376" s="263"/>
      <c r="I1376" s="625"/>
      <c r="J1376" s="314"/>
      <c r="K1376" s="314"/>
      <c r="L1376" s="744"/>
      <c r="M1376" s="746"/>
      <c r="N1376" s="312"/>
      <c r="O1376" s="312"/>
      <c r="P1376" s="312"/>
      <c r="Q1376" s="312"/>
      <c r="R1376" s="312"/>
      <c r="S1376" s="312"/>
      <c r="T1376" s="263"/>
      <c r="U1376" s="263"/>
      <c r="V1376" s="263"/>
      <c r="W1376" s="258"/>
      <c r="X1376" s="263"/>
      <c r="Y1376" s="263"/>
      <c r="Z1376" s="263"/>
      <c r="AA1376" s="263"/>
      <c r="AB1376" s="312"/>
      <c r="AC1376" s="312"/>
      <c r="AD1376" s="312"/>
      <c r="AE1376" s="312"/>
      <c r="AF1376" s="312"/>
      <c r="AG1376" s="312"/>
      <c r="AH1376" s="312"/>
      <c r="AI1376" s="312"/>
      <c r="AJ1376" s="263"/>
      <c r="AK1376" s="263"/>
      <c r="AL1376" s="263"/>
      <c r="AM1376" s="263"/>
      <c r="AN1376" s="263"/>
      <c r="AO1376" s="263"/>
      <c r="AP1376" s="263"/>
      <c r="AQ1376" s="263"/>
      <c r="AS1376" s="117"/>
      <c r="AT1376" s="117"/>
      <c r="FK1376" s="125"/>
      <c r="FL1376" s="125"/>
      <c r="FM1376" s="125"/>
    </row>
    <row r="1377" spans="1:169" x14ac:dyDescent="0.3">
      <c r="A1377" s="309"/>
      <c r="B1377" s="310"/>
      <c r="C1377" s="263"/>
      <c r="D1377" s="263"/>
      <c r="E1377" s="263"/>
      <c r="F1377" s="263"/>
      <c r="G1377" s="263"/>
      <c r="H1377" s="263"/>
      <c r="I1377" s="625"/>
      <c r="J1377" s="314"/>
      <c r="K1377" s="314"/>
      <c r="L1377" s="744"/>
      <c r="M1377" s="746"/>
      <c r="N1377" s="312"/>
      <c r="O1377" s="312"/>
      <c r="P1377" s="312"/>
      <c r="Q1377" s="312"/>
      <c r="R1377" s="312"/>
      <c r="S1377" s="312"/>
      <c r="T1377" s="263"/>
      <c r="U1377" s="263"/>
      <c r="V1377" s="263"/>
      <c r="W1377" s="258"/>
      <c r="X1377" s="263"/>
      <c r="Y1377" s="263"/>
      <c r="Z1377" s="263"/>
      <c r="AA1377" s="263"/>
      <c r="AB1377" s="312"/>
      <c r="AC1377" s="312"/>
      <c r="AD1377" s="312"/>
      <c r="AE1377" s="312"/>
      <c r="AF1377" s="312"/>
      <c r="AG1377" s="312"/>
      <c r="AH1377" s="312"/>
      <c r="AI1377" s="312"/>
      <c r="AJ1377" s="263"/>
      <c r="AK1377" s="263"/>
      <c r="AL1377" s="263"/>
      <c r="AM1377" s="263"/>
      <c r="AN1377" s="263"/>
      <c r="AO1377" s="263"/>
      <c r="AP1377" s="263"/>
      <c r="AQ1377" s="263"/>
      <c r="AS1377" s="117"/>
      <c r="AT1377" s="117"/>
      <c r="FK1377" s="125"/>
      <c r="FL1377" s="125"/>
      <c r="FM1377" s="125"/>
    </row>
    <row r="1378" spans="1:169" x14ac:dyDescent="0.3">
      <c r="A1378" s="309"/>
      <c r="B1378" s="310"/>
      <c r="C1378" s="263"/>
      <c r="D1378" s="263"/>
      <c r="E1378" s="263"/>
      <c r="F1378" s="263"/>
      <c r="G1378" s="263"/>
      <c r="H1378" s="263"/>
      <c r="I1378" s="625"/>
      <c r="J1378" s="314"/>
      <c r="K1378" s="314"/>
      <c r="L1378" s="744"/>
      <c r="M1378" s="746"/>
      <c r="N1378" s="312"/>
      <c r="O1378" s="312"/>
      <c r="P1378" s="312"/>
      <c r="Q1378" s="312"/>
      <c r="R1378" s="312"/>
      <c r="S1378" s="312"/>
      <c r="T1378" s="263"/>
      <c r="U1378" s="263"/>
      <c r="V1378" s="263"/>
      <c r="W1378" s="258"/>
      <c r="X1378" s="263"/>
      <c r="Y1378" s="263"/>
      <c r="Z1378" s="263"/>
      <c r="AA1378" s="263"/>
      <c r="AB1378" s="312"/>
      <c r="AC1378" s="312"/>
      <c r="AD1378" s="312"/>
      <c r="AE1378" s="312"/>
      <c r="AF1378" s="312"/>
      <c r="AG1378" s="312"/>
      <c r="AH1378" s="312"/>
      <c r="AI1378" s="312"/>
      <c r="AJ1378" s="263"/>
      <c r="AK1378" s="263"/>
      <c r="AL1378" s="263"/>
      <c r="AM1378" s="263"/>
      <c r="AN1378" s="263"/>
      <c r="AO1378" s="263"/>
      <c r="AP1378" s="263"/>
      <c r="AQ1378" s="263"/>
      <c r="AS1378" s="117"/>
      <c r="AT1378" s="117"/>
      <c r="FK1378" s="125"/>
      <c r="FL1378" s="125"/>
      <c r="FM1378" s="125"/>
    </row>
    <row r="1379" spans="1:169" x14ac:dyDescent="0.3">
      <c r="A1379" s="309"/>
      <c r="B1379" s="310"/>
      <c r="C1379" s="263"/>
      <c r="D1379" s="263"/>
      <c r="E1379" s="263"/>
      <c r="F1379" s="263"/>
      <c r="G1379" s="263"/>
      <c r="H1379" s="263"/>
      <c r="I1379" s="625"/>
      <c r="J1379" s="314"/>
      <c r="K1379" s="314"/>
      <c r="L1379" s="744"/>
      <c r="M1379" s="746"/>
      <c r="N1379" s="312"/>
      <c r="O1379" s="312"/>
      <c r="P1379" s="312"/>
      <c r="Q1379" s="312"/>
      <c r="R1379" s="312"/>
      <c r="S1379" s="312"/>
      <c r="T1379" s="263"/>
      <c r="U1379" s="263"/>
      <c r="V1379" s="263"/>
      <c r="W1379" s="258"/>
      <c r="X1379" s="263"/>
      <c r="Y1379" s="263"/>
      <c r="Z1379" s="263"/>
      <c r="AA1379" s="263"/>
      <c r="AB1379" s="312"/>
      <c r="AC1379" s="312"/>
      <c r="AD1379" s="312"/>
      <c r="AE1379" s="312"/>
      <c r="AF1379" s="312"/>
      <c r="AG1379" s="312"/>
      <c r="AH1379" s="312"/>
      <c r="AI1379" s="312"/>
      <c r="AJ1379" s="263"/>
      <c r="AK1379" s="263"/>
      <c r="AL1379" s="263"/>
      <c r="AM1379" s="263"/>
      <c r="AN1379" s="263"/>
      <c r="AO1379" s="263"/>
      <c r="AP1379" s="263"/>
      <c r="AQ1379" s="263"/>
      <c r="AS1379" s="117"/>
      <c r="AT1379" s="117"/>
      <c r="FK1379" s="125"/>
      <c r="FL1379" s="125"/>
      <c r="FM1379" s="125"/>
    </row>
    <row r="1380" spans="1:169" x14ac:dyDescent="0.3">
      <c r="A1380" s="309"/>
      <c r="B1380" s="310"/>
      <c r="C1380" s="263"/>
      <c r="D1380" s="263"/>
      <c r="E1380" s="263"/>
      <c r="F1380" s="263"/>
      <c r="G1380" s="263"/>
      <c r="H1380" s="263"/>
      <c r="I1380" s="625"/>
      <c r="J1380" s="314"/>
      <c r="K1380" s="314"/>
      <c r="L1380" s="744"/>
      <c r="M1380" s="746"/>
      <c r="N1380" s="312"/>
      <c r="O1380" s="312"/>
      <c r="P1380" s="312"/>
      <c r="Q1380" s="312"/>
      <c r="R1380" s="312"/>
      <c r="S1380" s="312"/>
      <c r="T1380" s="263"/>
      <c r="U1380" s="263"/>
      <c r="V1380" s="263"/>
      <c r="W1380" s="258"/>
      <c r="X1380" s="263"/>
      <c r="Y1380" s="263"/>
      <c r="Z1380" s="263"/>
      <c r="AA1380" s="263"/>
      <c r="AB1380" s="312"/>
      <c r="AC1380" s="312"/>
      <c r="AD1380" s="312"/>
      <c r="AE1380" s="312"/>
      <c r="AF1380" s="312"/>
      <c r="AG1380" s="312"/>
      <c r="AH1380" s="312"/>
      <c r="AI1380" s="312"/>
      <c r="AJ1380" s="263"/>
      <c r="AK1380" s="263"/>
      <c r="AL1380" s="263"/>
      <c r="AM1380" s="263"/>
      <c r="AN1380" s="263"/>
      <c r="AO1380" s="263"/>
      <c r="AP1380" s="263"/>
      <c r="AQ1380" s="263"/>
      <c r="AS1380" s="117"/>
      <c r="AT1380" s="117"/>
      <c r="FK1380" s="125"/>
      <c r="FL1380" s="125"/>
      <c r="FM1380" s="125"/>
    </row>
    <row r="1381" spans="1:169" x14ac:dyDescent="0.3">
      <c r="A1381" s="309"/>
      <c r="B1381" s="310"/>
      <c r="C1381" s="263"/>
      <c r="D1381" s="263"/>
      <c r="E1381" s="263"/>
      <c r="F1381" s="263"/>
      <c r="G1381" s="263"/>
      <c r="H1381" s="263"/>
      <c r="I1381" s="625"/>
      <c r="J1381" s="314"/>
      <c r="K1381" s="314"/>
      <c r="L1381" s="744"/>
      <c r="M1381" s="746"/>
      <c r="N1381" s="312"/>
      <c r="O1381" s="312"/>
      <c r="P1381" s="312"/>
      <c r="Q1381" s="312"/>
      <c r="R1381" s="312"/>
      <c r="S1381" s="312"/>
      <c r="T1381" s="263"/>
      <c r="U1381" s="263"/>
      <c r="V1381" s="263"/>
      <c r="W1381" s="258"/>
      <c r="X1381" s="263"/>
      <c r="Y1381" s="263"/>
      <c r="Z1381" s="263"/>
      <c r="AA1381" s="263"/>
      <c r="AB1381" s="312"/>
      <c r="AC1381" s="312"/>
      <c r="AD1381" s="312"/>
      <c r="AE1381" s="312"/>
      <c r="AF1381" s="312"/>
      <c r="AG1381" s="312"/>
      <c r="AH1381" s="312"/>
      <c r="AI1381" s="312"/>
      <c r="AJ1381" s="263"/>
      <c r="AK1381" s="263"/>
      <c r="AL1381" s="263"/>
      <c r="AM1381" s="263"/>
      <c r="AN1381" s="263"/>
      <c r="AO1381" s="263"/>
      <c r="AP1381" s="263"/>
      <c r="AQ1381" s="263"/>
      <c r="AS1381" s="117"/>
      <c r="AT1381" s="117"/>
      <c r="FK1381" s="125"/>
      <c r="FL1381" s="125"/>
      <c r="FM1381" s="125"/>
    </row>
    <row r="1382" spans="1:169" x14ac:dyDescent="0.3">
      <c r="A1382" s="309"/>
      <c r="B1382" s="310"/>
      <c r="C1382" s="263"/>
      <c r="D1382" s="263"/>
      <c r="E1382" s="263"/>
      <c r="F1382" s="263"/>
      <c r="G1382" s="263"/>
      <c r="H1382" s="263"/>
      <c r="I1382" s="625"/>
      <c r="J1382" s="314"/>
      <c r="K1382" s="314"/>
      <c r="L1382" s="744"/>
      <c r="M1382" s="746"/>
      <c r="N1382" s="312"/>
      <c r="O1382" s="312"/>
      <c r="P1382" s="312"/>
      <c r="Q1382" s="312"/>
      <c r="R1382" s="312"/>
      <c r="S1382" s="312"/>
      <c r="T1382" s="263"/>
      <c r="U1382" s="263"/>
      <c r="V1382" s="263"/>
      <c r="W1382" s="258"/>
      <c r="X1382" s="263"/>
      <c r="Y1382" s="263"/>
      <c r="Z1382" s="263"/>
      <c r="AA1382" s="263"/>
      <c r="AB1382" s="312"/>
      <c r="AC1382" s="312"/>
      <c r="AD1382" s="312"/>
      <c r="AE1382" s="312"/>
      <c r="AF1382" s="312"/>
      <c r="AG1382" s="312"/>
      <c r="AH1382" s="312"/>
      <c r="AI1382" s="312"/>
      <c r="AJ1382" s="263"/>
      <c r="AK1382" s="263"/>
      <c r="AL1382" s="263"/>
      <c r="AM1382" s="263"/>
      <c r="AN1382" s="263"/>
      <c r="AO1382" s="263"/>
      <c r="AP1382" s="263"/>
      <c r="AQ1382" s="263"/>
      <c r="AS1382" s="117"/>
      <c r="AT1382" s="117"/>
      <c r="FK1382" s="125"/>
      <c r="FL1382" s="125"/>
      <c r="FM1382" s="125"/>
    </row>
    <row r="1383" spans="1:169" x14ac:dyDescent="0.3">
      <c r="A1383" s="309"/>
      <c r="B1383" s="310"/>
      <c r="C1383" s="263"/>
      <c r="D1383" s="263"/>
      <c r="E1383" s="263"/>
      <c r="F1383" s="263"/>
      <c r="G1383" s="263"/>
      <c r="H1383" s="263"/>
      <c r="I1383" s="625"/>
      <c r="J1383" s="314"/>
      <c r="K1383" s="314"/>
      <c r="L1383" s="744"/>
      <c r="M1383" s="746"/>
      <c r="N1383" s="312"/>
      <c r="O1383" s="312"/>
      <c r="P1383" s="312"/>
      <c r="Q1383" s="312"/>
      <c r="R1383" s="312"/>
      <c r="S1383" s="312"/>
      <c r="T1383" s="263"/>
      <c r="U1383" s="263"/>
      <c r="V1383" s="263"/>
      <c r="W1383" s="258"/>
      <c r="X1383" s="263"/>
      <c r="Y1383" s="263"/>
      <c r="Z1383" s="263"/>
      <c r="AA1383" s="263"/>
      <c r="AB1383" s="312"/>
      <c r="AC1383" s="312"/>
      <c r="AD1383" s="312"/>
      <c r="AE1383" s="312"/>
      <c r="AF1383" s="312"/>
      <c r="AG1383" s="312"/>
      <c r="AH1383" s="312"/>
      <c r="AI1383" s="312"/>
      <c r="AJ1383" s="263"/>
      <c r="AK1383" s="263"/>
      <c r="AL1383" s="263"/>
      <c r="AM1383" s="263"/>
      <c r="AN1383" s="263"/>
      <c r="AO1383" s="263"/>
      <c r="AP1383" s="263"/>
      <c r="AQ1383" s="263"/>
      <c r="AS1383" s="117"/>
      <c r="AT1383" s="117"/>
      <c r="FK1383" s="125"/>
      <c r="FL1383" s="125"/>
      <c r="FM1383" s="125"/>
    </row>
    <row r="1384" spans="1:169" x14ac:dyDescent="0.3">
      <c r="A1384" s="309"/>
      <c r="B1384" s="310"/>
      <c r="C1384" s="263"/>
      <c r="D1384" s="263"/>
      <c r="E1384" s="263"/>
      <c r="F1384" s="263"/>
      <c r="G1384" s="263"/>
      <c r="H1384" s="263"/>
      <c r="I1384" s="625"/>
      <c r="J1384" s="314"/>
      <c r="K1384" s="314"/>
      <c r="L1384" s="744"/>
      <c r="M1384" s="746"/>
      <c r="N1384" s="312"/>
      <c r="O1384" s="312"/>
      <c r="P1384" s="312"/>
      <c r="Q1384" s="312"/>
      <c r="R1384" s="312"/>
      <c r="S1384" s="312"/>
      <c r="T1384" s="263"/>
      <c r="U1384" s="263"/>
      <c r="V1384" s="263"/>
      <c r="W1384" s="258"/>
      <c r="X1384" s="263"/>
      <c r="Y1384" s="263"/>
      <c r="Z1384" s="263"/>
      <c r="AA1384" s="263"/>
      <c r="AB1384" s="312"/>
      <c r="AC1384" s="312"/>
      <c r="AD1384" s="312"/>
      <c r="AE1384" s="312"/>
      <c r="AF1384" s="312"/>
      <c r="AG1384" s="312"/>
      <c r="AH1384" s="312"/>
      <c r="AI1384" s="312"/>
      <c r="AJ1384" s="263"/>
      <c r="AK1384" s="263"/>
      <c r="AL1384" s="263"/>
      <c r="AM1384" s="263"/>
      <c r="AN1384" s="263"/>
      <c r="AO1384" s="263"/>
      <c r="AP1384" s="263"/>
      <c r="AQ1384" s="263"/>
      <c r="AS1384" s="117"/>
      <c r="AT1384" s="117"/>
      <c r="FK1384" s="125"/>
      <c r="FL1384" s="125"/>
      <c r="FM1384" s="125"/>
    </row>
    <row r="1385" spans="1:169" x14ac:dyDescent="0.3">
      <c r="A1385" s="309"/>
      <c r="B1385" s="310"/>
      <c r="C1385" s="263"/>
      <c r="D1385" s="263"/>
      <c r="E1385" s="263"/>
      <c r="F1385" s="263"/>
      <c r="G1385" s="263"/>
      <c r="H1385" s="263"/>
      <c r="I1385" s="625"/>
      <c r="J1385" s="314"/>
      <c r="K1385" s="314"/>
      <c r="L1385" s="744"/>
      <c r="M1385" s="746"/>
      <c r="N1385" s="312"/>
      <c r="O1385" s="312"/>
      <c r="P1385" s="312"/>
      <c r="Q1385" s="312"/>
      <c r="R1385" s="312"/>
      <c r="S1385" s="312"/>
      <c r="T1385" s="263"/>
      <c r="U1385" s="263"/>
      <c r="V1385" s="263"/>
      <c r="W1385" s="258"/>
      <c r="X1385" s="263"/>
      <c r="Y1385" s="263"/>
      <c r="Z1385" s="263"/>
      <c r="AA1385" s="263"/>
      <c r="AB1385" s="312"/>
      <c r="AC1385" s="312"/>
      <c r="AD1385" s="312"/>
      <c r="AE1385" s="312"/>
      <c r="AF1385" s="312"/>
      <c r="AG1385" s="312"/>
      <c r="AH1385" s="312"/>
      <c r="AI1385" s="312"/>
      <c r="AJ1385" s="263"/>
      <c r="AK1385" s="263"/>
      <c r="AL1385" s="263"/>
      <c r="AM1385" s="263"/>
      <c r="AN1385" s="263"/>
      <c r="AO1385" s="263"/>
      <c r="AP1385" s="263"/>
      <c r="AQ1385" s="263"/>
      <c r="AS1385" s="117"/>
      <c r="AT1385" s="117"/>
      <c r="FK1385" s="125"/>
      <c r="FL1385" s="125"/>
      <c r="FM1385" s="125"/>
    </row>
    <row r="1386" spans="1:169" x14ac:dyDescent="0.3">
      <c r="A1386" s="309"/>
      <c r="B1386" s="310"/>
      <c r="C1386" s="263"/>
      <c r="D1386" s="263"/>
      <c r="E1386" s="263"/>
      <c r="F1386" s="263"/>
      <c r="G1386" s="263"/>
      <c r="H1386" s="263"/>
      <c r="I1386" s="625"/>
      <c r="J1386" s="314"/>
      <c r="K1386" s="314"/>
      <c r="L1386" s="744"/>
      <c r="M1386" s="746"/>
      <c r="N1386" s="312"/>
      <c r="O1386" s="312"/>
      <c r="P1386" s="312"/>
      <c r="Q1386" s="312"/>
      <c r="R1386" s="312"/>
      <c r="S1386" s="312"/>
      <c r="T1386" s="263"/>
      <c r="U1386" s="263"/>
      <c r="V1386" s="263"/>
      <c r="W1386" s="258"/>
      <c r="X1386" s="263"/>
      <c r="Y1386" s="263"/>
      <c r="Z1386" s="263"/>
      <c r="AA1386" s="263"/>
      <c r="AB1386" s="312"/>
      <c r="AC1386" s="312"/>
      <c r="AD1386" s="312"/>
      <c r="AE1386" s="312"/>
      <c r="AF1386" s="312"/>
      <c r="AG1386" s="312"/>
      <c r="AH1386" s="312"/>
      <c r="AI1386" s="312"/>
      <c r="AJ1386" s="263"/>
      <c r="AK1386" s="263"/>
      <c r="AL1386" s="263"/>
      <c r="AM1386" s="263"/>
      <c r="AN1386" s="263"/>
      <c r="AO1386" s="263"/>
      <c r="AP1386" s="263"/>
      <c r="AQ1386" s="263"/>
      <c r="AS1386" s="117"/>
      <c r="AT1386" s="117"/>
      <c r="FK1386" s="125"/>
      <c r="FL1386" s="125"/>
      <c r="FM1386" s="125"/>
    </row>
    <row r="1387" spans="1:169" x14ac:dyDescent="0.3">
      <c r="A1387" s="309"/>
      <c r="B1387" s="310"/>
      <c r="C1387" s="263"/>
      <c r="D1387" s="263"/>
      <c r="E1387" s="263"/>
      <c r="F1387" s="263"/>
      <c r="G1387" s="263"/>
      <c r="H1387" s="263"/>
      <c r="I1387" s="625"/>
      <c r="J1387" s="314"/>
      <c r="K1387" s="314"/>
      <c r="L1387" s="744"/>
      <c r="M1387" s="746"/>
      <c r="N1387" s="312"/>
      <c r="O1387" s="312"/>
      <c r="P1387" s="312"/>
      <c r="Q1387" s="312"/>
      <c r="R1387" s="312"/>
      <c r="S1387" s="312"/>
      <c r="T1387" s="263"/>
      <c r="U1387" s="263"/>
      <c r="V1387" s="263"/>
      <c r="W1387" s="258"/>
      <c r="X1387" s="263"/>
      <c r="Y1387" s="263"/>
      <c r="Z1387" s="263"/>
      <c r="AA1387" s="263"/>
      <c r="AB1387" s="312"/>
      <c r="AC1387" s="312"/>
      <c r="AD1387" s="312"/>
      <c r="AE1387" s="312"/>
      <c r="AF1387" s="312"/>
      <c r="AG1387" s="312"/>
      <c r="AH1387" s="312"/>
      <c r="AI1387" s="312"/>
      <c r="AJ1387" s="263"/>
      <c r="AK1387" s="263"/>
      <c r="AL1387" s="263"/>
      <c r="AM1387" s="263"/>
      <c r="AN1387" s="263"/>
      <c r="AO1387" s="263"/>
      <c r="AP1387" s="263"/>
      <c r="AQ1387" s="263"/>
      <c r="AS1387" s="117"/>
      <c r="AT1387" s="117"/>
      <c r="FK1387" s="125"/>
      <c r="FL1387" s="125"/>
      <c r="FM1387" s="125"/>
    </row>
    <row r="1388" spans="1:169" x14ac:dyDescent="0.3">
      <c r="A1388" s="309"/>
      <c r="B1388" s="310"/>
      <c r="C1388" s="263"/>
      <c r="D1388" s="263"/>
      <c r="E1388" s="263"/>
      <c r="F1388" s="263"/>
      <c r="G1388" s="263"/>
      <c r="H1388" s="263"/>
      <c r="I1388" s="625"/>
      <c r="J1388" s="314"/>
      <c r="K1388" s="314"/>
      <c r="L1388" s="744"/>
      <c r="M1388" s="746"/>
      <c r="N1388" s="312"/>
      <c r="O1388" s="312"/>
      <c r="P1388" s="312"/>
      <c r="Q1388" s="312"/>
      <c r="R1388" s="312"/>
      <c r="S1388" s="312"/>
      <c r="T1388" s="263"/>
      <c r="U1388" s="263"/>
      <c r="V1388" s="263"/>
      <c r="W1388" s="258"/>
      <c r="X1388" s="263"/>
      <c r="Y1388" s="263"/>
      <c r="Z1388" s="263"/>
      <c r="AA1388" s="263"/>
      <c r="AB1388" s="312"/>
      <c r="AC1388" s="312"/>
      <c r="AD1388" s="312"/>
      <c r="AE1388" s="312"/>
      <c r="AF1388" s="312"/>
      <c r="AG1388" s="312"/>
      <c r="AH1388" s="312"/>
      <c r="AI1388" s="312"/>
      <c r="AJ1388" s="263"/>
      <c r="AK1388" s="263"/>
      <c r="AL1388" s="263"/>
      <c r="AM1388" s="263"/>
      <c r="AN1388" s="263"/>
      <c r="AO1388" s="263"/>
      <c r="AP1388" s="263"/>
      <c r="AQ1388" s="263"/>
      <c r="AS1388" s="117"/>
      <c r="AT1388" s="117"/>
      <c r="FK1388" s="125"/>
      <c r="FL1388" s="125"/>
      <c r="FM1388" s="125"/>
    </row>
    <row r="1389" spans="1:169" x14ac:dyDescent="0.3">
      <c r="A1389" s="309"/>
      <c r="B1389" s="310"/>
      <c r="C1389" s="263"/>
      <c r="D1389" s="263"/>
      <c r="E1389" s="263"/>
      <c r="F1389" s="263"/>
      <c r="G1389" s="263"/>
      <c r="H1389" s="263"/>
      <c r="I1389" s="625"/>
      <c r="J1389" s="314"/>
      <c r="K1389" s="314"/>
      <c r="L1389" s="744"/>
      <c r="M1389" s="746"/>
      <c r="N1389" s="312"/>
      <c r="O1389" s="312"/>
      <c r="P1389" s="312"/>
      <c r="Q1389" s="312"/>
      <c r="R1389" s="312"/>
      <c r="S1389" s="312"/>
      <c r="T1389" s="263"/>
      <c r="U1389" s="263"/>
      <c r="V1389" s="263"/>
      <c r="W1389" s="258"/>
      <c r="X1389" s="263"/>
      <c r="Y1389" s="263"/>
      <c r="Z1389" s="263"/>
      <c r="AA1389" s="263"/>
      <c r="AB1389" s="312"/>
      <c r="AC1389" s="312"/>
      <c r="AD1389" s="312"/>
      <c r="AE1389" s="312"/>
      <c r="AF1389" s="312"/>
      <c r="AG1389" s="312"/>
      <c r="AH1389" s="312"/>
      <c r="AI1389" s="312"/>
      <c r="AJ1389" s="263"/>
      <c r="AK1389" s="263"/>
      <c r="AL1389" s="263"/>
      <c r="AM1389" s="263"/>
      <c r="AN1389" s="263"/>
      <c r="AO1389" s="263"/>
      <c r="AP1389" s="263"/>
      <c r="AQ1389" s="263"/>
      <c r="AS1389" s="117"/>
      <c r="AT1389" s="117"/>
      <c r="FK1389" s="125"/>
      <c r="FL1389" s="125"/>
      <c r="FM1389" s="125"/>
    </row>
    <row r="1390" spans="1:169" x14ac:dyDescent="0.3">
      <c r="A1390" s="309"/>
      <c r="B1390" s="310"/>
      <c r="C1390" s="263"/>
      <c r="D1390" s="263"/>
      <c r="E1390" s="263"/>
      <c r="F1390" s="263"/>
      <c r="G1390" s="263"/>
      <c r="H1390" s="263"/>
      <c r="I1390" s="625"/>
      <c r="J1390" s="314"/>
      <c r="K1390" s="314"/>
      <c r="L1390" s="744"/>
      <c r="M1390" s="746"/>
      <c r="N1390" s="312"/>
      <c r="O1390" s="312"/>
      <c r="P1390" s="312"/>
      <c r="Q1390" s="312"/>
      <c r="R1390" s="312"/>
      <c r="S1390" s="312"/>
      <c r="T1390" s="263"/>
      <c r="U1390" s="263"/>
      <c r="V1390" s="263"/>
      <c r="W1390" s="258"/>
      <c r="X1390" s="263"/>
      <c r="Y1390" s="263"/>
      <c r="Z1390" s="263"/>
      <c r="AA1390" s="263"/>
      <c r="AB1390" s="312"/>
      <c r="AC1390" s="312"/>
      <c r="AD1390" s="312"/>
      <c r="AE1390" s="312"/>
      <c r="AF1390" s="312"/>
      <c r="AG1390" s="312"/>
      <c r="AH1390" s="312"/>
      <c r="AI1390" s="312"/>
      <c r="AJ1390" s="263"/>
      <c r="AK1390" s="263"/>
      <c r="AL1390" s="263"/>
      <c r="AM1390" s="263"/>
      <c r="AN1390" s="263"/>
      <c r="AO1390" s="263"/>
      <c r="AP1390" s="263"/>
      <c r="AQ1390" s="263"/>
      <c r="AS1390" s="117"/>
      <c r="AT1390" s="117"/>
      <c r="FK1390" s="125"/>
      <c r="FL1390" s="125"/>
      <c r="FM1390" s="125"/>
    </row>
    <row r="1391" spans="1:169" x14ac:dyDescent="0.3">
      <c r="A1391" s="309"/>
      <c r="B1391" s="310"/>
      <c r="C1391" s="263"/>
      <c r="D1391" s="263"/>
      <c r="E1391" s="263"/>
      <c r="F1391" s="263"/>
      <c r="G1391" s="263"/>
      <c r="H1391" s="263"/>
      <c r="I1391" s="625"/>
      <c r="J1391" s="314"/>
      <c r="K1391" s="314"/>
      <c r="L1391" s="744"/>
      <c r="M1391" s="746"/>
      <c r="N1391" s="312"/>
      <c r="O1391" s="312"/>
      <c r="P1391" s="312"/>
      <c r="Q1391" s="312"/>
      <c r="R1391" s="312"/>
      <c r="S1391" s="312"/>
      <c r="T1391" s="263"/>
      <c r="U1391" s="263"/>
      <c r="V1391" s="263"/>
      <c r="W1391" s="258"/>
      <c r="X1391" s="263"/>
      <c r="Y1391" s="263"/>
      <c r="Z1391" s="263"/>
      <c r="AA1391" s="263"/>
      <c r="AB1391" s="312"/>
      <c r="AC1391" s="312"/>
      <c r="AD1391" s="312"/>
      <c r="AE1391" s="312"/>
      <c r="AF1391" s="312"/>
      <c r="AG1391" s="312"/>
      <c r="AH1391" s="312"/>
      <c r="AI1391" s="312"/>
      <c r="AJ1391" s="263"/>
      <c r="AK1391" s="263"/>
      <c r="AL1391" s="263"/>
      <c r="AM1391" s="263"/>
      <c r="AN1391" s="263"/>
      <c r="AO1391" s="263"/>
      <c r="AP1391" s="263"/>
      <c r="AQ1391" s="263"/>
      <c r="AS1391" s="117"/>
      <c r="AT1391" s="117"/>
      <c r="FK1391" s="125"/>
      <c r="FL1391" s="125"/>
      <c r="FM1391" s="125"/>
    </row>
    <row r="1392" spans="1:169" x14ac:dyDescent="0.3">
      <c r="A1392" s="309"/>
      <c r="B1392" s="310"/>
      <c r="C1392" s="263"/>
      <c r="D1392" s="263"/>
      <c r="E1392" s="263"/>
      <c r="F1392" s="263"/>
      <c r="G1392" s="263"/>
      <c r="H1392" s="263"/>
      <c r="I1392" s="625"/>
      <c r="J1392" s="314"/>
      <c r="K1392" s="314"/>
      <c r="L1392" s="744"/>
      <c r="M1392" s="746"/>
      <c r="N1392" s="312"/>
      <c r="O1392" s="312"/>
      <c r="P1392" s="312"/>
      <c r="Q1392" s="312"/>
      <c r="R1392" s="312"/>
      <c r="S1392" s="312"/>
      <c r="T1392" s="263"/>
      <c r="U1392" s="263"/>
      <c r="V1392" s="263"/>
      <c r="W1392" s="258"/>
      <c r="X1392" s="263"/>
      <c r="Y1392" s="263"/>
      <c r="Z1392" s="263"/>
      <c r="AA1392" s="263"/>
      <c r="AB1392" s="312"/>
      <c r="AC1392" s="312"/>
      <c r="AD1392" s="312"/>
      <c r="AE1392" s="312"/>
      <c r="AF1392" s="312"/>
      <c r="AG1392" s="312"/>
      <c r="AH1392" s="312"/>
      <c r="AI1392" s="312"/>
      <c r="AJ1392" s="263"/>
      <c r="AK1392" s="263"/>
      <c r="AL1392" s="263"/>
      <c r="AM1392" s="263"/>
      <c r="AN1392" s="263"/>
      <c r="AO1392" s="263"/>
      <c r="AP1392" s="263"/>
      <c r="AQ1392" s="263"/>
      <c r="AS1392" s="117"/>
      <c r="AT1392" s="117"/>
      <c r="FK1392" s="125"/>
      <c r="FL1392" s="125"/>
      <c r="FM1392" s="125"/>
    </row>
    <row r="1393" spans="1:169" x14ac:dyDescent="0.3">
      <c r="A1393" s="309"/>
      <c r="B1393" s="310"/>
      <c r="C1393" s="263"/>
      <c r="D1393" s="263"/>
      <c r="E1393" s="263"/>
      <c r="F1393" s="263"/>
      <c r="G1393" s="263"/>
      <c r="H1393" s="263"/>
      <c r="I1393" s="625"/>
      <c r="J1393" s="314"/>
      <c r="K1393" s="314"/>
      <c r="L1393" s="744"/>
      <c r="M1393" s="746"/>
      <c r="N1393" s="312"/>
      <c r="O1393" s="312"/>
      <c r="P1393" s="312"/>
      <c r="Q1393" s="312"/>
      <c r="R1393" s="312"/>
      <c r="S1393" s="312"/>
      <c r="T1393" s="263"/>
      <c r="U1393" s="263"/>
      <c r="V1393" s="263"/>
      <c r="W1393" s="258"/>
      <c r="X1393" s="263"/>
      <c r="Y1393" s="263"/>
      <c r="Z1393" s="263"/>
      <c r="AA1393" s="263"/>
      <c r="AB1393" s="312"/>
      <c r="AC1393" s="312"/>
      <c r="AD1393" s="312"/>
      <c r="AE1393" s="312"/>
      <c r="AF1393" s="312"/>
      <c r="AG1393" s="312"/>
      <c r="AH1393" s="312"/>
      <c r="AI1393" s="312"/>
      <c r="AJ1393" s="263"/>
      <c r="AK1393" s="263"/>
      <c r="AL1393" s="263"/>
      <c r="AM1393" s="263"/>
      <c r="AN1393" s="263"/>
      <c r="AO1393" s="263"/>
      <c r="AP1393" s="263"/>
      <c r="AQ1393" s="263"/>
      <c r="AS1393" s="117"/>
      <c r="AT1393" s="117"/>
      <c r="FK1393" s="125"/>
      <c r="FL1393" s="125"/>
      <c r="FM1393" s="125"/>
    </row>
    <row r="1394" spans="1:169" x14ac:dyDescent="0.3">
      <c r="A1394" s="309"/>
      <c r="B1394" s="310"/>
      <c r="C1394" s="263"/>
      <c r="D1394" s="263"/>
      <c r="E1394" s="263"/>
      <c r="F1394" s="263"/>
      <c r="G1394" s="263"/>
      <c r="H1394" s="263"/>
      <c r="I1394" s="625"/>
      <c r="J1394" s="314"/>
      <c r="K1394" s="314"/>
      <c r="L1394" s="744"/>
      <c r="M1394" s="746"/>
      <c r="N1394" s="312"/>
      <c r="O1394" s="312"/>
      <c r="P1394" s="312"/>
      <c r="Q1394" s="312"/>
      <c r="R1394" s="312"/>
      <c r="S1394" s="312"/>
      <c r="T1394" s="263"/>
      <c r="U1394" s="263"/>
      <c r="V1394" s="263"/>
      <c r="W1394" s="258"/>
      <c r="X1394" s="263"/>
      <c r="Y1394" s="263"/>
      <c r="Z1394" s="263"/>
      <c r="AA1394" s="263"/>
      <c r="AB1394" s="312"/>
      <c r="AC1394" s="312"/>
      <c r="AD1394" s="312"/>
      <c r="AE1394" s="312"/>
      <c r="AF1394" s="312"/>
      <c r="AG1394" s="312"/>
      <c r="AH1394" s="312"/>
      <c r="AI1394" s="312"/>
      <c r="AJ1394" s="263"/>
      <c r="AK1394" s="263"/>
      <c r="AL1394" s="263"/>
      <c r="AM1394" s="263"/>
      <c r="AN1394" s="263"/>
      <c r="AO1394" s="263"/>
      <c r="AP1394" s="263"/>
      <c r="AQ1394" s="263"/>
      <c r="AS1394" s="117"/>
      <c r="AT1394" s="117"/>
      <c r="FK1394" s="125"/>
      <c r="FL1394" s="125"/>
      <c r="FM1394" s="125"/>
    </row>
    <row r="1395" spans="1:169" x14ac:dyDescent="0.3">
      <c r="A1395" s="309"/>
      <c r="B1395" s="310"/>
      <c r="C1395" s="263"/>
      <c r="D1395" s="263"/>
      <c r="E1395" s="263"/>
      <c r="F1395" s="263"/>
      <c r="G1395" s="263"/>
      <c r="H1395" s="263"/>
      <c r="I1395" s="625"/>
      <c r="J1395" s="314"/>
      <c r="K1395" s="314"/>
      <c r="L1395" s="744"/>
      <c r="M1395" s="746"/>
      <c r="N1395" s="312"/>
      <c r="O1395" s="312"/>
      <c r="P1395" s="312"/>
      <c r="Q1395" s="312"/>
      <c r="R1395" s="312"/>
      <c r="S1395" s="312"/>
      <c r="T1395" s="263"/>
      <c r="U1395" s="263"/>
      <c r="V1395" s="263"/>
      <c r="W1395" s="258"/>
      <c r="X1395" s="263"/>
      <c r="Y1395" s="263"/>
      <c r="Z1395" s="263"/>
      <c r="AA1395" s="263"/>
      <c r="AB1395" s="312"/>
      <c r="AC1395" s="312"/>
      <c r="AD1395" s="312"/>
      <c r="AE1395" s="312"/>
      <c r="AF1395" s="312"/>
      <c r="AG1395" s="312"/>
      <c r="AH1395" s="312"/>
      <c r="AI1395" s="312"/>
      <c r="AJ1395" s="263"/>
      <c r="AK1395" s="263"/>
      <c r="AL1395" s="263"/>
      <c r="AM1395" s="263"/>
      <c r="AN1395" s="263"/>
      <c r="AO1395" s="263"/>
      <c r="AP1395" s="263"/>
      <c r="AQ1395" s="263"/>
      <c r="AS1395" s="117"/>
      <c r="AT1395" s="117"/>
      <c r="FK1395" s="125"/>
      <c r="FL1395" s="125"/>
      <c r="FM1395" s="125"/>
    </row>
    <row r="1396" spans="1:169" x14ac:dyDescent="0.3">
      <c r="A1396" s="309"/>
      <c r="B1396" s="310"/>
      <c r="C1396" s="263"/>
      <c r="D1396" s="263"/>
      <c r="E1396" s="263"/>
      <c r="F1396" s="263"/>
      <c r="G1396" s="263"/>
      <c r="H1396" s="263"/>
      <c r="I1396" s="625"/>
      <c r="J1396" s="314"/>
      <c r="K1396" s="314"/>
      <c r="L1396" s="744"/>
      <c r="M1396" s="746"/>
      <c r="N1396" s="312"/>
      <c r="O1396" s="312"/>
      <c r="P1396" s="312"/>
      <c r="Q1396" s="312"/>
      <c r="R1396" s="312"/>
      <c r="S1396" s="312"/>
      <c r="T1396" s="263"/>
      <c r="U1396" s="263"/>
      <c r="V1396" s="263"/>
      <c r="W1396" s="258"/>
      <c r="X1396" s="263"/>
      <c r="Y1396" s="263"/>
      <c r="Z1396" s="263"/>
      <c r="AA1396" s="263"/>
      <c r="AB1396" s="312"/>
      <c r="AC1396" s="312"/>
      <c r="AD1396" s="312"/>
      <c r="AE1396" s="312"/>
      <c r="AF1396" s="312"/>
      <c r="AG1396" s="312"/>
      <c r="AH1396" s="312"/>
      <c r="AI1396" s="312"/>
      <c r="AJ1396" s="263"/>
      <c r="AK1396" s="263"/>
      <c r="AL1396" s="263"/>
      <c r="AM1396" s="263"/>
      <c r="AN1396" s="263"/>
      <c r="AO1396" s="263"/>
      <c r="AP1396" s="263"/>
      <c r="AQ1396" s="263"/>
      <c r="AS1396" s="117"/>
      <c r="AT1396" s="117"/>
      <c r="FK1396" s="125"/>
      <c r="FL1396" s="125"/>
      <c r="FM1396" s="125"/>
    </row>
    <row r="1397" spans="1:169" x14ac:dyDescent="0.3">
      <c r="A1397" s="309"/>
      <c r="B1397" s="310"/>
      <c r="C1397" s="263"/>
      <c r="D1397" s="263"/>
      <c r="E1397" s="263"/>
      <c r="F1397" s="263"/>
      <c r="G1397" s="263"/>
      <c r="H1397" s="263"/>
      <c r="I1397" s="625"/>
      <c r="J1397" s="314"/>
      <c r="K1397" s="314"/>
      <c r="L1397" s="744"/>
      <c r="M1397" s="746"/>
      <c r="N1397" s="312"/>
      <c r="O1397" s="312"/>
      <c r="P1397" s="312"/>
      <c r="Q1397" s="312"/>
      <c r="R1397" s="312"/>
      <c r="S1397" s="312"/>
      <c r="T1397" s="263"/>
      <c r="U1397" s="263"/>
      <c r="V1397" s="263"/>
      <c r="W1397" s="258"/>
      <c r="X1397" s="263"/>
      <c r="Y1397" s="263"/>
      <c r="Z1397" s="263"/>
      <c r="AA1397" s="263"/>
      <c r="AB1397" s="312"/>
      <c r="AC1397" s="312"/>
      <c r="AD1397" s="312"/>
      <c r="AE1397" s="312"/>
      <c r="AF1397" s="312"/>
      <c r="AG1397" s="312"/>
      <c r="AH1397" s="312"/>
      <c r="AI1397" s="312"/>
      <c r="AJ1397" s="263"/>
      <c r="AK1397" s="263"/>
      <c r="AL1397" s="263"/>
      <c r="AM1397" s="263"/>
      <c r="AN1397" s="263"/>
      <c r="AO1397" s="263"/>
      <c r="AP1397" s="263"/>
      <c r="AQ1397" s="263"/>
      <c r="AS1397" s="117"/>
      <c r="AT1397" s="117"/>
      <c r="FK1397" s="125"/>
      <c r="FL1397" s="125"/>
      <c r="FM1397" s="125"/>
    </row>
    <row r="1398" spans="1:169" x14ac:dyDescent="0.3">
      <c r="A1398" s="309"/>
      <c r="B1398" s="310"/>
      <c r="C1398" s="263"/>
      <c r="D1398" s="263"/>
      <c r="E1398" s="263"/>
      <c r="F1398" s="263"/>
      <c r="G1398" s="263"/>
      <c r="H1398" s="263"/>
      <c r="I1398" s="625"/>
      <c r="J1398" s="314"/>
      <c r="K1398" s="314"/>
      <c r="L1398" s="744"/>
      <c r="M1398" s="746"/>
      <c r="N1398" s="312"/>
      <c r="O1398" s="312"/>
      <c r="P1398" s="312"/>
      <c r="Q1398" s="312"/>
      <c r="R1398" s="312"/>
      <c r="S1398" s="312"/>
      <c r="T1398" s="263"/>
      <c r="U1398" s="263"/>
      <c r="V1398" s="263"/>
      <c r="W1398" s="258"/>
      <c r="X1398" s="263"/>
      <c r="Y1398" s="263"/>
      <c r="Z1398" s="263"/>
      <c r="AA1398" s="263"/>
      <c r="AB1398" s="312"/>
      <c r="AC1398" s="312"/>
      <c r="AD1398" s="312"/>
      <c r="AE1398" s="312"/>
      <c r="AF1398" s="312"/>
      <c r="AG1398" s="312"/>
      <c r="AH1398" s="312"/>
      <c r="AI1398" s="312"/>
      <c r="AJ1398" s="263"/>
      <c r="AK1398" s="263"/>
      <c r="AL1398" s="263"/>
      <c r="AM1398" s="263"/>
      <c r="AN1398" s="263"/>
      <c r="AO1398" s="263"/>
      <c r="AP1398" s="263"/>
      <c r="AQ1398" s="263"/>
      <c r="AS1398" s="117"/>
      <c r="AT1398" s="117"/>
      <c r="FK1398" s="125"/>
      <c r="FL1398" s="125"/>
      <c r="FM1398" s="125"/>
    </row>
    <row r="1399" spans="1:169" x14ac:dyDescent="0.3">
      <c r="A1399" s="309"/>
      <c r="B1399" s="310"/>
      <c r="C1399" s="263"/>
      <c r="D1399" s="263"/>
      <c r="E1399" s="263"/>
      <c r="F1399" s="263"/>
      <c r="G1399" s="263"/>
      <c r="H1399" s="263"/>
      <c r="I1399" s="625"/>
      <c r="J1399" s="314"/>
      <c r="K1399" s="314"/>
      <c r="L1399" s="744"/>
      <c r="M1399" s="746"/>
      <c r="N1399" s="312"/>
      <c r="O1399" s="312"/>
      <c r="P1399" s="312"/>
      <c r="Q1399" s="312"/>
      <c r="R1399" s="312"/>
      <c r="S1399" s="312"/>
      <c r="T1399" s="263"/>
      <c r="U1399" s="263"/>
      <c r="V1399" s="263"/>
      <c r="W1399" s="258"/>
      <c r="X1399" s="263"/>
      <c r="Y1399" s="263"/>
      <c r="Z1399" s="263"/>
      <c r="AA1399" s="263"/>
      <c r="AB1399" s="312"/>
      <c r="AC1399" s="312"/>
      <c r="AD1399" s="312"/>
      <c r="AE1399" s="312"/>
      <c r="AF1399" s="312"/>
      <c r="AG1399" s="312"/>
      <c r="AH1399" s="312"/>
      <c r="AI1399" s="312"/>
      <c r="AJ1399" s="263"/>
      <c r="AK1399" s="263"/>
      <c r="AL1399" s="263"/>
      <c r="AM1399" s="263"/>
      <c r="AN1399" s="263"/>
      <c r="AO1399" s="263"/>
      <c r="AP1399" s="263"/>
      <c r="AQ1399" s="263"/>
      <c r="AS1399" s="117"/>
      <c r="AT1399" s="117"/>
      <c r="FK1399" s="125"/>
      <c r="FL1399" s="125"/>
      <c r="FM1399" s="125"/>
    </row>
    <row r="1400" spans="1:169" x14ac:dyDescent="0.3">
      <c r="A1400" s="309"/>
      <c r="B1400" s="310"/>
      <c r="C1400" s="263"/>
      <c r="D1400" s="263"/>
      <c r="E1400" s="263"/>
      <c r="F1400" s="263"/>
      <c r="G1400" s="263"/>
      <c r="H1400" s="263"/>
      <c r="I1400" s="625"/>
      <c r="J1400" s="314"/>
      <c r="K1400" s="314"/>
      <c r="L1400" s="744"/>
      <c r="M1400" s="746"/>
      <c r="N1400" s="312"/>
      <c r="O1400" s="312"/>
      <c r="P1400" s="312"/>
      <c r="Q1400" s="312"/>
      <c r="R1400" s="312"/>
      <c r="S1400" s="312"/>
      <c r="T1400" s="263"/>
      <c r="U1400" s="263"/>
      <c r="V1400" s="263"/>
      <c r="W1400" s="258"/>
      <c r="X1400" s="263"/>
      <c r="Y1400" s="263"/>
      <c r="Z1400" s="263"/>
      <c r="AA1400" s="263"/>
      <c r="AB1400" s="312"/>
      <c r="AC1400" s="312"/>
      <c r="AD1400" s="312"/>
      <c r="AE1400" s="312"/>
      <c r="AF1400" s="312"/>
      <c r="AG1400" s="312"/>
      <c r="AH1400" s="312"/>
      <c r="AI1400" s="312"/>
      <c r="AJ1400" s="263"/>
      <c r="AK1400" s="263"/>
      <c r="AL1400" s="263"/>
      <c r="AM1400" s="263"/>
      <c r="AN1400" s="263"/>
      <c r="AO1400" s="263"/>
      <c r="AP1400" s="263"/>
      <c r="AQ1400" s="263"/>
      <c r="AS1400" s="117"/>
      <c r="AT1400" s="117"/>
      <c r="FK1400" s="125"/>
      <c r="FL1400" s="125"/>
      <c r="FM1400" s="125"/>
    </row>
    <row r="1401" spans="1:169" x14ac:dyDescent="0.3">
      <c r="A1401" s="309"/>
      <c r="B1401" s="310"/>
      <c r="C1401" s="263"/>
      <c r="D1401" s="263"/>
      <c r="E1401" s="263"/>
      <c r="F1401" s="263"/>
      <c r="G1401" s="263"/>
      <c r="H1401" s="263"/>
      <c r="I1401" s="625"/>
      <c r="J1401" s="314"/>
      <c r="K1401" s="314"/>
      <c r="L1401" s="744"/>
      <c r="M1401" s="746"/>
      <c r="N1401" s="312"/>
      <c r="O1401" s="312"/>
      <c r="P1401" s="312"/>
      <c r="Q1401" s="312"/>
      <c r="R1401" s="312"/>
      <c r="S1401" s="312"/>
      <c r="T1401" s="263"/>
      <c r="U1401" s="263"/>
      <c r="V1401" s="263"/>
      <c r="W1401" s="258"/>
      <c r="X1401" s="263"/>
      <c r="Y1401" s="263"/>
      <c r="Z1401" s="263"/>
      <c r="AA1401" s="263"/>
      <c r="AB1401" s="312"/>
      <c r="AC1401" s="312"/>
      <c r="AD1401" s="312"/>
      <c r="AE1401" s="312"/>
      <c r="AF1401" s="312"/>
      <c r="AG1401" s="312"/>
      <c r="AH1401" s="312"/>
      <c r="AI1401" s="312"/>
      <c r="AJ1401" s="263"/>
      <c r="AK1401" s="263"/>
      <c r="AL1401" s="263"/>
      <c r="AM1401" s="263"/>
      <c r="AN1401" s="263"/>
      <c r="AO1401" s="263"/>
      <c r="AP1401" s="263"/>
      <c r="AQ1401" s="263"/>
      <c r="AS1401" s="117"/>
      <c r="AT1401" s="117"/>
      <c r="FK1401" s="125"/>
      <c r="FL1401" s="125"/>
      <c r="FM1401" s="125"/>
    </row>
    <row r="1402" spans="1:169" x14ac:dyDescent="0.3">
      <c r="A1402" s="309"/>
      <c r="B1402" s="310"/>
      <c r="C1402" s="263"/>
      <c r="D1402" s="263"/>
      <c r="E1402" s="263"/>
      <c r="F1402" s="263"/>
      <c r="G1402" s="263"/>
      <c r="H1402" s="263"/>
      <c r="I1402" s="625"/>
      <c r="J1402" s="314"/>
      <c r="K1402" s="314"/>
      <c r="L1402" s="744"/>
      <c r="M1402" s="746"/>
      <c r="N1402" s="312"/>
      <c r="O1402" s="312"/>
      <c r="P1402" s="312"/>
      <c r="Q1402" s="312"/>
      <c r="R1402" s="312"/>
      <c r="S1402" s="312"/>
      <c r="T1402" s="263"/>
      <c r="U1402" s="263"/>
      <c r="V1402" s="263"/>
      <c r="W1402" s="258"/>
      <c r="X1402" s="263"/>
      <c r="Y1402" s="263"/>
      <c r="Z1402" s="263"/>
      <c r="AA1402" s="263"/>
      <c r="AB1402" s="312"/>
      <c r="AC1402" s="312"/>
      <c r="AD1402" s="312"/>
      <c r="AE1402" s="312"/>
      <c r="AF1402" s="312"/>
      <c r="AG1402" s="312"/>
      <c r="AH1402" s="312"/>
      <c r="AI1402" s="312"/>
      <c r="AJ1402" s="263"/>
      <c r="AK1402" s="263"/>
      <c r="AL1402" s="263"/>
      <c r="AM1402" s="263"/>
      <c r="AN1402" s="263"/>
      <c r="AO1402" s="263"/>
      <c r="AP1402" s="263"/>
      <c r="AQ1402" s="263"/>
      <c r="AS1402" s="117"/>
      <c r="AT1402" s="117"/>
      <c r="FK1402" s="125"/>
      <c r="FL1402" s="125"/>
      <c r="FM1402" s="125"/>
    </row>
    <row r="1403" spans="1:169" x14ac:dyDescent="0.3">
      <c r="A1403" s="309"/>
      <c r="B1403" s="310"/>
      <c r="C1403" s="263"/>
      <c r="D1403" s="263"/>
      <c r="E1403" s="263"/>
      <c r="F1403" s="263"/>
      <c r="G1403" s="263"/>
      <c r="H1403" s="263"/>
      <c r="I1403" s="625"/>
      <c r="J1403" s="314"/>
      <c r="K1403" s="314"/>
      <c r="L1403" s="744"/>
      <c r="M1403" s="746"/>
      <c r="N1403" s="312"/>
      <c r="O1403" s="312"/>
      <c r="P1403" s="312"/>
      <c r="Q1403" s="312"/>
      <c r="R1403" s="312"/>
      <c r="S1403" s="312"/>
      <c r="T1403" s="263"/>
      <c r="U1403" s="263"/>
      <c r="V1403" s="263"/>
      <c r="W1403" s="258"/>
      <c r="X1403" s="263"/>
      <c r="Y1403" s="263"/>
      <c r="Z1403" s="263"/>
      <c r="AA1403" s="263"/>
      <c r="AB1403" s="312"/>
      <c r="AC1403" s="312"/>
      <c r="AD1403" s="312"/>
      <c r="AE1403" s="312"/>
      <c r="AF1403" s="312"/>
      <c r="AG1403" s="312"/>
      <c r="AH1403" s="312"/>
      <c r="AI1403" s="312"/>
      <c r="AJ1403" s="263"/>
      <c r="AK1403" s="263"/>
      <c r="AL1403" s="263"/>
      <c r="AM1403" s="263"/>
      <c r="AN1403" s="263"/>
      <c r="AO1403" s="263"/>
      <c r="AP1403" s="263"/>
      <c r="AQ1403" s="263"/>
      <c r="AS1403" s="117"/>
      <c r="AT1403" s="117"/>
      <c r="FK1403" s="125"/>
      <c r="FL1403" s="125"/>
      <c r="FM1403" s="125"/>
    </row>
    <row r="1404" spans="1:169" x14ac:dyDescent="0.3">
      <c r="A1404" s="309"/>
      <c r="B1404" s="310"/>
      <c r="C1404" s="263"/>
      <c r="D1404" s="263"/>
      <c r="E1404" s="263"/>
      <c r="F1404" s="263"/>
      <c r="G1404" s="263"/>
      <c r="H1404" s="263"/>
      <c r="I1404" s="625"/>
      <c r="J1404" s="314"/>
      <c r="K1404" s="314"/>
      <c r="L1404" s="744"/>
      <c r="M1404" s="746"/>
      <c r="N1404" s="312"/>
      <c r="O1404" s="312"/>
      <c r="P1404" s="312"/>
      <c r="Q1404" s="312"/>
      <c r="R1404" s="312"/>
      <c r="S1404" s="312"/>
      <c r="T1404" s="263"/>
      <c r="U1404" s="263"/>
      <c r="V1404" s="263"/>
      <c r="W1404" s="258"/>
      <c r="X1404" s="263"/>
      <c r="Y1404" s="263"/>
      <c r="Z1404" s="263"/>
      <c r="AA1404" s="263"/>
      <c r="AB1404" s="312"/>
      <c r="AC1404" s="312"/>
      <c r="AD1404" s="312"/>
      <c r="AE1404" s="312"/>
      <c r="AF1404" s="312"/>
      <c r="AG1404" s="312"/>
      <c r="AH1404" s="312"/>
      <c r="AI1404" s="312"/>
      <c r="AJ1404" s="263"/>
      <c r="AK1404" s="263"/>
      <c r="AL1404" s="263"/>
      <c r="AM1404" s="263"/>
      <c r="AN1404" s="263"/>
      <c r="AO1404" s="263"/>
      <c r="AP1404" s="263"/>
      <c r="AQ1404" s="263"/>
      <c r="AS1404" s="117"/>
      <c r="AT1404" s="117"/>
      <c r="FK1404" s="125"/>
      <c r="FL1404" s="125"/>
      <c r="FM1404" s="125"/>
    </row>
    <row r="1405" spans="1:169" x14ac:dyDescent="0.3">
      <c r="A1405" s="309"/>
      <c r="B1405" s="310"/>
      <c r="C1405" s="263"/>
      <c r="D1405" s="263"/>
      <c r="E1405" s="263"/>
      <c r="F1405" s="263"/>
      <c r="G1405" s="263"/>
      <c r="H1405" s="263"/>
      <c r="I1405" s="625"/>
      <c r="J1405" s="314"/>
      <c r="K1405" s="314"/>
      <c r="L1405" s="744"/>
      <c r="M1405" s="746"/>
      <c r="N1405" s="312"/>
      <c r="O1405" s="312"/>
      <c r="P1405" s="312"/>
      <c r="Q1405" s="312"/>
      <c r="R1405" s="312"/>
      <c r="S1405" s="312"/>
      <c r="T1405" s="263"/>
      <c r="U1405" s="263"/>
      <c r="V1405" s="263"/>
      <c r="W1405" s="258"/>
      <c r="X1405" s="263"/>
      <c r="Y1405" s="263"/>
      <c r="Z1405" s="263"/>
      <c r="AA1405" s="263"/>
      <c r="AB1405" s="312"/>
      <c r="AC1405" s="312"/>
      <c r="AD1405" s="312"/>
      <c r="AE1405" s="312"/>
      <c r="AF1405" s="312"/>
      <c r="AG1405" s="312"/>
      <c r="AH1405" s="312"/>
      <c r="AI1405" s="312"/>
      <c r="AJ1405" s="263"/>
      <c r="AK1405" s="263"/>
      <c r="AL1405" s="263"/>
      <c r="AM1405" s="263"/>
      <c r="AN1405" s="263"/>
      <c r="AO1405" s="263"/>
      <c r="AP1405" s="263"/>
      <c r="AQ1405" s="263"/>
      <c r="AS1405" s="117"/>
      <c r="AT1405" s="117"/>
      <c r="FK1405" s="125"/>
      <c r="FL1405" s="125"/>
      <c r="FM1405" s="125"/>
    </row>
    <row r="1406" spans="1:169" x14ac:dyDescent="0.3">
      <c r="A1406" s="309"/>
      <c r="B1406" s="310"/>
      <c r="C1406" s="263"/>
      <c r="D1406" s="263"/>
      <c r="E1406" s="263"/>
      <c r="F1406" s="263"/>
      <c r="G1406" s="263"/>
      <c r="H1406" s="263"/>
      <c r="I1406" s="625"/>
      <c r="J1406" s="314"/>
      <c r="K1406" s="314"/>
      <c r="L1406" s="744"/>
      <c r="M1406" s="746"/>
      <c r="N1406" s="312"/>
      <c r="O1406" s="312"/>
      <c r="P1406" s="312"/>
      <c r="Q1406" s="312"/>
      <c r="R1406" s="312"/>
      <c r="S1406" s="312"/>
      <c r="T1406" s="263"/>
      <c r="U1406" s="263"/>
      <c r="V1406" s="263"/>
      <c r="W1406" s="258"/>
      <c r="X1406" s="263"/>
      <c r="Y1406" s="263"/>
      <c r="Z1406" s="263"/>
      <c r="AA1406" s="263"/>
      <c r="AB1406" s="312"/>
      <c r="AC1406" s="312"/>
      <c r="AD1406" s="312"/>
      <c r="AE1406" s="312"/>
      <c r="AF1406" s="312"/>
      <c r="AG1406" s="312"/>
      <c r="AH1406" s="312"/>
      <c r="AI1406" s="312"/>
      <c r="AJ1406" s="263"/>
      <c r="AK1406" s="263"/>
      <c r="AL1406" s="263"/>
      <c r="AM1406" s="263"/>
      <c r="AN1406" s="263"/>
      <c r="AO1406" s="263"/>
      <c r="AP1406" s="263"/>
      <c r="AQ1406" s="263"/>
      <c r="AS1406" s="117"/>
      <c r="AT1406" s="117"/>
      <c r="FK1406" s="125"/>
      <c r="FL1406" s="125"/>
      <c r="FM1406" s="125"/>
    </row>
    <row r="1407" spans="1:169" x14ac:dyDescent="0.3">
      <c r="A1407" s="309"/>
      <c r="B1407" s="310"/>
      <c r="C1407" s="263"/>
      <c r="D1407" s="263"/>
      <c r="E1407" s="263"/>
      <c r="F1407" s="263"/>
      <c r="G1407" s="263"/>
      <c r="H1407" s="263"/>
      <c r="I1407" s="625"/>
      <c r="J1407" s="314"/>
      <c r="K1407" s="314"/>
      <c r="L1407" s="744"/>
      <c r="M1407" s="746"/>
      <c r="N1407" s="312"/>
      <c r="O1407" s="312"/>
      <c r="P1407" s="312"/>
      <c r="Q1407" s="312"/>
      <c r="R1407" s="312"/>
      <c r="S1407" s="312"/>
      <c r="T1407" s="263"/>
      <c r="U1407" s="263"/>
      <c r="V1407" s="263"/>
      <c r="W1407" s="258"/>
      <c r="X1407" s="263"/>
      <c r="Y1407" s="263"/>
      <c r="Z1407" s="263"/>
      <c r="AA1407" s="263"/>
      <c r="AB1407" s="312"/>
      <c r="AC1407" s="312"/>
      <c r="AD1407" s="312"/>
      <c r="AE1407" s="312"/>
      <c r="AF1407" s="312"/>
      <c r="AG1407" s="312"/>
      <c r="AH1407" s="312"/>
      <c r="AI1407" s="312"/>
      <c r="AJ1407" s="263"/>
      <c r="AK1407" s="263"/>
      <c r="AL1407" s="263"/>
      <c r="AM1407" s="263"/>
      <c r="AN1407" s="263"/>
      <c r="AO1407" s="263"/>
      <c r="AP1407" s="263"/>
      <c r="AQ1407" s="263"/>
      <c r="AS1407" s="117"/>
      <c r="AT1407" s="117"/>
      <c r="FK1407" s="125"/>
      <c r="FL1407" s="125"/>
      <c r="FM1407" s="125"/>
    </row>
    <row r="1408" spans="1:169" x14ac:dyDescent="0.3">
      <c r="A1408" s="309"/>
      <c r="B1408" s="310"/>
      <c r="C1408" s="263"/>
      <c r="D1408" s="263"/>
      <c r="E1408" s="263"/>
      <c r="F1408" s="263"/>
      <c r="G1408" s="263"/>
      <c r="H1408" s="263"/>
      <c r="I1408" s="625"/>
      <c r="J1408" s="314"/>
      <c r="K1408" s="314"/>
      <c r="L1408" s="744"/>
      <c r="M1408" s="746"/>
      <c r="N1408" s="312"/>
      <c r="O1408" s="312"/>
      <c r="P1408" s="312"/>
      <c r="Q1408" s="312"/>
      <c r="R1408" s="312"/>
      <c r="S1408" s="312"/>
      <c r="T1408" s="263"/>
      <c r="U1408" s="263"/>
      <c r="V1408" s="263"/>
      <c r="W1408" s="258"/>
      <c r="X1408" s="263"/>
      <c r="Y1408" s="263"/>
      <c r="Z1408" s="263"/>
      <c r="AA1408" s="263"/>
      <c r="AB1408" s="312"/>
      <c r="AC1408" s="312"/>
      <c r="AD1408" s="312"/>
      <c r="AE1408" s="312"/>
      <c r="AF1408" s="312"/>
      <c r="AG1408" s="312"/>
      <c r="AH1408" s="312"/>
      <c r="AI1408" s="312"/>
      <c r="AJ1408" s="263"/>
      <c r="AK1408" s="263"/>
      <c r="AL1408" s="263"/>
      <c r="AM1408" s="263"/>
      <c r="AN1408" s="263"/>
      <c r="AO1408" s="263"/>
      <c r="AP1408" s="263"/>
      <c r="AQ1408" s="263"/>
      <c r="AS1408" s="117"/>
      <c r="AT1408" s="117"/>
      <c r="FK1408" s="125"/>
      <c r="FL1408" s="125"/>
      <c r="FM1408" s="125"/>
    </row>
    <row r="1409" spans="1:169" x14ac:dyDescent="0.3">
      <c r="A1409" s="309"/>
      <c r="B1409" s="310"/>
      <c r="C1409" s="263"/>
      <c r="D1409" s="263"/>
      <c r="E1409" s="263"/>
      <c r="F1409" s="263"/>
      <c r="G1409" s="263"/>
      <c r="H1409" s="263"/>
      <c r="I1409" s="625"/>
      <c r="J1409" s="314"/>
      <c r="K1409" s="314"/>
      <c r="L1409" s="744"/>
      <c r="M1409" s="746"/>
      <c r="N1409" s="312"/>
      <c r="O1409" s="312"/>
      <c r="P1409" s="312"/>
      <c r="Q1409" s="312"/>
      <c r="R1409" s="312"/>
      <c r="S1409" s="312"/>
      <c r="T1409" s="263"/>
      <c r="U1409" s="263"/>
      <c r="V1409" s="263"/>
      <c r="W1409" s="258"/>
      <c r="X1409" s="263"/>
      <c r="Y1409" s="263"/>
      <c r="Z1409" s="263"/>
      <c r="AA1409" s="263"/>
      <c r="AB1409" s="312"/>
      <c r="AC1409" s="312"/>
      <c r="AD1409" s="312"/>
      <c r="AE1409" s="312"/>
      <c r="AF1409" s="312"/>
      <c r="AG1409" s="312"/>
      <c r="AH1409" s="312"/>
      <c r="AI1409" s="312"/>
      <c r="AJ1409" s="263"/>
      <c r="AK1409" s="263"/>
      <c r="AL1409" s="263"/>
      <c r="AM1409" s="263"/>
      <c r="AN1409" s="263"/>
      <c r="AO1409" s="263"/>
      <c r="AP1409" s="263"/>
      <c r="AQ1409" s="263"/>
      <c r="AS1409" s="117"/>
      <c r="AT1409" s="117"/>
      <c r="FK1409" s="125"/>
      <c r="FL1409" s="125"/>
      <c r="FM1409" s="125"/>
    </row>
    <row r="1410" spans="1:169" x14ac:dyDescent="0.3">
      <c r="A1410" s="309"/>
      <c r="B1410" s="310"/>
      <c r="C1410" s="263"/>
      <c r="D1410" s="263"/>
      <c r="E1410" s="263"/>
      <c r="F1410" s="263"/>
      <c r="G1410" s="263"/>
      <c r="H1410" s="263"/>
      <c r="I1410" s="625"/>
      <c r="J1410" s="314"/>
      <c r="K1410" s="314"/>
      <c r="L1410" s="744"/>
      <c r="M1410" s="746"/>
      <c r="N1410" s="312"/>
      <c r="O1410" s="312"/>
      <c r="P1410" s="312"/>
      <c r="Q1410" s="312"/>
      <c r="R1410" s="312"/>
      <c r="S1410" s="312"/>
      <c r="T1410" s="263"/>
      <c r="U1410" s="263"/>
      <c r="V1410" s="263"/>
      <c r="W1410" s="258"/>
      <c r="X1410" s="263"/>
      <c r="Y1410" s="263"/>
      <c r="Z1410" s="263"/>
      <c r="AA1410" s="263"/>
      <c r="AB1410" s="312"/>
      <c r="AC1410" s="312"/>
      <c r="AD1410" s="312"/>
      <c r="AE1410" s="312"/>
      <c r="AF1410" s="312"/>
      <c r="AG1410" s="312"/>
      <c r="AH1410" s="312"/>
      <c r="AI1410" s="312"/>
      <c r="AJ1410" s="263"/>
      <c r="AK1410" s="263"/>
      <c r="AL1410" s="263"/>
      <c r="AM1410" s="263"/>
      <c r="AN1410" s="263"/>
      <c r="AO1410" s="263"/>
      <c r="AP1410" s="263"/>
      <c r="AQ1410" s="263"/>
      <c r="AS1410" s="117"/>
      <c r="AT1410" s="117"/>
      <c r="FK1410" s="125"/>
      <c r="FL1410" s="125"/>
      <c r="FM1410" s="125"/>
    </row>
    <row r="1411" spans="1:169" x14ac:dyDescent="0.3">
      <c r="A1411" s="309"/>
      <c r="B1411" s="310"/>
      <c r="C1411" s="263"/>
      <c r="D1411" s="263"/>
      <c r="E1411" s="263"/>
      <c r="F1411" s="263"/>
      <c r="G1411" s="263"/>
      <c r="H1411" s="263"/>
      <c r="I1411" s="625"/>
      <c r="J1411" s="314"/>
      <c r="K1411" s="314"/>
      <c r="L1411" s="744"/>
      <c r="M1411" s="746"/>
      <c r="N1411" s="312"/>
      <c r="O1411" s="312"/>
      <c r="P1411" s="312"/>
      <c r="Q1411" s="312"/>
      <c r="R1411" s="312"/>
      <c r="S1411" s="312"/>
      <c r="T1411" s="263"/>
      <c r="U1411" s="263"/>
      <c r="V1411" s="263"/>
      <c r="W1411" s="258"/>
      <c r="X1411" s="263"/>
      <c r="Y1411" s="263"/>
      <c r="Z1411" s="263"/>
      <c r="AA1411" s="263"/>
      <c r="AB1411" s="312"/>
      <c r="AC1411" s="312"/>
      <c r="AD1411" s="312"/>
      <c r="AE1411" s="312"/>
      <c r="AF1411" s="312"/>
      <c r="AG1411" s="312"/>
      <c r="AH1411" s="312"/>
      <c r="AI1411" s="312"/>
      <c r="AJ1411" s="263"/>
      <c r="AK1411" s="263"/>
      <c r="AL1411" s="263"/>
      <c r="AM1411" s="263"/>
      <c r="AN1411" s="263"/>
      <c r="AO1411" s="263"/>
      <c r="AP1411" s="263"/>
      <c r="AQ1411" s="263"/>
      <c r="AS1411" s="117"/>
      <c r="AT1411" s="117"/>
      <c r="FK1411" s="125"/>
      <c r="FL1411" s="125"/>
      <c r="FM1411" s="125"/>
    </row>
    <row r="1412" spans="1:169" x14ac:dyDescent="0.3">
      <c r="A1412" s="309"/>
      <c r="B1412" s="310"/>
      <c r="C1412" s="263"/>
      <c r="D1412" s="263"/>
      <c r="E1412" s="263"/>
      <c r="F1412" s="263"/>
      <c r="G1412" s="263"/>
      <c r="H1412" s="263"/>
      <c r="I1412" s="625"/>
      <c r="J1412" s="314"/>
      <c r="K1412" s="314"/>
      <c r="L1412" s="744"/>
      <c r="M1412" s="746"/>
      <c r="N1412" s="312"/>
      <c r="O1412" s="312"/>
      <c r="P1412" s="312"/>
      <c r="Q1412" s="312"/>
      <c r="R1412" s="312"/>
      <c r="S1412" s="312"/>
      <c r="T1412" s="263"/>
      <c r="U1412" s="263"/>
      <c r="V1412" s="263"/>
      <c r="W1412" s="258"/>
      <c r="X1412" s="263"/>
      <c r="Y1412" s="263"/>
      <c r="Z1412" s="263"/>
      <c r="AA1412" s="263"/>
      <c r="AB1412" s="312"/>
      <c r="AC1412" s="312"/>
      <c r="AD1412" s="312"/>
      <c r="AE1412" s="312"/>
      <c r="AF1412" s="312"/>
      <c r="AG1412" s="312"/>
      <c r="AH1412" s="312"/>
      <c r="AI1412" s="312"/>
      <c r="AJ1412" s="263"/>
      <c r="AK1412" s="263"/>
      <c r="AL1412" s="263"/>
      <c r="AM1412" s="263"/>
      <c r="AN1412" s="263"/>
      <c r="AO1412" s="263"/>
      <c r="AP1412" s="263"/>
      <c r="AQ1412" s="263"/>
      <c r="AS1412" s="117"/>
      <c r="AT1412" s="117"/>
      <c r="FK1412" s="125"/>
      <c r="FL1412" s="125"/>
      <c r="FM1412" s="125"/>
    </row>
    <row r="1413" spans="1:169" x14ac:dyDescent="0.3">
      <c r="A1413" s="309"/>
      <c r="B1413" s="310"/>
      <c r="C1413" s="263"/>
      <c r="D1413" s="263"/>
      <c r="E1413" s="263"/>
      <c r="F1413" s="263"/>
      <c r="G1413" s="263"/>
      <c r="H1413" s="263"/>
      <c r="I1413" s="625"/>
      <c r="J1413" s="314"/>
      <c r="K1413" s="314"/>
      <c r="L1413" s="744"/>
      <c r="M1413" s="746"/>
      <c r="N1413" s="312"/>
      <c r="O1413" s="312"/>
      <c r="P1413" s="312"/>
      <c r="Q1413" s="312"/>
      <c r="R1413" s="312"/>
      <c r="S1413" s="312"/>
      <c r="T1413" s="263"/>
      <c r="U1413" s="263"/>
      <c r="V1413" s="263"/>
      <c r="W1413" s="258"/>
      <c r="X1413" s="263"/>
      <c r="Y1413" s="263"/>
      <c r="Z1413" s="263"/>
      <c r="AA1413" s="263"/>
      <c r="AB1413" s="312"/>
      <c r="AC1413" s="312"/>
      <c r="AD1413" s="312"/>
      <c r="AE1413" s="312"/>
      <c r="AF1413" s="312"/>
      <c r="AG1413" s="312"/>
      <c r="AH1413" s="312"/>
      <c r="AI1413" s="312"/>
      <c r="AJ1413" s="263"/>
      <c r="AK1413" s="263"/>
      <c r="AL1413" s="263"/>
      <c r="AM1413" s="263"/>
      <c r="AN1413" s="263"/>
      <c r="AO1413" s="263"/>
      <c r="AP1413" s="263"/>
      <c r="AQ1413" s="263"/>
      <c r="AS1413" s="117"/>
      <c r="AT1413" s="117"/>
      <c r="FK1413" s="125"/>
      <c r="FL1413" s="125"/>
      <c r="FM1413" s="125"/>
    </row>
    <row r="1414" spans="1:169" x14ac:dyDescent="0.3">
      <c r="A1414" s="309"/>
      <c r="B1414" s="310"/>
      <c r="C1414" s="263"/>
      <c r="D1414" s="263"/>
      <c r="E1414" s="263"/>
      <c r="F1414" s="263"/>
      <c r="G1414" s="263"/>
      <c r="H1414" s="263"/>
      <c r="I1414" s="625"/>
      <c r="J1414" s="314"/>
      <c r="K1414" s="314"/>
      <c r="L1414" s="744"/>
      <c r="M1414" s="746"/>
      <c r="N1414" s="312"/>
      <c r="O1414" s="312"/>
      <c r="P1414" s="312"/>
      <c r="Q1414" s="312"/>
      <c r="R1414" s="312"/>
      <c r="S1414" s="312"/>
      <c r="T1414" s="263"/>
      <c r="U1414" s="263"/>
      <c r="V1414" s="263"/>
      <c r="W1414" s="258"/>
      <c r="X1414" s="263"/>
      <c r="Y1414" s="263"/>
      <c r="Z1414" s="263"/>
      <c r="AA1414" s="263"/>
      <c r="AB1414" s="312"/>
      <c r="AC1414" s="312"/>
      <c r="AD1414" s="312"/>
      <c r="AE1414" s="312"/>
      <c r="AF1414" s="312"/>
      <c r="AG1414" s="312"/>
      <c r="AH1414" s="312"/>
      <c r="AI1414" s="312"/>
      <c r="AJ1414" s="263"/>
      <c r="AK1414" s="263"/>
      <c r="AL1414" s="263"/>
      <c r="AM1414" s="263"/>
      <c r="AN1414" s="263"/>
      <c r="AO1414" s="263"/>
      <c r="AP1414" s="263"/>
      <c r="AQ1414" s="263"/>
      <c r="AS1414" s="117"/>
      <c r="AT1414" s="117"/>
      <c r="FK1414" s="125"/>
      <c r="FL1414" s="125"/>
      <c r="FM1414" s="125"/>
    </row>
    <row r="1415" spans="1:169" x14ac:dyDescent="0.3">
      <c r="A1415" s="309"/>
      <c r="B1415" s="310"/>
      <c r="C1415" s="263"/>
      <c r="D1415" s="263"/>
      <c r="E1415" s="263"/>
      <c r="F1415" s="263"/>
      <c r="G1415" s="263"/>
      <c r="H1415" s="263"/>
      <c r="I1415" s="625"/>
      <c r="J1415" s="314"/>
      <c r="K1415" s="314"/>
      <c r="L1415" s="744"/>
      <c r="M1415" s="746"/>
      <c r="N1415" s="312"/>
      <c r="O1415" s="312"/>
      <c r="P1415" s="312"/>
      <c r="Q1415" s="312"/>
      <c r="R1415" s="312"/>
      <c r="S1415" s="312"/>
      <c r="T1415" s="263"/>
      <c r="U1415" s="263"/>
      <c r="V1415" s="263"/>
      <c r="W1415" s="258"/>
      <c r="X1415" s="263"/>
      <c r="Y1415" s="263"/>
      <c r="Z1415" s="263"/>
      <c r="AA1415" s="263"/>
      <c r="AB1415" s="312"/>
      <c r="AC1415" s="312"/>
      <c r="AD1415" s="312"/>
      <c r="AE1415" s="312"/>
      <c r="AF1415" s="312"/>
      <c r="AG1415" s="312"/>
      <c r="AH1415" s="312"/>
      <c r="AI1415" s="312"/>
      <c r="AJ1415" s="263"/>
      <c r="AK1415" s="263"/>
      <c r="AL1415" s="263"/>
      <c r="AM1415" s="263"/>
      <c r="AN1415" s="263"/>
      <c r="AO1415" s="263"/>
      <c r="AP1415" s="263"/>
      <c r="AQ1415" s="263"/>
      <c r="AS1415" s="117"/>
      <c r="AT1415" s="117"/>
      <c r="FK1415" s="125"/>
      <c r="FL1415" s="125"/>
      <c r="FM1415" s="125"/>
    </row>
    <row r="1416" spans="1:169" x14ac:dyDescent="0.3">
      <c r="A1416" s="309"/>
      <c r="B1416" s="310"/>
      <c r="C1416" s="263"/>
      <c r="D1416" s="263"/>
      <c r="E1416" s="263"/>
      <c r="F1416" s="263"/>
      <c r="G1416" s="263"/>
      <c r="H1416" s="263"/>
      <c r="I1416" s="625"/>
      <c r="J1416" s="314"/>
      <c r="K1416" s="314"/>
      <c r="L1416" s="744"/>
      <c r="M1416" s="746"/>
      <c r="N1416" s="312"/>
      <c r="O1416" s="312"/>
      <c r="P1416" s="312"/>
      <c r="Q1416" s="312"/>
      <c r="R1416" s="312"/>
      <c r="S1416" s="312"/>
      <c r="T1416" s="263"/>
      <c r="U1416" s="263"/>
      <c r="V1416" s="263"/>
      <c r="W1416" s="258"/>
      <c r="X1416" s="263"/>
      <c r="Y1416" s="263"/>
      <c r="Z1416" s="263"/>
      <c r="AA1416" s="263"/>
      <c r="AB1416" s="312"/>
      <c r="AC1416" s="312"/>
      <c r="AD1416" s="312"/>
      <c r="AE1416" s="312"/>
      <c r="AF1416" s="312"/>
      <c r="AG1416" s="312"/>
      <c r="AH1416" s="312"/>
      <c r="AI1416" s="312"/>
      <c r="AJ1416" s="263"/>
      <c r="AK1416" s="263"/>
      <c r="AL1416" s="263"/>
      <c r="AM1416" s="263"/>
      <c r="AN1416" s="263"/>
      <c r="AO1416" s="263"/>
      <c r="AP1416" s="263"/>
      <c r="AQ1416" s="263"/>
      <c r="AS1416" s="117"/>
      <c r="AT1416" s="117"/>
      <c r="FK1416" s="125"/>
      <c r="FL1416" s="125"/>
      <c r="FM1416" s="125"/>
    </row>
    <row r="1417" spans="1:169" x14ac:dyDescent="0.3">
      <c r="A1417" s="309"/>
      <c r="B1417" s="310"/>
      <c r="C1417" s="263"/>
      <c r="D1417" s="263"/>
      <c r="E1417" s="263"/>
      <c r="F1417" s="263"/>
      <c r="G1417" s="263"/>
      <c r="H1417" s="263"/>
      <c r="I1417" s="625"/>
      <c r="J1417" s="314"/>
      <c r="K1417" s="314"/>
      <c r="L1417" s="744"/>
      <c r="M1417" s="746"/>
      <c r="N1417" s="312"/>
      <c r="O1417" s="312"/>
      <c r="P1417" s="312"/>
      <c r="Q1417" s="312"/>
      <c r="R1417" s="312"/>
      <c r="S1417" s="312"/>
      <c r="T1417" s="263"/>
      <c r="U1417" s="263"/>
      <c r="V1417" s="263"/>
      <c r="W1417" s="258"/>
      <c r="X1417" s="263"/>
      <c r="Y1417" s="263"/>
      <c r="Z1417" s="263"/>
      <c r="AA1417" s="263"/>
      <c r="AB1417" s="312"/>
      <c r="AC1417" s="312"/>
      <c r="AD1417" s="312"/>
      <c r="AE1417" s="312"/>
      <c r="AF1417" s="312"/>
      <c r="AG1417" s="312"/>
      <c r="AH1417" s="312"/>
      <c r="AI1417" s="312"/>
      <c r="AJ1417" s="263"/>
      <c r="AK1417" s="263"/>
      <c r="AL1417" s="263"/>
      <c r="AM1417" s="263"/>
      <c r="AN1417" s="263"/>
      <c r="AO1417" s="263"/>
      <c r="AP1417" s="263"/>
      <c r="AQ1417" s="263"/>
      <c r="AS1417" s="117"/>
      <c r="AT1417" s="117"/>
      <c r="FK1417" s="125"/>
      <c r="FL1417" s="125"/>
      <c r="FM1417" s="125"/>
    </row>
    <row r="1418" spans="1:169" x14ac:dyDescent="0.3">
      <c r="A1418" s="309"/>
      <c r="B1418" s="310"/>
      <c r="C1418" s="263"/>
      <c r="D1418" s="263"/>
      <c r="E1418" s="263"/>
      <c r="F1418" s="263"/>
      <c r="G1418" s="263"/>
      <c r="H1418" s="263"/>
      <c r="I1418" s="625"/>
      <c r="J1418" s="314"/>
      <c r="K1418" s="314"/>
      <c r="L1418" s="744"/>
      <c r="M1418" s="746"/>
      <c r="N1418" s="312"/>
      <c r="O1418" s="312"/>
      <c r="P1418" s="312"/>
      <c r="Q1418" s="312"/>
      <c r="R1418" s="312"/>
      <c r="S1418" s="312"/>
      <c r="T1418" s="263"/>
      <c r="U1418" s="263"/>
      <c r="V1418" s="263"/>
      <c r="W1418" s="258"/>
      <c r="X1418" s="263"/>
      <c r="Y1418" s="263"/>
      <c r="Z1418" s="263"/>
      <c r="AA1418" s="263"/>
      <c r="AB1418" s="312"/>
      <c r="AC1418" s="312"/>
      <c r="AD1418" s="312"/>
      <c r="AE1418" s="312"/>
      <c r="AF1418" s="312"/>
      <c r="AG1418" s="312"/>
      <c r="AH1418" s="312"/>
      <c r="AI1418" s="312"/>
      <c r="AJ1418" s="263"/>
      <c r="AK1418" s="263"/>
      <c r="AL1418" s="263"/>
      <c r="AM1418" s="263"/>
      <c r="AN1418" s="263"/>
      <c r="AO1418" s="263"/>
      <c r="AP1418" s="263"/>
      <c r="AQ1418" s="263"/>
      <c r="AS1418" s="117"/>
      <c r="AT1418" s="117"/>
      <c r="FK1418" s="125"/>
      <c r="FL1418" s="125"/>
      <c r="FM1418" s="125"/>
    </row>
    <row r="1419" spans="1:169" x14ac:dyDescent="0.3">
      <c r="A1419" s="309"/>
      <c r="B1419" s="310"/>
      <c r="C1419" s="263"/>
      <c r="D1419" s="263"/>
      <c r="E1419" s="263"/>
      <c r="F1419" s="263"/>
      <c r="G1419" s="263"/>
      <c r="H1419" s="263"/>
      <c r="I1419" s="625"/>
      <c r="J1419" s="314"/>
      <c r="K1419" s="314"/>
      <c r="L1419" s="744"/>
      <c r="M1419" s="746"/>
      <c r="N1419" s="312"/>
      <c r="O1419" s="312"/>
      <c r="P1419" s="312"/>
      <c r="Q1419" s="312"/>
      <c r="R1419" s="312"/>
      <c r="S1419" s="312"/>
      <c r="T1419" s="263"/>
      <c r="U1419" s="263"/>
      <c r="V1419" s="263"/>
      <c r="W1419" s="258"/>
      <c r="X1419" s="263"/>
      <c r="Y1419" s="263"/>
      <c r="Z1419" s="263"/>
      <c r="AA1419" s="263"/>
      <c r="AB1419" s="312"/>
      <c r="AC1419" s="312"/>
      <c r="AD1419" s="312"/>
      <c r="AE1419" s="312"/>
      <c r="AF1419" s="312"/>
      <c r="AG1419" s="312"/>
      <c r="AH1419" s="312"/>
      <c r="AI1419" s="312"/>
      <c r="AJ1419" s="263"/>
      <c r="AK1419" s="263"/>
      <c r="AL1419" s="263"/>
      <c r="AM1419" s="263"/>
      <c r="AN1419" s="263"/>
      <c r="AO1419" s="263"/>
      <c r="AP1419" s="263"/>
      <c r="AQ1419" s="263"/>
      <c r="AS1419" s="117"/>
      <c r="AT1419" s="117"/>
      <c r="FK1419" s="125"/>
      <c r="FL1419" s="125"/>
      <c r="FM1419" s="125"/>
    </row>
    <row r="1420" spans="1:169" x14ac:dyDescent="0.3">
      <c r="A1420" s="309"/>
      <c r="B1420" s="310"/>
      <c r="C1420" s="263"/>
      <c r="D1420" s="263"/>
      <c r="E1420" s="263"/>
      <c r="F1420" s="263"/>
      <c r="G1420" s="263"/>
      <c r="H1420" s="263"/>
      <c r="I1420" s="625"/>
      <c r="J1420" s="314"/>
      <c r="K1420" s="314"/>
      <c r="L1420" s="744"/>
      <c r="M1420" s="746"/>
      <c r="N1420" s="312"/>
      <c r="O1420" s="312"/>
      <c r="P1420" s="312"/>
      <c r="Q1420" s="312"/>
      <c r="R1420" s="312"/>
      <c r="S1420" s="312"/>
      <c r="T1420" s="263"/>
      <c r="U1420" s="263"/>
      <c r="V1420" s="263"/>
      <c r="W1420" s="258"/>
      <c r="X1420" s="263"/>
      <c r="Y1420" s="263"/>
      <c r="Z1420" s="263"/>
      <c r="AA1420" s="263"/>
      <c r="AB1420" s="312"/>
      <c r="AC1420" s="312"/>
      <c r="AD1420" s="312"/>
      <c r="AE1420" s="312"/>
      <c r="AF1420" s="312"/>
      <c r="AG1420" s="312"/>
      <c r="AH1420" s="312"/>
      <c r="AI1420" s="312"/>
      <c r="AJ1420" s="263"/>
      <c r="AK1420" s="263"/>
      <c r="AL1420" s="263"/>
      <c r="AM1420" s="263"/>
      <c r="AN1420" s="263"/>
      <c r="AO1420" s="263"/>
      <c r="AP1420" s="263"/>
      <c r="AQ1420" s="263"/>
      <c r="AS1420" s="117"/>
      <c r="AT1420" s="117"/>
      <c r="FK1420" s="125"/>
      <c r="FL1420" s="125"/>
      <c r="FM1420" s="125"/>
    </row>
    <row r="1421" spans="1:169" x14ac:dyDescent="0.3">
      <c r="A1421" s="309"/>
      <c r="B1421" s="310"/>
      <c r="C1421" s="263"/>
      <c r="D1421" s="263"/>
      <c r="E1421" s="263"/>
      <c r="F1421" s="263"/>
      <c r="G1421" s="263"/>
      <c r="H1421" s="263"/>
      <c r="I1421" s="625"/>
      <c r="J1421" s="314"/>
      <c r="K1421" s="314"/>
      <c r="L1421" s="744"/>
      <c r="M1421" s="746"/>
      <c r="N1421" s="312"/>
      <c r="O1421" s="312"/>
      <c r="P1421" s="312"/>
      <c r="Q1421" s="312"/>
      <c r="R1421" s="312"/>
      <c r="S1421" s="312"/>
      <c r="T1421" s="263"/>
      <c r="U1421" s="263"/>
      <c r="V1421" s="263"/>
      <c r="W1421" s="258"/>
      <c r="X1421" s="263"/>
      <c r="Y1421" s="263"/>
      <c r="Z1421" s="263"/>
      <c r="AA1421" s="263"/>
      <c r="AB1421" s="312"/>
      <c r="AC1421" s="312"/>
      <c r="AD1421" s="312"/>
      <c r="AE1421" s="312"/>
      <c r="AF1421" s="312"/>
      <c r="AG1421" s="312"/>
      <c r="AH1421" s="312"/>
      <c r="AI1421" s="312"/>
      <c r="AJ1421" s="263"/>
      <c r="AK1421" s="263"/>
      <c r="AL1421" s="263"/>
      <c r="AM1421" s="263"/>
      <c r="AN1421" s="263"/>
      <c r="AO1421" s="263"/>
      <c r="AP1421" s="263"/>
      <c r="AQ1421" s="263"/>
      <c r="AS1421" s="117"/>
      <c r="AT1421" s="117"/>
      <c r="FK1421" s="125"/>
      <c r="FL1421" s="125"/>
      <c r="FM1421" s="125"/>
    </row>
    <row r="1422" spans="1:169" x14ac:dyDescent="0.3">
      <c r="A1422" s="309"/>
      <c r="B1422" s="310"/>
      <c r="C1422" s="263"/>
      <c r="D1422" s="263"/>
      <c r="E1422" s="263"/>
      <c r="F1422" s="263"/>
      <c r="G1422" s="263"/>
      <c r="H1422" s="263"/>
      <c r="I1422" s="625"/>
      <c r="J1422" s="314"/>
      <c r="K1422" s="314"/>
      <c r="L1422" s="744"/>
      <c r="M1422" s="746"/>
      <c r="N1422" s="312"/>
      <c r="O1422" s="312"/>
      <c r="P1422" s="312"/>
      <c r="Q1422" s="312"/>
      <c r="R1422" s="312"/>
      <c r="S1422" s="312"/>
      <c r="T1422" s="263"/>
      <c r="U1422" s="263"/>
      <c r="V1422" s="263"/>
      <c r="W1422" s="258"/>
      <c r="X1422" s="263"/>
      <c r="Y1422" s="263"/>
      <c r="Z1422" s="263"/>
      <c r="AA1422" s="263"/>
      <c r="AB1422" s="312"/>
      <c r="AC1422" s="312"/>
      <c r="AD1422" s="312"/>
      <c r="AE1422" s="312"/>
      <c r="AF1422" s="312"/>
      <c r="AG1422" s="312"/>
      <c r="AH1422" s="312"/>
      <c r="AI1422" s="312"/>
      <c r="AJ1422" s="263"/>
      <c r="AK1422" s="263"/>
      <c r="AL1422" s="263"/>
      <c r="AM1422" s="263"/>
      <c r="AN1422" s="263"/>
      <c r="AO1422" s="263"/>
      <c r="AP1422" s="263"/>
      <c r="AQ1422" s="263"/>
      <c r="AS1422" s="117"/>
      <c r="AT1422" s="117"/>
      <c r="FK1422" s="125"/>
      <c r="FL1422" s="125"/>
      <c r="FM1422" s="125"/>
    </row>
    <row r="1423" spans="1:169" x14ac:dyDescent="0.3">
      <c r="A1423" s="309"/>
      <c r="B1423" s="310"/>
      <c r="C1423" s="263"/>
      <c r="D1423" s="263"/>
      <c r="E1423" s="263"/>
      <c r="F1423" s="263"/>
      <c r="G1423" s="263"/>
      <c r="H1423" s="263"/>
      <c r="I1423" s="625"/>
      <c r="J1423" s="314"/>
      <c r="K1423" s="314"/>
      <c r="L1423" s="744"/>
      <c r="M1423" s="746"/>
      <c r="N1423" s="312"/>
      <c r="O1423" s="312"/>
      <c r="P1423" s="312"/>
      <c r="Q1423" s="312"/>
      <c r="R1423" s="312"/>
      <c r="S1423" s="312"/>
      <c r="T1423" s="263"/>
      <c r="U1423" s="263"/>
      <c r="V1423" s="263"/>
      <c r="W1423" s="258"/>
      <c r="X1423" s="263"/>
      <c r="Y1423" s="263"/>
      <c r="Z1423" s="263"/>
      <c r="AA1423" s="263"/>
      <c r="AB1423" s="312"/>
      <c r="AC1423" s="312"/>
      <c r="AD1423" s="312"/>
      <c r="AE1423" s="312"/>
      <c r="AF1423" s="312"/>
      <c r="AG1423" s="312"/>
      <c r="AH1423" s="312"/>
      <c r="AI1423" s="312"/>
      <c r="AJ1423" s="263"/>
      <c r="AK1423" s="263"/>
      <c r="AL1423" s="263"/>
      <c r="AM1423" s="263"/>
      <c r="AN1423" s="263"/>
      <c r="AO1423" s="263"/>
      <c r="AP1423" s="263"/>
      <c r="AQ1423" s="263"/>
      <c r="AS1423" s="117"/>
      <c r="AT1423" s="117"/>
      <c r="FK1423" s="125"/>
      <c r="FL1423" s="125"/>
      <c r="FM1423" s="125"/>
    </row>
    <row r="1424" spans="1:169" x14ac:dyDescent="0.3">
      <c r="FK1424" s="125"/>
      <c r="FL1424" s="125"/>
      <c r="FM1424" s="125"/>
    </row>
    <row r="1425" spans="2:169" ht="30" customHeight="1" x14ac:dyDescent="0.3">
      <c r="B1425" s="237" t="s">
        <v>8685</v>
      </c>
      <c r="FK1425" s="125"/>
      <c r="FL1425" s="125"/>
      <c r="FM1425" s="125"/>
    </row>
    <row r="1426" spans="2:169" x14ac:dyDescent="0.3">
      <c r="B1426" s="237"/>
      <c r="FK1426" s="125"/>
      <c r="FL1426" s="125"/>
      <c r="FM1426" s="125"/>
    </row>
    <row r="1427" spans="2:169" ht="25.25" customHeight="1" x14ac:dyDescent="0.3">
      <c r="D1427" s="752" t="s">
        <v>4572</v>
      </c>
      <c r="E1427" s="752"/>
      <c r="F1427" s="752"/>
      <c r="L1427" s="224" t="s">
        <v>4306</v>
      </c>
      <c r="FK1427" s="125"/>
      <c r="FL1427" s="125"/>
      <c r="FM1427" s="125"/>
    </row>
    <row r="1428" spans="2:169" s="121" customFormat="1" ht="84" x14ac:dyDescent="0.35">
      <c r="B1428" s="751" t="s">
        <v>8812</v>
      </c>
      <c r="C1428" s="751"/>
      <c r="D1428" s="423" t="s">
        <v>8813</v>
      </c>
      <c r="E1428" s="751" t="s">
        <v>8814</v>
      </c>
      <c r="F1428" s="751"/>
      <c r="G1428" s="423" t="s">
        <v>3920</v>
      </c>
      <c r="H1428" s="423" t="s">
        <v>4381</v>
      </c>
      <c r="I1428" s="423" t="s">
        <v>8786</v>
      </c>
      <c r="J1428" s="747" t="s">
        <v>8794</v>
      </c>
      <c r="K1428" s="748"/>
      <c r="L1428" s="749"/>
      <c r="AS1428" s="55"/>
      <c r="AT1428" s="55"/>
      <c r="AU1428" s="55"/>
      <c r="AV1428" s="55"/>
      <c r="AW1428" s="55"/>
      <c r="AX1428" s="55"/>
      <c r="AY1428" s="55"/>
      <c r="AZ1428" s="55"/>
      <c r="BA1428" s="55"/>
      <c r="BB1428" s="55"/>
      <c r="BC1428" s="55"/>
      <c r="BD1428" s="55"/>
      <c r="BE1428" s="55"/>
      <c r="BF1428" s="55"/>
      <c r="BG1428" s="55"/>
      <c r="BH1428" s="55"/>
      <c r="BI1428" s="55"/>
      <c r="BJ1428" s="55"/>
      <c r="BK1428" s="55"/>
      <c r="BL1428" s="55"/>
      <c r="BM1428" s="55"/>
      <c r="BN1428" s="55"/>
      <c r="BO1428" s="55"/>
      <c r="BP1428" s="55"/>
      <c r="BQ1428" s="55"/>
      <c r="BR1428" s="55"/>
      <c r="BS1428" s="55"/>
      <c r="BT1428" s="55"/>
      <c r="BU1428" s="55"/>
      <c r="BV1428" s="55"/>
      <c r="BW1428" s="55"/>
      <c r="BX1428" s="55"/>
      <c r="BY1428" s="55"/>
      <c r="BZ1428" s="55"/>
      <c r="CA1428" s="55"/>
      <c r="CB1428" s="55"/>
      <c r="CC1428" s="55"/>
      <c r="CD1428" s="55"/>
      <c r="CE1428" s="55"/>
      <c r="CF1428" s="55"/>
      <c r="CG1428" s="55"/>
      <c r="CH1428" s="55"/>
      <c r="CI1428" s="55"/>
      <c r="CJ1428" s="55"/>
      <c r="CK1428" s="55"/>
      <c r="CL1428" s="55"/>
      <c r="CM1428" s="55"/>
      <c r="CN1428" s="55"/>
      <c r="CO1428" s="55"/>
      <c r="CP1428" s="55"/>
      <c r="CQ1428" s="55"/>
      <c r="CR1428" s="55"/>
      <c r="CS1428" s="55"/>
      <c r="CT1428" s="55"/>
      <c r="CU1428" s="55"/>
      <c r="CV1428" s="55"/>
      <c r="CW1428" s="55"/>
      <c r="CX1428" s="55"/>
      <c r="CY1428" s="55"/>
      <c r="CZ1428" s="55"/>
      <c r="DA1428" s="55"/>
      <c r="DB1428" s="55"/>
      <c r="DC1428" s="55"/>
      <c r="DD1428" s="55"/>
      <c r="DE1428" s="55"/>
      <c r="DF1428" s="55"/>
      <c r="DG1428" s="55"/>
      <c r="DH1428" s="55"/>
      <c r="DI1428" s="55"/>
      <c r="DJ1428" s="55"/>
      <c r="DK1428" s="55"/>
      <c r="DL1428" s="55"/>
      <c r="DM1428" s="55"/>
      <c r="DN1428" s="55"/>
      <c r="DO1428" s="55"/>
      <c r="DP1428" s="55"/>
      <c r="DQ1428" s="55"/>
      <c r="DR1428" s="55"/>
      <c r="DS1428" s="55"/>
      <c r="DT1428" s="55"/>
      <c r="DU1428" s="55"/>
      <c r="DV1428" s="55"/>
      <c r="DW1428" s="55"/>
      <c r="DX1428" s="55"/>
      <c r="DY1428" s="55"/>
      <c r="DZ1428" s="55"/>
      <c r="EA1428" s="55"/>
      <c r="EB1428" s="55"/>
      <c r="EC1428" s="55"/>
      <c r="ED1428" s="55"/>
      <c r="EE1428" s="55"/>
      <c r="EF1428" s="473"/>
      <c r="EG1428" s="55"/>
      <c r="EH1428" s="55"/>
      <c r="EI1428" s="55"/>
      <c r="EJ1428" s="55"/>
      <c r="EK1428" s="55"/>
      <c r="EL1428" s="55"/>
      <c r="EM1428" s="55"/>
      <c r="EN1428" s="55"/>
      <c r="EO1428" s="55"/>
      <c r="EP1428" s="55"/>
      <c r="EQ1428" s="55"/>
      <c r="ER1428" s="55"/>
      <c r="ES1428" s="55"/>
      <c r="ET1428" s="55"/>
      <c r="EU1428" s="55"/>
      <c r="EV1428" s="55"/>
      <c r="EW1428" s="55"/>
      <c r="EX1428" s="55"/>
      <c r="EY1428" s="55"/>
      <c r="EZ1428" s="55"/>
      <c r="FA1428" s="55"/>
      <c r="FB1428" s="55"/>
      <c r="FC1428" s="55"/>
      <c r="FD1428" s="55"/>
      <c r="FE1428" s="55"/>
      <c r="FF1428" s="55"/>
      <c r="FG1428" s="55"/>
      <c r="FH1428" s="55"/>
      <c r="FI1428" s="55"/>
      <c r="FJ1428" s="55"/>
      <c r="FK1428" s="56"/>
      <c r="FL1428" s="56"/>
      <c r="FM1428" s="56"/>
    </row>
    <row r="1429" spans="2:169" s="686" customFormat="1" x14ac:dyDescent="0.3">
      <c r="B1429" s="750"/>
      <c r="C1429" s="750"/>
      <c r="D1429" s="670"/>
      <c r="E1429" s="753"/>
      <c r="F1429" s="753"/>
      <c r="G1429" s="670"/>
      <c r="H1429" s="646"/>
      <c r="I1429" s="646"/>
      <c r="J1429" s="744"/>
      <c r="K1429" s="745"/>
      <c r="L1429" s="746"/>
      <c r="AS1429" s="75"/>
      <c r="AT1429" s="75"/>
      <c r="AU1429" s="75"/>
      <c r="AV1429" s="75"/>
      <c r="AW1429" s="75"/>
      <c r="AX1429" s="75"/>
      <c r="AY1429" s="75"/>
      <c r="AZ1429" s="75"/>
      <c r="BA1429" s="75"/>
      <c r="BB1429" s="75"/>
      <c r="BC1429" s="75"/>
      <c r="BD1429" s="75"/>
      <c r="BE1429" s="75"/>
      <c r="BF1429" s="75"/>
      <c r="BG1429" s="75"/>
      <c r="BH1429" s="75"/>
      <c r="BI1429" s="75"/>
      <c r="BJ1429" s="75"/>
      <c r="BK1429" s="75"/>
      <c r="BL1429" s="75"/>
      <c r="BM1429" s="75"/>
      <c r="BN1429" s="75"/>
      <c r="BO1429" s="75"/>
      <c r="BP1429" s="75"/>
      <c r="BQ1429" s="75"/>
      <c r="BR1429" s="75"/>
      <c r="BS1429" s="75"/>
      <c r="BT1429" s="75"/>
      <c r="BU1429" s="75"/>
      <c r="BV1429" s="75"/>
      <c r="BW1429" s="75"/>
      <c r="BX1429" s="75"/>
      <c r="BY1429" s="75"/>
      <c r="BZ1429" s="75"/>
      <c r="CA1429" s="75"/>
      <c r="CB1429" s="75"/>
      <c r="CC1429" s="75"/>
      <c r="CD1429" s="75"/>
      <c r="CE1429" s="75"/>
      <c r="CF1429" s="75"/>
      <c r="CG1429" s="75"/>
      <c r="CH1429" s="75"/>
      <c r="CI1429" s="75"/>
      <c r="CJ1429" s="75"/>
      <c r="CK1429" s="75"/>
      <c r="CL1429" s="75"/>
      <c r="CM1429" s="75"/>
      <c r="CN1429" s="75"/>
      <c r="CO1429" s="75"/>
      <c r="CP1429" s="75"/>
      <c r="CQ1429" s="75"/>
      <c r="CR1429" s="75"/>
      <c r="CS1429" s="75"/>
      <c r="CT1429" s="75"/>
      <c r="CU1429" s="75"/>
      <c r="CV1429" s="75"/>
      <c r="CW1429" s="75"/>
      <c r="CX1429" s="75"/>
      <c r="CY1429" s="75"/>
      <c r="CZ1429" s="75"/>
      <c r="DA1429" s="75"/>
      <c r="DB1429" s="75"/>
      <c r="DC1429" s="75"/>
      <c r="DD1429" s="75"/>
      <c r="DE1429" s="75"/>
      <c r="DF1429" s="75"/>
      <c r="DG1429" s="75"/>
      <c r="DH1429" s="75"/>
      <c r="DI1429" s="75"/>
      <c r="DJ1429" s="75"/>
      <c r="DK1429" s="75"/>
      <c r="DL1429" s="75"/>
      <c r="DM1429" s="75"/>
      <c r="DN1429" s="75"/>
      <c r="DO1429" s="75"/>
      <c r="DP1429" s="75"/>
      <c r="DQ1429" s="75"/>
      <c r="DR1429" s="75"/>
      <c r="DS1429" s="75"/>
      <c r="DT1429" s="75"/>
      <c r="DU1429" s="75"/>
      <c r="DV1429" s="75"/>
      <c r="DW1429" s="75"/>
      <c r="DX1429" s="75"/>
      <c r="DY1429" s="75"/>
      <c r="DZ1429" s="75"/>
      <c r="EA1429" s="75"/>
      <c r="EB1429" s="75"/>
      <c r="EC1429" s="75"/>
      <c r="ED1429" s="75"/>
      <c r="EE1429" s="75"/>
      <c r="EF1429" s="75"/>
      <c r="EG1429" s="75"/>
      <c r="EH1429" s="75"/>
      <c r="EI1429" s="75"/>
      <c r="EJ1429" s="75"/>
      <c r="EK1429" s="75"/>
      <c r="EL1429" s="75"/>
      <c r="EM1429" s="75"/>
      <c r="EN1429" s="75"/>
      <c r="EO1429" s="75"/>
      <c r="EP1429" s="75"/>
      <c r="EQ1429" s="75"/>
      <c r="ER1429" s="75"/>
      <c r="ES1429" s="75"/>
      <c r="ET1429" s="75"/>
      <c r="EU1429" s="75"/>
      <c r="EV1429" s="75"/>
      <c r="EW1429" s="75"/>
      <c r="EX1429" s="75"/>
      <c r="EY1429" s="75"/>
      <c r="EZ1429" s="75"/>
      <c r="FA1429" s="75"/>
      <c r="FB1429" s="75"/>
      <c r="FC1429" s="75"/>
      <c r="FD1429" s="75"/>
      <c r="FE1429" s="75"/>
      <c r="FF1429" s="75"/>
      <c r="FG1429" s="75"/>
      <c r="FH1429" s="75"/>
      <c r="FI1429" s="75"/>
      <c r="FJ1429" s="75"/>
      <c r="FK1429" s="74"/>
      <c r="FL1429" s="74"/>
      <c r="FM1429" s="74"/>
    </row>
    <row r="1430" spans="2:169" s="686" customFormat="1" x14ac:dyDescent="0.3">
      <c r="B1430" s="750"/>
      <c r="C1430" s="750"/>
      <c r="D1430" s="670"/>
      <c r="E1430" s="753"/>
      <c r="F1430" s="753"/>
      <c r="G1430" s="670"/>
      <c r="H1430" s="646"/>
      <c r="I1430" s="646"/>
      <c r="J1430" s="744"/>
      <c r="K1430" s="745"/>
      <c r="L1430" s="746"/>
      <c r="AS1430" s="75"/>
      <c r="AT1430" s="75"/>
      <c r="AU1430" s="75"/>
      <c r="AV1430" s="75"/>
      <c r="AW1430" s="75"/>
      <c r="AX1430" s="75"/>
      <c r="AY1430" s="75"/>
      <c r="AZ1430" s="75"/>
      <c r="BA1430" s="75"/>
      <c r="BB1430" s="75"/>
      <c r="BC1430" s="75"/>
      <c r="BD1430" s="75"/>
      <c r="BE1430" s="75"/>
      <c r="BF1430" s="75"/>
      <c r="BG1430" s="75"/>
      <c r="BH1430" s="75"/>
      <c r="BI1430" s="75"/>
      <c r="BJ1430" s="75"/>
      <c r="BK1430" s="75"/>
      <c r="BL1430" s="75"/>
      <c r="BM1430" s="75"/>
      <c r="BN1430" s="75"/>
      <c r="BO1430" s="75"/>
      <c r="BP1430" s="75"/>
      <c r="BQ1430" s="75"/>
      <c r="BR1430" s="75"/>
      <c r="BS1430" s="75"/>
      <c r="BT1430" s="75"/>
      <c r="BU1430" s="75"/>
      <c r="BV1430" s="75"/>
      <c r="BW1430" s="75"/>
      <c r="BX1430" s="75"/>
      <c r="BY1430" s="75"/>
      <c r="BZ1430" s="75"/>
      <c r="CA1430" s="75"/>
      <c r="CB1430" s="75"/>
      <c r="CC1430" s="75"/>
      <c r="CD1430" s="75"/>
      <c r="CE1430" s="75"/>
      <c r="CF1430" s="75"/>
      <c r="CG1430" s="75"/>
      <c r="CH1430" s="75"/>
      <c r="CI1430" s="75"/>
      <c r="CJ1430" s="75"/>
      <c r="CK1430" s="75"/>
      <c r="CL1430" s="75"/>
      <c r="CM1430" s="75"/>
      <c r="CN1430" s="75"/>
      <c r="CO1430" s="75"/>
      <c r="CP1430" s="75"/>
      <c r="CQ1430" s="75"/>
      <c r="CR1430" s="75"/>
      <c r="CS1430" s="75"/>
      <c r="CT1430" s="75"/>
      <c r="CU1430" s="75"/>
      <c r="CV1430" s="75"/>
      <c r="CW1430" s="75"/>
      <c r="CX1430" s="75"/>
      <c r="CY1430" s="75"/>
      <c r="CZ1430" s="75"/>
      <c r="DA1430" s="75"/>
      <c r="DB1430" s="75"/>
      <c r="DC1430" s="75"/>
      <c r="DD1430" s="75"/>
      <c r="DE1430" s="75"/>
      <c r="DF1430" s="75"/>
      <c r="DG1430" s="75"/>
      <c r="DH1430" s="75"/>
      <c r="DI1430" s="75"/>
      <c r="DJ1430" s="75"/>
      <c r="DK1430" s="75"/>
      <c r="DL1430" s="75"/>
      <c r="DM1430" s="75"/>
      <c r="DN1430" s="75"/>
      <c r="DO1430" s="75"/>
      <c r="DP1430" s="75"/>
      <c r="DQ1430" s="75"/>
      <c r="DR1430" s="75"/>
      <c r="DS1430" s="75"/>
      <c r="DT1430" s="75"/>
      <c r="DU1430" s="75"/>
      <c r="DV1430" s="75"/>
      <c r="DW1430" s="75"/>
      <c r="DX1430" s="75"/>
      <c r="DY1430" s="75"/>
      <c r="DZ1430" s="75"/>
      <c r="EA1430" s="75"/>
      <c r="EB1430" s="75"/>
      <c r="EC1430" s="75"/>
      <c r="ED1430" s="75"/>
      <c r="EE1430" s="75"/>
      <c r="EF1430" s="75"/>
      <c r="EG1430" s="75"/>
      <c r="EH1430" s="75"/>
      <c r="EI1430" s="75"/>
      <c r="EJ1430" s="75"/>
      <c r="EK1430" s="75"/>
      <c r="EL1430" s="75"/>
      <c r="EM1430" s="75"/>
      <c r="EN1430" s="75"/>
      <c r="EO1430" s="75"/>
      <c r="EP1430" s="75"/>
      <c r="EQ1430" s="75"/>
      <c r="ER1430" s="75"/>
      <c r="ES1430" s="75"/>
      <c r="ET1430" s="75"/>
      <c r="EU1430" s="75"/>
      <c r="EV1430" s="75"/>
      <c r="EW1430" s="75"/>
      <c r="EX1430" s="75"/>
      <c r="EY1430" s="75"/>
      <c r="EZ1430" s="75"/>
      <c r="FA1430" s="75"/>
      <c r="FB1430" s="75"/>
      <c r="FC1430" s="75"/>
      <c r="FD1430" s="75"/>
      <c r="FE1430" s="75"/>
      <c r="FF1430" s="75"/>
      <c r="FG1430" s="75"/>
      <c r="FH1430" s="75"/>
      <c r="FI1430" s="75"/>
      <c r="FJ1430" s="75"/>
      <c r="FK1430" s="74"/>
      <c r="FL1430" s="74"/>
      <c r="FM1430" s="74"/>
    </row>
    <row r="1431" spans="2:169" s="686" customFormat="1" x14ac:dyDescent="0.3">
      <c r="B1431" s="750"/>
      <c r="C1431" s="750"/>
      <c r="D1431" s="670"/>
      <c r="E1431" s="753"/>
      <c r="F1431" s="753"/>
      <c r="G1431" s="670"/>
      <c r="H1431" s="646"/>
      <c r="I1431" s="646"/>
      <c r="J1431" s="744"/>
      <c r="K1431" s="745"/>
      <c r="L1431" s="746"/>
      <c r="AS1431" s="75"/>
      <c r="AT1431" s="75"/>
      <c r="AU1431" s="75"/>
      <c r="AV1431" s="75"/>
      <c r="AW1431" s="75"/>
      <c r="AX1431" s="75"/>
      <c r="AY1431" s="75"/>
      <c r="AZ1431" s="75"/>
      <c r="BA1431" s="75"/>
      <c r="BB1431" s="75"/>
      <c r="BC1431" s="75"/>
      <c r="BD1431" s="75"/>
      <c r="BE1431" s="75"/>
      <c r="BF1431" s="75"/>
      <c r="BG1431" s="75"/>
      <c r="BH1431" s="75"/>
      <c r="BI1431" s="75"/>
      <c r="BJ1431" s="75"/>
      <c r="BK1431" s="75"/>
      <c r="BL1431" s="75"/>
      <c r="BM1431" s="75"/>
      <c r="BN1431" s="75"/>
      <c r="BO1431" s="75"/>
      <c r="BP1431" s="75"/>
      <c r="BQ1431" s="75"/>
      <c r="BR1431" s="75"/>
      <c r="BS1431" s="75"/>
      <c r="BT1431" s="75"/>
      <c r="BU1431" s="75"/>
      <c r="BV1431" s="75"/>
      <c r="BW1431" s="75"/>
      <c r="BX1431" s="75"/>
      <c r="BY1431" s="75"/>
      <c r="BZ1431" s="75"/>
      <c r="CA1431" s="75"/>
      <c r="CB1431" s="75"/>
      <c r="CC1431" s="75"/>
      <c r="CD1431" s="75"/>
      <c r="CE1431" s="75"/>
      <c r="CF1431" s="75"/>
      <c r="CG1431" s="75"/>
      <c r="CH1431" s="75"/>
      <c r="CI1431" s="75"/>
      <c r="CJ1431" s="75"/>
      <c r="CK1431" s="75"/>
      <c r="CL1431" s="75"/>
      <c r="CM1431" s="75"/>
      <c r="CN1431" s="75"/>
      <c r="CO1431" s="75"/>
      <c r="CP1431" s="75"/>
      <c r="CQ1431" s="75"/>
      <c r="CR1431" s="75"/>
      <c r="CS1431" s="75"/>
      <c r="CT1431" s="75"/>
      <c r="CU1431" s="75"/>
      <c r="CV1431" s="75"/>
      <c r="CW1431" s="75"/>
      <c r="CX1431" s="75"/>
      <c r="CY1431" s="75"/>
      <c r="CZ1431" s="75"/>
      <c r="DA1431" s="75"/>
      <c r="DB1431" s="75"/>
      <c r="DC1431" s="75"/>
      <c r="DD1431" s="75"/>
      <c r="DE1431" s="75"/>
      <c r="DF1431" s="75"/>
      <c r="DG1431" s="75"/>
      <c r="DH1431" s="75"/>
      <c r="DI1431" s="75"/>
      <c r="DJ1431" s="75"/>
      <c r="DK1431" s="75"/>
      <c r="DL1431" s="75"/>
      <c r="DM1431" s="75"/>
      <c r="DN1431" s="75"/>
      <c r="DO1431" s="75"/>
      <c r="DP1431" s="75"/>
      <c r="DQ1431" s="75"/>
      <c r="DR1431" s="75"/>
      <c r="DS1431" s="75"/>
      <c r="DT1431" s="75"/>
      <c r="DU1431" s="75"/>
      <c r="DV1431" s="75"/>
      <c r="DW1431" s="75"/>
      <c r="DX1431" s="75"/>
      <c r="DY1431" s="75"/>
      <c r="DZ1431" s="75"/>
      <c r="EA1431" s="75"/>
      <c r="EB1431" s="75"/>
      <c r="EC1431" s="75"/>
      <c r="ED1431" s="75"/>
      <c r="EE1431" s="75"/>
      <c r="EF1431" s="75"/>
      <c r="EG1431" s="75"/>
      <c r="EH1431" s="75"/>
      <c r="EI1431" s="75"/>
      <c r="EJ1431" s="75"/>
      <c r="EK1431" s="75"/>
      <c r="EL1431" s="75"/>
      <c r="EM1431" s="75"/>
      <c r="EN1431" s="75"/>
      <c r="EO1431" s="75"/>
      <c r="EP1431" s="75"/>
      <c r="EQ1431" s="75"/>
      <c r="ER1431" s="75"/>
      <c r="ES1431" s="75"/>
      <c r="ET1431" s="75"/>
      <c r="EU1431" s="75"/>
      <c r="EV1431" s="75"/>
      <c r="EW1431" s="75"/>
      <c r="EX1431" s="75"/>
      <c r="EY1431" s="75"/>
      <c r="EZ1431" s="75"/>
      <c r="FA1431" s="75"/>
      <c r="FB1431" s="75"/>
      <c r="FC1431" s="75"/>
      <c r="FD1431" s="75"/>
      <c r="FE1431" s="75"/>
      <c r="FF1431" s="75"/>
      <c r="FG1431" s="75"/>
      <c r="FH1431" s="75"/>
      <c r="FI1431" s="75"/>
      <c r="FJ1431" s="75"/>
      <c r="FK1431" s="74"/>
      <c r="FL1431" s="74"/>
      <c r="FM1431" s="74"/>
    </row>
    <row r="1432" spans="2:169" s="686" customFormat="1" x14ac:dyDescent="0.3">
      <c r="B1432" s="750"/>
      <c r="C1432" s="750"/>
      <c r="D1432" s="670"/>
      <c r="E1432" s="753"/>
      <c r="F1432" s="753"/>
      <c r="G1432" s="670"/>
      <c r="H1432" s="646"/>
      <c r="I1432" s="646"/>
      <c r="J1432" s="744"/>
      <c r="K1432" s="745"/>
      <c r="L1432" s="746"/>
      <c r="AS1432" s="75"/>
      <c r="AT1432" s="75"/>
      <c r="AU1432" s="75"/>
      <c r="AV1432" s="75"/>
      <c r="AW1432" s="75"/>
      <c r="AX1432" s="75"/>
      <c r="AY1432" s="75"/>
      <c r="AZ1432" s="75"/>
      <c r="BA1432" s="75"/>
      <c r="BB1432" s="75"/>
      <c r="BC1432" s="75"/>
      <c r="BD1432" s="75"/>
      <c r="BE1432" s="75"/>
      <c r="BF1432" s="75"/>
      <c r="BG1432" s="75"/>
      <c r="BH1432" s="75"/>
      <c r="BI1432" s="75"/>
      <c r="BJ1432" s="75"/>
      <c r="BK1432" s="75"/>
      <c r="BL1432" s="75"/>
      <c r="BM1432" s="75"/>
      <c r="BN1432" s="75"/>
      <c r="BO1432" s="75"/>
      <c r="BP1432" s="75"/>
      <c r="BQ1432" s="75"/>
      <c r="BR1432" s="75"/>
      <c r="BS1432" s="75"/>
      <c r="BT1432" s="75"/>
      <c r="BU1432" s="75"/>
      <c r="BV1432" s="75"/>
      <c r="BW1432" s="75"/>
      <c r="BX1432" s="75"/>
      <c r="BY1432" s="75"/>
      <c r="BZ1432" s="75"/>
      <c r="CA1432" s="75"/>
      <c r="CB1432" s="75"/>
      <c r="CC1432" s="75"/>
      <c r="CD1432" s="75"/>
      <c r="CE1432" s="75"/>
      <c r="CF1432" s="75"/>
      <c r="CG1432" s="75"/>
      <c r="CH1432" s="75"/>
      <c r="CI1432" s="75"/>
      <c r="CJ1432" s="75"/>
      <c r="CK1432" s="75"/>
      <c r="CL1432" s="75"/>
      <c r="CM1432" s="75"/>
      <c r="CN1432" s="75"/>
      <c r="CO1432" s="75"/>
      <c r="CP1432" s="75"/>
      <c r="CQ1432" s="75"/>
      <c r="CR1432" s="75"/>
      <c r="CS1432" s="75"/>
      <c r="CT1432" s="75"/>
      <c r="CU1432" s="75"/>
      <c r="CV1432" s="75"/>
      <c r="CW1432" s="75"/>
      <c r="CX1432" s="75"/>
      <c r="CY1432" s="75"/>
      <c r="CZ1432" s="75"/>
      <c r="DA1432" s="75"/>
      <c r="DB1432" s="75"/>
      <c r="DC1432" s="75"/>
      <c r="DD1432" s="75"/>
      <c r="DE1432" s="75"/>
      <c r="DF1432" s="75"/>
      <c r="DG1432" s="75"/>
      <c r="DH1432" s="75"/>
      <c r="DI1432" s="75"/>
      <c r="DJ1432" s="75"/>
      <c r="DK1432" s="75"/>
      <c r="DL1432" s="75"/>
      <c r="DM1432" s="75"/>
      <c r="DN1432" s="75"/>
      <c r="DO1432" s="75"/>
      <c r="DP1432" s="75"/>
      <c r="DQ1432" s="75"/>
      <c r="DR1432" s="75"/>
      <c r="DS1432" s="75"/>
      <c r="DT1432" s="75"/>
      <c r="DU1432" s="75"/>
      <c r="DV1432" s="75"/>
      <c r="DW1432" s="75"/>
      <c r="DX1432" s="75"/>
      <c r="DY1432" s="75"/>
      <c r="DZ1432" s="75"/>
      <c r="EA1432" s="75"/>
      <c r="EB1432" s="75"/>
      <c r="EC1432" s="75"/>
      <c r="ED1432" s="75"/>
      <c r="EE1432" s="75"/>
      <c r="EF1432" s="75"/>
      <c r="EG1432" s="75"/>
      <c r="EH1432" s="75"/>
      <c r="EI1432" s="75"/>
      <c r="EJ1432" s="75"/>
      <c r="EK1432" s="75"/>
      <c r="EL1432" s="75"/>
      <c r="EM1432" s="75"/>
      <c r="EN1432" s="75"/>
      <c r="EO1432" s="75"/>
      <c r="EP1432" s="75"/>
      <c r="EQ1432" s="75"/>
      <c r="ER1432" s="75"/>
      <c r="ES1432" s="75"/>
      <c r="ET1432" s="75"/>
      <c r="EU1432" s="75"/>
      <c r="EV1432" s="75"/>
      <c r="EW1432" s="75"/>
      <c r="EX1432" s="75"/>
      <c r="EY1432" s="75"/>
      <c r="EZ1432" s="75"/>
      <c r="FA1432" s="75"/>
      <c r="FB1432" s="75"/>
      <c r="FC1432" s="75"/>
      <c r="FD1432" s="75"/>
      <c r="FE1432" s="75"/>
      <c r="FF1432" s="75"/>
      <c r="FG1432" s="75"/>
      <c r="FH1432" s="75"/>
      <c r="FI1432" s="75"/>
      <c r="FJ1432" s="75"/>
      <c r="FK1432" s="74"/>
      <c r="FL1432" s="74"/>
      <c r="FM1432" s="74"/>
    </row>
    <row r="1433" spans="2:169" s="686" customFormat="1" x14ac:dyDescent="0.3">
      <c r="B1433" s="750"/>
      <c r="C1433" s="750"/>
      <c r="D1433" s="670"/>
      <c r="E1433" s="753"/>
      <c r="F1433" s="753"/>
      <c r="G1433" s="670"/>
      <c r="H1433" s="646"/>
      <c r="I1433" s="646"/>
      <c r="J1433" s="744"/>
      <c r="K1433" s="745"/>
      <c r="L1433" s="746"/>
      <c r="AS1433" s="75"/>
      <c r="AT1433" s="75"/>
      <c r="AU1433" s="75"/>
      <c r="AV1433" s="75"/>
      <c r="AW1433" s="75"/>
      <c r="AX1433" s="75"/>
      <c r="AY1433" s="75"/>
      <c r="AZ1433" s="75"/>
      <c r="BA1433" s="75"/>
      <c r="BB1433" s="75"/>
      <c r="BC1433" s="75"/>
      <c r="BD1433" s="75"/>
      <c r="BE1433" s="75"/>
      <c r="BF1433" s="75"/>
      <c r="BG1433" s="75"/>
      <c r="BH1433" s="75"/>
      <c r="BI1433" s="75"/>
      <c r="BJ1433" s="75"/>
      <c r="BK1433" s="75"/>
      <c r="BL1433" s="75"/>
      <c r="BM1433" s="75"/>
      <c r="BN1433" s="75"/>
      <c r="BO1433" s="75"/>
      <c r="BP1433" s="75"/>
      <c r="BQ1433" s="75"/>
      <c r="BR1433" s="75"/>
      <c r="BS1433" s="75"/>
      <c r="BT1433" s="75"/>
      <c r="BU1433" s="75"/>
      <c r="BV1433" s="75"/>
      <c r="BW1433" s="75"/>
      <c r="BX1433" s="75"/>
      <c r="BY1433" s="75"/>
      <c r="BZ1433" s="75"/>
      <c r="CA1433" s="75"/>
      <c r="CB1433" s="75"/>
      <c r="CC1433" s="75"/>
      <c r="CD1433" s="75"/>
      <c r="CE1433" s="75"/>
      <c r="CF1433" s="75"/>
      <c r="CG1433" s="75"/>
      <c r="CH1433" s="75"/>
      <c r="CI1433" s="75"/>
      <c r="CJ1433" s="75"/>
      <c r="CK1433" s="75"/>
      <c r="CL1433" s="75"/>
      <c r="CM1433" s="75"/>
      <c r="CN1433" s="75"/>
      <c r="CO1433" s="75"/>
      <c r="CP1433" s="75"/>
      <c r="CQ1433" s="75"/>
      <c r="CR1433" s="75"/>
      <c r="CS1433" s="75"/>
      <c r="CT1433" s="75"/>
      <c r="CU1433" s="75"/>
      <c r="CV1433" s="75"/>
      <c r="CW1433" s="75"/>
      <c r="CX1433" s="75"/>
      <c r="CY1433" s="75"/>
      <c r="CZ1433" s="75"/>
      <c r="DA1433" s="75"/>
      <c r="DB1433" s="75"/>
      <c r="DC1433" s="75"/>
      <c r="DD1433" s="75"/>
      <c r="DE1433" s="75"/>
      <c r="DF1433" s="75"/>
      <c r="DG1433" s="75"/>
      <c r="DH1433" s="75"/>
      <c r="DI1433" s="75"/>
      <c r="DJ1433" s="75"/>
      <c r="DK1433" s="75"/>
      <c r="DL1433" s="75"/>
      <c r="DM1433" s="75"/>
      <c r="DN1433" s="75"/>
      <c r="DO1433" s="75"/>
      <c r="DP1433" s="75"/>
      <c r="DQ1433" s="75"/>
      <c r="DR1433" s="75"/>
      <c r="DS1433" s="75"/>
      <c r="DT1433" s="75"/>
      <c r="DU1433" s="75"/>
      <c r="DV1433" s="75"/>
      <c r="DW1433" s="75"/>
      <c r="DX1433" s="75"/>
      <c r="DY1433" s="75"/>
      <c r="DZ1433" s="75"/>
      <c r="EA1433" s="75"/>
      <c r="EB1433" s="75"/>
      <c r="EC1433" s="75"/>
      <c r="ED1433" s="75"/>
      <c r="EE1433" s="75"/>
      <c r="EF1433" s="75"/>
      <c r="EG1433" s="75"/>
      <c r="EH1433" s="75"/>
      <c r="EI1433" s="75"/>
      <c r="EJ1433" s="75"/>
      <c r="EK1433" s="75"/>
      <c r="EL1433" s="75"/>
      <c r="EM1433" s="75"/>
      <c r="EN1433" s="75"/>
      <c r="EO1433" s="75"/>
      <c r="EP1433" s="75"/>
      <c r="EQ1433" s="75"/>
      <c r="ER1433" s="75"/>
      <c r="ES1433" s="75"/>
      <c r="ET1433" s="75"/>
      <c r="EU1433" s="75"/>
      <c r="EV1433" s="75"/>
      <c r="EW1433" s="75"/>
      <c r="EX1433" s="75"/>
      <c r="EY1433" s="75"/>
      <c r="EZ1433" s="75"/>
      <c r="FA1433" s="75"/>
      <c r="FB1433" s="75"/>
      <c r="FC1433" s="75"/>
      <c r="FD1433" s="75"/>
      <c r="FE1433" s="75"/>
      <c r="FF1433" s="75"/>
      <c r="FG1433" s="75"/>
      <c r="FH1433" s="75"/>
      <c r="FI1433" s="75"/>
      <c r="FJ1433" s="75"/>
      <c r="FK1433" s="74"/>
      <c r="FL1433" s="74"/>
      <c r="FM1433" s="74"/>
    </row>
    <row r="1434" spans="2:169" s="686" customFormat="1" x14ac:dyDescent="0.3">
      <c r="B1434" s="750"/>
      <c r="C1434" s="750"/>
      <c r="D1434" s="670"/>
      <c r="E1434" s="753"/>
      <c r="F1434" s="753"/>
      <c r="G1434" s="670"/>
      <c r="H1434" s="646"/>
      <c r="I1434" s="646"/>
      <c r="J1434" s="744"/>
      <c r="K1434" s="745"/>
      <c r="L1434" s="746"/>
      <c r="AS1434" s="75"/>
      <c r="AT1434" s="75"/>
      <c r="AU1434" s="75"/>
      <c r="AV1434" s="75"/>
      <c r="AW1434" s="75"/>
      <c r="AX1434" s="75"/>
      <c r="AY1434" s="75"/>
      <c r="AZ1434" s="75"/>
      <c r="BA1434" s="75"/>
      <c r="BB1434" s="75"/>
      <c r="BC1434" s="75"/>
      <c r="BD1434" s="75"/>
      <c r="BE1434" s="75"/>
      <c r="BF1434" s="75"/>
      <c r="BG1434" s="75"/>
      <c r="BH1434" s="75"/>
      <c r="BI1434" s="75"/>
      <c r="BJ1434" s="75"/>
      <c r="BK1434" s="75"/>
      <c r="BL1434" s="75"/>
      <c r="BM1434" s="75"/>
      <c r="BN1434" s="75"/>
      <c r="BO1434" s="75"/>
      <c r="BP1434" s="75"/>
      <c r="BQ1434" s="75"/>
      <c r="BR1434" s="75"/>
      <c r="BS1434" s="75"/>
      <c r="BT1434" s="75"/>
      <c r="BU1434" s="75"/>
      <c r="BV1434" s="75"/>
      <c r="BW1434" s="75"/>
      <c r="BX1434" s="75"/>
      <c r="BY1434" s="75"/>
      <c r="BZ1434" s="75"/>
      <c r="CA1434" s="75"/>
      <c r="CB1434" s="75"/>
      <c r="CC1434" s="75"/>
      <c r="CD1434" s="75"/>
      <c r="CE1434" s="75"/>
      <c r="CF1434" s="75"/>
      <c r="CG1434" s="75"/>
      <c r="CH1434" s="75"/>
      <c r="CI1434" s="75"/>
      <c r="CJ1434" s="75"/>
      <c r="CK1434" s="75"/>
      <c r="CL1434" s="75"/>
      <c r="CM1434" s="75"/>
      <c r="CN1434" s="75"/>
      <c r="CO1434" s="75"/>
      <c r="CP1434" s="75"/>
      <c r="CQ1434" s="75"/>
      <c r="CR1434" s="75"/>
      <c r="CS1434" s="75"/>
      <c r="CT1434" s="75"/>
      <c r="CU1434" s="75"/>
      <c r="CV1434" s="75"/>
      <c r="CW1434" s="75"/>
      <c r="CX1434" s="75"/>
      <c r="CY1434" s="75"/>
      <c r="CZ1434" s="75"/>
      <c r="DA1434" s="75"/>
      <c r="DB1434" s="75"/>
      <c r="DC1434" s="75"/>
      <c r="DD1434" s="75"/>
      <c r="DE1434" s="75"/>
      <c r="DF1434" s="75"/>
      <c r="DG1434" s="75"/>
      <c r="DH1434" s="75"/>
      <c r="DI1434" s="75"/>
      <c r="DJ1434" s="75"/>
      <c r="DK1434" s="75"/>
      <c r="DL1434" s="75"/>
      <c r="DM1434" s="75"/>
      <c r="DN1434" s="75"/>
      <c r="DO1434" s="75"/>
      <c r="DP1434" s="75"/>
      <c r="DQ1434" s="75"/>
      <c r="DR1434" s="75"/>
      <c r="DS1434" s="75"/>
      <c r="DT1434" s="75"/>
      <c r="DU1434" s="75"/>
      <c r="DV1434" s="75"/>
      <c r="DW1434" s="75"/>
      <c r="DX1434" s="75"/>
      <c r="DY1434" s="75"/>
      <c r="DZ1434" s="75"/>
      <c r="EA1434" s="75"/>
      <c r="EB1434" s="75"/>
      <c r="EC1434" s="75"/>
      <c r="ED1434" s="75"/>
      <c r="EE1434" s="75"/>
      <c r="EF1434" s="75"/>
      <c r="EG1434" s="75"/>
      <c r="EH1434" s="75"/>
      <c r="EI1434" s="75"/>
      <c r="EJ1434" s="75"/>
      <c r="EK1434" s="75"/>
      <c r="EL1434" s="75"/>
      <c r="EM1434" s="75"/>
      <c r="EN1434" s="75"/>
      <c r="EO1434" s="75"/>
      <c r="EP1434" s="75"/>
      <c r="EQ1434" s="75"/>
      <c r="ER1434" s="75"/>
      <c r="ES1434" s="75"/>
      <c r="ET1434" s="75"/>
      <c r="EU1434" s="75"/>
      <c r="EV1434" s="75"/>
      <c r="EW1434" s="75"/>
      <c r="EX1434" s="75"/>
      <c r="EY1434" s="75"/>
      <c r="EZ1434" s="75"/>
      <c r="FA1434" s="75"/>
      <c r="FB1434" s="75"/>
      <c r="FC1434" s="75"/>
      <c r="FD1434" s="75"/>
      <c r="FE1434" s="75"/>
      <c r="FF1434" s="75"/>
      <c r="FG1434" s="75"/>
      <c r="FH1434" s="75"/>
      <c r="FI1434" s="75"/>
      <c r="FJ1434" s="75"/>
      <c r="FK1434" s="74"/>
      <c r="FL1434" s="74"/>
      <c r="FM1434" s="74"/>
    </row>
    <row r="1435" spans="2:169" s="686" customFormat="1" x14ac:dyDescent="0.3">
      <c r="B1435" s="750"/>
      <c r="C1435" s="750"/>
      <c r="D1435" s="670"/>
      <c r="E1435" s="753"/>
      <c r="F1435" s="753"/>
      <c r="G1435" s="670"/>
      <c r="H1435" s="646"/>
      <c r="I1435" s="646"/>
      <c r="J1435" s="744"/>
      <c r="K1435" s="745"/>
      <c r="L1435" s="746"/>
      <c r="AS1435" s="75"/>
      <c r="AT1435" s="75"/>
      <c r="AU1435" s="75"/>
      <c r="AV1435" s="75"/>
      <c r="AW1435" s="75"/>
      <c r="AX1435" s="75"/>
      <c r="AY1435" s="75"/>
      <c r="AZ1435" s="75"/>
      <c r="BA1435" s="75"/>
      <c r="BB1435" s="75"/>
      <c r="BC1435" s="75"/>
      <c r="BD1435" s="75"/>
      <c r="BE1435" s="75"/>
      <c r="BF1435" s="75"/>
      <c r="BG1435" s="75"/>
      <c r="BH1435" s="75"/>
      <c r="BI1435" s="75"/>
      <c r="BJ1435" s="75"/>
      <c r="BK1435" s="75"/>
      <c r="BL1435" s="75"/>
      <c r="BM1435" s="75"/>
      <c r="BN1435" s="75"/>
      <c r="BO1435" s="75"/>
      <c r="BP1435" s="75"/>
      <c r="BQ1435" s="75"/>
      <c r="BR1435" s="75"/>
      <c r="BS1435" s="75"/>
      <c r="BT1435" s="75"/>
      <c r="BU1435" s="75"/>
      <c r="BV1435" s="75"/>
      <c r="BW1435" s="75"/>
      <c r="BX1435" s="75"/>
      <c r="BY1435" s="75"/>
      <c r="BZ1435" s="75"/>
      <c r="CA1435" s="75"/>
      <c r="CB1435" s="75"/>
      <c r="CC1435" s="75"/>
      <c r="CD1435" s="75"/>
      <c r="CE1435" s="75"/>
      <c r="CF1435" s="75"/>
      <c r="CG1435" s="75"/>
      <c r="CH1435" s="75"/>
      <c r="CI1435" s="75"/>
      <c r="CJ1435" s="75"/>
      <c r="CK1435" s="75"/>
      <c r="CL1435" s="75"/>
      <c r="CM1435" s="75"/>
      <c r="CN1435" s="75"/>
      <c r="CO1435" s="75"/>
      <c r="CP1435" s="75"/>
      <c r="CQ1435" s="75"/>
      <c r="CR1435" s="75"/>
      <c r="CS1435" s="75"/>
      <c r="CT1435" s="75"/>
      <c r="CU1435" s="75"/>
      <c r="CV1435" s="75"/>
      <c r="CW1435" s="75"/>
      <c r="CX1435" s="75"/>
      <c r="CY1435" s="75"/>
      <c r="CZ1435" s="75"/>
      <c r="DA1435" s="75"/>
      <c r="DB1435" s="75"/>
      <c r="DC1435" s="75"/>
      <c r="DD1435" s="75"/>
      <c r="DE1435" s="75"/>
      <c r="DF1435" s="75"/>
      <c r="DG1435" s="75"/>
      <c r="DH1435" s="75"/>
      <c r="DI1435" s="75"/>
      <c r="DJ1435" s="75"/>
      <c r="DK1435" s="75"/>
      <c r="DL1435" s="75"/>
      <c r="DM1435" s="75"/>
      <c r="DN1435" s="75"/>
      <c r="DO1435" s="75"/>
      <c r="DP1435" s="75"/>
      <c r="DQ1435" s="75"/>
      <c r="DR1435" s="75"/>
      <c r="DS1435" s="75"/>
      <c r="DT1435" s="75"/>
      <c r="DU1435" s="75"/>
      <c r="DV1435" s="75"/>
      <c r="DW1435" s="75"/>
      <c r="DX1435" s="75"/>
      <c r="DY1435" s="75"/>
      <c r="DZ1435" s="75"/>
      <c r="EA1435" s="75"/>
      <c r="EB1435" s="75"/>
      <c r="EC1435" s="75"/>
      <c r="ED1435" s="75"/>
      <c r="EE1435" s="75"/>
      <c r="EF1435" s="75"/>
      <c r="EG1435" s="75"/>
      <c r="EH1435" s="75"/>
      <c r="EI1435" s="75"/>
      <c r="EJ1435" s="75"/>
      <c r="EK1435" s="75"/>
      <c r="EL1435" s="75"/>
      <c r="EM1435" s="75"/>
      <c r="EN1435" s="75"/>
      <c r="EO1435" s="75"/>
      <c r="EP1435" s="75"/>
      <c r="EQ1435" s="75"/>
      <c r="ER1435" s="75"/>
      <c r="ES1435" s="75"/>
      <c r="ET1435" s="75"/>
      <c r="EU1435" s="75"/>
      <c r="EV1435" s="75"/>
      <c r="EW1435" s="75"/>
      <c r="EX1435" s="75"/>
      <c r="EY1435" s="75"/>
      <c r="EZ1435" s="75"/>
      <c r="FA1435" s="75"/>
      <c r="FB1435" s="75"/>
      <c r="FC1435" s="75"/>
      <c r="FD1435" s="75"/>
      <c r="FE1435" s="75"/>
      <c r="FF1435" s="75"/>
      <c r="FG1435" s="75"/>
      <c r="FH1435" s="75"/>
      <c r="FI1435" s="75"/>
      <c r="FJ1435" s="75"/>
      <c r="FK1435" s="74"/>
      <c r="FL1435" s="74"/>
      <c r="FM1435" s="74"/>
    </row>
    <row r="1436" spans="2:169" s="686" customFormat="1" x14ac:dyDescent="0.3">
      <c r="B1436" s="750"/>
      <c r="C1436" s="750"/>
      <c r="D1436" s="670"/>
      <c r="E1436" s="753"/>
      <c r="F1436" s="753"/>
      <c r="G1436" s="670"/>
      <c r="H1436" s="646"/>
      <c r="I1436" s="646"/>
      <c r="J1436" s="744"/>
      <c r="K1436" s="745"/>
      <c r="L1436" s="746"/>
      <c r="AS1436" s="75"/>
      <c r="AT1436" s="75"/>
      <c r="AU1436" s="75"/>
      <c r="AV1436" s="75"/>
      <c r="AW1436" s="75"/>
      <c r="AX1436" s="75"/>
      <c r="AY1436" s="75"/>
      <c r="AZ1436" s="75"/>
      <c r="BA1436" s="75"/>
      <c r="BB1436" s="75"/>
      <c r="BC1436" s="75"/>
      <c r="BD1436" s="75"/>
      <c r="BE1436" s="75"/>
      <c r="BF1436" s="75"/>
      <c r="BG1436" s="75"/>
      <c r="BH1436" s="75"/>
      <c r="BI1436" s="75"/>
      <c r="BJ1436" s="75"/>
      <c r="BK1436" s="75"/>
      <c r="BL1436" s="75"/>
      <c r="BM1436" s="75"/>
      <c r="BN1436" s="75"/>
      <c r="BO1436" s="75"/>
      <c r="BP1436" s="75"/>
      <c r="BQ1436" s="75"/>
      <c r="BR1436" s="75"/>
      <c r="BS1436" s="75"/>
      <c r="BT1436" s="75"/>
      <c r="BU1436" s="75"/>
      <c r="BV1436" s="75"/>
      <c r="BW1436" s="75"/>
      <c r="BX1436" s="75"/>
      <c r="BY1436" s="75"/>
      <c r="BZ1436" s="75"/>
      <c r="CA1436" s="75"/>
      <c r="CB1436" s="75"/>
      <c r="CC1436" s="75"/>
      <c r="CD1436" s="75"/>
      <c r="CE1436" s="75"/>
      <c r="CF1436" s="75"/>
      <c r="CG1436" s="75"/>
      <c r="CH1436" s="75"/>
      <c r="CI1436" s="75"/>
      <c r="CJ1436" s="75"/>
      <c r="CK1436" s="75"/>
      <c r="CL1436" s="75"/>
      <c r="CM1436" s="75"/>
      <c r="CN1436" s="75"/>
      <c r="CO1436" s="75"/>
      <c r="CP1436" s="75"/>
      <c r="CQ1436" s="75"/>
      <c r="CR1436" s="75"/>
      <c r="CS1436" s="75"/>
      <c r="CT1436" s="75"/>
      <c r="CU1436" s="75"/>
      <c r="CV1436" s="75"/>
      <c r="CW1436" s="75"/>
      <c r="CX1436" s="75"/>
      <c r="CY1436" s="75"/>
      <c r="CZ1436" s="75"/>
      <c r="DA1436" s="75"/>
      <c r="DB1436" s="75"/>
      <c r="DC1436" s="75"/>
      <c r="DD1436" s="75"/>
      <c r="DE1436" s="75"/>
      <c r="DF1436" s="75"/>
      <c r="DG1436" s="75"/>
      <c r="DH1436" s="75"/>
      <c r="DI1436" s="75"/>
      <c r="DJ1436" s="75"/>
      <c r="DK1436" s="75"/>
      <c r="DL1436" s="75"/>
      <c r="DM1436" s="75"/>
      <c r="DN1436" s="75"/>
      <c r="DO1436" s="75"/>
      <c r="DP1436" s="75"/>
      <c r="DQ1436" s="75"/>
      <c r="DR1436" s="75"/>
      <c r="DS1436" s="75"/>
      <c r="DT1436" s="75"/>
      <c r="DU1436" s="75"/>
      <c r="DV1436" s="75"/>
      <c r="DW1436" s="75"/>
      <c r="DX1436" s="75"/>
      <c r="DY1436" s="75"/>
      <c r="DZ1436" s="75"/>
      <c r="EA1436" s="75"/>
      <c r="EB1436" s="75"/>
      <c r="EC1436" s="75"/>
      <c r="ED1436" s="75"/>
      <c r="EE1436" s="75"/>
      <c r="EF1436" s="75"/>
      <c r="EG1436" s="75"/>
      <c r="EH1436" s="75"/>
      <c r="EI1436" s="75"/>
      <c r="EJ1436" s="75"/>
      <c r="EK1436" s="75"/>
      <c r="EL1436" s="75"/>
      <c r="EM1436" s="75"/>
      <c r="EN1436" s="75"/>
      <c r="EO1436" s="75"/>
      <c r="EP1436" s="75"/>
      <c r="EQ1436" s="75"/>
      <c r="ER1436" s="75"/>
      <c r="ES1436" s="75"/>
      <c r="ET1436" s="75"/>
      <c r="EU1436" s="75"/>
      <c r="EV1436" s="75"/>
      <c r="EW1436" s="75"/>
      <c r="EX1436" s="75"/>
      <c r="EY1436" s="75"/>
      <c r="EZ1436" s="75"/>
      <c r="FA1436" s="75"/>
      <c r="FB1436" s="75"/>
      <c r="FC1436" s="75"/>
      <c r="FD1436" s="75"/>
      <c r="FE1436" s="75"/>
      <c r="FF1436" s="75"/>
      <c r="FG1436" s="75"/>
      <c r="FH1436" s="75"/>
      <c r="FI1436" s="75"/>
      <c r="FJ1436" s="75"/>
      <c r="FK1436" s="74"/>
      <c r="FL1436" s="74"/>
      <c r="FM1436" s="74"/>
    </row>
    <row r="1437" spans="2:169" s="686" customFormat="1" x14ac:dyDescent="0.3">
      <c r="B1437" s="750"/>
      <c r="C1437" s="750"/>
      <c r="D1437" s="670"/>
      <c r="E1437" s="753"/>
      <c r="F1437" s="753"/>
      <c r="G1437" s="670"/>
      <c r="H1437" s="646"/>
      <c r="I1437" s="646"/>
      <c r="J1437" s="744"/>
      <c r="K1437" s="745"/>
      <c r="L1437" s="746"/>
      <c r="AS1437" s="75"/>
      <c r="AT1437" s="75"/>
      <c r="AU1437" s="75"/>
      <c r="AV1437" s="75"/>
      <c r="AW1437" s="75"/>
      <c r="AX1437" s="75"/>
      <c r="AY1437" s="75"/>
      <c r="AZ1437" s="75"/>
      <c r="BA1437" s="75"/>
      <c r="BB1437" s="75"/>
      <c r="BC1437" s="75"/>
      <c r="BD1437" s="75"/>
      <c r="BE1437" s="75"/>
      <c r="BF1437" s="75"/>
      <c r="BG1437" s="75"/>
      <c r="BH1437" s="75"/>
      <c r="BI1437" s="75"/>
      <c r="BJ1437" s="75"/>
      <c r="BK1437" s="75"/>
      <c r="BL1437" s="75"/>
      <c r="BM1437" s="75"/>
      <c r="BN1437" s="75"/>
      <c r="BO1437" s="75"/>
      <c r="BP1437" s="75"/>
      <c r="BQ1437" s="75"/>
      <c r="BR1437" s="75"/>
      <c r="BS1437" s="75"/>
      <c r="BT1437" s="75"/>
      <c r="BU1437" s="75"/>
      <c r="BV1437" s="75"/>
      <c r="BW1437" s="75"/>
      <c r="BX1437" s="75"/>
      <c r="BY1437" s="75"/>
      <c r="BZ1437" s="75"/>
      <c r="CA1437" s="75"/>
      <c r="CB1437" s="75"/>
      <c r="CC1437" s="75"/>
      <c r="CD1437" s="75"/>
      <c r="CE1437" s="75"/>
      <c r="CF1437" s="75"/>
      <c r="CG1437" s="75"/>
      <c r="CH1437" s="75"/>
      <c r="CI1437" s="75"/>
      <c r="CJ1437" s="75"/>
      <c r="CK1437" s="75"/>
      <c r="CL1437" s="75"/>
      <c r="CM1437" s="75"/>
      <c r="CN1437" s="75"/>
      <c r="CO1437" s="75"/>
      <c r="CP1437" s="75"/>
      <c r="CQ1437" s="75"/>
      <c r="CR1437" s="75"/>
      <c r="CS1437" s="75"/>
      <c r="CT1437" s="75"/>
      <c r="CU1437" s="75"/>
      <c r="CV1437" s="75"/>
      <c r="CW1437" s="75"/>
      <c r="CX1437" s="75"/>
      <c r="CY1437" s="75"/>
      <c r="CZ1437" s="75"/>
      <c r="DA1437" s="75"/>
      <c r="DB1437" s="75"/>
      <c r="DC1437" s="75"/>
      <c r="DD1437" s="75"/>
      <c r="DE1437" s="75"/>
      <c r="DF1437" s="75"/>
      <c r="DG1437" s="75"/>
      <c r="DH1437" s="75"/>
      <c r="DI1437" s="75"/>
      <c r="DJ1437" s="75"/>
      <c r="DK1437" s="75"/>
      <c r="DL1437" s="75"/>
      <c r="DM1437" s="75"/>
      <c r="DN1437" s="75"/>
      <c r="DO1437" s="75"/>
      <c r="DP1437" s="75"/>
      <c r="DQ1437" s="75"/>
      <c r="DR1437" s="75"/>
      <c r="DS1437" s="75"/>
      <c r="DT1437" s="75"/>
      <c r="DU1437" s="75"/>
      <c r="DV1437" s="75"/>
      <c r="DW1437" s="75"/>
      <c r="DX1437" s="75"/>
      <c r="DY1437" s="75"/>
      <c r="DZ1437" s="75"/>
      <c r="EA1437" s="75"/>
      <c r="EB1437" s="75"/>
      <c r="EC1437" s="75"/>
      <c r="ED1437" s="75"/>
      <c r="EE1437" s="75"/>
      <c r="EF1437" s="75"/>
      <c r="EG1437" s="75"/>
      <c r="EH1437" s="75"/>
      <c r="EI1437" s="75"/>
      <c r="EJ1437" s="75"/>
      <c r="EK1437" s="75"/>
      <c r="EL1437" s="75"/>
      <c r="EM1437" s="75"/>
      <c r="EN1437" s="75"/>
      <c r="EO1437" s="75"/>
      <c r="EP1437" s="75"/>
      <c r="EQ1437" s="75"/>
      <c r="ER1437" s="75"/>
      <c r="ES1437" s="75"/>
      <c r="ET1437" s="75"/>
      <c r="EU1437" s="75"/>
      <c r="EV1437" s="75"/>
      <c r="EW1437" s="75"/>
      <c r="EX1437" s="75"/>
      <c r="EY1437" s="75"/>
      <c r="EZ1437" s="75"/>
      <c r="FA1437" s="75"/>
      <c r="FB1437" s="75"/>
      <c r="FC1437" s="75"/>
      <c r="FD1437" s="75"/>
      <c r="FE1437" s="75"/>
      <c r="FF1437" s="75"/>
      <c r="FG1437" s="75"/>
      <c r="FH1437" s="75"/>
      <c r="FI1437" s="75"/>
      <c r="FJ1437" s="75"/>
      <c r="FK1437" s="74"/>
      <c r="FL1437" s="74"/>
      <c r="FM1437" s="74"/>
    </row>
    <row r="1438" spans="2:169" s="686" customFormat="1" x14ac:dyDescent="0.3">
      <c r="B1438" s="750"/>
      <c r="C1438" s="750"/>
      <c r="D1438" s="670"/>
      <c r="E1438" s="753"/>
      <c r="F1438" s="753"/>
      <c r="G1438" s="670"/>
      <c r="H1438" s="646"/>
      <c r="I1438" s="646"/>
      <c r="J1438" s="744"/>
      <c r="K1438" s="745"/>
      <c r="L1438" s="746"/>
      <c r="AS1438" s="75"/>
      <c r="AT1438" s="75"/>
      <c r="AU1438" s="75"/>
      <c r="AV1438" s="75"/>
      <c r="AW1438" s="75"/>
      <c r="AX1438" s="75"/>
      <c r="AY1438" s="75"/>
      <c r="AZ1438" s="75"/>
      <c r="BA1438" s="75"/>
      <c r="BB1438" s="75"/>
      <c r="BC1438" s="75"/>
      <c r="BD1438" s="75"/>
      <c r="BE1438" s="75"/>
      <c r="BF1438" s="75"/>
      <c r="BG1438" s="75"/>
      <c r="BH1438" s="75"/>
      <c r="BI1438" s="75"/>
      <c r="BJ1438" s="75"/>
      <c r="BK1438" s="75"/>
      <c r="BL1438" s="75"/>
      <c r="BM1438" s="75"/>
      <c r="BN1438" s="75"/>
      <c r="BO1438" s="75"/>
      <c r="BP1438" s="75"/>
      <c r="BQ1438" s="75"/>
      <c r="BR1438" s="75"/>
      <c r="BS1438" s="75"/>
      <c r="BT1438" s="75"/>
      <c r="BU1438" s="75"/>
      <c r="BV1438" s="75"/>
      <c r="BW1438" s="75"/>
      <c r="BX1438" s="75"/>
      <c r="BY1438" s="75"/>
      <c r="BZ1438" s="75"/>
      <c r="CA1438" s="75"/>
      <c r="CB1438" s="75"/>
      <c r="CC1438" s="75"/>
      <c r="CD1438" s="75"/>
      <c r="CE1438" s="75"/>
      <c r="CF1438" s="75"/>
      <c r="CG1438" s="75"/>
      <c r="CH1438" s="75"/>
      <c r="CI1438" s="75"/>
      <c r="CJ1438" s="75"/>
      <c r="CK1438" s="75"/>
      <c r="CL1438" s="75"/>
      <c r="CM1438" s="75"/>
      <c r="CN1438" s="75"/>
      <c r="CO1438" s="75"/>
      <c r="CP1438" s="75"/>
      <c r="CQ1438" s="75"/>
      <c r="CR1438" s="75"/>
      <c r="CS1438" s="75"/>
      <c r="CT1438" s="75"/>
      <c r="CU1438" s="75"/>
      <c r="CV1438" s="75"/>
      <c r="CW1438" s="75"/>
      <c r="CX1438" s="75"/>
      <c r="CY1438" s="75"/>
      <c r="CZ1438" s="75"/>
      <c r="DA1438" s="75"/>
      <c r="DB1438" s="75"/>
      <c r="DC1438" s="75"/>
      <c r="DD1438" s="75"/>
      <c r="DE1438" s="75"/>
      <c r="DF1438" s="75"/>
      <c r="DG1438" s="75"/>
      <c r="DH1438" s="75"/>
      <c r="DI1438" s="75"/>
      <c r="DJ1438" s="75"/>
      <c r="DK1438" s="75"/>
      <c r="DL1438" s="75"/>
      <c r="DM1438" s="75"/>
      <c r="DN1438" s="75"/>
      <c r="DO1438" s="75"/>
      <c r="DP1438" s="75"/>
      <c r="DQ1438" s="75"/>
      <c r="DR1438" s="75"/>
      <c r="DS1438" s="75"/>
      <c r="DT1438" s="75"/>
      <c r="DU1438" s="75"/>
      <c r="DV1438" s="75"/>
      <c r="DW1438" s="75"/>
      <c r="DX1438" s="75"/>
      <c r="DY1438" s="75"/>
      <c r="DZ1438" s="75"/>
      <c r="EA1438" s="75"/>
      <c r="EB1438" s="75"/>
      <c r="EC1438" s="75"/>
      <c r="ED1438" s="75"/>
      <c r="EE1438" s="75"/>
      <c r="EF1438" s="75"/>
      <c r="EG1438" s="75"/>
      <c r="EH1438" s="75"/>
      <c r="EI1438" s="75"/>
      <c r="EJ1438" s="75"/>
      <c r="EK1438" s="75"/>
      <c r="EL1438" s="75"/>
      <c r="EM1438" s="75"/>
      <c r="EN1438" s="75"/>
      <c r="EO1438" s="75"/>
      <c r="EP1438" s="75"/>
      <c r="EQ1438" s="75"/>
      <c r="ER1438" s="75"/>
      <c r="ES1438" s="75"/>
      <c r="ET1438" s="75"/>
      <c r="EU1438" s="75"/>
      <c r="EV1438" s="75"/>
      <c r="EW1438" s="75"/>
      <c r="EX1438" s="75"/>
      <c r="EY1438" s="75"/>
      <c r="EZ1438" s="75"/>
      <c r="FA1438" s="75"/>
      <c r="FB1438" s="75"/>
      <c r="FC1438" s="75"/>
      <c r="FD1438" s="75"/>
      <c r="FE1438" s="75"/>
      <c r="FF1438" s="75"/>
      <c r="FG1438" s="75"/>
      <c r="FH1438" s="75"/>
      <c r="FI1438" s="75"/>
      <c r="FJ1438" s="75"/>
      <c r="FK1438" s="74"/>
      <c r="FL1438" s="74"/>
      <c r="FM1438" s="74"/>
    </row>
    <row r="1439" spans="2:169" s="686" customFormat="1" x14ac:dyDescent="0.3">
      <c r="B1439" s="750"/>
      <c r="C1439" s="750"/>
      <c r="D1439" s="670"/>
      <c r="E1439" s="753"/>
      <c r="F1439" s="753"/>
      <c r="G1439" s="670"/>
      <c r="H1439" s="646"/>
      <c r="I1439" s="646"/>
      <c r="J1439" s="744"/>
      <c r="K1439" s="745"/>
      <c r="L1439" s="746"/>
      <c r="AS1439" s="75"/>
      <c r="AT1439" s="75"/>
      <c r="AU1439" s="75"/>
      <c r="AV1439" s="75"/>
      <c r="AW1439" s="75"/>
      <c r="AX1439" s="75"/>
      <c r="AY1439" s="75"/>
      <c r="AZ1439" s="75"/>
      <c r="BA1439" s="75"/>
      <c r="BB1439" s="75"/>
      <c r="BC1439" s="75"/>
      <c r="BD1439" s="75"/>
      <c r="BE1439" s="75"/>
      <c r="BF1439" s="75"/>
      <c r="BG1439" s="75"/>
      <c r="BH1439" s="75"/>
      <c r="BI1439" s="75"/>
      <c r="BJ1439" s="75"/>
      <c r="BK1439" s="75"/>
      <c r="BL1439" s="75"/>
      <c r="BM1439" s="75"/>
      <c r="BN1439" s="75"/>
      <c r="BO1439" s="75"/>
      <c r="BP1439" s="75"/>
      <c r="BQ1439" s="75"/>
      <c r="BR1439" s="75"/>
      <c r="BS1439" s="75"/>
      <c r="BT1439" s="75"/>
      <c r="BU1439" s="75"/>
      <c r="BV1439" s="75"/>
      <c r="BW1439" s="75"/>
      <c r="BX1439" s="75"/>
      <c r="BY1439" s="75"/>
      <c r="BZ1439" s="75"/>
      <c r="CA1439" s="75"/>
      <c r="CB1439" s="75"/>
      <c r="CC1439" s="75"/>
      <c r="CD1439" s="75"/>
      <c r="CE1439" s="75"/>
      <c r="CF1439" s="75"/>
      <c r="CG1439" s="75"/>
      <c r="CH1439" s="75"/>
      <c r="CI1439" s="75"/>
      <c r="CJ1439" s="75"/>
      <c r="CK1439" s="75"/>
      <c r="CL1439" s="75"/>
      <c r="CM1439" s="75"/>
      <c r="CN1439" s="75"/>
      <c r="CO1439" s="75"/>
      <c r="CP1439" s="75"/>
      <c r="CQ1439" s="75"/>
      <c r="CR1439" s="75"/>
      <c r="CS1439" s="75"/>
      <c r="CT1439" s="75"/>
      <c r="CU1439" s="75"/>
      <c r="CV1439" s="75"/>
      <c r="CW1439" s="75"/>
      <c r="CX1439" s="75"/>
      <c r="CY1439" s="75"/>
      <c r="CZ1439" s="75"/>
      <c r="DA1439" s="75"/>
      <c r="DB1439" s="75"/>
      <c r="DC1439" s="75"/>
      <c r="DD1439" s="75"/>
      <c r="DE1439" s="75"/>
      <c r="DF1439" s="75"/>
      <c r="DG1439" s="75"/>
      <c r="DH1439" s="75"/>
      <c r="DI1439" s="75"/>
      <c r="DJ1439" s="75"/>
      <c r="DK1439" s="75"/>
      <c r="DL1439" s="75"/>
      <c r="DM1439" s="75"/>
      <c r="DN1439" s="75"/>
      <c r="DO1439" s="75"/>
      <c r="DP1439" s="75"/>
      <c r="DQ1439" s="75"/>
      <c r="DR1439" s="75"/>
      <c r="DS1439" s="75"/>
      <c r="DT1439" s="75"/>
      <c r="DU1439" s="75"/>
      <c r="DV1439" s="75"/>
      <c r="DW1439" s="75"/>
      <c r="DX1439" s="75"/>
      <c r="DY1439" s="75"/>
      <c r="DZ1439" s="75"/>
      <c r="EA1439" s="75"/>
      <c r="EB1439" s="75"/>
      <c r="EC1439" s="75"/>
      <c r="ED1439" s="75"/>
      <c r="EE1439" s="75"/>
      <c r="EF1439" s="75"/>
      <c r="EG1439" s="75"/>
      <c r="EH1439" s="75"/>
      <c r="EI1439" s="75"/>
      <c r="EJ1439" s="75"/>
      <c r="EK1439" s="75"/>
      <c r="EL1439" s="75"/>
      <c r="EM1439" s="75"/>
      <c r="EN1439" s="75"/>
      <c r="EO1439" s="75"/>
      <c r="EP1439" s="75"/>
      <c r="EQ1439" s="75"/>
      <c r="ER1439" s="75"/>
      <c r="ES1439" s="75"/>
      <c r="ET1439" s="75"/>
      <c r="EU1439" s="75"/>
      <c r="EV1439" s="75"/>
      <c r="EW1439" s="75"/>
      <c r="EX1439" s="75"/>
      <c r="EY1439" s="75"/>
      <c r="EZ1439" s="75"/>
      <c r="FA1439" s="75"/>
      <c r="FB1439" s="75"/>
      <c r="FC1439" s="75"/>
      <c r="FD1439" s="75"/>
      <c r="FE1439" s="75"/>
      <c r="FF1439" s="75"/>
      <c r="FG1439" s="75"/>
      <c r="FH1439" s="75"/>
      <c r="FI1439" s="75"/>
      <c r="FJ1439" s="75"/>
      <c r="FK1439" s="74"/>
      <c r="FL1439" s="74"/>
      <c r="FM1439" s="74"/>
    </row>
    <row r="1440" spans="2:169" s="686" customFormat="1" x14ac:dyDescent="0.3">
      <c r="B1440" s="750"/>
      <c r="C1440" s="750"/>
      <c r="D1440" s="670"/>
      <c r="E1440" s="753"/>
      <c r="F1440" s="753"/>
      <c r="G1440" s="670"/>
      <c r="H1440" s="646"/>
      <c r="I1440" s="646"/>
      <c r="J1440" s="744"/>
      <c r="K1440" s="745"/>
      <c r="L1440" s="746"/>
      <c r="AS1440" s="75"/>
      <c r="AT1440" s="75"/>
      <c r="AU1440" s="75"/>
      <c r="AV1440" s="75"/>
      <c r="AW1440" s="75"/>
      <c r="AX1440" s="75"/>
      <c r="AY1440" s="75"/>
      <c r="AZ1440" s="75"/>
      <c r="BA1440" s="75"/>
      <c r="BB1440" s="75"/>
      <c r="BC1440" s="75"/>
      <c r="BD1440" s="75"/>
      <c r="BE1440" s="75"/>
      <c r="BF1440" s="75"/>
      <c r="BG1440" s="75"/>
      <c r="BH1440" s="75"/>
      <c r="BI1440" s="75"/>
      <c r="BJ1440" s="75"/>
      <c r="BK1440" s="75"/>
      <c r="BL1440" s="75"/>
      <c r="BM1440" s="75"/>
      <c r="BN1440" s="75"/>
      <c r="BO1440" s="75"/>
      <c r="BP1440" s="75"/>
      <c r="BQ1440" s="75"/>
      <c r="BR1440" s="75"/>
      <c r="BS1440" s="75"/>
      <c r="BT1440" s="75"/>
      <c r="BU1440" s="75"/>
      <c r="BV1440" s="75"/>
      <c r="BW1440" s="75"/>
      <c r="BX1440" s="75"/>
      <c r="BY1440" s="75"/>
      <c r="BZ1440" s="75"/>
      <c r="CA1440" s="75"/>
      <c r="CB1440" s="75"/>
      <c r="CC1440" s="75"/>
      <c r="CD1440" s="75"/>
      <c r="CE1440" s="75"/>
      <c r="CF1440" s="75"/>
      <c r="CG1440" s="75"/>
      <c r="CH1440" s="75"/>
      <c r="CI1440" s="75"/>
      <c r="CJ1440" s="75"/>
      <c r="CK1440" s="75"/>
      <c r="CL1440" s="75"/>
      <c r="CM1440" s="75"/>
      <c r="CN1440" s="75"/>
      <c r="CO1440" s="75"/>
      <c r="CP1440" s="75"/>
      <c r="CQ1440" s="75"/>
      <c r="CR1440" s="75"/>
      <c r="CS1440" s="75"/>
      <c r="CT1440" s="75"/>
      <c r="CU1440" s="75"/>
      <c r="CV1440" s="75"/>
      <c r="CW1440" s="75"/>
      <c r="CX1440" s="75"/>
      <c r="CY1440" s="75"/>
      <c r="CZ1440" s="75"/>
      <c r="DA1440" s="75"/>
      <c r="DB1440" s="75"/>
      <c r="DC1440" s="75"/>
      <c r="DD1440" s="75"/>
      <c r="DE1440" s="75"/>
      <c r="DF1440" s="75"/>
      <c r="DG1440" s="75"/>
      <c r="DH1440" s="75"/>
      <c r="DI1440" s="75"/>
      <c r="DJ1440" s="75"/>
      <c r="DK1440" s="75"/>
      <c r="DL1440" s="75"/>
      <c r="DM1440" s="75"/>
      <c r="DN1440" s="75"/>
      <c r="DO1440" s="75"/>
      <c r="DP1440" s="75"/>
      <c r="DQ1440" s="75"/>
      <c r="DR1440" s="75"/>
      <c r="DS1440" s="75"/>
      <c r="DT1440" s="75"/>
      <c r="DU1440" s="75"/>
      <c r="DV1440" s="75"/>
      <c r="DW1440" s="75"/>
      <c r="DX1440" s="75"/>
      <c r="DY1440" s="75"/>
      <c r="DZ1440" s="75"/>
      <c r="EA1440" s="75"/>
      <c r="EB1440" s="75"/>
      <c r="EC1440" s="75"/>
      <c r="ED1440" s="75"/>
      <c r="EE1440" s="75"/>
      <c r="EF1440" s="75"/>
      <c r="EG1440" s="75"/>
      <c r="EH1440" s="75"/>
      <c r="EI1440" s="75"/>
      <c r="EJ1440" s="75"/>
      <c r="EK1440" s="75"/>
      <c r="EL1440" s="75"/>
      <c r="EM1440" s="75"/>
      <c r="EN1440" s="75"/>
      <c r="EO1440" s="75"/>
      <c r="EP1440" s="75"/>
      <c r="EQ1440" s="75"/>
      <c r="ER1440" s="75"/>
      <c r="ES1440" s="75"/>
      <c r="ET1440" s="75"/>
      <c r="EU1440" s="75"/>
      <c r="EV1440" s="75"/>
      <c r="EW1440" s="75"/>
      <c r="EX1440" s="75"/>
      <c r="EY1440" s="75"/>
      <c r="EZ1440" s="75"/>
      <c r="FA1440" s="75"/>
      <c r="FB1440" s="75"/>
      <c r="FC1440" s="75"/>
      <c r="FD1440" s="75"/>
      <c r="FE1440" s="75"/>
      <c r="FF1440" s="75"/>
      <c r="FG1440" s="75"/>
      <c r="FH1440" s="75"/>
      <c r="FI1440" s="75"/>
      <c r="FJ1440" s="75"/>
      <c r="FK1440" s="74"/>
      <c r="FL1440" s="74"/>
      <c r="FM1440" s="74"/>
    </row>
    <row r="1441" spans="2:169" s="686" customFormat="1" x14ac:dyDescent="0.3">
      <c r="B1441" s="750"/>
      <c r="C1441" s="750"/>
      <c r="D1441" s="670"/>
      <c r="E1441" s="753"/>
      <c r="F1441" s="753"/>
      <c r="G1441" s="670"/>
      <c r="H1441" s="646"/>
      <c r="I1441" s="646"/>
      <c r="J1441" s="744"/>
      <c r="K1441" s="745"/>
      <c r="L1441" s="746"/>
      <c r="AS1441" s="75"/>
      <c r="AT1441" s="75"/>
      <c r="AU1441" s="75"/>
      <c r="AV1441" s="75"/>
      <c r="AW1441" s="75"/>
      <c r="AX1441" s="75"/>
      <c r="AY1441" s="75"/>
      <c r="AZ1441" s="75"/>
      <c r="BA1441" s="75"/>
      <c r="BB1441" s="75"/>
      <c r="BC1441" s="75"/>
      <c r="BD1441" s="75"/>
      <c r="BE1441" s="75"/>
      <c r="BF1441" s="75"/>
      <c r="BG1441" s="75"/>
      <c r="BH1441" s="75"/>
      <c r="BI1441" s="75"/>
      <c r="BJ1441" s="75"/>
      <c r="BK1441" s="75"/>
      <c r="BL1441" s="75"/>
      <c r="BM1441" s="75"/>
      <c r="BN1441" s="75"/>
      <c r="BO1441" s="75"/>
      <c r="BP1441" s="75"/>
      <c r="BQ1441" s="75"/>
      <c r="BR1441" s="75"/>
      <c r="BS1441" s="75"/>
      <c r="BT1441" s="75"/>
      <c r="BU1441" s="75"/>
      <c r="BV1441" s="75"/>
      <c r="BW1441" s="75"/>
      <c r="BX1441" s="75"/>
      <c r="BY1441" s="75"/>
      <c r="BZ1441" s="75"/>
      <c r="CA1441" s="75"/>
      <c r="CB1441" s="75"/>
      <c r="CC1441" s="75"/>
      <c r="CD1441" s="75"/>
      <c r="CE1441" s="75"/>
      <c r="CF1441" s="75"/>
      <c r="CG1441" s="75"/>
      <c r="CH1441" s="75"/>
      <c r="CI1441" s="75"/>
      <c r="CJ1441" s="75"/>
      <c r="CK1441" s="75"/>
      <c r="CL1441" s="75"/>
      <c r="CM1441" s="75"/>
      <c r="CN1441" s="75"/>
      <c r="CO1441" s="75"/>
      <c r="CP1441" s="75"/>
      <c r="CQ1441" s="75"/>
      <c r="CR1441" s="75"/>
      <c r="CS1441" s="75"/>
      <c r="CT1441" s="75"/>
      <c r="CU1441" s="75"/>
      <c r="CV1441" s="75"/>
      <c r="CW1441" s="75"/>
      <c r="CX1441" s="75"/>
      <c r="CY1441" s="75"/>
      <c r="CZ1441" s="75"/>
      <c r="DA1441" s="75"/>
      <c r="DB1441" s="75"/>
      <c r="DC1441" s="75"/>
      <c r="DD1441" s="75"/>
      <c r="DE1441" s="75"/>
      <c r="DF1441" s="75"/>
      <c r="DG1441" s="75"/>
      <c r="DH1441" s="75"/>
      <c r="DI1441" s="75"/>
      <c r="DJ1441" s="75"/>
      <c r="DK1441" s="75"/>
      <c r="DL1441" s="75"/>
      <c r="DM1441" s="75"/>
      <c r="DN1441" s="75"/>
      <c r="DO1441" s="75"/>
      <c r="DP1441" s="75"/>
      <c r="DQ1441" s="75"/>
      <c r="DR1441" s="75"/>
      <c r="DS1441" s="75"/>
      <c r="DT1441" s="75"/>
      <c r="DU1441" s="75"/>
      <c r="DV1441" s="75"/>
      <c r="DW1441" s="75"/>
      <c r="DX1441" s="75"/>
      <c r="DY1441" s="75"/>
      <c r="DZ1441" s="75"/>
      <c r="EA1441" s="75"/>
      <c r="EB1441" s="75"/>
      <c r="EC1441" s="75"/>
      <c r="ED1441" s="75"/>
      <c r="EE1441" s="75"/>
      <c r="EF1441" s="75"/>
      <c r="EG1441" s="75"/>
      <c r="EH1441" s="75"/>
      <c r="EI1441" s="75"/>
      <c r="EJ1441" s="75"/>
      <c r="EK1441" s="75"/>
      <c r="EL1441" s="75"/>
      <c r="EM1441" s="75"/>
      <c r="EN1441" s="75"/>
      <c r="EO1441" s="75"/>
      <c r="EP1441" s="75"/>
      <c r="EQ1441" s="75"/>
      <c r="ER1441" s="75"/>
      <c r="ES1441" s="75"/>
      <c r="ET1441" s="75"/>
      <c r="EU1441" s="75"/>
      <c r="EV1441" s="75"/>
      <c r="EW1441" s="75"/>
      <c r="EX1441" s="75"/>
      <c r="EY1441" s="75"/>
      <c r="EZ1441" s="75"/>
      <c r="FA1441" s="75"/>
      <c r="FB1441" s="75"/>
      <c r="FC1441" s="75"/>
      <c r="FD1441" s="75"/>
      <c r="FE1441" s="75"/>
      <c r="FF1441" s="75"/>
      <c r="FG1441" s="75"/>
      <c r="FH1441" s="75"/>
      <c r="FI1441" s="75"/>
      <c r="FJ1441" s="75"/>
      <c r="FK1441" s="74"/>
      <c r="FL1441" s="74"/>
      <c r="FM1441" s="74"/>
    </row>
    <row r="1442" spans="2:169" s="686" customFormat="1" x14ac:dyDescent="0.3">
      <c r="B1442" s="750"/>
      <c r="C1442" s="750"/>
      <c r="D1442" s="670"/>
      <c r="E1442" s="753"/>
      <c r="F1442" s="753"/>
      <c r="G1442" s="670"/>
      <c r="H1442" s="646"/>
      <c r="I1442" s="646"/>
      <c r="J1442" s="744"/>
      <c r="K1442" s="745"/>
      <c r="L1442" s="746"/>
      <c r="AS1442" s="75"/>
      <c r="AT1442" s="75"/>
      <c r="AU1442" s="75"/>
      <c r="AV1442" s="75"/>
      <c r="AW1442" s="75"/>
      <c r="AX1442" s="75"/>
      <c r="AY1442" s="75"/>
      <c r="AZ1442" s="75"/>
      <c r="BA1442" s="75"/>
      <c r="BB1442" s="75"/>
      <c r="BC1442" s="75"/>
      <c r="BD1442" s="75"/>
      <c r="BE1442" s="75"/>
      <c r="BF1442" s="75"/>
      <c r="BG1442" s="75"/>
      <c r="BH1442" s="75"/>
      <c r="BI1442" s="75"/>
      <c r="BJ1442" s="75"/>
      <c r="BK1442" s="75"/>
      <c r="BL1442" s="75"/>
      <c r="BM1442" s="75"/>
      <c r="BN1442" s="75"/>
      <c r="BO1442" s="75"/>
      <c r="BP1442" s="75"/>
      <c r="BQ1442" s="75"/>
      <c r="BR1442" s="75"/>
      <c r="BS1442" s="75"/>
      <c r="BT1442" s="75"/>
      <c r="BU1442" s="75"/>
      <c r="BV1442" s="75"/>
      <c r="BW1442" s="75"/>
      <c r="BX1442" s="75"/>
      <c r="BY1442" s="75"/>
      <c r="BZ1442" s="75"/>
      <c r="CA1442" s="75"/>
      <c r="CB1442" s="75"/>
      <c r="CC1442" s="75"/>
      <c r="CD1442" s="75"/>
      <c r="CE1442" s="75"/>
      <c r="CF1442" s="75"/>
      <c r="CG1442" s="75"/>
      <c r="CH1442" s="75"/>
      <c r="CI1442" s="75"/>
      <c r="CJ1442" s="75"/>
      <c r="CK1442" s="75"/>
      <c r="CL1442" s="75"/>
      <c r="CM1442" s="75"/>
      <c r="CN1442" s="75"/>
      <c r="CO1442" s="75"/>
      <c r="CP1442" s="75"/>
      <c r="CQ1442" s="75"/>
      <c r="CR1442" s="75"/>
      <c r="CS1442" s="75"/>
      <c r="CT1442" s="75"/>
      <c r="CU1442" s="75"/>
      <c r="CV1442" s="75"/>
      <c r="CW1442" s="75"/>
      <c r="CX1442" s="75"/>
      <c r="CY1442" s="75"/>
      <c r="CZ1442" s="75"/>
      <c r="DA1442" s="75"/>
      <c r="DB1442" s="75"/>
      <c r="DC1442" s="75"/>
      <c r="DD1442" s="75"/>
      <c r="DE1442" s="75"/>
      <c r="DF1442" s="75"/>
      <c r="DG1442" s="75"/>
      <c r="DH1442" s="75"/>
      <c r="DI1442" s="75"/>
      <c r="DJ1442" s="75"/>
      <c r="DK1442" s="75"/>
      <c r="DL1442" s="75"/>
      <c r="DM1442" s="75"/>
      <c r="DN1442" s="75"/>
      <c r="DO1442" s="75"/>
      <c r="DP1442" s="75"/>
      <c r="DQ1442" s="75"/>
      <c r="DR1442" s="75"/>
      <c r="DS1442" s="75"/>
      <c r="DT1442" s="75"/>
      <c r="DU1442" s="75"/>
      <c r="DV1442" s="75"/>
      <c r="DW1442" s="75"/>
      <c r="DX1442" s="75"/>
      <c r="DY1442" s="75"/>
      <c r="DZ1442" s="75"/>
      <c r="EA1442" s="75"/>
      <c r="EB1442" s="75"/>
      <c r="EC1442" s="75"/>
      <c r="ED1442" s="75"/>
      <c r="EE1442" s="75"/>
      <c r="EF1442" s="75"/>
      <c r="EG1442" s="75"/>
      <c r="EH1442" s="75"/>
      <c r="EI1442" s="75"/>
      <c r="EJ1442" s="75"/>
      <c r="EK1442" s="75"/>
      <c r="EL1442" s="75"/>
      <c r="EM1442" s="75"/>
      <c r="EN1442" s="75"/>
      <c r="EO1442" s="75"/>
      <c r="EP1442" s="75"/>
      <c r="EQ1442" s="75"/>
      <c r="ER1442" s="75"/>
      <c r="ES1442" s="75"/>
      <c r="ET1442" s="75"/>
      <c r="EU1442" s="75"/>
      <c r="EV1442" s="75"/>
      <c r="EW1442" s="75"/>
      <c r="EX1442" s="75"/>
      <c r="EY1442" s="75"/>
      <c r="EZ1442" s="75"/>
      <c r="FA1442" s="75"/>
      <c r="FB1442" s="75"/>
      <c r="FC1442" s="75"/>
      <c r="FD1442" s="75"/>
      <c r="FE1442" s="75"/>
      <c r="FF1442" s="75"/>
      <c r="FG1442" s="75"/>
      <c r="FH1442" s="75"/>
      <c r="FI1442" s="75"/>
      <c r="FJ1442" s="75"/>
      <c r="FK1442" s="74"/>
      <c r="FL1442" s="74"/>
      <c r="FM1442" s="74"/>
    </row>
    <row r="1443" spans="2:169" s="686" customFormat="1" x14ac:dyDescent="0.3">
      <c r="B1443" s="750"/>
      <c r="C1443" s="750"/>
      <c r="D1443" s="670"/>
      <c r="E1443" s="753"/>
      <c r="F1443" s="753"/>
      <c r="G1443" s="670"/>
      <c r="H1443" s="646"/>
      <c r="I1443" s="646"/>
      <c r="J1443" s="744"/>
      <c r="K1443" s="745"/>
      <c r="L1443" s="746"/>
      <c r="AS1443" s="75"/>
      <c r="AT1443" s="75"/>
      <c r="AU1443" s="75"/>
      <c r="AV1443" s="75"/>
      <c r="AW1443" s="75"/>
      <c r="AX1443" s="75"/>
      <c r="AY1443" s="75"/>
      <c r="AZ1443" s="75"/>
      <c r="BA1443" s="75"/>
      <c r="BB1443" s="75"/>
      <c r="BC1443" s="75"/>
      <c r="BD1443" s="75"/>
      <c r="BE1443" s="75"/>
      <c r="BF1443" s="75"/>
      <c r="BG1443" s="75"/>
      <c r="BH1443" s="75"/>
      <c r="BI1443" s="75"/>
      <c r="BJ1443" s="75"/>
      <c r="BK1443" s="75"/>
      <c r="BL1443" s="75"/>
      <c r="BM1443" s="75"/>
      <c r="BN1443" s="75"/>
      <c r="BO1443" s="75"/>
      <c r="BP1443" s="75"/>
      <c r="BQ1443" s="75"/>
      <c r="BR1443" s="75"/>
      <c r="BS1443" s="75"/>
      <c r="BT1443" s="75"/>
      <c r="BU1443" s="75"/>
      <c r="BV1443" s="75"/>
      <c r="BW1443" s="75"/>
      <c r="BX1443" s="75"/>
      <c r="BY1443" s="75"/>
      <c r="BZ1443" s="75"/>
      <c r="CA1443" s="75"/>
      <c r="CB1443" s="75"/>
      <c r="CC1443" s="75"/>
      <c r="CD1443" s="75"/>
      <c r="CE1443" s="75"/>
      <c r="CF1443" s="75"/>
      <c r="CG1443" s="75"/>
      <c r="CH1443" s="75"/>
      <c r="CI1443" s="75"/>
      <c r="CJ1443" s="75"/>
      <c r="CK1443" s="75"/>
      <c r="CL1443" s="75"/>
      <c r="CM1443" s="75"/>
      <c r="CN1443" s="75"/>
      <c r="CO1443" s="75"/>
      <c r="CP1443" s="75"/>
      <c r="CQ1443" s="75"/>
      <c r="CR1443" s="75"/>
      <c r="CS1443" s="75"/>
      <c r="CT1443" s="75"/>
      <c r="CU1443" s="75"/>
      <c r="CV1443" s="75"/>
      <c r="CW1443" s="75"/>
      <c r="CX1443" s="75"/>
      <c r="CY1443" s="75"/>
      <c r="CZ1443" s="75"/>
      <c r="DA1443" s="75"/>
      <c r="DB1443" s="75"/>
      <c r="DC1443" s="75"/>
      <c r="DD1443" s="75"/>
      <c r="DE1443" s="75"/>
      <c r="DF1443" s="75"/>
      <c r="DG1443" s="75"/>
      <c r="DH1443" s="75"/>
      <c r="DI1443" s="75"/>
      <c r="DJ1443" s="75"/>
      <c r="DK1443" s="75"/>
      <c r="DL1443" s="75"/>
      <c r="DM1443" s="75"/>
      <c r="DN1443" s="75"/>
      <c r="DO1443" s="75"/>
      <c r="DP1443" s="75"/>
      <c r="DQ1443" s="75"/>
      <c r="DR1443" s="75"/>
      <c r="DS1443" s="75"/>
      <c r="DT1443" s="75"/>
      <c r="DU1443" s="75"/>
      <c r="DV1443" s="75"/>
      <c r="DW1443" s="75"/>
      <c r="DX1443" s="75"/>
      <c r="DY1443" s="75"/>
      <c r="DZ1443" s="75"/>
      <c r="EA1443" s="75"/>
      <c r="EB1443" s="75"/>
      <c r="EC1443" s="75"/>
      <c r="ED1443" s="75"/>
      <c r="EE1443" s="75"/>
      <c r="EF1443" s="75"/>
      <c r="EG1443" s="75"/>
      <c r="EH1443" s="75"/>
      <c r="EI1443" s="75"/>
      <c r="EJ1443" s="75"/>
      <c r="EK1443" s="75"/>
      <c r="EL1443" s="75"/>
      <c r="EM1443" s="75"/>
      <c r="EN1443" s="75"/>
      <c r="EO1443" s="75"/>
      <c r="EP1443" s="75"/>
      <c r="EQ1443" s="75"/>
      <c r="ER1443" s="75"/>
      <c r="ES1443" s="75"/>
      <c r="ET1443" s="75"/>
      <c r="EU1443" s="75"/>
      <c r="EV1443" s="75"/>
      <c r="EW1443" s="75"/>
      <c r="EX1443" s="75"/>
      <c r="EY1443" s="75"/>
      <c r="EZ1443" s="75"/>
      <c r="FA1443" s="75"/>
      <c r="FB1443" s="75"/>
      <c r="FC1443" s="75"/>
      <c r="FD1443" s="75"/>
      <c r="FE1443" s="75"/>
      <c r="FF1443" s="75"/>
      <c r="FG1443" s="75"/>
      <c r="FH1443" s="75"/>
      <c r="FI1443" s="75"/>
      <c r="FJ1443" s="75"/>
      <c r="FK1443" s="74"/>
      <c r="FL1443" s="74"/>
      <c r="FM1443" s="74"/>
    </row>
    <row r="1444" spans="2:169" s="686" customFormat="1" x14ac:dyDescent="0.3">
      <c r="B1444" s="750"/>
      <c r="C1444" s="750"/>
      <c r="D1444" s="670"/>
      <c r="E1444" s="753"/>
      <c r="F1444" s="753"/>
      <c r="G1444" s="670"/>
      <c r="H1444" s="646"/>
      <c r="I1444" s="646"/>
      <c r="J1444" s="744"/>
      <c r="K1444" s="745"/>
      <c r="L1444" s="746"/>
      <c r="AS1444" s="75"/>
      <c r="AT1444" s="75"/>
      <c r="AU1444" s="75"/>
      <c r="AV1444" s="75"/>
      <c r="AW1444" s="75"/>
      <c r="AX1444" s="75"/>
      <c r="AY1444" s="75"/>
      <c r="AZ1444" s="75"/>
      <c r="BA1444" s="75"/>
      <c r="BB1444" s="75"/>
      <c r="BC1444" s="75"/>
      <c r="BD1444" s="75"/>
      <c r="BE1444" s="75"/>
      <c r="BF1444" s="75"/>
      <c r="BG1444" s="75"/>
      <c r="BH1444" s="75"/>
      <c r="BI1444" s="75"/>
      <c r="BJ1444" s="75"/>
      <c r="BK1444" s="75"/>
      <c r="BL1444" s="75"/>
      <c r="BM1444" s="75"/>
      <c r="BN1444" s="75"/>
      <c r="BO1444" s="75"/>
      <c r="BP1444" s="75"/>
      <c r="BQ1444" s="75"/>
      <c r="BR1444" s="75"/>
      <c r="BS1444" s="75"/>
      <c r="BT1444" s="75"/>
      <c r="BU1444" s="75"/>
      <c r="BV1444" s="75"/>
      <c r="BW1444" s="75"/>
      <c r="BX1444" s="75"/>
      <c r="BY1444" s="75"/>
      <c r="BZ1444" s="75"/>
      <c r="CA1444" s="75"/>
      <c r="CB1444" s="75"/>
      <c r="CC1444" s="75"/>
      <c r="CD1444" s="75"/>
      <c r="CE1444" s="75"/>
      <c r="CF1444" s="75"/>
      <c r="CG1444" s="75"/>
      <c r="CH1444" s="75"/>
      <c r="CI1444" s="75"/>
      <c r="CJ1444" s="75"/>
      <c r="CK1444" s="75"/>
      <c r="CL1444" s="75"/>
      <c r="CM1444" s="75"/>
      <c r="CN1444" s="75"/>
      <c r="CO1444" s="75"/>
      <c r="CP1444" s="75"/>
      <c r="CQ1444" s="75"/>
      <c r="CR1444" s="75"/>
      <c r="CS1444" s="75"/>
      <c r="CT1444" s="75"/>
      <c r="CU1444" s="75"/>
      <c r="CV1444" s="75"/>
      <c r="CW1444" s="75"/>
      <c r="CX1444" s="75"/>
      <c r="CY1444" s="75"/>
      <c r="CZ1444" s="75"/>
      <c r="DA1444" s="75"/>
      <c r="DB1444" s="75"/>
      <c r="DC1444" s="75"/>
      <c r="DD1444" s="75"/>
      <c r="DE1444" s="75"/>
      <c r="DF1444" s="75"/>
      <c r="DG1444" s="75"/>
      <c r="DH1444" s="75"/>
      <c r="DI1444" s="75"/>
      <c r="DJ1444" s="75"/>
      <c r="DK1444" s="75"/>
      <c r="DL1444" s="75"/>
      <c r="DM1444" s="75"/>
      <c r="DN1444" s="75"/>
      <c r="DO1444" s="75"/>
      <c r="DP1444" s="75"/>
      <c r="DQ1444" s="75"/>
      <c r="DR1444" s="75"/>
      <c r="DS1444" s="75"/>
      <c r="DT1444" s="75"/>
      <c r="DU1444" s="75"/>
      <c r="DV1444" s="75"/>
      <c r="DW1444" s="75"/>
      <c r="DX1444" s="75"/>
      <c r="DY1444" s="75"/>
      <c r="DZ1444" s="75"/>
      <c r="EA1444" s="75"/>
      <c r="EB1444" s="75"/>
      <c r="EC1444" s="75"/>
      <c r="ED1444" s="75"/>
      <c r="EE1444" s="75"/>
      <c r="EF1444" s="75"/>
      <c r="EG1444" s="75"/>
      <c r="EH1444" s="75"/>
      <c r="EI1444" s="75"/>
      <c r="EJ1444" s="75"/>
      <c r="EK1444" s="75"/>
      <c r="EL1444" s="75"/>
      <c r="EM1444" s="75"/>
      <c r="EN1444" s="75"/>
      <c r="EO1444" s="75"/>
      <c r="EP1444" s="75"/>
      <c r="EQ1444" s="75"/>
      <c r="ER1444" s="75"/>
      <c r="ES1444" s="75"/>
      <c r="ET1444" s="75"/>
      <c r="EU1444" s="75"/>
      <c r="EV1444" s="75"/>
      <c r="EW1444" s="75"/>
      <c r="EX1444" s="75"/>
      <c r="EY1444" s="75"/>
      <c r="EZ1444" s="75"/>
      <c r="FA1444" s="75"/>
      <c r="FB1444" s="75"/>
      <c r="FC1444" s="75"/>
      <c r="FD1444" s="75"/>
      <c r="FE1444" s="75"/>
      <c r="FF1444" s="75"/>
      <c r="FG1444" s="75"/>
      <c r="FH1444" s="75"/>
      <c r="FI1444" s="75"/>
      <c r="FJ1444" s="75"/>
      <c r="FK1444" s="74"/>
      <c r="FL1444" s="74"/>
      <c r="FM1444" s="74"/>
    </row>
    <row r="1445" spans="2:169" s="686" customFormat="1" x14ac:dyDescent="0.3">
      <c r="B1445" s="750"/>
      <c r="C1445" s="750"/>
      <c r="D1445" s="670"/>
      <c r="E1445" s="753"/>
      <c r="F1445" s="753"/>
      <c r="G1445" s="670"/>
      <c r="H1445" s="646"/>
      <c r="I1445" s="646"/>
      <c r="J1445" s="744"/>
      <c r="K1445" s="745"/>
      <c r="L1445" s="746"/>
      <c r="AS1445" s="75"/>
      <c r="AT1445" s="75"/>
      <c r="AU1445" s="75"/>
      <c r="AV1445" s="75"/>
      <c r="AW1445" s="75"/>
      <c r="AX1445" s="75"/>
      <c r="AY1445" s="75"/>
      <c r="AZ1445" s="75"/>
      <c r="BA1445" s="75"/>
      <c r="BB1445" s="75"/>
      <c r="BC1445" s="75"/>
      <c r="BD1445" s="75"/>
      <c r="BE1445" s="75"/>
      <c r="BF1445" s="75"/>
      <c r="BG1445" s="75"/>
      <c r="BH1445" s="75"/>
      <c r="BI1445" s="75"/>
      <c r="BJ1445" s="75"/>
      <c r="BK1445" s="75"/>
      <c r="BL1445" s="75"/>
      <c r="BM1445" s="75"/>
      <c r="BN1445" s="75"/>
      <c r="BO1445" s="75"/>
      <c r="BP1445" s="75"/>
      <c r="BQ1445" s="75"/>
      <c r="BR1445" s="75"/>
      <c r="BS1445" s="75"/>
      <c r="BT1445" s="75"/>
      <c r="BU1445" s="75"/>
      <c r="BV1445" s="75"/>
      <c r="BW1445" s="75"/>
      <c r="BX1445" s="75"/>
      <c r="BY1445" s="75"/>
      <c r="BZ1445" s="75"/>
      <c r="CA1445" s="75"/>
      <c r="CB1445" s="75"/>
      <c r="CC1445" s="75"/>
      <c r="CD1445" s="75"/>
      <c r="CE1445" s="75"/>
      <c r="CF1445" s="75"/>
      <c r="CG1445" s="75"/>
      <c r="CH1445" s="75"/>
      <c r="CI1445" s="75"/>
      <c r="CJ1445" s="75"/>
      <c r="CK1445" s="75"/>
      <c r="CL1445" s="75"/>
      <c r="CM1445" s="75"/>
      <c r="CN1445" s="75"/>
      <c r="CO1445" s="75"/>
      <c r="CP1445" s="75"/>
      <c r="CQ1445" s="75"/>
      <c r="CR1445" s="75"/>
      <c r="CS1445" s="75"/>
      <c r="CT1445" s="75"/>
      <c r="CU1445" s="75"/>
      <c r="CV1445" s="75"/>
      <c r="CW1445" s="75"/>
      <c r="CX1445" s="75"/>
      <c r="CY1445" s="75"/>
      <c r="CZ1445" s="75"/>
      <c r="DA1445" s="75"/>
      <c r="DB1445" s="75"/>
      <c r="DC1445" s="75"/>
      <c r="DD1445" s="75"/>
      <c r="DE1445" s="75"/>
      <c r="DF1445" s="75"/>
      <c r="DG1445" s="75"/>
      <c r="DH1445" s="75"/>
      <c r="DI1445" s="75"/>
      <c r="DJ1445" s="75"/>
      <c r="DK1445" s="75"/>
      <c r="DL1445" s="75"/>
      <c r="DM1445" s="75"/>
      <c r="DN1445" s="75"/>
      <c r="DO1445" s="75"/>
      <c r="DP1445" s="75"/>
      <c r="DQ1445" s="75"/>
      <c r="DR1445" s="75"/>
      <c r="DS1445" s="75"/>
      <c r="DT1445" s="75"/>
      <c r="DU1445" s="75"/>
      <c r="DV1445" s="75"/>
      <c r="DW1445" s="75"/>
      <c r="DX1445" s="75"/>
      <c r="DY1445" s="75"/>
      <c r="DZ1445" s="75"/>
      <c r="EA1445" s="75"/>
      <c r="EB1445" s="75"/>
      <c r="EC1445" s="75"/>
      <c r="ED1445" s="75"/>
      <c r="EE1445" s="75"/>
      <c r="EF1445" s="75"/>
      <c r="EG1445" s="75"/>
      <c r="EH1445" s="75"/>
      <c r="EI1445" s="75"/>
      <c r="EJ1445" s="75"/>
      <c r="EK1445" s="75"/>
      <c r="EL1445" s="75"/>
      <c r="EM1445" s="75"/>
      <c r="EN1445" s="75"/>
      <c r="EO1445" s="75"/>
      <c r="EP1445" s="75"/>
      <c r="EQ1445" s="75"/>
      <c r="ER1445" s="75"/>
      <c r="ES1445" s="75"/>
      <c r="ET1445" s="75"/>
      <c r="EU1445" s="75"/>
      <c r="EV1445" s="75"/>
      <c r="EW1445" s="75"/>
      <c r="EX1445" s="75"/>
      <c r="EY1445" s="75"/>
      <c r="EZ1445" s="75"/>
      <c r="FA1445" s="75"/>
      <c r="FB1445" s="75"/>
      <c r="FC1445" s="75"/>
      <c r="FD1445" s="75"/>
      <c r="FE1445" s="75"/>
      <c r="FF1445" s="75"/>
      <c r="FG1445" s="75"/>
      <c r="FH1445" s="75"/>
      <c r="FI1445" s="75"/>
      <c r="FJ1445" s="75"/>
      <c r="FK1445" s="74"/>
      <c r="FL1445" s="74"/>
      <c r="FM1445" s="74"/>
    </row>
    <row r="1446" spans="2:169" s="686" customFormat="1" x14ac:dyDescent="0.3">
      <c r="B1446" s="750"/>
      <c r="C1446" s="750"/>
      <c r="D1446" s="670"/>
      <c r="E1446" s="753"/>
      <c r="F1446" s="753"/>
      <c r="G1446" s="670"/>
      <c r="H1446" s="646"/>
      <c r="I1446" s="646"/>
      <c r="J1446" s="744"/>
      <c r="K1446" s="745"/>
      <c r="L1446" s="746"/>
      <c r="AS1446" s="75"/>
      <c r="AT1446" s="75"/>
      <c r="AU1446" s="75"/>
      <c r="AV1446" s="75"/>
      <c r="AW1446" s="75"/>
      <c r="AX1446" s="75"/>
      <c r="AY1446" s="75"/>
      <c r="AZ1446" s="75"/>
      <c r="BA1446" s="75"/>
      <c r="BB1446" s="75"/>
      <c r="BC1446" s="75"/>
      <c r="BD1446" s="75"/>
      <c r="BE1446" s="75"/>
      <c r="BF1446" s="75"/>
      <c r="BG1446" s="75"/>
      <c r="BH1446" s="75"/>
      <c r="BI1446" s="75"/>
      <c r="BJ1446" s="75"/>
      <c r="BK1446" s="75"/>
      <c r="BL1446" s="75"/>
      <c r="BM1446" s="75"/>
      <c r="BN1446" s="75"/>
      <c r="BO1446" s="75"/>
      <c r="BP1446" s="75"/>
      <c r="BQ1446" s="75"/>
      <c r="BR1446" s="75"/>
      <c r="BS1446" s="75"/>
      <c r="BT1446" s="75"/>
      <c r="BU1446" s="75"/>
      <c r="BV1446" s="75"/>
      <c r="BW1446" s="75"/>
      <c r="BX1446" s="75"/>
      <c r="BY1446" s="75"/>
      <c r="BZ1446" s="75"/>
      <c r="CA1446" s="75"/>
      <c r="CB1446" s="75"/>
      <c r="CC1446" s="75"/>
      <c r="CD1446" s="75"/>
      <c r="CE1446" s="75"/>
      <c r="CF1446" s="75"/>
      <c r="CG1446" s="75"/>
      <c r="CH1446" s="75"/>
      <c r="CI1446" s="75"/>
      <c r="CJ1446" s="75"/>
      <c r="CK1446" s="75"/>
      <c r="CL1446" s="75"/>
      <c r="CM1446" s="75"/>
      <c r="CN1446" s="75"/>
      <c r="CO1446" s="75"/>
      <c r="CP1446" s="75"/>
      <c r="CQ1446" s="75"/>
      <c r="CR1446" s="75"/>
      <c r="CS1446" s="75"/>
      <c r="CT1446" s="75"/>
      <c r="CU1446" s="75"/>
      <c r="CV1446" s="75"/>
      <c r="CW1446" s="75"/>
      <c r="CX1446" s="75"/>
      <c r="CY1446" s="75"/>
      <c r="CZ1446" s="75"/>
      <c r="DA1446" s="75"/>
      <c r="DB1446" s="75"/>
      <c r="DC1446" s="75"/>
      <c r="DD1446" s="75"/>
      <c r="DE1446" s="75"/>
      <c r="DF1446" s="75"/>
      <c r="DG1446" s="75"/>
      <c r="DH1446" s="75"/>
      <c r="DI1446" s="75"/>
      <c r="DJ1446" s="75"/>
      <c r="DK1446" s="75"/>
      <c r="DL1446" s="75"/>
      <c r="DM1446" s="75"/>
      <c r="DN1446" s="75"/>
      <c r="DO1446" s="75"/>
      <c r="DP1446" s="75"/>
      <c r="DQ1446" s="75"/>
      <c r="DR1446" s="75"/>
      <c r="DS1446" s="75"/>
      <c r="DT1446" s="75"/>
      <c r="DU1446" s="75"/>
      <c r="DV1446" s="75"/>
      <c r="DW1446" s="75"/>
      <c r="DX1446" s="75"/>
      <c r="DY1446" s="75"/>
      <c r="DZ1446" s="75"/>
      <c r="EA1446" s="75"/>
      <c r="EB1446" s="75"/>
      <c r="EC1446" s="75"/>
      <c r="ED1446" s="75"/>
      <c r="EE1446" s="75"/>
      <c r="EF1446" s="75"/>
      <c r="EG1446" s="75"/>
      <c r="EH1446" s="75"/>
      <c r="EI1446" s="75"/>
      <c r="EJ1446" s="75"/>
      <c r="EK1446" s="75"/>
      <c r="EL1446" s="75"/>
      <c r="EM1446" s="75"/>
      <c r="EN1446" s="75"/>
      <c r="EO1446" s="75"/>
      <c r="EP1446" s="75"/>
      <c r="EQ1446" s="75"/>
      <c r="ER1446" s="75"/>
      <c r="ES1446" s="75"/>
      <c r="ET1446" s="75"/>
      <c r="EU1446" s="75"/>
      <c r="EV1446" s="75"/>
      <c r="EW1446" s="75"/>
      <c r="EX1446" s="75"/>
      <c r="EY1446" s="75"/>
      <c r="EZ1446" s="75"/>
      <c r="FA1446" s="75"/>
      <c r="FB1446" s="75"/>
      <c r="FC1446" s="75"/>
      <c r="FD1446" s="75"/>
      <c r="FE1446" s="75"/>
      <c r="FF1446" s="75"/>
      <c r="FG1446" s="75"/>
      <c r="FH1446" s="75"/>
      <c r="FI1446" s="75"/>
      <c r="FJ1446" s="75"/>
      <c r="FK1446" s="74"/>
      <c r="FL1446" s="74"/>
      <c r="FM1446" s="74"/>
    </row>
    <row r="1447" spans="2:169" s="686" customFormat="1" x14ac:dyDescent="0.3">
      <c r="B1447" s="750"/>
      <c r="C1447" s="750"/>
      <c r="D1447" s="670"/>
      <c r="E1447" s="753"/>
      <c r="F1447" s="753"/>
      <c r="G1447" s="670"/>
      <c r="H1447" s="646"/>
      <c r="I1447" s="646"/>
      <c r="J1447" s="744"/>
      <c r="K1447" s="745"/>
      <c r="L1447" s="746"/>
      <c r="AS1447" s="75"/>
      <c r="AT1447" s="75"/>
      <c r="AU1447" s="75"/>
      <c r="AV1447" s="75"/>
      <c r="AW1447" s="75"/>
      <c r="AX1447" s="75"/>
      <c r="AY1447" s="75"/>
      <c r="AZ1447" s="75"/>
      <c r="BA1447" s="75"/>
      <c r="BB1447" s="75"/>
      <c r="BC1447" s="75"/>
      <c r="BD1447" s="75"/>
      <c r="BE1447" s="75"/>
      <c r="BF1447" s="75"/>
      <c r="BG1447" s="75"/>
      <c r="BH1447" s="75"/>
      <c r="BI1447" s="75"/>
      <c r="BJ1447" s="75"/>
      <c r="BK1447" s="75"/>
      <c r="BL1447" s="75"/>
      <c r="BM1447" s="75"/>
      <c r="BN1447" s="75"/>
      <c r="BO1447" s="75"/>
      <c r="BP1447" s="75"/>
      <c r="BQ1447" s="75"/>
      <c r="BR1447" s="75"/>
      <c r="BS1447" s="75"/>
      <c r="BT1447" s="75"/>
      <c r="BU1447" s="75"/>
      <c r="BV1447" s="75"/>
      <c r="BW1447" s="75"/>
      <c r="BX1447" s="75"/>
      <c r="BY1447" s="75"/>
      <c r="BZ1447" s="75"/>
      <c r="CA1447" s="75"/>
      <c r="CB1447" s="75"/>
      <c r="CC1447" s="75"/>
      <c r="CD1447" s="75"/>
      <c r="CE1447" s="75"/>
      <c r="CF1447" s="75"/>
      <c r="CG1447" s="75"/>
      <c r="CH1447" s="75"/>
      <c r="CI1447" s="75"/>
      <c r="CJ1447" s="75"/>
      <c r="CK1447" s="75"/>
      <c r="CL1447" s="75"/>
      <c r="CM1447" s="75"/>
      <c r="CN1447" s="75"/>
      <c r="CO1447" s="75"/>
      <c r="CP1447" s="75"/>
      <c r="CQ1447" s="75"/>
      <c r="CR1447" s="75"/>
      <c r="CS1447" s="75"/>
      <c r="CT1447" s="75"/>
      <c r="CU1447" s="75"/>
      <c r="CV1447" s="75"/>
      <c r="CW1447" s="75"/>
      <c r="CX1447" s="75"/>
      <c r="CY1447" s="75"/>
      <c r="CZ1447" s="75"/>
      <c r="DA1447" s="75"/>
      <c r="DB1447" s="75"/>
      <c r="DC1447" s="75"/>
      <c r="DD1447" s="75"/>
      <c r="DE1447" s="75"/>
      <c r="DF1447" s="75"/>
      <c r="DG1447" s="75"/>
      <c r="DH1447" s="75"/>
      <c r="DI1447" s="75"/>
      <c r="DJ1447" s="75"/>
      <c r="DK1447" s="75"/>
      <c r="DL1447" s="75"/>
      <c r="DM1447" s="75"/>
      <c r="DN1447" s="75"/>
      <c r="DO1447" s="75"/>
      <c r="DP1447" s="75"/>
      <c r="DQ1447" s="75"/>
      <c r="DR1447" s="75"/>
      <c r="DS1447" s="75"/>
      <c r="DT1447" s="75"/>
      <c r="DU1447" s="75"/>
      <c r="DV1447" s="75"/>
      <c r="DW1447" s="75"/>
      <c r="DX1447" s="75"/>
      <c r="DY1447" s="75"/>
      <c r="DZ1447" s="75"/>
      <c r="EA1447" s="75"/>
      <c r="EB1447" s="75"/>
      <c r="EC1447" s="75"/>
      <c r="ED1447" s="75"/>
      <c r="EE1447" s="75"/>
      <c r="EF1447" s="75"/>
      <c r="EG1447" s="75"/>
      <c r="EH1447" s="75"/>
      <c r="EI1447" s="75"/>
      <c r="EJ1447" s="75"/>
      <c r="EK1447" s="75"/>
      <c r="EL1447" s="75"/>
      <c r="EM1447" s="75"/>
      <c r="EN1447" s="75"/>
      <c r="EO1447" s="75"/>
      <c r="EP1447" s="75"/>
      <c r="EQ1447" s="75"/>
      <c r="ER1447" s="75"/>
      <c r="ES1447" s="75"/>
      <c r="ET1447" s="75"/>
      <c r="EU1447" s="75"/>
      <c r="EV1447" s="75"/>
      <c r="EW1447" s="75"/>
      <c r="EX1447" s="75"/>
      <c r="EY1447" s="75"/>
      <c r="EZ1447" s="75"/>
      <c r="FA1447" s="75"/>
      <c r="FB1447" s="75"/>
      <c r="FC1447" s="75"/>
      <c r="FD1447" s="75"/>
      <c r="FE1447" s="75"/>
      <c r="FF1447" s="75"/>
      <c r="FG1447" s="75"/>
      <c r="FH1447" s="75"/>
      <c r="FI1447" s="75"/>
      <c r="FJ1447" s="75"/>
      <c r="FK1447" s="74"/>
      <c r="FL1447" s="74"/>
      <c r="FM1447" s="74"/>
    </row>
    <row r="1448" spans="2:169" s="686" customFormat="1" x14ac:dyDescent="0.3">
      <c r="B1448" s="750"/>
      <c r="C1448" s="750"/>
      <c r="D1448" s="670"/>
      <c r="E1448" s="753"/>
      <c r="F1448" s="753"/>
      <c r="G1448" s="670"/>
      <c r="H1448" s="646"/>
      <c r="I1448" s="646"/>
      <c r="J1448" s="744"/>
      <c r="K1448" s="745"/>
      <c r="L1448" s="746"/>
      <c r="AS1448" s="75"/>
      <c r="AT1448" s="75"/>
      <c r="AU1448" s="75"/>
      <c r="AV1448" s="75"/>
      <c r="AW1448" s="75"/>
      <c r="AX1448" s="75"/>
      <c r="AY1448" s="75"/>
      <c r="AZ1448" s="75"/>
      <c r="BA1448" s="75"/>
      <c r="BB1448" s="75"/>
      <c r="BC1448" s="75"/>
      <c r="BD1448" s="75"/>
      <c r="BE1448" s="75"/>
      <c r="BF1448" s="75"/>
      <c r="BG1448" s="75"/>
      <c r="BH1448" s="75"/>
      <c r="BI1448" s="75"/>
      <c r="BJ1448" s="75"/>
      <c r="BK1448" s="75"/>
      <c r="BL1448" s="75"/>
      <c r="BM1448" s="75"/>
      <c r="BN1448" s="75"/>
      <c r="BO1448" s="75"/>
      <c r="BP1448" s="75"/>
      <c r="BQ1448" s="75"/>
      <c r="BR1448" s="75"/>
      <c r="BS1448" s="75"/>
      <c r="BT1448" s="75"/>
      <c r="BU1448" s="75"/>
      <c r="BV1448" s="75"/>
      <c r="BW1448" s="75"/>
      <c r="BX1448" s="75"/>
      <c r="BY1448" s="75"/>
      <c r="BZ1448" s="75"/>
      <c r="CA1448" s="75"/>
      <c r="CB1448" s="75"/>
      <c r="CC1448" s="75"/>
      <c r="CD1448" s="75"/>
      <c r="CE1448" s="75"/>
      <c r="CF1448" s="75"/>
      <c r="CG1448" s="75"/>
      <c r="CH1448" s="75"/>
      <c r="CI1448" s="75"/>
      <c r="CJ1448" s="75"/>
      <c r="CK1448" s="75"/>
      <c r="CL1448" s="75"/>
      <c r="CM1448" s="75"/>
      <c r="CN1448" s="75"/>
      <c r="CO1448" s="75"/>
      <c r="CP1448" s="75"/>
      <c r="CQ1448" s="75"/>
      <c r="CR1448" s="75"/>
      <c r="CS1448" s="75"/>
      <c r="CT1448" s="75"/>
      <c r="CU1448" s="75"/>
      <c r="CV1448" s="75"/>
      <c r="CW1448" s="75"/>
      <c r="CX1448" s="75"/>
      <c r="CY1448" s="75"/>
      <c r="CZ1448" s="75"/>
      <c r="DA1448" s="75"/>
      <c r="DB1448" s="75"/>
      <c r="DC1448" s="75"/>
      <c r="DD1448" s="75"/>
      <c r="DE1448" s="75"/>
      <c r="DF1448" s="75"/>
      <c r="DG1448" s="75"/>
      <c r="DH1448" s="75"/>
      <c r="DI1448" s="75"/>
      <c r="DJ1448" s="75"/>
      <c r="DK1448" s="75"/>
      <c r="DL1448" s="75"/>
      <c r="DM1448" s="75"/>
      <c r="DN1448" s="75"/>
      <c r="DO1448" s="75"/>
      <c r="DP1448" s="75"/>
      <c r="DQ1448" s="75"/>
      <c r="DR1448" s="75"/>
      <c r="DS1448" s="75"/>
      <c r="DT1448" s="75"/>
      <c r="DU1448" s="75"/>
      <c r="DV1448" s="75"/>
      <c r="DW1448" s="75"/>
      <c r="DX1448" s="75"/>
      <c r="DY1448" s="75"/>
      <c r="DZ1448" s="75"/>
      <c r="EA1448" s="75"/>
      <c r="EB1448" s="75"/>
      <c r="EC1448" s="75"/>
      <c r="ED1448" s="75"/>
      <c r="EE1448" s="75"/>
      <c r="EF1448" s="75"/>
      <c r="EG1448" s="75"/>
      <c r="EH1448" s="75"/>
      <c r="EI1448" s="75"/>
      <c r="EJ1448" s="75"/>
      <c r="EK1448" s="75"/>
      <c r="EL1448" s="75"/>
      <c r="EM1448" s="75"/>
      <c r="EN1448" s="75"/>
      <c r="EO1448" s="75"/>
      <c r="EP1448" s="75"/>
      <c r="EQ1448" s="75"/>
      <c r="ER1448" s="75"/>
      <c r="ES1448" s="75"/>
      <c r="ET1448" s="75"/>
      <c r="EU1448" s="75"/>
      <c r="EV1448" s="75"/>
      <c r="EW1448" s="75"/>
      <c r="EX1448" s="75"/>
      <c r="EY1448" s="75"/>
      <c r="EZ1448" s="75"/>
      <c r="FA1448" s="75"/>
      <c r="FB1448" s="75"/>
      <c r="FC1448" s="75"/>
      <c r="FD1448" s="75"/>
      <c r="FE1448" s="75"/>
      <c r="FF1448" s="75"/>
      <c r="FG1448" s="75"/>
      <c r="FH1448" s="75"/>
      <c r="FI1448" s="75"/>
      <c r="FJ1448" s="75"/>
      <c r="FK1448" s="74"/>
      <c r="FL1448" s="74"/>
      <c r="FM1448" s="74"/>
    </row>
    <row r="1449" spans="2:169" s="686" customFormat="1" x14ac:dyDescent="0.3">
      <c r="B1449" s="750"/>
      <c r="C1449" s="750"/>
      <c r="D1449" s="670"/>
      <c r="E1449" s="753"/>
      <c r="F1449" s="753"/>
      <c r="G1449" s="670"/>
      <c r="H1449" s="646"/>
      <c r="I1449" s="646"/>
      <c r="J1449" s="744"/>
      <c r="K1449" s="745"/>
      <c r="L1449" s="746"/>
      <c r="AS1449" s="75"/>
      <c r="AT1449" s="75"/>
      <c r="AU1449" s="75"/>
      <c r="AV1449" s="75"/>
      <c r="AW1449" s="75"/>
      <c r="AX1449" s="75"/>
      <c r="AY1449" s="75"/>
      <c r="AZ1449" s="75"/>
      <c r="BA1449" s="75"/>
      <c r="BB1449" s="75"/>
      <c r="BC1449" s="75"/>
      <c r="BD1449" s="75"/>
      <c r="BE1449" s="75"/>
      <c r="BF1449" s="75"/>
      <c r="BG1449" s="75"/>
      <c r="BH1449" s="75"/>
      <c r="BI1449" s="75"/>
      <c r="BJ1449" s="75"/>
      <c r="BK1449" s="75"/>
      <c r="BL1449" s="75"/>
      <c r="BM1449" s="75"/>
      <c r="BN1449" s="75"/>
      <c r="BO1449" s="75"/>
      <c r="BP1449" s="75"/>
      <c r="BQ1449" s="75"/>
      <c r="BR1449" s="75"/>
      <c r="BS1449" s="75"/>
      <c r="BT1449" s="75"/>
      <c r="BU1449" s="75"/>
      <c r="BV1449" s="75"/>
      <c r="BW1449" s="75"/>
      <c r="BX1449" s="75"/>
      <c r="BY1449" s="75"/>
      <c r="BZ1449" s="75"/>
      <c r="CA1449" s="75"/>
      <c r="CB1449" s="75"/>
      <c r="CC1449" s="75"/>
      <c r="CD1449" s="75"/>
      <c r="CE1449" s="75"/>
      <c r="CF1449" s="75"/>
      <c r="CG1449" s="75"/>
      <c r="CH1449" s="75"/>
      <c r="CI1449" s="75"/>
      <c r="CJ1449" s="75"/>
      <c r="CK1449" s="75"/>
      <c r="CL1449" s="75"/>
      <c r="CM1449" s="75"/>
      <c r="CN1449" s="75"/>
      <c r="CO1449" s="75"/>
      <c r="CP1449" s="75"/>
      <c r="CQ1449" s="75"/>
      <c r="CR1449" s="75"/>
      <c r="CS1449" s="75"/>
      <c r="CT1449" s="75"/>
      <c r="CU1449" s="75"/>
      <c r="CV1449" s="75"/>
      <c r="CW1449" s="75"/>
      <c r="CX1449" s="75"/>
      <c r="CY1449" s="75"/>
      <c r="CZ1449" s="75"/>
      <c r="DA1449" s="75"/>
      <c r="DB1449" s="75"/>
      <c r="DC1449" s="75"/>
      <c r="DD1449" s="75"/>
      <c r="DE1449" s="75"/>
      <c r="DF1449" s="75"/>
      <c r="DG1449" s="75"/>
      <c r="DH1449" s="75"/>
      <c r="DI1449" s="75"/>
      <c r="DJ1449" s="75"/>
      <c r="DK1449" s="75"/>
      <c r="DL1449" s="75"/>
      <c r="DM1449" s="75"/>
      <c r="DN1449" s="75"/>
      <c r="DO1449" s="75"/>
      <c r="DP1449" s="75"/>
      <c r="DQ1449" s="75"/>
      <c r="DR1449" s="75"/>
      <c r="DS1449" s="75"/>
      <c r="DT1449" s="75"/>
      <c r="DU1449" s="75"/>
      <c r="DV1449" s="75"/>
      <c r="DW1449" s="75"/>
      <c r="DX1449" s="75"/>
      <c r="DY1449" s="75"/>
      <c r="DZ1449" s="75"/>
      <c r="EA1449" s="75"/>
      <c r="EB1449" s="75"/>
      <c r="EC1449" s="75"/>
      <c r="ED1449" s="75"/>
      <c r="EE1449" s="75"/>
      <c r="EF1449" s="75"/>
      <c r="EG1449" s="75"/>
      <c r="EH1449" s="75"/>
      <c r="EI1449" s="75"/>
      <c r="EJ1449" s="75"/>
      <c r="EK1449" s="75"/>
      <c r="EL1449" s="75"/>
      <c r="EM1449" s="75"/>
      <c r="EN1449" s="75"/>
      <c r="EO1449" s="75"/>
      <c r="EP1449" s="75"/>
      <c r="EQ1449" s="75"/>
      <c r="ER1449" s="75"/>
      <c r="ES1449" s="75"/>
      <c r="ET1449" s="75"/>
      <c r="EU1449" s="75"/>
      <c r="EV1449" s="75"/>
      <c r="EW1449" s="75"/>
      <c r="EX1449" s="75"/>
      <c r="EY1449" s="75"/>
      <c r="EZ1449" s="75"/>
      <c r="FA1449" s="75"/>
      <c r="FB1449" s="75"/>
      <c r="FC1449" s="75"/>
      <c r="FD1449" s="75"/>
      <c r="FE1449" s="75"/>
      <c r="FF1449" s="75"/>
      <c r="FG1449" s="75"/>
      <c r="FH1449" s="75"/>
      <c r="FI1449" s="75"/>
      <c r="FJ1449" s="75"/>
      <c r="FK1449" s="74"/>
      <c r="FL1449" s="74"/>
      <c r="FM1449" s="74"/>
    </row>
    <row r="1450" spans="2:169" s="686" customFormat="1" x14ac:dyDescent="0.3">
      <c r="B1450" s="750"/>
      <c r="C1450" s="750"/>
      <c r="D1450" s="670"/>
      <c r="E1450" s="753"/>
      <c r="F1450" s="753"/>
      <c r="G1450" s="670"/>
      <c r="H1450" s="646"/>
      <c r="I1450" s="646"/>
      <c r="J1450" s="744"/>
      <c r="K1450" s="745"/>
      <c r="L1450" s="746"/>
      <c r="AS1450" s="75"/>
      <c r="AT1450" s="75"/>
      <c r="AU1450" s="75"/>
      <c r="AV1450" s="75"/>
      <c r="AW1450" s="75"/>
      <c r="AX1450" s="75"/>
      <c r="AY1450" s="75"/>
      <c r="AZ1450" s="75"/>
      <c r="BA1450" s="75"/>
      <c r="BB1450" s="75"/>
      <c r="BC1450" s="75"/>
      <c r="BD1450" s="75"/>
      <c r="BE1450" s="75"/>
      <c r="BF1450" s="75"/>
      <c r="BG1450" s="75"/>
      <c r="BH1450" s="75"/>
      <c r="BI1450" s="75"/>
      <c r="BJ1450" s="75"/>
      <c r="BK1450" s="75"/>
      <c r="BL1450" s="75"/>
      <c r="BM1450" s="75"/>
      <c r="BN1450" s="75"/>
      <c r="BO1450" s="75"/>
      <c r="BP1450" s="75"/>
      <c r="BQ1450" s="75"/>
      <c r="BR1450" s="75"/>
      <c r="BS1450" s="75"/>
      <c r="BT1450" s="75"/>
      <c r="BU1450" s="75"/>
      <c r="BV1450" s="75"/>
      <c r="BW1450" s="75"/>
      <c r="BX1450" s="75"/>
      <c r="BY1450" s="75"/>
      <c r="BZ1450" s="75"/>
      <c r="CA1450" s="75"/>
      <c r="CB1450" s="75"/>
      <c r="CC1450" s="75"/>
      <c r="CD1450" s="75"/>
      <c r="CE1450" s="75"/>
      <c r="CF1450" s="75"/>
      <c r="CG1450" s="75"/>
      <c r="CH1450" s="75"/>
      <c r="CI1450" s="75"/>
      <c r="CJ1450" s="75"/>
      <c r="CK1450" s="75"/>
      <c r="CL1450" s="75"/>
      <c r="CM1450" s="75"/>
      <c r="CN1450" s="75"/>
      <c r="CO1450" s="75"/>
      <c r="CP1450" s="75"/>
      <c r="CQ1450" s="75"/>
      <c r="CR1450" s="75"/>
      <c r="CS1450" s="75"/>
      <c r="CT1450" s="75"/>
      <c r="CU1450" s="75"/>
      <c r="CV1450" s="75"/>
      <c r="CW1450" s="75"/>
      <c r="CX1450" s="75"/>
      <c r="CY1450" s="75"/>
      <c r="CZ1450" s="75"/>
      <c r="DA1450" s="75"/>
      <c r="DB1450" s="75"/>
      <c r="DC1450" s="75"/>
      <c r="DD1450" s="75"/>
      <c r="DE1450" s="75"/>
      <c r="DF1450" s="75"/>
      <c r="DG1450" s="75"/>
      <c r="DH1450" s="75"/>
      <c r="DI1450" s="75"/>
      <c r="DJ1450" s="75"/>
      <c r="DK1450" s="75"/>
      <c r="DL1450" s="75"/>
      <c r="DM1450" s="75"/>
      <c r="DN1450" s="75"/>
      <c r="DO1450" s="75"/>
      <c r="DP1450" s="75"/>
      <c r="DQ1450" s="75"/>
      <c r="DR1450" s="75"/>
      <c r="DS1450" s="75"/>
      <c r="DT1450" s="75"/>
      <c r="DU1450" s="75"/>
      <c r="DV1450" s="75"/>
      <c r="DW1450" s="75"/>
      <c r="DX1450" s="75"/>
      <c r="DY1450" s="75"/>
      <c r="DZ1450" s="75"/>
      <c r="EA1450" s="75"/>
      <c r="EB1450" s="75"/>
      <c r="EC1450" s="75"/>
      <c r="ED1450" s="75"/>
      <c r="EE1450" s="75"/>
      <c r="EF1450" s="75"/>
      <c r="EG1450" s="75"/>
      <c r="EH1450" s="75"/>
      <c r="EI1450" s="75"/>
      <c r="EJ1450" s="75"/>
      <c r="EK1450" s="75"/>
      <c r="EL1450" s="75"/>
      <c r="EM1450" s="75"/>
      <c r="EN1450" s="75"/>
      <c r="EO1450" s="75"/>
      <c r="EP1450" s="75"/>
      <c r="EQ1450" s="75"/>
      <c r="ER1450" s="75"/>
      <c r="ES1450" s="75"/>
      <c r="ET1450" s="75"/>
      <c r="EU1450" s="75"/>
      <c r="EV1450" s="75"/>
      <c r="EW1450" s="75"/>
      <c r="EX1450" s="75"/>
      <c r="EY1450" s="75"/>
      <c r="EZ1450" s="75"/>
      <c r="FA1450" s="75"/>
      <c r="FB1450" s="75"/>
      <c r="FC1450" s="75"/>
      <c r="FD1450" s="75"/>
      <c r="FE1450" s="75"/>
      <c r="FF1450" s="75"/>
      <c r="FG1450" s="75"/>
      <c r="FH1450" s="75"/>
      <c r="FI1450" s="75"/>
      <c r="FJ1450" s="75"/>
      <c r="FK1450" s="74"/>
      <c r="FL1450" s="74"/>
      <c r="FM1450" s="74"/>
    </row>
    <row r="1451" spans="2:169" s="686" customFormat="1" x14ac:dyDescent="0.3">
      <c r="B1451" s="750"/>
      <c r="C1451" s="750"/>
      <c r="D1451" s="670"/>
      <c r="E1451" s="753"/>
      <c r="F1451" s="753"/>
      <c r="G1451" s="670"/>
      <c r="H1451" s="646"/>
      <c r="I1451" s="646"/>
      <c r="J1451" s="744"/>
      <c r="K1451" s="745"/>
      <c r="L1451" s="746"/>
      <c r="AS1451" s="75"/>
      <c r="AT1451" s="75"/>
      <c r="AU1451" s="75"/>
      <c r="AV1451" s="75"/>
      <c r="AW1451" s="75"/>
      <c r="AX1451" s="75"/>
      <c r="AY1451" s="75"/>
      <c r="AZ1451" s="75"/>
      <c r="BA1451" s="75"/>
      <c r="BB1451" s="75"/>
      <c r="BC1451" s="75"/>
      <c r="BD1451" s="75"/>
      <c r="BE1451" s="75"/>
      <c r="BF1451" s="75"/>
      <c r="BG1451" s="75"/>
      <c r="BH1451" s="75"/>
      <c r="BI1451" s="75"/>
      <c r="BJ1451" s="75"/>
      <c r="BK1451" s="75"/>
      <c r="BL1451" s="75"/>
      <c r="BM1451" s="75"/>
      <c r="BN1451" s="75"/>
      <c r="BO1451" s="75"/>
      <c r="BP1451" s="75"/>
      <c r="BQ1451" s="75"/>
      <c r="BR1451" s="75"/>
      <c r="BS1451" s="75"/>
      <c r="BT1451" s="75"/>
      <c r="BU1451" s="75"/>
      <c r="BV1451" s="75"/>
      <c r="BW1451" s="75"/>
      <c r="BX1451" s="75"/>
      <c r="BY1451" s="75"/>
      <c r="BZ1451" s="75"/>
      <c r="CA1451" s="75"/>
      <c r="CB1451" s="75"/>
      <c r="CC1451" s="75"/>
      <c r="CD1451" s="75"/>
      <c r="CE1451" s="75"/>
      <c r="CF1451" s="75"/>
      <c r="CG1451" s="75"/>
      <c r="CH1451" s="75"/>
      <c r="CI1451" s="75"/>
      <c r="CJ1451" s="75"/>
      <c r="CK1451" s="75"/>
      <c r="CL1451" s="75"/>
      <c r="CM1451" s="75"/>
      <c r="CN1451" s="75"/>
      <c r="CO1451" s="75"/>
      <c r="CP1451" s="75"/>
      <c r="CQ1451" s="75"/>
      <c r="CR1451" s="75"/>
      <c r="CS1451" s="75"/>
      <c r="CT1451" s="75"/>
      <c r="CU1451" s="75"/>
      <c r="CV1451" s="75"/>
      <c r="CW1451" s="75"/>
      <c r="CX1451" s="75"/>
      <c r="CY1451" s="75"/>
      <c r="CZ1451" s="75"/>
      <c r="DA1451" s="75"/>
      <c r="DB1451" s="75"/>
      <c r="DC1451" s="75"/>
      <c r="DD1451" s="75"/>
      <c r="DE1451" s="75"/>
      <c r="DF1451" s="75"/>
      <c r="DG1451" s="75"/>
      <c r="DH1451" s="75"/>
      <c r="DI1451" s="75"/>
      <c r="DJ1451" s="75"/>
      <c r="DK1451" s="75"/>
      <c r="DL1451" s="75"/>
      <c r="DM1451" s="75"/>
      <c r="DN1451" s="75"/>
      <c r="DO1451" s="75"/>
      <c r="DP1451" s="75"/>
      <c r="DQ1451" s="75"/>
      <c r="DR1451" s="75"/>
      <c r="DS1451" s="75"/>
      <c r="DT1451" s="75"/>
      <c r="DU1451" s="75"/>
      <c r="DV1451" s="75"/>
      <c r="DW1451" s="75"/>
      <c r="DX1451" s="75"/>
      <c r="DY1451" s="75"/>
      <c r="DZ1451" s="75"/>
      <c r="EA1451" s="75"/>
      <c r="EB1451" s="75"/>
      <c r="EC1451" s="75"/>
      <c r="ED1451" s="75"/>
      <c r="EE1451" s="75"/>
      <c r="EF1451" s="75"/>
      <c r="EG1451" s="75"/>
      <c r="EH1451" s="75"/>
      <c r="EI1451" s="75"/>
      <c r="EJ1451" s="75"/>
      <c r="EK1451" s="75"/>
      <c r="EL1451" s="75"/>
      <c r="EM1451" s="75"/>
      <c r="EN1451" s="75"/>
      <c r="EO1451" s="75"/>
      <c r="EP1451" s="75"/>
      <c r="EQ1451" s="75"/>
      <c r="ER1451" s="75"/>
      <c r="ES1451" s="75"/>
      <c r="ET1451" s="75"/>
      <c r="EU1451" s="75"/>
      <c r="EV1451" s="75"/>
      <c r="EW1451" s="75"/>
      <c r="EX1451" s="75"/>
      <c r="EY1451" s="75"/>
      <c r="EZ1451" s="75"/>
      <c r="FA1451" s="75"/>
      <c r="FB1451" s="75"/>
      <c r="FC1451" s="75"/>
      <c r="FD1451" s="75"/>
      <c r="FE1451" s="75"/>
      <c r="FF1451" s="75"/>
      <c r="FG1451" s="75"/>
      <c r="FH1451" s="75"/>
      <c r="FI1451" s="75"/>
      <c r="FJ1451" s="75"/>
      <c r="FK1451" s="74"/>
      <c r="FL1451" s="74"/>
      <c r="FM1451" s="74"/>
    </row>
    <row r="1452" spans="2:169" s="686" customFormat="1" x14ac:dyDescent="0.3">
      <c r="B1452" s="750"/>
      <c r="C1452" s="750"/>
      <c r="D1452" s="670"/>
      <c r="E1452" s="753"/>
      <c r="F1452" s="753"/>
      <c r="G1452" s="670"/>
      <c r="H1452" s="646"/>
      <c r="I1452" s="646"/>
      <c r="J1452" s="744"/>
      <c r="K1452" s="745"/>
      <c r="L1452" s="746"/>
      <c r="AS1452" s="75"/>
      <c r="AT1452" s="75"/>
      <c r="AU1452" s="75"/>
      <c r="AV1452" s="75"/>
      <c r="AW1452" s="75"/>
      <c r="AX1452" s="75"/>
      <c r="AY1452" s="75"/>
      <c r="AZ1452" s="75"/>
      <c r="BA1452" s="75"/>
      <c r="BB1452" s="75"/>
      <c r="BC1452" s="75"/>
      <c r="BD1452" s="75"/>
      <c r="BE1452" s="75"/>
      <c r="BF1452" s="75"/>
      <c r="BG1452" s="75"/>
      <c r="BH1452" s="75"/>
      <c r="BI1452" s="75"/>
      <c r="BJ1452" s="75"/>
      <c r="BK1452" s="75"/>
      <c r="BL1452" s="75"/>
      <c r="BM1452" s="75"/>
      <c r="BN1452" s="75"/>
      <c r="BO1452" s="75"/>
      <c r="BP1452" s="75"/>
      <c r="BQ1452" s="75"/>
      <c r="BR1452" s="75"/>
      <c r="BS1452" s="75"/>
      <c r="BT1452" s="75"/>
      <c r="BU1452" s="75"/>
      <c r="BV1452" s="75"/>
      <c r="BW1452" s="75"/>
      <c r="BX1452" s="75"/>
      <c r="BY1452" s="75"/>
      <c r="BZ1452" s="75"/>
      <c r="CA1452" s="75"/>
      <c r="CB1452" s="75"/>
      <c r="CC1452" s="75"/>
      <c r="CD1452" s="75"/>
      <c r="CE1452" s="75"/>
      <c r="CF1452" s="75"/>
      <c r="CG1452" s="75"/>
      <c r="CH1452" s="75"/>
      <c r="CI1452" s="75"/>
      <c r="CJ1452" s="75"/>
      <c r="CK1452" s="75"/>
      <c r="CL1452" s="75"/>
      <c r="CM1452" s="75"/>
      <c r="CN1452" s="75"/>
      <c r="CO1452" s="75"/>
      <c r="CP1452" s="75"/>
      <c r="CQ1452" s="75"/>
      <c r="CR1452" s="75"/>
      <c r="CS1452" s="75"/>
      <c r="CT1452" s="75"/>
      <c r="CU1452" s="75"/>
      <c r="CV1452" s="75"/>
      <c r="CW1452" s="75"/>
      <c r="CX1452" s="75"/>
      <c r="CY1452" s="75"/>
      <c r="CZ1452" s="75"/>
      <c r="DA1452" s="75"/>
      <c r="DB1452" s="75"/>
      <c r="DC1452" s="75"/>
      <c r="DD1452" s="75"/>
      <c r="DE1452" s="75"/>
      <c r="DF1452" s="75"/>
      <c r="DG1452" s="75"/>
      <c r="DH1452" s="75"/>
      <c r="DI1452" s="75"/>
      <c r="DJ1452" s="75"/>
      <c r="DK1452" s="75"/>
      <c r="DL1452" s="75"/>
      <c r="DM1452" s="75"/>
      <c r="DN1452" s="75"/>
      <c r="DO1452" s="75"/>
      <c r="DP1452" s="75"/>
      <c r="DQ1452" s="75"/>
      <c r="DR1452" s="75"/>
      <c r="DS1452" s="75"/>
      <c r="DT1452" s="75"/>
      <c r="DU1452" s="75"/>
      <c r="DV1452" s="75"/>
      <c r="DW1452" s="75"/>
      <c r="DX1452" s="75"/>
      <c r="DY1452" s="75"/>
      <c r="DZ1452" s="75"/>
      <c r="EA1452" s="75"/>
      <c r="EB1452" s="75"/>
      <c r="EC1452" s="75"/>
      <c r="ED1452" s="75"/>
      <c r="EE1452" s="75"/>
      <c r="EF1452" s="75"/>
      <c r="EG1452" s="75"/>
      <c r="EH1452" s="75"/>
      <c r="EI1452" s="75"/>
      <c r="EJ1452" s="75"/>
      <c r="EK1452" s="75"/>
      <c r="EL1452" s="75"/>
      <c r="EM1452" s="75"/>
      <c r="EN1452" s="75"/>
      <c r="EO1452" s="75"/>
      <c r="EP1452" s="75"/>
      <c r="EQ1452" s="75"/>
      <c r="ER1452" s="75"/>
      <c r="ES1452" s="75"/>
      <c r="ET1452" s="75"/>
      <c r="EU1452" s="75"/>
      <c r="EV1452" s="75"/>
      <c r="EW1452" s="75"/>
      <c r="EX1452" s="75"/>
      <c r="EY1452" s="75"/>
      <c r="EZ1452" s="75"/>
      <c r="FA1452" s="75"/>
      <c r="FB1452" s="75"/>
      <c r="FC1452" s="75"/>
      <c r="FD1452" s="75"/>
      <c r="FE1452" s="75"/>
      <c r="FF1452" s="75"/>
      <c r="FG1452" s="75"/>
      <c r="FH1452" s="75"/>
      <c r="FI1452" s="75"/>
      <c r="FJ1452" s="75"/>
      <c r="FK1452" s="74"/>
      <c r="FL1452" s="74"/>
      <c r="FM1452" s="74"/>
    </row>
    <row r="1453" spans="2:169" s="686" customFormat="1" x14ac:dyDescent="0.3">
      <c r="B1453" s="750"/>
      <c r="C1453" s="750"/>
      <c r="D1453" s="670"/>
      <c r="E1453" s="753"/>
      <c r="F1453" s="753"/>
      <c r="G1453" s="670"/>
      <c r="H1453" s="646"/>
      <c r="I1453" s="646"/>
      <c r="J1453" s="744"/>
      <c r="K1453" s="745"/>
      <c r="L1453" s="746"/>
      <c r="AS1453" s="75"/>
      <c r="AT1453" s="75"/>
      <c r="AU1453" s="75"/>
      <c r="AV1453" s="75"/>
      <c r="AW1453" s="75"/>
      <c r="AX1453" s="75"/>
      <c r="AY1453" s="75"/>
      <c r="AZ1453" s="75"/>
      <c r="BA1453" s="75"/>
      <c r="BB1453" s="75"/>
      <c r="BC1453" s="75"/>
      <c r="BD1453" s="75"/>
      <c r="BE1453" s="75"/>
      <c r="BF1453" s="75"/>
      <c r="BG1453" s="75"/>
      <c r="BH1453" s="75"/>
      <c r="BI1453" s="75"/>
      <c r="BJ1453" s="75"/>
      <c r="BK1453" s="75"/>
      <c r="BL1453" s="75"/>
      <c r="BM1453" s="75"/>
      <c r="BN1453" s="75"/>
      <c r="BO1453" s="75"/>
      <c r="BP1453" s="75"/>
      <c r="BQ1453" s="75"/>
      <c r="BR1453" s="75"/>
      <c r="BS1453" s="75"/>
      <c r="BT1453" s="75"/>
      <c r="BU1453" s="75"/>
      <c r="BV1453" s="75"/>
      <c r="BW1453" s="75"/>
      <c r="BX1453" s="75"/>
      <c r="BY1453" s="75"/>
      <c r="BZ1453" s="75"/>
      <c r="CA1453" s="75"/>
      <c r="CB1453" s="75"/>
      <c r="CC1453" s="75"/>
      <c r="CD1453" s="75"/>
      <c r="CE1453" s="75"/>
      <c r="CF1453" s="75"/>
      <c r="CG1453" s="75"/>
      <c r="CH1453" s="75"/>
      <c r="CI1453" s="75"/>
      <c r="CJ1453" s="75"/>
      <c r="CK1453" s="75"/>
      <c r="CL1453" s="75"/>
      <c r="CM1453" s="75"/>
      <c r="CN1453" s="75"/>
      <c r="CO1453" s="75"/>
      <c r="CP1453" s="75"/>
      <c r="CQ1453" s="75"/>
      <c r="CR1453" s="75"/>
      <c r="CS1453" s="75"/>
      <c r="CT1453" s="75"/>
      <c r="CU1453" s="75"/>
      <c r="CV1453" s="75"/>
      <c r="CW1453" s="75"/>
      <c r="CX1453" s="75"/>
      <c r="CY1453" s="75"/>
      <c r="CZ1453" s="75"/>
      <c r="DA1453" s="75"/>
      <c r="DB1453" s="75"/>
      <c r="DC1453" s="75"/>
      <c r="DD1453" s="75"/>
      <c r="DE1453" s="75"/>
      <c r="DF1453" s="75"/>
      <c r="DG1453" s="75"/>
      <c r="DH1453" s="75"/>
      <c r="DI1453" s="75"/>
      <c r="DJ1453" s="75"/>
      <c r="DK1453" s="75"/>
      <c r="DL1453" s="75"/>
      <c r="DM1453" s="75"/>
      <c r="DN1453" s="75"/>
      <c r="DO1453" s="75"/>
      <c r="DP1453" s="75"/>
      <c r="DQ1453" s="75"/>
      <c r="DR1453" s="75"/>
      <c r="DS1453" s="75"/>
      <c r="DT1453" s="75"/>
      <c r="DU1453" s="75"/>
      <c r="DV1453" s="75"/>
      <c r="DW1453" s="75"/>
      <c r="DX1453" s="75"/>
      <c r="DY1453" s="75"/>
      <c r="DZ1453" s="75"/>
      <c r="EA1453" s="75"/>
      <c r="EB1453" s="75"/>
      <c r="EC1453" s="75"/>
      <c r="ED1453" s="75"/>
      <c r="EE1453" s="75"/>
      <c r="EF1453" s="75"/>
      <c r="EG1453" s="75"/>
      <c r="EH1453" s="75"/>
      <c r="EI1453" s="75"/>
      <c r="EJ1453" s="75"/>
      <c r="EK1453" s="75"/>
      <c r="EL1453" s="75"/>
      <c r="EM1453" s="75"/>
      <c r="EN1453" s="75"/>
      <c r="EO1453" s="75"/>
      <c r="EP1453" s="75"/>
      <c r="EQ1453" s="75"/>
      <c r="ER1453" s="75"/>
      <c r="ES1453" s="75"/>
      <c r="ET1453" s="75"/>
      <c r="EU1453" s="75"/>
      <c r="EV1453" s="75"/>
      <c r="EW1453" s="75"/>
      <c r="EX1453" s="75"/>
      <c r="EY1453" s="75"/>
      <c r="EZ1453" s="75"/>
      <c r="FA1453" s="75"/>
      <c r="FB1453" s="75"/>
      <c r="FC1453" s="75"/>
      <c r="FD1453" s="75"/>
      <c r="FE1453" s="75"/>
      <c r="FF1453" s="75"/>
      <c r="FG1453" s="75"/>
      <c r="FH1453" s="75"/>
      <c r="FI1453" s="75"/>
      <c r="FJ1453" s="75"/>
      <c r="FK1453" s="74"/>
      <c r="FL1453" s="74"/>
      <c r="FM1453" s="74"/>
    </row>
    <row r="1454" spans="2:169" s="686" customFormat="1" x14ac:dyDescent="0.3">
      <c r="B1454" s="750"/>
      <c r="C1454" s="750"/>
      <c r="D1454" s="670"/>
      <c r="E1454" s="753"/>
      <c r="F1454" s="753"/>
      <c r="G1454" s="670"/>
      <c r="H1454" s="646"/>
      <c r="I1454" s="646"/>
      <c r="J1454" s="744"/>
      <c r="K1454" s="745"/>
      <c r="L1454" s="746"/>
      <c r="AS1454" s="75"/>
      <c r="AT1454" s="75"/>
      <c r="AU1454" s="75"/>
      <c r="AV1454" s="75"/>
      <c r="AW1454" s="75"/>
      <c r="AX1454" s="75"/>
      <c r="AY1454" s="75"/>
      <c r="AZ1454" s="75"/>
      <c r="BA1454" s="75"/>
      <c r="BB1454" s="75"/>
      <c r="BC1454" s="75"/>
      <c r="BD1454" s="75"/>
      <c r="BE1454" s="75"/>
      <c r="BF1454" s="75"/>
      <c r="BG1454" s="75"/>
      <c r="BH1454" s="75"/>
      <c r="BI1454" s="75"/>
      <c r="BJ1454" s="75"/>
      <c r="BK1454" s="75"/>
      <c r="BL1454" s="75"/>
      <c r="BM1454" s="75"/>
      <c r="BN1454" s="75"/>
      <c r="BO1454" s="75"/>
      <c r="BP1454" s="75"/>
      <c r="BQ1454" s="75"/>
      <c r="BR1454" s="75"/>
      <c r="BS1454" s="75"/>
      <c r="BT1454" s="75"/>
      <c r="BU1454" s="75"/>
      <c r="BV1454" s="75"/>
      <c r="BW1454" s="75"/>
      <c r="BX1454" s="75"/>
      <c r="BY1454" s="75"/>
      <c r="BZ1454" s="75"/>
      <c r="CA1454" s="75"/>
      <c r="CB1454" s="75"/>
      <c r="CC1454" s="75"/>
      <c r="CD1454" s="75"/>
      <c r="CE1454" s="75"/>
      <c r="CF1454" s="75"/>
      <c r="CG1454" s="75"/>
      <c r="CH1454" s="75"/>
      <c r="CI1454" s="75"/>
      <c r="CJ1454" s="75"/>
      <c r="CK1454" s="75"/>
      <c r="CL1454" s="75"/>
      <c r="CM1454" s="75"/>
      <c r="CN1454" s="75"/>
      <c r="CO1454" s="75"/>
      <c r="CP1454" s="75"/>
      <c r="CQ1454" s="75"/>
      <c r="CR1454" s="75"/>
      <c r="CS1454" s="75"/>
      <c r="CT1454" s="75"/>
      <c r="CU1454" s="75"/>
      <c r="CV1454" s="75"/>
      <c r="CW1454" s="75"/>
      <c r="CX1454" s="75"/>
      <c r="CY1454" s="75"/>
      <c r="CZ1454" s="75"/>
      <c r="DA1454" s="75"/>
      <c r="DB1454" s="75"/>
      <c r="DC1454" s="75"/>
      <c r="DD1454" s="75"/>
      <c r="DE1454" s="75"/>
      <c r="DF1454" s="75"/>
      <c r="DG1454" s="75"/>
      <c r="DH1454" s="75"/>
      <c r="DI1454" s="75"/>
      <c r="DJ1454" s="75"/>
      <c r="DK1454" s="75"/>
      <c r="DL1454" s="75"/>
      <c r="DM1454" s="75"/>
      <c r="DN1454" s="75"/>
      <c r="DO1454" s="75"/>
      <c r="DP1454" s="75"/>
      <c r="DQ1454" s="75"/>
      <c r="DR1454" s="75"/>
      <c r="DS1454" s="75"/>
      <c r="DT1454" s="75"/>
      <c r="DU1454" s="75"/>
      <c r="DV1454" s="75"/>
      <c r="DW1454" s="75"/>
      <c r="DX1454" s="75"/>
      <c r="DY1454" s="75"/>
      <c r="DZ1454" s="75"/>
      <c r="EA1454" s="75"/>
      <c r="EB1454" s="75"/>
      <c r="EC1454" s="75"/>
      <c r="ED1454" s="75"/>
      <c r="EE1454" s="75"/>
      <c r="EF1454" s="75"/>
      <c r="EG1454" s="75"/>
      <c r="EH1454" s="75"/>
      <c r="EI1454" s="75"/>
      <c r="EJ1454" s="75"/>
      <c r="EK1454" s="75"/>
      <c r="EL1454" s="75"/>
      <c r="EM1454" s="75"/>
      <c r="EN1454" s="75"/>
      <c r="EO1454" s="75"/>
      <c r="EP1454" s="75"/>
      <c r="EQ1454" s="75"/>
      <c r="ER1454" s="75"/>
      <c r="ES1454" s="75"/>
      <c r="ET1454" s="75"/>
      <c r="EU1454" s="75"/>
      <c r="EV1454" s="75"/>
      <c r="EW1454" s="75"/>
      <c r="EX1454" s="75"/>
      <c r="EY1454" s="75"/>
      <c r="EZ1454" s="75"/>
      <c r="FA1454" s="75"/>
      <c r="FB1454" s="75"/>
      <c r="FC1454" s="75"/>
      <c r="FD1454" s="75"/>
      <c r="FE1454" s="75"/>
      <c r="FF1454" s="75"/>
      <c r="FG1454" s="75"/>
      <c r="FH1454" s="75"/>
      <c r="FI1454" s="75"/>
      <c r="FJ1454" s="75"/>
      <c r="FK1454" s="74"/>
      <c r="FL1454" s="74"/>
      <c r="FM1454" s="74"/>
    </row>
    <row r="1455" spans="2:169" s="686" customFormat="1" x14ac:dyDescent="0.3">
      <c r="B1455" s="750"/>
      <c r="C1455" s="750"/>
      <c r="D1455" s="670"/>
      <c r="E1455" s="753"/>
      <c r="F1455" s="753"/>
      <c r="G1455" s="670"/>
      <c r="H1455" s="646"/>
      <c r="I1455" s="646"/>
      <c r="J1455" s="744"/>
      <c r="K1455" s="745"/>
      <c r="L1455" s="746"/>
      <c r="AS1455" s="75"/>
      <c r="AT1455" s="75"/>
      <c r="AU1455" s="75"/>
      <c r="AV1455" s="75"/>
      <c r="AW1455" s="75"/>
      <c r="AX1455" s="75"/>
      <c r="AY1455" s="75"/>
      <c r="AZ1455" s="75"/>
      <c r="BA1455" s="75"/>
      <c r="BB1455" s="75"/>
      <c r="BC1455" s="75"/>
      <c r="BD1455" s="75"/>
      <c r="BE1455" s="75"/>
      <c r="BF1455" s="75"/>
      <c r="BG1455" s="75"/>
      <c r="BH1455" s="75"/>
      <c r="BI1455" s="75"/>
      <c r="BJ1455" s="75"/>
      <c r="BK1455" s="75"/>
      <c r="BL1455" s="75"/>
      <c r="BM1455" s="75"/>
      <c r="BN1455" s="75"/>
      <c r="BO1455" s="75"/>
      <c r="BP1455" s="75"/>
      <c r="BQ1455" s="75"/>
      <c r="BR1455" s="75"/>
      <c r="BS1455" s="75"/>
      <c r="BT1455" s="75"/>
      <c r="BU1455" s="75"/>
      <c r="BV1455" s="75"/>
      <c r="BW1455" s="75"/>
      <c r="BX1455" s="75"/>
      <c r="BY1455" s="75"/>
      <c r="BZ1455" s="75"/>
      <c r="CA1455" s="75"/>
      <c r="CB1455" s="75"/>
      <c r="CC1455" s="75"/>
      <c r="CD1455" s="75"/>
      <c r="CE1455" s="75"/>
      <c r="CF1455" s="75"/>
      <c r="CG1455" s="75"/>
      <c r="CH1455" s="75"/>
      <c r="CI1455" s="75"/>
      <c r="CJ1455" s="75"/>
      <c r="CK1455" s="75"/>
      <c r="CL1455" s="75"/>
      <c r="CM1455" s="75"/>
      <c r="CN1455" s="75"/>
      <c r="CO1455" s="75"/>
      <c r="CP1455" s="75"/>
      <c r="CQ1455" s="75"/>
      <c r="CR1455" s="75"/>
      <c r="CS1455" s="75"/>
      <c r="CT1455" s="75"/>
      <c r="CU1455" s="75"/>
      <c r="CV1455" s="75"/>
      <c r="CW1455" s="75"/>
      <c r="CX1455" s="75"/>
      <c r="CY1455" s="75"/>
      <c r="CZ1455" s="75"/>
      <c r="DA1455" s="75"/>
      <c r="DB1455" s="75"/>
      <c r="DC1455" s="75"/>
      <c r="DD1455" s="75"/>
      <c r="DE1455" s="75"/>
      <c r="DF1455" s="75"/>
      <c r="DG1455" s="75"/>
      <c r="DH1455" s="75"/>
      <c r="DI1455" s="75"/>
      <c r="DJ1455" s="75"/>
      <c r="DK1455" s="75"/>
      <c r="DL1455" s="75"/>
      <c r="DM1455" s="75"/>
      <c r="DN1455" s="75"/>
      <c r="DO1455" s="75"/>
      <c r="DP1455" s="75"/>
      <c r="DQ1455" s="75"/>
      <c r="DR1455" s="75"/>
      <c r="DS1455" s="75"/>
      <c r="DT1455" s="75"/>
      <c r="DU1455" s="75"/>
      <c r="DV1455" s="75"/>
      <c r="DW1455" s="75"/>
      <c r="DX1455" s="75"/>
      <c r="DY1455" s="75"/>
      <c r="DZ1455" s="75"/>
      <c r="EA1455" s="75"/>
      <c r="EB1455" s="75"/>
      <c r="EC1455" s="75"/>
      <c r="ED1455" s="75"/>
      <c r="EE1455" s="75"/>
      <c r="EF1455" s="75"/>
      <c r="EG1455" s="75"/>
      <c r="EH1455" s="75"/>
      <c r="EI1455" s="75"/>
      <c r="EJ1455" s="75"/>
      <c r="EK1455" s="75"/>
      <c r="EL1455" s="75"/>
      <c r="EM1455" s="75"/>
      <c r="EN1455" s="75"/>
      <c r="EO1455" s="75"/>
      <c r="EP1455" s="75"/>
      <c r="EQ1455" s="75"/>
      <c r="ER1455" s="75"/>
      <c r="ES1455" s="75"/>
      <c r="ET1455" s="75"/>
      <c r="EU1455" s="75"/>
      <c r="EV1455" s="75"/>
      <c r="EW1455" s="75"/>
      <c r="EX1455" s="75"/>
      <c r="EY1455" s="75"/>
      <c r="EZ1455" s="75"/>
      <c r="FA1455" s="75"/>
      <c r="FB1455" s="75"/>
      <c r="FC1455" s="75"/>
      <c r="FD1455" s="75"/>
      <c r="FE1455" s="75"/>
      <c r="FF1455" s="75"/>
      <c r="FG1455" s="75"/>
      <c r="FH1455" s="75"/>
      <c r="FI1455" s="75"/>
      <c r="FJ1455" s="75"/>
      <c r="FK1455" s="74"/>
      <c r="FL1455" s="74"/>
      <c r="FM1455" s="74"/>
    </row>
    <row r="1456" spans="2:169" s="686" customFormat="1" x14ac:dyDescent="0.3">
      <c r="B1456" s="750"/>
      <c r="C1456" s="750"/>
      <c r="D1456" s="670"/>
      <c r="E1456" s="753"/>
      <c r="F1456" s="753"/>
      <c r="G1456" s="670"/>
      <c r="H1456" s="646"/>
      <c r="I1456" s="646"/>
      <c r="J1456" s="744"/>
      <c r="K1456" s="745"/>
      <c r="L1456" s="746"/>
      <c r="AS1456" s="75"/>
      <c r="AT1456" s="75"/>
      <c r="AU1456" s="75"/>
      <c r="AV1456" s="75"/>
      <c r="AW1456" s="75"/>
      <c r="AX1456" s="75"/>
      <c r="AY1456" s="75"/>
      <c r="AZ1456" s="75"/>
      <c r="BA1456" s="75"/>
      <c r="BB1456" s="75"/>
      <c r="BC1456" s="75"/>
      <c r="BD1456" s="75"/>
      <c r="BE1456" s="75"/>
      <c r="BF1456" s="75"/>
      <c r="BG1456" s="75"/>
      <c r="BH1456" s="75"/>
      <c r="BI1456" s="75"/>
      <c r="BJ1456" s="75"/>
      <c r="BK1456" s="75"/>
      <c r="BL1456" s="75"/>
      <c r="BM1456" s="75"/>
      <c r="BN1456" s="75"/>
      <c r="BO1456" s="75"/>
      <c r="BP1456" s="75"/>
      <c r="BQ1456" s="75"/>
      <c r="BR1456" s="75"/>
      <c r="BS1456" s="75"/>
      <c r="BT1456" s="75"/>
      <c r="BU1456" s="75"/>
      <c r="BV1456" s="75"/>
      <c r="BW1456" s="75"/>
      <c r="BX1456" s="75"/>
      <c r="BY1456" s="75"/>
      <c r="BZ1456" s="75"/>
      <c r="CA1456" s="75"/>
      <c r="CB1456" s="75"/>
      <c r="CC1456" s="75"/>
      <c r="CD1456" s="75"/>
      <c r="CE1456" s="75"/>
      <c r="CF1456" s="75"/>
      <c r="CG1456" s="75"/>
      <c r="CH1456" s="75"/>
      <c r="CI1456" s="75"/>
      <c r="CJ1456" s="75"/>
      <c r="CK1456" s="75"/>
      <c r="CL1456" s="75"/>
      <c r="CM1456" s="75"/>
      <c r="CN1456" s="75"/>
      <c r="CO1456" s="75"/>
      <c r="CP1456" s="75"/>
      <c r="CQ1456" s="75"/>
      <c r="CR1456" s="75"/>
      <c r="CS1456" s="75"/>
      <c r="CT1456" s="75"/>
      <c r="CU1456" s="75"/>
      <c r="CV1456" s="75"/>
      <c r="CW1456" s="75"/>
      <c r="CX1456" s="75"/>
      <c r="CY1456" s="75"/>
      <c r="CZ1456" s="75"/>
      <c r="DA1456" s="75"/>
      <c r="DB1456" s="75"/>
      <c r="DC1456" s="75"/>
      <c r="DD1456" s="75"/>
      <c r="DE1456" s="75"/>
      <c r="DF1456" s="75"/>
      <c r="DG1456" s="75"/>
      <c r="DH1456" s="75"/>
      <c r="DI1456" s="75"/>
      <c r="DJ1456" s="75"/>
      <c r="DK1456" s="75"/>
      <c r="DL1456" s="75"/>
      <c r="DM1456" s="75"/>
      <c r="DN1456" s="75"/>
      <c r="DO1456" s="75"/>
      <c r="DP1456" s="75"/>
      <c r="DQ1456" s="75"/>
      <c r="DR1456" s="75"/>
      <c r="DS1456" s="75"/>
      <c r="DT1456" s="75"/>
      <c r="DU1456" s="75"/>
      <c r="DV1456" s="75"/>
      <c r="DW1456" s="75"/>
      <c r="DX1456" s="75"/>
      <c r="DY1456" s="75"/>
      <c r="DZ1456" s="75"/>
      <c r="EA1456" s="75"/>
      <c r="EB1456" s="75"/>
      <c r="EC1456" s="75"/>
      <c r="ED1456" s="75"/>
      <c r="EE1456" s="75"/>
      <c r="EF1456" s="75"/>
      <c r="EG1456" s="75"/>
      <c r="EH1456" s="75"/>
      <c r="EI1456" s="75"/>
      <c r="EJ1456" s="75"/>
      <c r="EK1456" s="75"/>
      <c r="EL1456" s="75"/>
      <c r="EM1456" s="75"/>
      <c r="EN1456" s="75"/>
      <c r="EO1456" s="75"/>
      <c r="EP1456" s="75"/>
      <c r="EQ1456" s="75"/>
      <c r="ER1456" s="75"/>
      <c r="ES1456" s="75"/>
      <c r="ET1456" s="75"/>
      <c r="EU1456" s="75"/>
      <c r="EV1456" s="75"/>
      <c r="EW1456" s="75"/>
      <c r="EX1456" s="75"/>
      <c r="EY1456" s="75"/>
      <c r="EZ1456" s="75"/>
      <c r="FA1456" s="75"/>
      <c r="FB1456" s="75"/>
      <c r="FC1456" s="75"/>
      <c r="FD1456" s="75"/>
      <c r="FE1456" s="75"/>
      <c r="FF1456" s="75"/>
      <c r="FG1456" s="75"/>
      <c r="FH1456" s="75"/>
      <c r="FI1456" s="75"/>
      <c r="FJ1456" s="75"/>
      <c r="FK1456" s="74"/>
      <c r="FL1456" s="74"/>
      <c r="FM1456" s="74"/>
    </row>
    <row r="1457" spans="2:169" s="686" customFormat="1" x14ac:dyDescent="0.3">
      <c r="B1457" s="750"/>
      <c r="C1457" s="750"/>
      <c r="D1457" s="670"/>
      <c r="E1457" s="753"/>
      <c r="F1457" s="753"/>
      <c r="G1457" s="670"/>
      <c r="H1457" s="646"/>
      <c r="I1457" s="646"/>
      <c r="J1457" s="744"/>
      <c r="K1457" s="745"/>
      <c r="L1457" s="746"/>
      <c r="AS1457" s="75"/>
      <c r="AT1457" s="75"/>
      <c r="AU1457" s="75"/>
      <c r="AV1457" s="75"/>
      <c r="AW1457" s="75"/>
      <c r="AX1457" s="75"/>
      <c r="AY1457" s="75"/>
      <c r="AZ1457" s="75"/>
      <c r="BA1457" s="75"/>
      <c r="BB1457" s="75"/>
      <c r="BC1457" s="75"/>
      <c r="BD1457" s="75"/>
      <c r="BE1457" s="75"/>
      <c r="BF1457" s="75"/>
      <c r="BG1457" s="75"/>
      <c r="BH1457" s="75"/>
      <c r="BI1457" s="75"/>
      <c r="BJ1457" s="75"/>
      <c r="BK1457" s="75"/>
      <c r="BL1457" s="75"/>
      <c r="BM1457" s="75"/>
      <c r="BN1457" s="75"/>
      <c r="BO1457" s="75"/>
      <c r="BP1457" s="75"/>
      <c r="BQ1457" s="75"/>
      <c r="BR1457" s="75"/>
      <c r="BS1457" s="75"/>
      <c r="BT1457" s="75"/>
      <c r="BU1457" s="75"/>
      <c r="BV1457" s="75"/>
      <c r="BW1457" s="75"/>
      <c r="BX1457" s="75"/>
      <c r="BY1457" s="75"/>
      <c r="BZ1457" s="75"/>
      <c r="CA1457" s="75"/>
      <c r="CB1457" s="75"/>
      <c r="CC1457" s="75"/>
      <c r="CD1457" s="75"/>
      <c r="CE1457" s="75"/>
      <c r="CF1457" s="75"/>
      <c r="CG1457" s="75"/>
      <c r="CH1457" s="75"/>
      <c r="CI1457" s="75"/>
      <c r="CJ1457" s="75"/>
      <c r="CK1457" s="75"/>
      <c r="CL1457" s="75"/>
      <c r="CM1457" s="75"/>
      <c r="CN1457" s="75"/>
      <c r="CO1457" s="75"/>
      <c r="CP1457" s="75"/>
      <c r="CQ1457" s="75"/>
      <c r="CR1457" s="75"/>
      <c r="CS1457" s="75"/>
      <c r="CT1457" s="75"/>
      <c r="CU1457" s="75"/>
      <c r="CV1457" s="75"/>
      <c r="CW1457" s="75"/>
      <c r="CX1457" s="75"/>
      <c r="CY1457" s="75"/>
      <c r="CZ1457" s="75"/>
      <c r="DA1457" s="75"/>
      <c r="DB1457" s="75"/>
      <c r="DC1457" s="75"/>
      <c r="DD1457" s="75"/>
      <c r="DE1457" s="75"/>
      <c r="DF1457" s="75"/>
      <c r="DG1457" s="75"/>
      <c r="DH1457" s="75"/>
      <c r="DI1457" s="75"/>
      <c r="DJ1457" s="75"/>
      <c r="DK1457" s="75"/>
      <c r="DL1457" s="75"/>
      <c r="DM1457" s="75"/>
      <c r="DN1457" s="75"/>
      <c r="DO1457" s="75"/>
      <c r="DP1457" s="75"/>
      <c r="DQ1457" s="75"/>
      <c r="DR1457" s="75"/>
      <c r="DS1457" s="75"/>
      <c r="DT1457" s="75"/>
      <c r="DU1457" s="75"/>
      <c r="DV1457" s="75"/>
      <c r="DW1457" s="75"/>
      <c r="DX1457" s="75"/>
      <c r="DY1457" s="75"/>
      <c r="DZ1457" s="75"/>
      <c r="EA1457" s="75"/>
      <c r="EB1457" s="75"/>
      <c r="EC1457" s="75"/>
      <c r="ED1457" s="75"/>
      <c r="EE1457" s="75"/>
      <c r="EF1457" s="75"/>
      <c r="EG1457" s="75"/>
      <c r="EH1457" s="75"/>
      <c r="EI1457" s="75"/>
      <c r="EJ1457" s="75"/>
      <c r="EK1457" s="75"/>
      <c r="EL1457" s="75"/>
      <c r="EM1457" s="75"/>
      <c r="EN1457" s="75"/>
      <c r="EO1457" s="75"/>
      <c r="EP1457" s="75"/>
      <c r="EQ1457" s="75"/>
      <c r="ER1457" s="75"/>
      <c r="ES1457" s="75"/>
      <c r="ET1457" s="75"/>
      <c r="EU1457" s="75"/>
      <c r="EV1457" s="75"/>
      <c r="EW1457" s="75"/>
      <c r="EX1457" s="75"/>
      <c r="EY1457" s="75"/>
      <c r="EZ1457" s="75"/>
      <c r="FA1457" s="75"/>
      <c r="FB1457" s="75"/>
      <c r="FC1457" s="75"/>
      <c r="FD1457" s="75"/>
      <c r="FE1457" s="75"/>
      <c r="FF1457" s="75"/>
      <c r="FG1457" s="75"/>
      <c r="FH1457" s="75"/>
      <c r="FI1457" s="75"/>
      <c r="FJ1457" s="75"/>
      <c r="FK1457" s="74"/>
      <c r="FL1457" s="74"/>
      <c r="FM1457" s="74"/>
    </row>
    <row r="1458" spans="2:169" s="686" customFormat="1" x14ac:dyDescent="0.3">
      <c r="B1458" s="750"/>
      <c r="C1458" s="750"/>
      <c r="D1458" s="670"/>
      <c r="E1458" s="753"/>
      <c r="F1458" s="753"/>
      <c r="G1458" s="670"/>
      <c r="H1458" s="646"/>
      <c r="I1458" s="646"/>
      <c r="J1458" s="744"/>
      <c r="K1458" s="745"/>
      <c r="L1458" s="746"/>
      <c r="AS1458" s="75"/>
      <c r="AT1458" s="75"/>
      <c r="AU1458" s="75"/>
      <c r="AV1458" s="75"/>
      <c r="AW1458" s="75"/>
      <c r="AX1458" s="75"/>
      <c r="AY1458" s="75"/>
      <c r="AZ1458" s="75"/>
      <c r="BA1458" s="75"/>
      <c r="BB1458" s="75"/>
      <c r="BC1458" s="75"/>
      <c r="BD1458" s="75"/>
      <c r="BE1458" s="75"/>
      <c r="BF1458" s="75"/>
      <c r="BG1458" s="75"/>
      <c r="BH1458" s="75"/>
      <c r="BI1458" s="75"/>
      <c r="BJ1458" s="75"/>
      <c r="BK1458" s="75"/>
      <c r="BL1458" s="75"/>
      <c r="BM1458" s="75"/>
      <c r="BN1458" s="75"/>
      <c r="BO1458" s="75"/>
      <c r="BP1458" s="75"/>
      <c r="BQ1458" s="75"/>
      <c r="BR1458" s="75"/>
      <c r="BS1458" s="75"/>
      <c r="BT1458" s="75"/>
      <c r="BU1458" s="75"/>
      <c r="BV1458" s="75"/>
      <c r="BW1458" s="75"/>
      <c r="BX1458" s="75"/>
      <c r="BY1458" s="75"/>
      <c r="BZ1458" s="75"/>
      <c r="CA1458" s="75"/>
      <c r="CB1458" s="75"/>
      <c r="CC1458" s="75"/>
      <c r="CD1458" s="75"/>
      <c r="CE1458" s="75"/>
      <c r="CF1458" s="75"/>
      <c r="CG1458" s="75"/>
      <c r="CH1458" s="75"/>
      <c r="CI1458" s="75"/>
      <c r="CJ1458" s="75"/>
      <c r="CK1458" s="75"/>
      <c r="CL1458" s="75"/>
      <c r="CM1458" s="75"/>
      <c r="CN1458" s="75"/>
      <c r="CO1458" s="75"/>
      <c r="CP1458" s="75"/>
      <c r="CQ1458" s="75"/>
      <c r="CR1458" s="75"/>
      <c r="CS1458" s="75"/>
      <c r="CT1458" s="75"/>
      <c r="CU1458" s="75"/>
      <c r="CV1458" s="75"/>
      <c r="CW1458" s="75"/>
      <c r="CX1458" s="75"/>
      <c r="CY1458" s="75"/>
      <c r="CZ1458" s="75"/>
      <c r="DA1458" s="75"/>
      <c r="DB1458" s="75"/>
      <c r="DC1458" s="75"/>
      <c r="DD1458" s="75"/>
      <c r="DE1458" s="75"/>
      <c r="DF1458" s="75"/>
      <c r="DG1458" s="75"/>
      <c r="DH1458" s="75"/>
      <c r="DI1458" s="75"/>
      <c r="DJ1458" s="75"/>
      <c r="DK1458" s="75"/>
      <c r="DL1458" s="75"/>
      <c r="DM1458" s="75"/>
      <c r="DN1458" s="75"/>
      <c r="DO1458" s="75"/>
      <c r="DP1458" s="75"/>
      <c r="DQ1458" s="75"/>
      <c r="DR1458" s="75"/>
      <c r="DS1458" s="75"/>
      <c r="DT1458" s="75"/>
      <c r="DU1458" s="75"/>
      <c r="DV1458" s="75"/>
      <c r="DW1458" s="75"/>
      <c r="DX1458" s="75"/>
      <c r="DY1458" s="75"/>
      <c r="DZ1458" s="75"/>
      <c r="EA1458" s="75"/>
      <c r="EB1458" s="75"/>
      <c r="EC1458" s="75"/>
      <c r="ED1458" s="75"/>
      <c r="EE1458" s="75"/>
      <c r="EF1458" s="75"/>
      <c r="EG1458" s="75"/>
      <c r="EH1458" s="75"/>
      <c r="EI1458" s="75"/>
      <c r="EJ1458" s="75"/>
      <c r="EK1458" s="75"/>
      <c r="EL1458" s="75"/>
      <c r="EM1458" s="75"/>
      <c r="EN1458" s="75"/>
      <c r="EO1458" s="75"/>
      <c r="EP1458" s="75"/>
      <c r="EQ1458" s="75"/>
      <c r="ER1458" s="75"/>
      <c r="ES1458" s="75"/>
      <c r="ET1458" s="75"/>
      <c r="EU1458" s="75"/>
      <c r="EV1458" s="75"/>
      <c r="EW1458" s="75"/>
      <c r="EX1458" s="75"/>
      <c r="EY1458" s="75"/>
      <c r="EZ1458" s="75"/>
      <c r="FA1458" s="75"/>
      <c r="FB1458" s="75"/>
      <c r="FC1458" s="75"/>
      <c r="FD1458" s="75"/>
      <c r="FE1458" s="75"/>
      <c r="FF1458" s="75"/>
      <c r="FG1458" s="75"/>
      <c r="FH1458" s="75"/>
      <c r="FI1458" s="75"/>
      <c r="FJ1458" s="75"/>
      <c r="FK1458" s="74"/>
      <c r="FL1458" s="74"/>
      <c r="FM1458" s="74"/>
    </row>
    <row r="1459" spans="2:169" s="686" customFormat="1" x14ac:dyDescent="0.3">
      <c r="B1459" s="750"/>
      <c r="C1459" s="750"/>
      <c r="D1459" s="670"/>
      <c r="E1459" s="753"/>
      <c r="F1459" s="753"/>
      <c r="G1459" s="670"/>
      <c r="H1459" s="646"/>
      <c r="I1459" s="646"/>
      <c r="J1459" s="744"/>
      <c r="K1459" s="745"/>
      <c r="L1459" s="746"/>
      <c r="AS1459" s="75"/>
      <c r="AT1459" s="75"/>
      <c r="AU1459" s="75"/>
      <c r="AV1459" s="75"/>
      <c r="AW1459" s="75"/>
      <c r="AX1459" s="75"/>
      <c r="AY1459" s="75"/>
      <c r="AZ1459" s="75"/>
      <c r="BA1459" s="75"/>
      <c r="BB1459" s="75"/>
      <c r="BC1459" s="75"/>
      <c r="BD1459" s="75"/>
      <c r="BE1459" s="75"/>
      <c r="BF1459" s="75"/>
      <c r="BG1459" s="75"/>
      <c r="BH1459" s="75"/>
      <c r="BI1459" s="75"/>
      <c r="BJ1459" s="75"/>
      <c r="BK1459" s="75"/>
      <c r="BL1459" s="75"/>
      <c r="BM1459" s="75"/>
      <c r="BN1459" s="75"/>
      <c r="BO1459" s="75"/>
      <c r="BP1459" s="75"/>
      <c r="BQ1459" s="75"/>
      <c r="BR1459" s="75"/>
      <c r="BS1459" s="75"/>
      <c r="BT1459" s="75"/>
      <c r="BU1459" s="75"/>
      <c r="BV1459" s="75"/>
      <c r="BW1459" s="75"/>
      <c r="BX1459" s="75"/>
      <c r="BY1459" s="75"/>
      <c r="BZ1459" s="75"/>
      <c r="CA1459" s="75"/>
      <c r="CB1459" s="75"/>
      <c r="CC1459" s="75"/>
      <c r="CD1459" s="75"/>
      <c r="CE1459" s="75"/>
      <c r="CF1459" s="75"/>
      <c r="CG1459" s="75"/>
      <c r="CH1459" s="75"/>
      <c r="CI1459" s="75"/>
      <c r="CJ1459" s="75"/>
      <c r="CK1459" s="75"/>
      <c r="CL1459" s="75"/>
      <c r="CM1459" s="75"/>
      <c r="CN1459" s="75"/>
      <c r="CO1459" s="75"/>
      <c r="CP1459" s="75"/>
      <c r="CQ1459" s="75"/>
      <c r="CR1459" s="75"/>
      <c r="CS1459" s="75"/>
      <c r="CT1459" s="75"/>
      <c r="CU1459" s="75"/>
      <c r="CV1459" s="75"/>
      <c r="CW1459" s="75"/>
      <c r="CX1459" s="75"/>
      <c r="CY1459" s="75"/>
      <c r="CZ1459" s="75"/>
      <c r="DA1459" s="75"/>
      <c r="DB1459" s="75"/>
      <c r="DC1459" s="75"/>
      <c r="DD1459" s="75"/>
      <c r="DE1459" s="75"/>
      <c r="DF1459" s="75"/>
      <c r="DG1459" s="75"/>
      <c r="DH1459" s="75"/>
      <c r="DI1459" s="75"/>
      <c r="DJ1459" s="75"/>
      <c r="DK1459" s="75"/>
      <c r="DL1459" s="75"/>
      <c r="DM1459" s="75"/>
      <c r="DN1459" s="75"/>
      <c r="DO1459" s="75"/>
      <c r="DP1459" s="75"/>
      <c r="DQ1459" s="75"/>
      <c r="DR1459" s="75"/>
      <c r="DS1459" s="75"/>
      <c r="DT1459" s="75"/>
      <c r="DU1459" s="75"/>
      <c r="DV1459" s="75"/>
      <c r="DW1459" s="75"/>
      <c r="DX1459" s="75"/>
      <c r="DY1459" s="75"/>
      <c r="DZ1459" s="75"/>
      <c r="EA1459" s="75"/>
      <c r="EB1459" s="75"/>
      <c r="EC1459" s="75"/>
      <c r="ED1459" s="75"/>
      <c r="EE1459" s="75"/>
      <c r="EF1459" s="75"/>
      <c r="EG1459" s="75"/>
      <c r="EH1459" s="75"/>
      <c r="EI1459" s="75"/>
      <c r="EJ1459" s="75"/>
      <c r="EK1459" s="75"/>
      <c r="EL1459" s="75"/>
      <c r="EM1459" s="75"/>
      <c r="EN1459" s="75"/>
      <c r="EO1459" s="75"/>
      <c r="EP1459" s="75"/>
      <c r="EQ1459" s="75"/>
      <c r="ER1459" s="75"/>
      <c r="ES1459" s="75"/>
      <c r="ET1459" s="75"/>
      <c r="EU1459" s="75"/>
      <c r="EV1459" s="75"/>
      <c r="EW1459" s="75"/>
      <c r="EX1459" s="75"/>
      <c r="EY1459" s="75"/>
      <c r="EZ1459" s="75"/>
      <c r="FA1459" s="75"/>
      <c r="FB1459" s="75"/>
      <c r="FC1459" s="75"/>
      <c r="FD1459" s="75"/>
      <c r="FE1459" s="75"/>
      <c r="FF1459" s="75"/>
      <c r="FG1459" s="75"/>
      <c r="FH1459" s="75"/>
      <c r="FI1459" s="75"/>
      <c r="FJ1459" s="75"/>
      <c r="FK1459" s="74"/>
      <c r="FL1459" s="74"/>
      <c r="FM1459" s="74"/>
    </row>
    <row r="1460" spans="2:169" s="686" customFormat="1" x14ac:dyDescent="0.3">
      <c r="B1460" s="750"/>
      <c r="C1460" s="750"/>
      <c r="D1460" s="670"/>
      <c r="E1460" s="753"/>
      <c r="F1460" s="753"/>
      <c r="G1460" s="670"/>
      <c r="H1460" s="646"/>
      <c r="I1460" s="646"/>
      <c r="J1460" s="744"/>
      <c r="K1460" s="745"/>
      <c r="L1460" s="746"/>
      <c r="AS1460" s="75"/>
      <c r="AT1460" s="75"/>
      <c r="AU1460" s="75"/>
      <c r="AV1460" s="75"/>
      <c r="AW1460" s="75"/>
      <c r="AX1460" s="75"/>
      <c r="AY1460" s="75"/>
      <c r="AZ1460" s="75"/>
      <c r="BA1460" s="75"/>
      <c r="BB1460" s="75"/>
      <c r="BC1460" s="75"/>
      <c r="BD1460" s="75"/>
      <c r="BE1460" s="75"/>
      <c r="BF1460" s="75"/>
      <c r="BG1460" s="75"/>
      <c r="BH1460" s="75"/>
      <c r="BI1460" s="75"/>
      <c r="BJ1460" s="75"/>
      <c r="BK1460" s="75"/>
      <c r="BL1460" s="75"/>
      <c r="BM1460" s="75"/>
      <c r="BN1460" s="75"/>
      <c r="BO1460" s="75"/>
      <c r="BP1460" s="75"/>
      <c r="BQ1460" s="75"/>
      <c r="BR1460" s="75"/>
      <c r="BS1460" s="75"/>
      <c r="BT1460" s="75"/>
      <c r="BU1460" s="75"/>
      <c r="BV1460" s="75"/>
      <c r="BW1460" s="75"/>
      <c r="BX1460" s="75"/>
      <c r="BY1460" s="75"/>
      <c r="BZ1460" s="75"/>
      <c r="CA1460" s="75"/>
      <c r="CB1460" s="75"/>
      <c r="CC1460" s="75"/>
      <c r="CD1460" s="75"/>
      <c r="CE1460" s="75"/>
      <c r="CF1460" s="75"/>
      <c r="CG1460" s="75"/>
      <c r="CH1460" s="75"/>
      <c r="CI1460" s="75"/>
      <c r="CJ1460" s="75"/>
      <c r="CK1460" s="75"/>
      <c r="CL1460" s="75"/>
      <c r="CM1460" s="75"/>
      <c r="CN1460" s="75"/>
      <c r="CO1460" s="75"/>
      <c r="CP1460" s="75"/>
      <c r="CQ1460" s="75"/>
      <c r="CR1460" s="75"/>
      <c r="CS1460" s="75"/>
      <c r="CT1460" s="75"/>
      <c r="CU1460" s="75"/>
      <c r="CV1460" s="75"/>
      <c r="CW1460" s="75"/>
      <c r="CX1460" s="75"/>
      <c r="CY1460" s="75"/>
      <c r="CZ1460" s="75"/>
      <c r="DA1460" s="75"/>
      <c r="DB1460" s="75"/>
      <c r="DC1460" s="75"/>
      <c r="DD1460" s="75"/>
      <c r="DE1460" s="75"/>
      <c r="DF1460" s="75"/>
      <c r="DG1460" s="75"/>
      <c r="DH1460" s="75"/>
      <c r="DI1460" s="75"/>
      <c r="DJ1460" s="75"/>
      <c r="DK1460" s="75"/>
      <c r="DL1460" s="75"/>
      <c r="DM1460" s="75"/>
      <c r="DN1460" s="75"/>
      <c r="DO1460" s="75"/>
      <c r="DP1460" s="75"/>
      <c r="DQ1460" s="75"/>
      <c r="DR1460" s="75"/>
      <c r="DS1460" s="75"/>
      <c r="DT1460" s="75"/>
      <c r="DU1460" s="75"/>
      <c r="DV1460" s="75"/>
      <c r="DW1460" s="75"/>
      <c r="DX1460" s="75"/>
      <c r="DY1460" s="75"/>
      <c r="DZ1460" s="75"/>
      <c r="EA1460" s="75"/>
      <c r="EB1460" s="75"/>
      <c r="EC1460" s="75"/>
      <c r="ED1460" s="75"/>
      <c r="EE1460" s="75"/>
      <c r="EF1460" s="75"/>
      <c r="EG1460" s="75"/>
      <c r="EH1460" s="75"/>
      <c r="EI1460" s="75"/>
      <c r="EJ1460" s="75"/>
      <c r="EK1460" s="75"/>
      <c r="EL1460" s="75"/>
      <c r="EM1460" s="75"/>
      <c r="EN1460" s="75"/>
      <c r="EO1460" s="75"/>
      <c r="EP1460" s="75"/>
      <c r="EQ1460" s="75"/>
      <c r="ER1460" s="75"/>
      <c r="ES1460" s="75"/>
      <c r="ET1460" s="75"/>
      <c r="EU1460" s="75"/>
      <c r="EV1460" s="75"/>
      <c r="EW1460" s="75"/>
      <c r="EX1460" s="75"/>
      <c r="EY1460" s="75"/>
      <c r="EZ1460" s="75"/>
      <c r="FA1460" s="75"/>
      <c r="FB1460" s="75"/>
      <c r="FC1460" s="75"/>
      <c r="FD1460" s="75"/>
      <c r="FE1460" s="75"/>
      <c r="FF1460" s="75"/>
      <c r="FG1460" s="75"/>
      <c r="FH1460" s="75"/>
      <c r="FI1460" s="75"/>
      <c r="FJ1460" s="75"/>
      <c r="FK1460" s="74"/>
      <c r="FL1460" s="74"/>
      <c r="FM1460" s="74"/>
    </row>
    <row r="1461" spans="2:169" s="686" customFormat="1" x14ac:dyDescent="0.3">
      <c r="B1461" s="750"/>
      <c r="C1461" s="750"/>
      <c r="D1461" s="670"/>
      <c r="E1461" s="753"/>
      <c r="F1461" s="753"/>
      <c r="G1461" s="670"/>
      <c r="H1461" s="646"/>
      <c r="I1461" s="646"/>
      <c r="J1461" s="744"/>
      <c r="K1461" s="745"/>
      <c r="L1461" s="746"/>
      <c r="AS1461" s="75"/>
      <c r="AT1461" s="75"/>
      <c r="AU1461" s="75"/>
      <c r="AV1461" s="75"/>
      <c r="AW1461" s="75"/>
      <c r="AX1461" s="75"/>
      <c r="AY1461" s="75"/>
      <c r="AZ1461" s="75"/>
      <c r="BA1461" s="75"/>
      <c r="BB1461" s="75"/>
      <c r="BC1461" s="75"/>
      <c r="BD1461" s="75"/>
      <c r="BE1461" s="75"/>
      <c r="BF1461" s="75"/>
      <c r="BG1461" s="75"/>
      <c r="BH1461" s="75"/>
      <c r="BI1461" s="75"/>
      <c r="BJ1461" s="75"/>
      <c r="BK1461" s="75"/>
      <c r="BL1461" s="75"/>
      <c r="BM1461" s="75"/>
      <c r="BN1461" s="75"/>
      <c r="BO1461" s="75"/>
      <c r="BP1461" s="75"/>
      <c r="BQ1461" s="75"/>
      <c r="BR1461" s="75"/>
      <c r="BS1461" s="75"/>
      <c r="BT1461" s="75"/>
      <c r="BU1461" s="75"/>
      <c r="BV1461" s="75"/>
      <c r="BW1461" s="75"/>
      <c r="BX1461" s="75"/>
      <c r="BY1461" s="75"/>
      <c r="BZ1461" s="75"/>
      <c r="CA1461" s="75"/>
      <c r="CB1461" s="75"/>
      <c r="CC1461" s="75"/>
      <c r="CD1461" s="75"/>
      <c r="CE1461" s="75"/>
      <c r="CF1461" s="75"/>
      <c r="CG1461" s="75"/>
      <c r="CH1461" s="75"/>
      <c r="CI1461" s="75"/>
      <c r="CJ1461" s="75"/>
      <c r="CK1461" s="75"/>
      <c r="CL1461" s="75"/>
      <c r="CM1461" s="75"/>
      <c r="CN1461" s="75"/>
      <c r="CO1461" s="75"/>
      <c r="CP1461" s="75"/>
      <c r="CQ1461" s="75"/>
      <c r="CR1461" s="75"/>
      <c r="CS1461" s="75"/>
      <c r="CT1461" s="75"/>
      <c r="CU1461" s="75"/>
      <c r="CV1461" s="75"/>
      <c r="CW1461" s="75"/>
      <c r="CX1461" s="75"/>
      <c r="CY1461" s="75"/>
      <c r="CZ1461" s="75"/>
      <c r="DA1461" s="75"/>
      <c r="DB1461" s="75"/>
      <c r="DC1461" s="75"/>
      <c r="DD1461" s="75"/>
      <c r="DE1461" s="75"/>
      <c r="DF1461" s="75"/>
      <c r="DG1461" s="75"/>
      <c r="DH1461" s="75"/>
      <c r="DI1461" s="75"/>
      <c r="DJ1461" s="75"/>
      <c r="DK1461" s="75"/>
      <c r="DL1461" s="75"/>
      <c r="DM1461" s="75"/>
      <c r="DN1461" s="75"/>
      <c r="DO1461" s="75"/>
      <c r="DP1461" s="75"/>
      <c r="DQ1461" s="75"/>
      <c r="DR1461" s="75"/>
      <c r="DS1461" s="75"/>
      <c r="DT1461" s="75"/>
      <c r="DU1461" s="75"/>
      <c r="DV1461" s="75"/>
      <c r="DW1461" s="75"/>
      <c r="DX1461" s="75"/>
      <c r="DY1461" s="75"/>
      <c r="DZ1461" s="75"/>
      <c r="EA1461" s="75"/>
      <c r="EB1461" s="75"/>
      <c r="EC1461" s="75"/>
      <c r="ED1461" s="75"/>
      <c r="EE1461" s="75"/>
      <c r="EF1461" s="75"/>
      <c r="EG1461" s="75"/>
      <c r="EH1461" s="75"/>
      <c r="EI1461" s="75"/>
      <c r="EJ1461" s="75"/>
      <c r="EK1461" s="75"/>
      <c r="EL1461" s="75"/>
      <c r="EM1461" s="75"/>
      <c r="EN1461" s="75"/>
      <c r="EO1461" s="75"/>
      <c r="EP1461" s="75"/>
      <c r="EQ1461" s="75"/>
      <c r="ER1461" s="75"/>
      <c r="ES1461" s="75"/>
      <c r="ET1461" s="75"/>
      <c r="EU1461" s="75"/>
      <c r="EV1461" s="75"/>
      <c r="EW1461" s="75"/>
      <c r="EX1461" s="75"/>
      <c r="EY1461" s="75"/>
      <c r="EZ1461" s="75"/>
      <c r="FA1461" s="75"/>
      <c r="FB1461" s="75"/>
      <c r="FC1461" s="75"/>
      <c r="FD1461" s="75"/>
      <c r="FE1461" s="75"/>
      <c r="FF1461" s="75"/>
      <c r="FG1461" s="75"/>
      <c r="FH1461" s="75"/>
      <c r="FI1461" s="75"/>
      <c r="FJ1461" s="75"/>
      <c r="FK1461" s="74"/>
      <c r="FL1461" s="74"/>
      <c r="FM1461" s="74"/>
    </row>
    <row r="1462" spans="2:169" s="686" customFormat="1" x14ac:dyDescent="0.3">
      <c r="B1462" s="750"/>
      <c r="C1462" s="750"/>
      <c r="D1462" s="670"/>
      <c r="E1462" s="753"/>
      <c r="F1462" s="753"/>
      <c r="G1462" s="670"/>
      <c r="H1462" s="646"/>
      <c r="I1462" s="646"/>
      <c r="J1462" s="744"/>
      <c r="K1462" s="745"/>
      <c r="L1462" s="746"/>
      <c r="AS1462" s="75"/>
      <c r="AT1462" s="75"/>
      <c r="AU1462" s="75"/>
      <c r="AV1462" s="75"/>
      <c r="AW1462" s="75"/>
      <c r="AX1462" s="75"/>
      <c r="AY1462" s="75"/>
      <c r="AZ1462" s="75"/>
      <c r="BA1462" s="75"/>
      <c r="BB1462" s="75"/>
      <c r="BC1462" s="75"/>
      <c r="BD1462" s="75"/>
      <c r="BE1462" s="75"/>
      <c r="BF1462" s="75"/>
      <c r="BG1462" s="75"/>
      <c r="BH1462" s="75"/>
      <c r="BI1462" s="75"/>
      <c r="BJ1462" s="75"/>
      <c r="BK1462" s="75"/>
      <c r="BL1462" s="75"/>
      <c r="BM1462" s="75"/>
      <c r="BN1462" s="75"/>
      <c r="BO1462" s="75"/>
      <c r="BP1462" s="75"/>
      <c r="BQ1462" s="75"/>
      <c r="BR1462" s="75"/>
      <c r="BS1462" s="75"/>
      <c r="BT1462" s="75"/>
      <c r="BU1462" s="75"/>
      <c r="BV1462" s="75"/>
      <c r="BW1462" s="75"/>
      <c r="BX1462" s="75"/>
      <c r="BY1462" s="75"/>
      <c r="BZ1462" s="75"/>
      <c r="CA1462" s="75"/>
      <c r="CB1462" s="75"/>
      <c r="CC1462" s="75"/>
      <c r="CD1462" s="75"/>
      <c r="CE1462" s="75"/>
      <c r="CF1462" s="75"/>
      <c r="CG1462" s="75"/>
      <c r="CH1462" s="75"/>
      <c r="CI1462" s="75"/>
      <c r="CJ1462" s="75"/>
      <c r="CK1462" s="75"/>
      <c r="CL1462" s="75"/>
      <c r="CM1462" s="75"/>
      <c r="CN1462" s="75"/>
      <c r="CO1462" s="75"/>
      <c r="CP1462" s="75"/>
      <c r="CQ1462" s="75"/>
      <c r="CR1462" s="75"/>
      <c r="CS1462" s="75"/>
      <c r="CT1462" s="75"/>
      <c r="CU1462" s="75"/>
      <c r="CV1462" s="75"/>
      <c r="CW1462" s="75"/>
      <c r="CX1462" s="75"/>
      <c r="CY1462" s="75"/>
      <c r="CZ1462" s="75"/>
      <c r="DA1462" s="75"/>
      <c r="DB1462" s="75"/>
      <c r="DC1462" s="75"/>
      <c r="DD1462" s="75"/>
      <c r="DE1462" s="75"/>
      <c r="DF1462" s="75"/>
      <c r="DG1462" s="75"/>
      <c r="DH1462" s="75"/>
      <c r="DI1462" s="75"/>
      <c r="DJ1462" s="75"/>
      <c r="DK1462" s="75"/>
      <c r="DL1462" s="75"/>
      <c r="DM1462" s="75"/>
      <c r="DN1462" s="75"/>
      <c r="DO1462" s="75"/>
      <c r="DP1462" s="75"/>
      <c r="DQ1462" s="75"/>
      <c r="DR1462" s="75"/>
      <c r="DS1462" s="75"/>
      <c r="DT1462" s="75"/>
      <c r="DU1462" s="75"/>
      <c r="DV1462" s="75"/>
      <c r="DW1462" s="75"/>
      <c r="DX1462" s="75"/>
      <c r="DY1462" s="75"/>
      <c r="DZ1462" s="75"/>
      <c r="EA1462" s="75"/>
      <c r="EB1462" s="75"/>
      <c r="EC1462" s="75"/>
      <c r="ED1462" s="75"/>
      <c r="EE1462" s="75"/>
      <c r="EF1462" s="75"/>
      <c r="EG1462" s="75"/>
      <c r="EH1462" s="75"/>
      <c r="EI1462" s="75"/>
      <c r="EJ1462" s="75"/>
      <c r="EK1462" s="75"/>
      <c r="EL1462" s="75"/>
      <c r="EM1462" s="75"/>
      <c r="EN1462" s="75"/>
      <c r="EO1462" s="75"/>
      <c r="EP1462" s="75"/>
      <c r="EQ1462" s="75"/>
      <c r="ER1462" s="75"/>
      <c r="ES1462" s="75"/>
      <c r="ET1462" s="75"/>
      <c r="EU1462" s="75"/>
      <c r="EV1462" s="75"/>
      <c r="EW1462" s="75"/>
      <c r="EX1462" s="75"/>
      <c r="EY1462" s="75"/>
      <c r="EZ1462" s="75"/>
      <c r="FA1462" s="75"/>
      <c r="FB1462" s="75"/>
      <c r="FC1462" s="75"/>
      <c r="FD1462" s="75"/>
      <c r="FE1462" s="75"/>
      <c r="FF1462" s="75"/>
      <c r="FG1462" s="75"/>
      <c r="FH1462" s="75"/>
      <c r="FI1462" s="75"/>
      <c r="FJ1462" s="75"/>
      <c r="FK1462" s="74"/>
      <c r="FL1462" s="74"/>
      <c r="FM1462" s="74"/>
    </row>
    <row r="1463" spans="2:169" s="686" customFormat="1" x14ac:dyDescent="0.3">
      <c r="B1463" s="750"/>
      <c r="C1463" s="750"/>
      <c r="D1463" s="670"/>
      <c r="E1463" s="753"/>
      <c r="F1463" s="753"/>
      <c r="G1463" s="670"/>
      <c r="H1463" s="646"/>
      <c r="I1463" s="646"/>
      <c r="J1463" s="744"/>
      <c r="K1463" s="745"/>
      <c r="L1463" s="746"/>
      <c r="AS1463" s="75"/>
      <c r="AT1463" s="75"/>
      <c r="AU1463" s="75"/>
      <c r="AV1463" s="75"/>
      <c r="AW1463" s="75"/>
      <c r="AX1463" s="75"/>
      <c r="AY1463" s="75"/>
      <c r="AZ1463" s="75"/>
      <c r="BA1463" s="75"/>
      <c r="BB1463" s="75"/>
      <c r="BC1463" s="75"/>
      <c r="BD1463" s="75"/>
      <c r="BE1463" s="75"/>
      <c r="BF1463" s="75"/>
      <c r="BG1463" s="75"/>
      <c r="BH1463" s="75"/>
      <c r="BI1463" s="75"/>
      <c r="BJ1463" s="75"/>
      <c r="BK1463" s="75"/>
      <c r="BL1463" s="75"/>
      <c r="BM1463" s="75"/>
      <c r="BN1463" s="75"/>
      <c r="BO1463" s="75"/>
      <c r="BP1463" s="75"/>
      <c r="BQ1463" s="75"/>
      <c r="BR1463" s="75"/>
      <c r="BS1463" s="75"/>
      <c r="BT1463" s="75"/>
      <c r="BU1463" s="75"/>
      <c r="BV1463" s="75"/>
      <c r="BW1463" s="75"/>
      <c r="BX1463" s="75"/>
      <c r="BY1463" s="75"/>
      <c r="BZ1463" s="75"/>
      <c r="CA1463" s="75"/>
      <c r="CB1463" s="75"/>
      <c r="CC1463" s="75"/>
      <c r="CD1463" s="75"/>
      <c r="CE1463" s="75"/>
      <c r="CF1463" s="75"/>
      <c r="CG1463" s="75"/>
      <c r="CH1463" s="75"/>
      <c r="CI1463" s="75"/>
      <c r="CJ1463" s="75"/>
      <c r="CK1463" s="75"/>
      <c r="CL1463" s="75"/>
      <c r="CM1463" s="75"/>
      <c r="CN1463" s="75"/>
      <c r="CO1463" s="75"/>
      <c r="CP1463" s="75"/>
      <c r="CQ1463" s="75"/>
      <c r="CR1463" s="75"/>
      <c r="CS1463" s="75"/>
      <c r="CT1463" s="75"/>
      <c r="CU1463" s="75"/>
      <c r="CV1463" s="75"/>
      <c r="CW1463" s="75"/>
      <c r="CX1463" s="75"/>
      <c r="CY1463" s="75"/>
      <c r="CZ1463" s="75"/>
      <c r="DA1463" s="75"/>
      <c r="DB1463" s="75"/>
      <c r="DC1463" s="75"/>
      <c r="DD1463" s="75"/>
      <c r="DE1463" s="75"/>
      <c r="DF1463" s="75"/>
      <c r="DG1463" s="75"/>
      <c r="DH1463" s="75"/>
      <c r="DI1463" s="75"/>
      <c r="DJ1463" s="75"/>
      <c r="DK1463" s="75"/>
      <c r="DL1463" s="75"/>
      <c r="DM1463" s="75"/>
      <c r="DN1463" s="75"/>
      <c r="DO1463" s="75"/>
      <c r="DP1463" s="75"/>
      <c r="DQ1463" s="75"/>
      <c r="DR1463" s="75"/>
      <c r="DS1463" s="75"/>
      <c r="DT1463" s="75"/>
      <c r="DU1463" s="75"/>
      <c r="DV1463" s="75"/>
      <c r="DW1463" s="75"/>
      <c r="DX1463" s="75"/>
      <c r="DY1463" s="75"/>
      <c r="DZ1463" s="75"/>
      <c r="EA1463" s="75"/>
      <c r="EB1463" s="75"/>
      <c r="EC1463" s="75"/>
      <c r="ED1463" s="75"/>
      <c r="EE1463" s="75"/>
      <c r="EF1463" s="75"/>
      <c r="EG1463" s="75"/>
      <c r="EH1463" s="75"/>
      <c r="EI1463" s="75"/>
      <c r="EJ1463" s="75"/>
      <c r="EK1463" s="75"/>
      <c r="EL1463" s="75"/>
      <c r="EM1463" s="75"/>
      <c r="EN1463" s="75"/>
      <c r="EO1463" s="75"/>
      <c r="EP1463" s="75"/>
      <c r="EQ1463" s="75"/>
      <c r="ER1463" s="75"/>
      <c r="ES1463" s="75"/>
      <c r="ET1463" s="75"/>
      <c r="EU1463" s="75"/>
      <c r="EV1463" s="75"/>
      <c r="EW1463" s="75"/>
      <c r="EX1463" s="75"/>
      <c r="EY1463" s="75"/>
      <c r="EZ1463" s="75"/>
      <c r="FA1463" s="75"/>
      <c r="FB1463" s="75"/>
      <c r="FC1463" s="75"/>
      <c r="FD1463" s="75"/>
      <c r="FE1463" s="75"/>
      <c r="FF1463" s="75"/>
      <c r="FG1463" s="75"/>
      <c r="FH1463" s="75"/>
      <c r="FI1463" s="75"/>
      <c r="FJ1463" s="75"/>
      <c r="FK1463" s="74"/>
      <c r="FL1463" s="74"/>
      <c r="FM1463" s="74"/>
    </row>
    <row r="1464" spans="2:169" s="686" customFormat="1" x14ac:dyDescent="0.3">
      <c r="B1464" s="750"/>
      <c r="C1464" s="750"/>
      <c r="D1464" s="670"/>
      <c r="E1464" s="753"/>
      <c r="F1464" s="753"/>
      <c r="G1464" s="670"/>
      <c r="H1464" s="646"/>
      <c r="I1464" s="646"/>
      <c r="J1464" s="744"/>
      <c r="K1464" s="745"/>
      <c r="L1464" s="746"/>
      <c r="AS1464" s="75"/>
      <c r="AT1464" s="75"/>
      <c r="AU1464" s="75"/>
      <c r="AV1464" s="75"/>
      <c r="AW1464" s="75"/>
      <c r="AX1464" s="75"/>
      <c r="AY1464" s="75"/>
      <c r="AZ1464" s="75"/>
      <c r="BA1464" s="75"/>
      <c r="BB1464" s="75"/>
      <c r="BC1464" s="75"/>
      <c r="BD1464" s="75"/>
      <c r="BE1464" s="75"/>
      <c r="BF1464" s="75"/>
      <c r="BG1464" s="75"/>
      <c r="BH1464" s="75"/>
      <c r="BI1464" s="75"/>
      <c r="BJ1464" s="75"/>
      <c r="BK1464" s="75"/>
      <c r="BL1464" s="75"/>
      <c r="BM1464" s="75"/>
      <c r="BN1464" s="75"/>
      <c r="BO1464" s="75"/>
      <c r="BP1464" s="75"/>
      <c r="BQ1464" s="75"/>
      <c r="BR1464" s="75"/>
      <c r="BS1464" s="75"/>
      <c r="BT1464" s="75"/>
      <c r="BU1464" s="75"/>
      <c r="BV1464" s="75"/>
      <c r="BW1464" s="75"/>
      <c r="BX1464" s="75"/>
      <c r="BY1464" s="75"/>
      <c r="BZ1464" s="75"/>
      <c r="CA1464" s="75"/>
      <c r="CB1464" s="75"/>
      <c r="CC1464" s="75"/>
      <c r="CD1464" s="75"/>
      <c r="CE1464" s="75"/>
      <c r="CF1464" s="75"/>
      <c r="CG1464" s="75"/>
      <c r="CH1464" s="75"/>
      <c r="CI1464" s="75"/>
      <c r="CJ1464" s="75"/>
      <c r="CK1464" s="75"/>
      <c r="CL1464" s="75"/>
      <c r="CM1464" s="75"/>
      <c r="CN1464" s="75"/>
      <c r="CO1464" s="75"/>
      <c r="CP1464" s="75"/>
      <c r="CQ1464" s="75"/>
      <c r="CR1464" s="75"/>
      <c r="CS1464" s="75"/>
      <c r="CT1464" s="75"/>
      <c r="CU1464" s="75"/>
      <c r="CV1464" s="75"/>
      <c r="CW1464" s="75"/>
      <c r="CX1464" s="75"/>
      <c r="CY1464" s="75"/>
      <c r="CZ1464" s="75"/>
      <c r="DA1464" s="75"/>
      <c r="DB1464" s="75"/>
      <c r="DC1464" s="75"/>
      <c r="DD1464" s="75"/>
      <c r="DE1464" s="75"/>
      <c r="DF1464" s="75"/>
      <c r="DG1464" s="75"/>
      <c r="DH1464" s="75"/>
      <c r="DI1464" s="75"/>
      <c r="DJ1464" s="75"/>
      <c r="DK1464" s="75"/>
      <c r="DL1464" s="75"/>
      <c r="DM1464" s="75"/>
      <c r="DN1464" s="75"/>
      <c r="DO1464" s="75"/>
      <c r="DP1464" s="75"/>
      <c r="DQ1464" s="75"/>
      <c r="DR1464" s="75"/>
      <c r="DS1464" s="75"/>
      <c r="DT1464" s="75"/>
      <c r="DU1464" s="75"/>
      <c r="DV1464" s="75"/>
      <c r="DW1464" s="75"/>
      <c r="DX1464" s="75"/>
      <c r="DY1464" s="75"/>
      <c r="DZ1464" s="75"/>
      <c r="EA1464" s="75"/>
      <c r="EB1464" s="75"/>
      <c r="EC1464" s="75"/>
      <c r="ED1464" s="75"/>
      <c r="EE1464" s="75"/>
      <c r="EF1464" s="75"/>
      <c r="EG1464" s="75"/>
      <c r="EH1464" s="75"/>
      <c r="EI1464" s="75"/>
      <c r="EJ1464" s="75"/>
      <c r="EK1464" s="75"/>
      <c r="EL1464" s="75"/>
      <c r="EM1464" s="75"/>
      <c r="EN1464" s="75"/>
      <c r="EO1464" s="75"/>
      <c r="EP1464" s="75"/>
      <c r="EQ1464" s="75"/>
      <c r="ER1464" s="75"/>
      <c r="ES1464" s="75"/>
      <c r="ET1464" s="75"/>
      <c r="EU1464" s="75"/>
      <c r="EV1464" s="75"/>
      <c r="EW1464" s="75"/>
      <c r="EX1464" s="75"/>
      <c r="EY1464" s="75"/>
      <c r="EZ1464" s="75"/>
      <c r="FA1464" s="75"/>
      <c r="FB1464" s="75"/>
      <c r="FC1464" s="75"/>
      <c r="FD1464" s="75"/>
      <c r="FE1464" s="75"/>
      <c r="FF1464" s="75"/>
      <c r="FG1464" s="75"/>
      <c r="FH1464" s="75"/>
      <c r="FI1464" s="75"/>
      <c r="FJ1464" s="75"/>
      <c r="FK1464" s="74"/>
      <c r="FL1464" s="74"/>
      <c r="FM1464" s="74"/>
    </row>
    <row r="1465" spans="2:169" s="686" customFormat="1" x14ac:dyDescent="0.3">
      <c r="B1465" s="750"/>
      <c r="C1465" s="750"/>
      <c r="D1465" s="670"/>
      <c r="E1465" s="753"/>
      <c r="F1465" s="753"/>
      <c r="G1465" s="670"/>
      <c r="H1465" s="646"/>
      <c r="I1465" s="646"/>
      <c r="J1465" s="744"/>
      <c r="K1465" s="745"/>
      <c r="L1465" s="746"/>
      <c r="AS1465" s="75"/>
      <c r="AT1465" s="75"/>
      <c r="AU1465" s="75"/>
      <c r="AV1465" s="75"/>
      <c r="AW1465" s="75"/>
      <c r="AX1465" s="75"/>
      <c r="AY1465" s="75"/>
      <c r="AZ1465" s="75"/>
      <c r="BA1465" s="75"/>
      <c r="BB1465" s="75"/>
      <c r="BC1465" s="75"/>
      <c r="BD1465" s="75"/>
      <c r="BE1465" s="75"/>
      <c r="BF1465" s="75"/>
      <c r="BG1465" s="75"/>
      <c r="BH1465" s="75"/>
      <c r="BI1465" s="75"/>
      <c r="BJ1465" s="75"/>
      <c r="BK1465" s="75"/>
      <c r="BL1465" s="75"/>
      <c r="BM1465" s="75"/>
      <c r="BN1465" s="75"/>
      <c r="BO1465" s="75"/>
      <c r="BP1465" s="75"/>
      <c r="BQ1465" s="75"/>
      <c r="BR1465" s="75"/>
      <c r="BS1465" s="75"/>
      <c r="BT1465" s="75"/>
      <c r="BU1465" s="75"/>
      <c r="BV1465" s="75"/>
      <c r="BW1465" s="75"/>
      <c r="BX1465" s="75"/>
      <c r="BY1465" s="75"/>
      <c r="BZ1465" s="75"/>
      <c r="CA1465" s="75"/>
      <c r="CB1465" s="75"/>
      <c r="CC1465" s="75"/>
      <c r="CD1465" s="75"/>
      <c r="CE1465" s="75"/>
      <c r="CF1465" s="75"/>
      <c r="CG1465" s="75"/>
      <c r="CH1465" s="75"/>
      <c r="CI1465" s="75"/>
      <c r="CJ1465" s="75"/>
      <c r="CK1465" s="75"/>
      <c r="CL1465" s="75"/>
      <c r="CM1465" s="75"/>
      <c r="CN1465" s="75"/>
      <c r="CO1465" s="75"/>
      <c r="CP1465" s="75"/>
      <c r="CQ1465" s="75"/>
      <c r="CR1465" s="75"/>
      <c r="CS1465" s="75"/>
      <c r="CT1465" s="75"/>
      <c r="CU1465" s="75"/>
      <c r="CV1465" s="75"/>
      <c r="CW1465" s="75"/>
      <c r="CX1465" s="75"/>
      <c r="CY1465" s="75"/>
      <c r="CZ1465" s="75"/>
      <c r="DA1465" s="75"/>
      <c r="DB1465" s="75"/>
      <c r="DC1465" s="75"/>
      <c r="DD1465" s="75"/>
      <c r="DE1465" s="75"/>
      <c r="DF1465" s="75"/>
      <c r="DG1465" s="75"/>
      <c r="DH1465" s="75"/>
      <c r="DI1465" s="75"/>
      <c r="DJ1465" s="75"/>
      <c r="DK1465" s="75"/>
      <c r="DL1465" s="75"/>
      <c r="DM1465" s="75"/>
      <c r="DN1465" s="75"/>
      <c r="DO1465" s="75"/>
      <c r="DP1465" s="75"/>
      <c r="DQ1465" s="75"/>
      <c r="DR1465" s="75"/>
      <c r="DS1465" s="75"/>
      <c r="DT1465" s="75"/>
      <c r="DU1465" s="75"/>
      <c r="DV1465" s="75"/>
      <c r="DW1465" s="75"/>
      <c r="DX1465" s="75"/>
      <c r="DY1465" s="75"/>
      <c r="DZ1465" s="75"/>
      <c r="EA1465" s="75"/>
      <c r="EB1465" s="75"/>
      <c r="EC1465" s="75"/>
      <c r="ED1465" s="75"/>
      <c r="EE1465" s="75"/>
      <c r="EF1465" s="75"/>
      <c r="EG1465" s="75"/>
      <c r="EH1465" s="75"/>
      <c r="EI1465" s="75"/>
      <c r="EJ1465" s="75"/>
      <c r="EK1465" s="75"/>
      <c r="EL1465" s="75"/>
      <c r="EM1465" s="75"/>
      <c r="EN1465" s="75"/>
      <c r="EO1465" s="75"/>
      <c r="EP1465" s="75"/>
      <c r="EQ1465" s="75"/>
      <c r="ER1465" s="75"/>
      <c r="ES1465" s="75"/>
      <c r="ET1465" s="75"/>
      <c r="EU1465" s="75"/>
      <c r="EV1465" s="75"/>
      <c r="EW1465" s="75"/>
      <c r="EX1465" s="75"/>
      <c r="EY1465" s="75"/>
      <c r="EZ1465" s="75"/>
      <c r="FA1465" s="75"/>
      <c r="FB1465" s="75"/>
      <c r="FC1465" s="75"/>
      <c r="FD1465" s="75"/>
      <c r="FE1465" s="75"/>
      <c r="FF1465" s="75"/>
      <c r="FG1465" s="75"/>
      <c r="FH1465" s="75"/>
      <c r="FI1465" s="75"/>
      <c r="FJ1465" s="75"/>
      <c r="FK1465" s="74"/>
      <c r="FL1465" s="74"/>
      <c r="FM1465" s="74"/>
    </row>
    <row r="1466" spans="2:169" s="686" customFormat="1" x14ac:dyDescent="0.3">
      <c r="B1466" s="750"/>
      <c r="C1466" s="750"/>
      <c r="D1466" s="670"/>
      <c r="E1466" s="753"/>
      <c r="F1466" s="753"/>
      <c r="G1466" s="670"/>
      <c r="H1466" s="646"/>
      <c r="I1466" s="646"/>
      <c r="J1466" s="744"/>
      <c r="K1466" s="745"/>
      <c r="L1466" s="746"/>
      <c r="AS1466" s="75"/>
      <c r="AT1466" s="75"/>
      <c r="AU1466" s="75"/>
      <c r="AV1466" s="75"/>
      <c r="AW1466" s="75"/>
      <c r="AX1466" s="75"/>
      <c r="AY1466" s="75"/>
      <c r="AZ1466" s="75"/>
      <c r="BA1466" s="75"/>
      <c r="BB1466" s="75"/>
      <c r="BC1466" s="75"/>
      <c r="BD1466" s="75"/>
      <c r="BE1466" s="75"/>
      <c r="BF1466" s="75"/>
      <c r="BG1466" s="75"/>
      <c r="BH1466" s="75"/>
      <c r="BI1466" s="75"/>
      <c r="BJ1466" s="75"/>
      <c r="BK1466" s="75"/>
      <c r="BL1466" s="75"/>
      <c r="BM1466" s="75"/>
      <c r="BN1466" s="75"/>
      <c r="BO1466" s="75"/>
      <c r="BP1466" s="75"/>
      <c r="BQ1466" s="75"/>
      <c r="BR1466" s="75"/>
      <c r="BS1466" s="75"/>
      <c r="BT1466" s="75"/>
      <c r="BU1466" s="75"/>
      <c r="BV1466" s="75"/>
      <c r="BW1466" s="75"/>
      <c r="BX1466" s="75"/>
      <c r="BY1466" s="75"/>
      <c r="BZ1466" s="75"/>
      <c r="CA1466" s="75"/>
      <c r="CB1466" s="75"/>
      <c r="CC1466" s="75"/>
      <c r="CD1466" s="75"/>
      <c r="CE1466" s="75"/>
      <c r="CF1466" s="75"/>
      <c r="CG1466" s="75"/>
      <c r="CH1466" s="75"/>
      <c r="CI1466" s="75"/>
      <c r="CJ1466" s="75"/>
      <c r="CK1466" s="75"/>
      <c r="CL1466" s="75"/>
      <c r="CM1466" s="75"/>
      <c r="CN1466" s="75"/>
      <c r="CO1466" s="75"/>
      <c r="CP1466" s="75"/>
      <c r="CQ1466" s="75"/>
      <c r="CR1466" s="75"/>
      <c r="CS1466" s="75"/>
      <c r="CT1466" s="75"/>
      <c r="CU1466" s="75"/>
      <c r="CV1466" s="75"/>
      <c r="CW1466" s="75"/>
      <c r="CX1466" s="75"/>
      <c r="CY1466" s="75"/>
      <c r="CZ1466" s="75"/>
      <c r="DA1466" s="75"/>
      <c r="DB1466" s="75"/>
      <c r="DC1466" s="75"/>
      <c r="DD1466" s="75"/>
      <c r="DE1466" s="75"/>
      <c r="DF1466" s="75"/>
      <c r="DG1466" s="75"/>
      <c r="DH1466" s="75"/>
      <c r="DI1466" s="75"/>
      <c r="DJ1466" s="75"/>
      <c r="DK1466" s="75"/>
      <c r="DL1466" s="75"/>
      <c r="DM1466" s="75"/>
      <c r="DN1466" s="75"/>
      <c r="DO1466" s="75"/>
      <c r="DP1466" s="75"/>
      <c r="DQ1466" s="75"/>
      <c r="DR1466" s="75"/>
      <c r="DS1466" s="75"/>
      <c r="DT1466" s="75"/>
      <c r="DU1466" s="75"/>
      <c r="DV1466" s="75"/>
      <c r="DW1466" s="75"/>
      <c r="DX1466" s="75"/>
      <c r="DY1466" s="75"/>
      <c r="DZ1466" s="75"/>
      <c r="EA1466" s="75"/>
      <c r="EB1466" s="75"/>
      <c r="EC1466" s="75"/>
      <c r="ED1466" s="75"/>
      <c r="EE1466" s="75"/>
      <c r="EF1466" s="75"/>
      <c r="EG1466" s="75"/>
      <c r="EH1466" s="75"/>
      <c r="EI1466" s="75"/>
      <c r="EJ1466" s="75"/>
      <c r="EK1466" s="75"/>
      <c r="EL1466" s="75"/>
      <c r="EM1466" s="75"/>
      <c r="EN1466" s="75"/>
      <c r="EO1466" s="75"/>
      <c r="EP1466" s="75"/>
      <c r="EQ1466" s="75"/>
      <c r="ER1466" s="75"/>
      <c r="ES1466" s="75"/>
      <c r="ET1466" s="75"/>
      <c r="EU1466" s="75"/>
      <c r="EV1466" s="75"/>
      <c r="EW1466" s="75"/>
      <c r="EX1466" s="75"/>
      <c r="EY1466" s="75"/>
      <c r="EZ1466" s="75"/>
      <c r="FA1466" s="75"/>
      <c r="FB1466" s="75"/>
      <c r="FC1466" s="75"/>
      <c r="FD1466" s="75"/>
      <c r="FE1466" s="75"/>
      <c r="FF1466" s="75"/>
      <c r="FG1466" s="75"/>
      <c r="FH1466" s="75"/>
      <c r="FI1466" s="75"/>
      <c r="FJ1466" s="75"/>
      <c r="FK1466" s="74"/>
      <c r="FL1466" s="74"/>
      <c r="FM1466" s="74"/>
    </row>
    <row r="1467" spans="2:169" s="686" customFormat="1" x14ac:dyDescent="0.3">
      <c r="B1467" s="750"/>
      <c r="C1467" s="750"/>
      <c r="D1467" s="670"/>
      <c r="E1467" s="753"/>
      <c r="F1467" s="753"/>
      <c r="G1467" s="670"/>
      <c r="H1467" s="646"/>
      <c r="I1467" s="646"/>
      <c r="J1467" s="744"/>
      <c r="K1467" s="745"/>
      <c r="L1467" s="746"/>
      <c r="AS1467" s="75"/>
      <c r="AT1467" s="75"/>
      <c r="AU1467" s="75"/>
      <c r="AV1467" s="75"/>
      <c r="AW1467" s="75"/>
      <c r="AX1467" s="75"/>
      <c r="AY1467" s="75"/>
      <c r="AZ1467" s="75"/>
      <c r="BA1467" s="75"/>
      <c r="BB1467" s="75"/>
      <c r="BC1467" s="75"/>
      <c r="BD1467" s="75"/>
      <c r="BE1467" s="75"/>
      <c r="BF1467" s="75"/>
      <c r="BG1467" s="75"/>
      <c r="BH1467" s="75"/>
      <c r="BI1467" s="75"/>
      <c r="BJ1467" s="75"/>
      <c r="BK1467" s="75"/>
      <c r="BL1467" s="75"/>
      <c r="BM1467" s="75"/>
      <c r="BN1467" s="75"/>
      <c r="BO1467" s="75"/>
      <c r="BP1467" s="75"/>
      <c r="BQ1467" s="75"/>
      <c r="BR1467" s="75"/>
      <c r="BS1467" s="75"/>
      <c r="BT1467" s="75"/>
      <c r="BU1467" s="75"/>
      <c r="BV1467" s="75"/>
      <c r="BW1467" s="75"/>
      <c r="BX1467" s="75"/>
      <c r="BY1467" s="75"/>
      <c r="BZ1467" s="75"/>
      <c r="CA1467" s="75"/>
      <c r="CB1467" s="75"/>
      <c r="CC1467" s="75"/>
      <c r="CD1467" s="75"/>
      <c r="CE1467" s="75"/>
      <c r="CF1467" s="75"/>
      <c r="CG1467" s="75"/>
      <c r="CH1467" s="75"/>
      <c r="CI1467" s="75"/>
      <c r="CJ1467" s="75"/>
      <c r="CK1467" s="75"/>
      <c r="CL1467" s="75"/>
      <c r="CM1467" s="75"/>
      <c r="CN1467" s="75"/>
      <c r="CO1467" s="75"/>
      <c r="CP1467" s="75"/>
      <c r="CQ1467" s="75"/>
      <c r="CR1467" s="75"/>
      <c r="CS1467" s="75"/>
      <c r="CT1467" s="75"/>
      <c r="CU1467" s="75"/>
      <c r="CV1467" s="75"/>
      <c r="CW1467" s="75"/>
      <c r="CX1467" s="75"/>
      <c r="CY1467" s="75"/>
      <c r="CZ1467" s="75"/>
      <c r="DA1467" s="75"/>
      <c r="DB1467" s="75"/>
      <c r="DC1467" s="75"/>
      <c r="DD1467" s="75"/>
      <c r="DE1467" s="75"/>
      <c r="DF1467" s="75"/>
      <c r="DG1467" s="75"/>
      <c r="DH1467" s="75"/>
      <c r="DI1467" s="75"/>
      <c r="DJ1467" s="75"/>
      <c r="DK1467" s="75"/>
      <c r="DL1467" s="75"/>
      <c r="DM1467" s="75"/>
      <c r="DN1467" s="75"/>
      <c r="DO1467" s="75"/>
      <c r="DP1467" s="75"/>
      <c r="DQ1467" s="75"/>
      <c r="DR1467" s="75"/>
      <c r="DS1467" s="75"/>
      <c r="DT1467" s="75"/>
      <c r="DU1467" s="75"/>
      <c r="DV1467" s="75"/>
      <c r="DW1467" s="75"/>
      <c r="DX1467" s="75"/>
      <c r="DY1467" s="75"/>
      <c r="DZ1467" s="75"/>
      <c r="EA1467" s="75"/>
      <c r="EB1467" s="75"/>
      <c r="EC1467" s="75"/>
      <c r="ED1467" s="75"/>
      <c r="EE1467" s="75"/>
      <c r="EF1467" s="75"/>
      <c r="EG1467" s="75"/>
      <c r="EH1467" s="75"/>
      <c r="EI1467" s="75"/>
      <c r="EJ1467" s="75"/>
      <c r="EK1467" s="75"/>
      <c r="EL1467" s="75"/>
      <c r="EM1467" s="75"/>
      <c r="EN1467" s="75"/>
      <c r="EO1467" s="75"/>
      <c r="EP1467" s="75"/>
      <c r="EQ1467" s="75"/>
      <c r="ER1467" s="75"/>
      <c r="ES1467" s="75"/>
      <c r="ET1467" s="75"/>
      <c r="EU1467" s="75"/>
      <c r="EV1467" s="75"/>
      <c r="EW1467" s="75"/>
      <c r="EX1467" s="75"/>
      <c r="EY1467" s="75"/>
      <c r="EZ1467" s="75"/>
      <c r="FA1467" s="75"/>
      <c r="FB1467" s="75"/>
      <c r="FC1467" s="75"/>
      <c r="FD1467" s="75"/>
      <c r="FE1467" s="75"/>
      <c r="FF1467" s="75"/>
      <c r="FG1467" s="75"/>
      <c r="FH1467" s="75"/>
      <c r="FI1467" s="75"/>
      <c r="FJ1467" s="75"/>
      <c r="FK1467" s="74"/>
      <c r="FL1467" s="74"/>
      <c r="FM1467" s="74"/>
    </row>
    <row r="1468" spans="2:169" s="686" customFormat="1" x14ac:dyDescent="0.3">
      <c r="B1468" s="750"/>
      <c r="C1468" s="750"/>
      <c r="D1468" s="670"/>
      <c r="E1468" s="753"/>
      <c r="F1468" s="753"/>
      <c r="G1468" s="670"/>
      <c r="H1468" s="646"/>
      <c r="I1468" s="646"/>
      <c r="J1468" s="744"/>
      <c r="K1468" s="745"/>
      <c r="L1468" s="746"/>
      <c r="AS1468" s="75"/>
      <c r="AT1468" s="75"/>
      <c r="AU1468" s="75"/>
      <c r="AV1468" s="75"/>
      <c r="AW1468" s="75"/>
      <c r="AX1468" s="75"/>
      <c r="AY1468" s="75"/>
      <c r="AZ1468" s="75"/>
      <c r="BA1468" s="75"/>
      <c r="BB1468" s="75"/>
      <c r="BC1468" s="75"/>
      <c r="BD1468" s="75"/>
      <c r="BE1468" s="75"/>
      <c r="BF1468" s="75"/>
      <c r="BG1468" s="75"/>
      <c r="BH1468" s="75"/>
      <c r="BI1468" s="75"/>
      <c r="BJ1468" s="75"/>
      <c r="BK1468" s="75"/>
      <c r="BL1468" s="75"/>
      <c r="BM1468" s="75"/>
      <c r="BN1468" s="75"/>
      <c r="BO1468" s="75"/>
      <c r="BP1468" s="75"/>
      <c r="BQ1468" s="75"/>
      <c r="BR1468" s="75"/>
      <c r="BS1468" s="75"/>
      <c r="BT1468" s="75"/>
      <c r="BU1468" s="75"/>
      <c r="BV1468" s="75"/>
      <c r="BW1468" s="75"/>
      <c r="BX1468" s="75"/>
      <c r="BY1468" s="75"/>
      <c r="BZ1468" s="75"/>
      <c r="CA1468" s="75"/>
      <c r="CB1468" s="75"/>
      <c r="CC1468" s="75"/>
      <c r="CD1468" s="75"/>
      <c r="CE1468" s="75"/>
      <c r="CF1468" s="75"/>
      <c r="CG1468" s="75"/>
      <c r="CH1468" s="75"/>
      <c r="CI1468" s="75"/>
      <c r="CJ1468" s="75"/>
      <c r="CK1468" s="75"/>
      <c r="CL1468" s="75"/>
      <c r="CM1468" s="75"/>
      <c r="CN1468" s="75"/>
      <c r="CO1468" s="75"/>
      <c r="CP1468" s="75"/>
      <c r="CQ1468" s="75"/>
      <c r="CR1468" s="75"/>
      <c r="CS1468" s="75"/>
      <c r="CT1468" s="75"/>
      <c r="CU1468" s="75"/>
      <c r="CV1468" s="75"/>
      <c r="CW1468" s="75"/>
      <c r="CX1468" s="75"/>
      <c r="CY1468" s="75"/>
      <c r="CZ1468" s="75"/>
      <c r="DA1468" s="75"/>
      <c r="DB1468" s="75"/>
      <c r="DC1468" s="75"/>
      <c r="DD1468" s="75"/>
      <c r="DE1468" s="75"/>
      <c r="DF1468" s="75"/>
      <c r="DG1468" s="75"/>
      <c r="DH1468" s="75"/>
      <c r="DI1468" s="75"/>
      <c r="DJ1468" s="75"/>
      <c r="DK1468" s="75"/>
      <c r="DL1468" s="75"/>
      <c r="DM1468" s="75"/>
      <c r="DN1468" s="75"/>
      <c r="DO1468" s="75"/>
      <c r="DP1468" s="75"/>
      <c r="DQ1468" s="75"/>
      <c r="DR1468" s="75"/>
      <c r="DS1468" s="75"/>
      <c r="DT1468" s="75"/>
      <c r="DU1468" s="75"/>
      <c r="DV1468" s="75"/>
      <c r="DW1468" s="75"/>
      <c r="DX1468" s="75"/>
      <c r="DY1468" s="75"/>
      <c r="DZ1468" s="75"/>
      <c r="EA1468" s="75"/>
      <c r="EB1468" s="75"/>
      <c r="EC1468" s="75"/>
      <c r="ED1468" s="75"/>
      <c r="EE1468" s="75"/>
      <c r="EF1468" s="75"/>
      <c r="EG1468" s="75"/>
      <c r="EH1468" s="75"/>
      <c r="EI1468" s="75"/>
      <c r="EJ1468" s="75"/>
      <c r="EK1468" s="75"/>
      <c r="EL1468" s="75"/>
      <c r="EM1468" s="75"/>
      <c r="EN1468" s="75"/>
      <c r="EO1468" s="75"/>
      <c r="EP1468" s="75"/>
      <c r="EQ1468" s="75"/>
      <c r="ER1468" s="75"/>
      <c r="ES1468" s="75"/>
      <c r="ET1468" s="75"/>
      <c r="EU1468" s="75"/>
      <c r="EV1468" s="75"/>
      <c r="EW1468" s="75"/>
      <c r="EX1468" s="75"/>
      <c r="EY1468" s="75"/>
      <c r="EZ1468" s="75"/>
      <c r="FA1468" s="75"/>
      <c r="FB1468" s="75"/>
      <c r="FC1468" s="75"/>
      <c r="FD1468" s="75"/>
      <c r="FE1468" s="75"/>
      <c r="FF1468" s="75"/>
      <c r="FG1468" s="75"/>
      <c r="FH1468" s="75"/>
      <c r="FI1468" s="75"/>
      <c r="FJ1468" s="75"/>
      <c r="FK1468" s="74"/>
      <c r="FL1468" s="74"/>
      <c r="FM1468" s="74"/>
    </row>
    <row r="1469" spans="2:169" s="686" customFormat="1" x14ac:dyDescent="0.3">
      <c r="B1469" s="750"/>
      <c r="C1469" s="750"/>
      <c r="D1469" s="670"/>
      <c r="E1469" s="753"/>
      <c r="F1469" s="753"/>
      <c r="G1469" s="670"/>
      <c r="H1469" s="646"/>
      <c r="I1469" s="646"/>
      <c r="J1469" s="744"/>
      <c r="K1469" s="745"/>
      <c r="L1469" s="746"/>
      <c r="AS1469" s="75"/>
      <c r="AT1469" s="75"/>
      <c r="AU1469" s="75"/>
      <c r="AV1469" s="75"/>
      <c r="AW1469" s="75"/>
      <c r="AX1469" s="75"/>
      <c r="AY1469" s="75"/>
      <c r="AZ1469" s="75"/>
      <c r="BA1469" s="75"/>
      <c r="BB1469" s="75"/>
      <c r="BC1469" s="75"/>
      <c r="BD1469" s="75"/>
      <c r="BE1469" s="75"/>
      <c r="BF1469" s="75"/>
      <c r="BG1469" s="75"/>
      <c r="BH1469" s="75"/>
      <c r="BI1469" s="75"/>
      <c r="BJ1469" s="75"/>
      <c r="BK1469" s="75"/>
      <c r="BL1469" s="75"/>
      <c r="BM1469" s="75"/>
      <c r="BN1469" s="75"/>
      <c r="BO1469" s="75"/>
      <c r="BP1469" s="75"/>
      <c r="BQ1469" s="75"/>
      <c r="BR1469" s="75"/>
      <c r="BS1469" s="75"/>
      <c r="BT1469" s="75"/>
      <c r="BU1469" s="75"/>
      <c r="BV1469" s="75"/>
      <c r="BW1469" s="75"/>
      <c r="BX1469" s="75"/>
      <c r="BY1469" s="75"/>
      <c r="BZ1469" s="75"/>
      <c r="CA1469" s="75"/>
      <c r="CB1469" s="75"/>
      <c r="CC1469" s="75"/>
      <c r="CD1469" s="75"/>
      <c r="CE1469" s="75"/>
      <c r="CF1469" s="75"/>
      <c r="CG1469" s="75"/>
      <c r="CH1469" s="75"/>
      <c r="CI1469" s="75"/>
      <c r="CJ1469" s="75"/>
      <c r="CK1469" s="75"/>
      <c r="CL1469" s="75"/>
      <c r="CM1469" s="75"/>
      <c r="CN1469" s="75"/>
      <c r="CO1469" s="75"/>
      <c r="CP1469" s="75"/>
      <c r="CQ1469" s="75"/>
      <c r="CR1469" s="75"/>
      <c r="CS1469" s="75"/>
      <c r="CT1469" s="75"/>
      <c r="CU1469" s="75"/>
      <c r="CV1469" s="75"/>
      <c r="CW1469" s="75"/>
      <c r="CX1469" s="75"/>
      <c r="CY1469" s="75"/>
      <c r="CZ1469" s="75"/>
      <c r="DA1469" s="75"/>
      <c r="DB1469" s="75"/>
      <c r="DC1469" s="75"/>
      <c r="DD1469" s="75"/>
      <c r="DE1469" s="75"/>
      <c r="DF1469" s="75"/>
      <c r="DG1469" s="75"/>
      <c r="DH1469" s="75"/>
      <c r="DI1469" s="75"/>
      <c r="DJ1469" s="75"/>
      <c r="DK1469" s="75"/>
      <c r="DL1469" s="75"/>
      <c r="DM1469" s="75"/>
      <c r="DN1469" s="75"/>
      <c r="DO1469" s="75"/>
      <c r="DP1469" s="75"/>
      <c r="DQ1469" s="75"/>
      <c r="DR1469" s="75"/>
      <c r="DS1469" s="75"/>
      <c r="DT1469" s="75"/>
      <c r="DU1469" s="75"/>
      <c r="DV1469" s="75"/>
      <c r="DW1469" s="75"/>
      <c r="DX1469" s="75"/>
      <c r="DY1469" s="75"/>
      <c r="DZ1469" s="75"/>
      <c r="EA1469" s="75"/>
      <c r="EB1469" s="75"/>
      <c r="EC1469" s="75"/>
      <c r="ED1469" s="75"/>
      <c r="EE1469" s="75"/>
      <c r="EF1469" s="75"/>
      <c r="EG1469" s="75"/>
      <c r="EH1469" s="75"/>
      <c r="EI1469" s="75"/>
      <c r="EJ1469" s="75"/>
      <c r="EK1469" s="75"/>
      <c r="EL1469" s="75"/>
      <c r="EM1469" s="75"/>
      <c r="EN1469" s="75"/>
      <c r="EO1469" s="75"/>
      <c r="EP1469" s="75"/>
      <c r="EQ1469" s="75"/>
      <c r="ER1469" s="75"/>
      <c r="ES1469" s="75"/>
      <c r="ET1469" s="75"/>
      <c r="EU1469" s="75"/>
      <c r="EV1469" s="75"/>
      <c r="EW1469" s="75"/>
      <c r="EX1469" s="75"/>
      <c r="EY1469" s="75"/>
      <c r="EZ1469" s="75"/>
      <c r="FA1469" s="75"/>
      <c r="FB1469" s="75"/>
      <c r="FC1469" s="75"/>
      <c r="FD1469" s="75"/>
      <c r="FE1469" s="75"/>
      <c r="FF1469" s="75"/>
      <c r="FG1469" s="75"/>
      <c r="FH1469" s="75"/>
      <c r="FI1469" s="75"/>
      <c r="FJ1469" s="75"/>
      <c r="FK1469" s="74"/>
      <c r="FL1469" s="74"/>
      <c r="FM1469" s="74"/>
    </row>
    <row r="1470" spans="2:169" s="686" customFormat="1" x14ac:dyDescent="0.3">
      <c r="B1470" s="750"/>
      <c r="C1470" s="750"/>
      <c r="D1470" s="670"/>
      <c r="E1470" s="753"/>
      <c r="F1470" s="753"/>
      <c r="G1470" s="670"/>
      <c r="H1470" s="646"/>
      <c r="I1470" s="646"/>
      <c r="J1470" s="744"/>
      <c r="K1470" s="745"/>
      <c r="L1470" s="746"/>
      <c r="AS1470" s="75"/>
      <c r="AT1470" s="75"/>
      <c r="AU1470" s="75"/>
      <c r="AV1470" s="75"/>
      <c r="AW1470" s="75"/>
      <c r="AX1470" s="75"/>
      <c r="AY1470" s="75"/>
      <c r="AZ1470" s="75"/>
      <c r="BA1470" s="75"/>
      <c r="BB1470" s="75"/>
      <c r="BC1470" s="75"/>
      <c r="BD1470" s="75"/>
      <c r="BE1470" s="75"/>
      <c r="BF1470" s="75"/>
      <c r="BG1470" s="75"/>
      <c r="BH1470" s="75"/>
      <c r="BI1470" s="75"/>
      <c r="BJ1470" s="75"/>
      <c r="BK1470" s="75"/>
      <c r="BL1470" s="75"/>
      <c r="BM1470" s="75"/>
      <c r="BN1470" s="75"/>
      <c r="BO1470" s="75"/>
      <c r="BP1470" s="75"/>
      <c r="BQ1470" s="75"/>
      <c r="BR1470" s="75"/>
      <c r="BS1470" s="75"/>
      <c r="BT1470" s="75"/>
      <c r="BU1470" s="75"/>
      <c r="BV1470" s="75"/>
      <c r="BW1470" s="75"/>
      <c r="BX1470" s="75"/>
      <c r="BY1470" s="75"/>
      <c r="BZ1470" s="75"/>
      <c r="CA1470" s="75"/>
      <c r="CB1470" s="75"/>
      <c r="CC1470" s="75"/>
      <c r="CD1470" s="75"/>
      <c r="CE1470" s="75"/>
      <c r="CF1470" s="75"/>
      <c r="CG1470" s="75"/>
      <c r="CH1470" s="75"/>
      <c r="CI1470" s="75"/>
      <c r="CJ1470" s="75"/>
      <c r="CK1470" s="75"/>
      <c r="CL1470" s="75"/>
      <c r="CM1470" s="75"/>
      <c r="CN1470" s="75"/>
      <c r="CO1470" s="75"/>
      <c r="CP1470" s="75"/>
      <c r="CQ1470" s="75"/>
      <c r="CR1470" s="75"/>
      <c r="CS1470" s="75"/>
      <c r="CT1470" s="75"/>
      <c r="CU1470" s="75"/>
      <c r="CV1470" s="75"/>
      <c r="CW1470" s="75"/>
      <c r="CX1470" s="75"/>
      <c r="CY1470" s="75"/>
      <c r="CZ1470" s="75"/>
      <c r="DA1470" s="75"/>
      <c r="DB1470" s="75"/>
      <c r="DC1470" s="75"/>
      <c r="DD1470" s="75"/>
      <c r="DE1470" s="75"/>
      <c r="DF1470" s="75"/>
      <c r="DG1470" s="75"/>
      <c r="DH1470" s="75"/>
      <c r="DI1470" s="75"/>
      <c r="DJ1470" s="75"/>
      <c r="DK1470" s="75"/>
      <c r="DL1470" s="75"/>
      <c r="DM1470" s="75"/>
      <c r="DN1470" s="75"/>
      <c r="DO1470" s="75"/>
      <c r="DP1470" s="75"/>
      <c r="DQ1470" s="75"/>
      <c r="DR1470" s="75"/>
      <c r="DS1470" s="75"/>
      <c r="DT1470" s="75"/>
      <c r="DU1470" s="75"/>
      <c r="DV1470" s="75"/>
      <c r="DW1470" s="75"/>
      <c r="DX1470" s="75"/>
      <c r="DY1470" s="75"/>
      <c r="DZ1470" s="75"/>
      <c r="EA1470" s="75"/>
      <c r="EB1470" s="75"/>
      <c r="EC1470" s="75"/>
      <c r="ED1470" s="75"/>
      <c r="EE1470" s="75"/>
      <c r="EF1470" s="75"/>
      <c r="EG1470" s="75"/>
      <c r="EH1470" s="75"/>
      <c r="EI1470" s="75"/>
      <c r="EJ1470" s="75"/>
      <c r="EK1470" s="75"/>
      <c r="EL1470" s="75"/>
      <c r="EM1470" s="75"/>
      <c r="EN1470" s="75"/>
      <c r="EO1470" s="75"/>
      <c r="EP1470" s="75"/>
      <c r="EQ1470" s="75"/>
      <c r="ER1470" s="75"/>
      <c r="ES1470" s="75"/>
      <c r="ET1470" s="75"/>
      <c r="EU1470" s="75"/>
      <c r="EV1470" s="75"/>
      <c r="EW1470" s="75"/>
      <c r="EX1470" s="75"/>
      <c r="EY1470" s="75"/>
      <c r="EZ1470" s="75"/>
      <c r="FA1470" s="75"/>
      <c r="FB1470" s="75"/>
      <c r="FC1470" s="75"/>
      <c r="FD1470" s="75"/>
      <c r="FE1470" s="75"/>
      <c r="FF1470" s="75"/>
      <c r="FG1470" s="75"/>
      <c r="FH1470" s="75"/>
      <c r="FI1470" s="75"/>
      <c r="FJ1470" s="75"/>
      <c r="FK1470" s="74"/>
      <c r="FL1470" s="74"/>
      <c r="FM1470" s="74"/>
    </row>
    <row r="1471" spans="2:169" s="686" customFormat="1" x14ac:dyDescent="0.3">
      <c r="B1471" s="750"/>
      <c r="C1471" s="750"/>
      <c r="D1471" s="670"/>
      <c r="E1471" s="753"/>
      <c r="F1471" s="753"/>
      <c r="G1471" s="670"/>
      <c r="H1471" s="646"/>
      <c r="I1471" s="646"/>
      <c r="J1471" s="744"/>
      <c r="K1471" s="745"/>
      <c r="L1471" s="746"/>
      <c r="AS1471" s="75"/>
      <c r="AT1471" s="75"/>
      <c r="AU1471" s="75"/>
      <c r="AV1471" s="75"/>
      <c r="AW1471" s="75"/>
      <c r="AX1471" s="75"/>
      <c r="AY1471" s="75"/>
      <c r="AZ1471" s="75"/>
      <c r="BA1471" s="75"/>
      <c r="BB1471" s="75"/>
      <c r="BC1471" s="75"/>
      <c r="BD1471" s="75"/>
      <c r="BE1471" s="75"/>
      <c r="BF1471" s="75"/>
      <c r="BG1471" s="75"/>
      <c r="BH1471" s="75"/>
      <c r="BI1471" s="75"/>
      <c r="BJ1471" s="75"/>
      <c r="BK1471" s="75"/>
      <c r="BL1471" s="75"/>
      <c r="BM1471" s="75"/>
      <c r="BN1471" s="75"/>
      <c r="BO1471" s="75"/>
      <c r="BP1471" s="75"/>
      <c r="BQ1471" s="75"/>
      <c r="BR1471" s="75"/>
      <c r="BS1471" s="75"/>
      <c r="BT1471" s="75"/>
      <c r="BU1471" s="75"/>
      <c r="BV1471" s="75"/>
      <c r="BW1471" s="75"/>
      <c r="BX1471" s="75"/>
      <c r="BY1471" s="75"/>
      <c r="BZ1471" s="75"/>
      <c r="CA1471" s="75"/>
      <c r="CB1471" s="75"/>
      <c r="CC1471" s="75"/>
      <c r="CD1471" s="75"/>
      <c r="CE1471" s="75"/>
      <c r="CF1471" s="75"/>
      <c r="CG1471" s="75"/>
      <c r="CH1471" s="75"/>
      <c r="CI1471" s="75"/>
      <c r="CJ1471" s="75"/>
      <c r="CK1471" s="75"/>
      <c r="CL1471" s="75"/>
      <c r="CM1471" s="75"/>
      <c r="CN1471" s="75"/>
      <c r="CO1471" s="75"/>
      <c r="CP1471" s="75"/>
      <c r="CQ1471" s="75"/>
      <c r="CR1471" s="75"/>
      <c r="CS1471" s="75"/>
      <c r="CT1471" s="75"/>
      <c r="CU1471" s="75"/>
      <c r="CV1471" s="75"/>
      <c r="CW1471" s="75"/>
      <c r="CX1471" s="75"/>
      <c r="CY1471" s="75"/>
      <c r="CZ1471" s="75"/>
      <c r="DA1471" s="75"/>
      <c r="DB1471" s="75"/>
      <c r="DC1471" s="75"/>
      <c r="DD1471" s="75"/>
      <c r="DE1471" s="75"/>
      <c r="DF1471" s="75"/>
      <c r="DG1471" s="75"/>
      <c r="DH1471" s="75"/>
      <c r="DI1471" s="75"/>
      <c r="DJ1471" s="75"/>
      <c r="DK1471" s="75"/>
      <c r="DL1471" s="75"/>
      <c r="DM1471" s="75"/>
      <c r="DN1471" s="75"/>
      <c r="DO1471" s="75"/>
      <c r="DP1471" s="75"/>
      <c r="DQ1471" s="75"/>
      <c r="DR1471" s="75"/>
      <c r="DS1471" s="75"/>
      <c r="DT1471" s="75"/>
      <c r="DU1471" s="75"/>
      <c r="DV1471" s="75"/>
      <c r="DW1471" s="75"/>
      <c r="DX1471" s="75"/>
      <c r="DY1471" s="75"/>
      <c r="DZ1471" s="75"/>
      <c r="EA1471" s="75"/>
      <c r="EB1471" s="75"/>
      <c r="EC1471" s="75"/>
      <c r="ED1471" s="75"/>
      <c r="EE1471" s="75"/>
      <c r="EF1471" s="75"/>
      <c r="EG1471" s="75"/>
      <c r="EH1471" s="75"/>
      <c r="EI1471" s="75"/>
      <c r="EJ1471" s="75"/>
      <c r="EK1471" s="75"/>
      <c r="EL1471" s="75"/>
      <c r="EM1471" s="75"/>
      <c r="EN1471" s="75"/>
      <c r="EO1471" s="75"/>
      <c r="EP1471" s="75"/>
      <c r="EQ1471" s="75"/>
      <c r="ER1471" s="75"/>
      <c r="ES1471" s="75"/>
      <c r="ET1471" s="75"/>
      <c r="EU1471" s="75"/>
      <c r="EV1471" s="75"/>
      <c r="EW1471" s="75"/>
      <c r="EX1471" s="75"/>
      <c r="EY1471" s="75"/>
      <c r="EZ1471" s="75"/>
      <c r="FA1471" s="75"/>
      <c r="FB1471" s="75"/>
      <c r="FC1471" s="75"/>
      <c r="FD1471" s="75"/>
      <c r="FE1471" s="75"/>
      <c r="FF1471" s="75"/>
      <c r="FG1471" s="75"/>
      <c r="FH1471" s="75"/>
      <c r="FI1471" s="75"/>
      <c r="FJ1471" s="75"/>
      <c r="FK1471" s="74"/>
      <c r="FL1471" s="74"/>
      <c r="FM1471" s="74"/>
    </row>
    <row r="1472" spans="2:169" s="686" customFormat="1" x14ac:dyDescent="0.3">
      <c r="B1472" s="750"/>
      <c r="C1472" s="750"/>
      <c r="D1472" s="670"/>
      <c r="E1472" s="753"/>
      <c r="F1472" s="753"/>
      <c r="G1472" s="670"/>
      <c r="H1472" s="646"/>
      <c r="I1472" s="646"/>
      <c r="J1472" s="744"/>
      <c r="K1472" s="745"/>
      <c r="L1472" s="746"/>
      <c r="AS1472" s="75"/>
      <c r="AT1472" s="75"/>
      <c r="AU1472" s="75"/>
      <c r="AV1472" s="75"/>
      <c r="AW1472" s="75"/>
      <c r="AX1472" s="75"/>
      <c r="AY1472" s="75"/>
      <c r="AZ1472" s="75"/>
      <c r="BA1472" s="75"/>
      <c r="BB1472" s="75"/>
      <c r="BC1472" s="75"/>
      <c r="BD1472" s="75"/>
      <c r="BE1472" s="75"/>
      <c r="BF1472" s="75"/>
      <c r="BG1472" s="75"/>
      <c r="BH1472" s="75"/>
      <c r="BI1472" s="75"/>
      <c r="BJ1472" s="75"/>
      <c r="BK1472" s="75"/>
      <c r="BL1472" s="75"/>
      <c r="BM1472" s="75"/>
      <c r="BN1472" s="75"/>
      <c r="BO1472" s="75"/>
      <c r="BP1472" s="75"/>
      <c r="BQ1472" s="75"/>
      <c r="BR1472" s="75"/>
      <c r="BS1472" s="75"/>
      <c r="BT1472" s="75"/>
      <c r="BU1472" s="75"/>
      <c r="BV1472" s="75"/>
      <c r="BW1472" s="75"/>
      <c r="BX1472" s="75"/>
      <c r="BY1472" s="75"/>
      <c r="BZ1472" s="75"/>
      <c r="CA1472" s="75"/>
      <c r="CB1472" s="75"/>
      <c r="CC1472" s="75"/>
      <c r="CD1472" s="75"/>
      <c r="CE1472" s="75"/>
      <c r="CF1472" s="75"/>
      <c r="CG1472" s="75"/>
      <c r="CH1472" s="75"/>
      <c r="CI1472" s="75"/>
      <c r="CJ1472" s="75"/>
      <c r="CK1472" s="75"/>
      <c r="CL1472" s="75"/>
      <c r="CM1472" s="75"/>
      <c r="CN1472" s="75"/>
      <c r="CO1472" s="75"/>
      <c r="CP1472" s="75"/>
      <c r="CQ1472" s="75"/>
      <c r="CR1472" s="75"/>
      <c r="CS1472" s="75"/>
      <c r="CT1472" s="75"/>
      <c r="CU1472" s="75"/>
      <c r="CV1472" s="75"/>
      <c r="CW1472" s="75"/>
      <c r="CX1472" s="75"/>
      <c r="CY1472" s="75"/>
      <c r="CZ1472" s="75"/>
      <c r="DA1472" s="75"/>
      <c r="DB1472" s="75"/>
      <c r="DC1472" s="75"/>
      <c r="DD1472" s="75"/>
      <c r="DE1472" s="75"/>
      <c r="DF1472" s="75"/>
      <c r="DG1472" s="75"/>
      <c r="DH1472" s="75"/>
      <c r="DI1472" s="75"/>
      <c r="DJ1472" s="75"/>
      <c r="DK1472" s="75"/>
      <c r="DL1472" s="75"/>
      <c r="DM1472" s="75"/>
      <c r="DN1472" s="75"/>
      <c r="DO1472" s="75"/>
      <c r="DP1472" s="75"/>
      <c r="DQ1472" s="75"/>
      <c r="DR1472" s="75"/>
      <c r="DS1472" s="75"/>
      <c r="DT1472" s="75"/>
      <c r="DU1472" s="75"/>
      <c r="DV1472" s="75"/>
      <c r="DW1472" s="75"/>
      <c r="DX1472" s="75"/>
      <c r="DY1472" s="75"/>
      <c r="DZ1472" s="75"/>
      <c r="EA1472" s="75"/>
      <c r="EB1472" s="75"/>
      <c r="EC1472" s="75"/>
      <c r="ED1472" s="75"/>
      <c r="EE1472" s="75"/>
      <c r="EF1472" s="75"/>
      <c r="EG1472" s="75"/>
      <c r="EH1472" s="75"/>
      <c r="EI1472" s="75"/>
      <c r="EJ1472" s="75"/>
      <c r="EK1472" s="75"/>
      <c r="EL1472" s="75"/>
      <c r="EM1472" s="75"/>
      <c r="EN1472" s="75"/>
      <c r="EO1472" s="75"/>
      <c r="EP1472" s="75"/>
      <c r="EQ1472" s="75"/>
      <c r="ER1472" s="75"/>
      <c r="ES1472" s="75"/>
      <c r="ET1472" s="75"/>
      <c r="EU1472" s="75"/>
      <c r="EV1472" s="75"/>
      <c r="EW1472" s="75"/>
      <c r="EX1472" s="75"/>
      <c r="EY1472" s="75"/>
      <c r="EZ1472" s="75"/>
      <c r="FA1472" s="75"/>
      <c r="FB1472" s="75"/>
      <c r="FC1472" s="75"/>
      <c r="FD1472" s="75"/>
      <c r="FE1472" s="75"/>
      <c r="FF1472" s="75"/>
      <c r="FG1472" s="75"/>
      <c r="FH1472" s="75"/>
      <c r="FI1472" s="75"/>
      <c r="FJ1472" s="75"/>
      <c r="FK1472" s="74"/>
      <c r="FL1472" s="74"/>
      <c r="FM1472" s="74"/>
    </row>
    <row r="1473" spans="2:169" s="686" customFormat="1" x14ac:dyDescent="0.3">
      <c r="B1473" s="750"/>
      <c r="C1473" s="750"/>
      <c r="D1473" s="670"/>
      <c r="E1473" s="753"/>
      <c r="F1473" s="753"/>
      <c r="G1473" s="670"/>
      <c r="H1473" s="646"/>
      <c r="I1473" s="646"/>
      <c r="J1473" s="744"/>
      <c r="K1473" s="745"/>
      <c r="L1473" s="746"/>
      <c r="AS1473" s="75"/>
      <c r="AT1473" s="75"/>
      <c r="AU1473" s="75"/>
      <c r="AV1473" s="75"/>
      <c r="AW1473" s="75"/>
      <c r="AX1473" s="75"/>
      <c r="AY1473" s="75"/>
      <c r="AZ1473" s="75"/>
      <c r="BA1473" s="75"/>
      <c r="BB1473" s="75"/>
      <c r="BC1473" s="75"/>
      <c r="BD1473" s="75"/>
      <c r="BE1473" s="75"/>
      <c r="BF1473" s="75"/>
      <c r="BG1473" s="75"/>
      <c r="BH1473" s="75"/>
      <c r="BI1473" s="75"/>
      <c r="BJ1473" s="75"/>
      <c r="BK1473" s="75"/>
      <c r="BL1473" s="75"/>
      <c r="BM1473" s="75"/>
      <c r="BN1473" s="75"/>
      <c r="BO1473" s="75"/>
      <c r="BP1473" s="75"/>
      <c r="BQ1473" s="75"/>
      <c r="BR1473" s="75"/>
      <c r="BS1473" s="75"/>
      <c r="BT1473" s="75"/>
      <c r="BU1473" s="75"/>
      <c r="BV1473" s="75"/>
      <c r="BW1473" s="75"/>
      <c r="BX1473" s="75"/>
      <c r="BY1473" s="75"/>
      <c r="BZ1473" s="75"/>
      <c r="CA1473" s="75"/>
      <c r="CB1473" s="75"/>
      <c r="CC1473" s="75"/>
      <c r="CD1473" s="75"/>
      <c r="CE1473" s="75"/>
      <c r="CF1473" s="75"/>
      <c r="CG1473" s="75"/>
      <c r="CH1473" s="75"/>
      <c r="CI1473" s="75"/>
      <c r="CJ1473" s="75"/>
      <c r="CK1473" s="75"/>
      <c r="CL1473" s="75"/>
      <c r="CM1473" s="75"/>
      <c r="CN1473" s="75"/>
      <c r="CO1473" s="75"/>
      <c r="CP1473" s="75"/>
      <c r="CQ1473" s="75"/>
      <c r="CR1473" s="75"/>
      <c r="CS1473" s="75"/>
      <c r="CT1473" s="75"/>
      <c r="CU1473" s="75"/>
      <c r="CV1473" s="75"/>
      <c r="CW1473" s="75"/>
      <c r="CX1473" s="75"/>
      <c r="CY1473" s="75"/>
      <c r="CZ1473" s="75"/>
      <c r="DA1473" s="75"/>
      <c r="DB1473" s="75"/>
      <c r="DC1473" s="75"/>
      <c r="DD1473" s="75"/>
      <c r="DE1473" s="75"/>
      <c r="DF1473" s="75"/>
      <c r="DG1473" s="75"/>
      <c r="DH1473" s="75"/>
      <c r="DI1473" s="75"/>
      <c r="DJ1473" s="75"/>
      <c r="DK1473" s="75"/>
      <c r="DL1473" s="75"/>
      <c r="DM1473" s="75"/>
      <c r="DN1473" s="75"/>
      <c r="DO1473" s="75"/>
      <c r="DP1473" s="75"/>
      <c r="DQ1473" s="75"/>
      <c r="DR1473" s="75"/>
      <c r="DS1473" s="75"/>
      <c r="DT1473" s="75"/>
      <c r="DU1473" s="75"/>
      <c r="DV1473" s="75"/>
      <c r="DW1473" s="75"/>
      <c r="DX1473" s="75"/>
      <c r="DY1473" s="75"/>
      <c r="DZ1473" s="75"/>
      <c r="EA1473" s="75"/>
      <c r="EB1473" s="75"/>
      <c r="EC1473" s="75"/>
      <c r="ED1473" s="75"/>
      <c r="EE1473" s="75"/>
      <c r="EF1473" s="75"/>
      <c r="EG1473" s="75"/>
      <c r="EH1473" s="75"/>
      <c r="EI1473" s="75"/>
      <c r="EJ1473" s="75"/>
      <c r="EK1473" s="75"/>
      <c r="EL1473" s="75"/>
      <c r="EM1473" s="75"/>
      <c r="EN1473" s="75"/>
      <c r="EO1473" s="75"/>
      <c r="EP1473" s="75"/>
      <c r="EQ1473" s="75"/>
      <c r="ER1473" s="75"/>
      <c r="ES1473" s="75"/>
      <c r="ET1473" s="75"/>
      <c r="EU1473" s="75"/>
      <c r="EV1473" s="75"/>
      <c r="EW1473" s="75"/>
      <c r="EX1473" s="75"/>
      <c r="EY1473" s="75"/>
      <c r="EZ1473" s="75"/>
      <c r="FA1473" s="75"/>
      <c r="FB1473" s="75"/>
      <c r="FC1473" s="75"/>
      <c r="FD1473" s="75"/>
      <c r="FE1473" s="75"/>
      <c r="FF1473" s="75"/>
      <c r="FG1473" s="75"/>
      <c r="FH1473" s="75"/>
      <c r="FI1473" s="75"/>
      <c r="FJ1473" s="75"/>
      <c r="FK1473" s="74"/>
      <c r="FL1473" s="74"/>
      <c r="FM1473" s="74"/>
    </row>
    <row r="1474" spans="2:169" s="686" customFormat="1" x14ac:dyDescent="0.3">
      <c r="B1474" s="750"/>
      <c r="C1474" s="750"/>
      <c r="D1474" s="670"/>
      <c r="E1474" s="753"/>
      <c r="F1474" s="753"/>
      <c r="G1474" s="670"/>
      <c r="H1474" s="646"/>
      <c r="I1474" s="646"/>
      <c r="J1474" s="744"/>
      <c r="K1474" s="745"/>
      <c r="L1474" s="746"/>
      <c r="AS1474" s="75"/>
      <c r="AT1474" s="75"/>
      <c r="AU1474" s="75"/>
      <c r="AV1474" s="75"/>
      <c r="AW1474" s="75"/>
      <c r="AX1474" s="75"/>
      <c r="AY1474" s="75"/>
      <c r="AZ1474" s="75"/>
      <c r="BA1474" s="75"/>
      <c r="BB1474" s="75"/>
      <c r="BC1474" s="75"/>
      <c r="BD1474" s="75"/>
      <c r="BE1474" s="75"/>
      <c r="BF1474" s="75"/>
      <c r="BG1474" s="75"/>
      <c r="BH1474" s="75"/>
      <c r="BI1474" s="75"/>
      <c r="BJ1474" s="75"/>
      <c r="BK1474" s="75"/>
      <c r="BL1474" s="75"/>
      <c r="BM1474" s="75"/>
      <c r="BN1474" s="75"/>
      <c r="BO1474" s="75"/>
      <c r="BP1474" s="75"/>
      <c r="BQ1474" s="75"/>
      <c r="BR1474" s="75"/>
      <c r="BS1474" s="75"/>
      <c r="BT1474" s="75"/>
      <c r="BU1474" s="75"/>
      <c r="BV1474" s="75"/>
      <c r="BW1474" s="75"/>
      <c r="BX1474" s="75"/>
      <c r="BY1474" s="75"/>
      <c r="BZ1474" s="75"/>
      <c r="CA1474" s="75"/>
      <c r="CB1474" s="75"/>
      <c r="CC1474" s="75"/>
      <c r="CD1474" s="75"/>
      <c r="CE1474" s="75"/>
      <c r="CF1474" s="75"/>
      <c r="CG1474" s="75"/>
      <c r="CH1474" s="75"/>
      <c r="CI1474" s="75"/>
      <c r="CJ1474" s="75"/>
      <c r="CK1474" s="75"/>
      <c r="CL1474" s="75"/>
      <c r="CM1474" s="75"/>
      <c r="CN1474" s="75"/>
      <c r="CO1474" s="75"/>
      <c r="CP1474" s="75"/>
      <c r="CQ1474" s="75"/>
      <c r="CR1474" s="75"/>
      <c r="CS1474" s="75"/>
      <c r="CT1474" s="75"/>
      <c r="CU1474" s="75"/>
      <c r="CV1474" s="75"/>
      <c r="CW1474" s="75"/>
      <c r="CX1474" s="75"/>
      <c r="CY1474" s="75"/>
      <c r="CZ1474" s="75"/>
      <c r="DA1474" s="75"/>
      <c r="DB1474" s="75"/>
      <c r="DC1474" s="75"/>
      <c r="DD1474" s="75"/>
      <c r="DE1474" s="75"/>
      <c r="DF1474" s="75"/>
      <c r="DG1474" s="75"/>
      <c r="DH1474" s="75"/>
      <c r="DI1474" s="75"/>
      <c r="DJ1474" s="75"/>
      <c r="DK1474" s="75"/>
      <c r="DL1474" s="75"/>
      <c r="DM1474" s="75"/>
      <c r="DN1474" s="75"/>
      <c r="DO1474" s="75"/>
      <c r="DP1474" s="75"/>
      <c r="DQ1474" s="75"/>
      <c r="DR1474" s="75"/>
      <c r="DS1474" s="75"/>
      <c r="DT1474" s="75"/>
      <c r="DU1474" s="75"/>
      <c r="DV1474" s="75"/>
      <c r="DW1474" s="75"/>
      <c r="DX1474" s="75"/>
      <c r="DY1474" s="75"/>
      <c r="DZ1474" s="75"/>
      <c r="EA1474" s="75"/>
      <c r="EB1474" s="75"/>
      <c r="EC1474" s="75"/>
      <c r="ED1474" s="75"/>
      <c r="EE1474" s="75"/>
      <c r="EF1474" s="75"/>
      <c r="EG1474" s="75"/>
      <c r="EH1474" s="75"/>
      <c r="EI1474" s="75"/>
      <c r="EJ1474" s="75"/>
      <c r="EK1474" s="75"/>
      <c r="EL1474" s="75"/>
      <c r="EM1474" s="75"/>
      <c r="EN1474" s="75"/>
      <c r="EO1474" s="75"/>
      <c r="EP1474" s="75"/>
      <c r="EQ1474" s="75"/>
      <c r="ER1474" s="75"/>
      <c r="ES1474" s="75"/>
      <c r="ET1474" s="75"/>
      <c r="EU1474" s="75"/>
      <c r="EV1474" s="75"/>
      <c r="EW1474" s="75"/>
      <c r="EX1474" s="75"/>
      <c r="EY1474" s="75"/>
      <c r="EZ1474" s="75"/>
      <c r="FA1474" s="75"/>
      <c r="FB1474" s="75"/>
      <c r="FC1474" s="75"/>
      <c r="FD1474" s="75"/>
      <c r="FE1474" s="75"/>
      <c r="FF1474" s="75"/>
      <c r="FG1474" s="75"/>
      <c r="FH1474" s="75"/>
      <c r="FI1474" s="75"/>
      <c r="FJ1474" s="75"/>
      <c r="FK1474" s="74"/>
      <c r="FL1474" s="74"/>
      <c r="FM1474" s="74"/>
    </row>
    <row r="1475" spans="2:169" s="686" customFormat="1" x14ac:dyDescent="0.3">
      <c r="B1475" s="750"/>
      <c r="C1475" s="750"/>
      <c r="D1475" s="670"/>
      <c r="E1475" s="753"/>
      <c r="F1475" s="753"/>
      <c r="G1475" s="670"/>
      <c r="H1475" s="646"/>
      <c r="I1475" s="646"/>
      <c r="J1475" s="744"/>
      <c r="K1475" s="745"/>
      <c r="L1475" s="746"/>
      <c r="AS1475" s="75"/>
      <c r="AT1475" s="75"/>
      <c r="AU1475" s="75"/>
      <c r="AV1475" s="75"/>
      <c r="AW1475" s="75"/>
      <c r="AX1475" s="75"/>
      <c r="AY1475" s="75"/>
      <c r="AZ1475" s="75"/>
      <c r="BA1475" s="75"/>
      <c r="BB1475" s="75"/>
      <c r="BC1475" s="75"/>
      <c r="BD1475" s="75"/>
      <c r="BE1475" s="75"/>
      <c r="BF1475" s="75"/>
      <c r="BG1475" s="75"/>
      <c r="BH1475" s="75"/>
      <c r="BI1475" s="75"/>
      <c r="BJ1475" s="75"/>
      <c r="BK1475" s="75"/>
      <c r="BL1475" s="75"/>
      <c r="BM1475" s="75"/>
      <c r="BN1475" s="75"/>
      <c r="BO1475" s="75"/>
      <c r="BP1475" s="75"/>
      <c r="BQ1475" s="75"/>
      <c r="BR1475" s="75"/>
      <c r="BS1475" s="75"/>
      <c r="BT1475" s="75"/>
      <c r="BU1475" s="75"/>
      <c r="BV1475" s="75"/>
      <c r="BW1475" s="75"/>
      <c r="BX1475" s="75"/>
      <c r="BY1475" s="75"/>
      <c r="BZ1475" s="75"/>
      <c r="CA1475" s="75"/>
      <c r="CB1475" s="75"/>
      <c r="CC1475" s="75"/>
      <c r="CD1475" s="75"/>
      <c r="CE1475" s="75"/>
      <c r="CF1475" s="75"/>
      <c r="CG1475" s="75"/>
      <c r="CH1475" s="75"/>
      <c r="CI1475" s="75"/>
      <c r="CJ1475" s="75"/>
      <c r="CK1475" s="75"/>
      <c r="CL1475" s="75"/>
      <c r="CM1475" s="75"/>
      <c r="CN1475" s="75"/>
      <c r="CO1475" s="75"/>
      <c r="CP1475" s="75"/>
      <c r="CQ1475" s="75"/>
      <c r="CR1475" s="75"/>
      <c r="CS1475" s="75"/>
      <c r="CT1475" s="75"/>
      <c r="CU1475" s="75"/>
      <c r="CV1475" s="75"/>
      <c r="CW1475" s="75"/>
      <c r="CX1475" s="75"/>
      <c r="CY1475" s="75"/>
      <c r="CZ1475" s="75"/>
      <c r="DA1475" s="75"/>
      <c r="DB1475" s="75"/>
      <c r="DC1475" s="75"/>
      <c r="DD1475" s="75"/>
      <c r="DE1475" s="75"/>
      <c r="DF1475" s="75"/>
      <c r="DG1475" s="75"/>
      <c r="DH1475" s="75"/>
      <c r="DI1475" s="75"/>
      <c r="DJ1475" s="75"/>
      <c r="DK1475" s="75"/>
      <c r="DL1475" s="75"/>
      <c r="DM1475" s="75"/>
      <c r="DN1475" s="75"/>
      <c r="DO1475" s="75"/>
      <c r="DP1475" s="75"/>
      <c r="DQ1475" s="75"/>
      <c r="DR1475" s="75"/>
      <c r="DS1475" s="75"/>
      <c r="DT1475" s="75"/>
      <c r="DU1475" s="75"/>
      <c r="DV1475" s="75"/>
      <c r="DW1475" s="75"/>
      <c r="DX1475" s="75"/>
      <c r="DY1475" s="75"/>
      <c r="DZ1475" s="75"/>
      <c r="EA1475" s="75"/>
      <c r="EB1475" s="75"/>
      <c r="EC1475" s="75"/>
      <c r="ED1475" s="75"/>
      <c r="EE1475" s="75"/>
      <c r="EF1475" s="75"/>
      <c r="EG1475" s="75"/>
      <c r="EH1475" s="75"/>
      <c r="EI1475" s="75"/>
      <c r="EJ1475" s="75"/>
      <c r="EK1475" s="75"/>
      <c r="EL1475" s="75"/>
      <c r="EM1475" s="75"/>
      <c r="EN1475" s="75"/>
      <c r="EO1475" s="75"/>
      <c r="EP1475" s="75"/>
      <c r="EQ1475" s="75"/>
      <c r="ER1475" s="75"/>
      <c r="ES1475" s="75"/>
      <c r="ET1475" s="75"/>
      <c r="EU1475" s="75"/>
      <c r="EV1475" s="75"/>
      <c r="EW1475" s="75"/>
      <c r="EX1475" s="75"/>
      <c r="EY1475" s="75"/>
      <c r="EZ1475" s="75"/>
      <c r="FA1475" s="75"/>
      <c r="FB1475" s="75"/>
      <c r="FC1475" s="75"/>
      <c r="FD1475" s="75"/>
      <c r="FE1475" s="75"/>
      <c r="FF1475" s="75"/>
      <c r="FG1475" s="75"/>
      <c r="FH1475" s="75"/>
      <c r="FI1475" s="75"/>
      <c r="FJ1475" s="75"/>
      <c r="FK1475" s="74"/>
      <c r="FL1475" s="74"/>
      <c r="FM1475" s="74"/>
    </row>
    <row r="1476" spans="2:169" s="686" customFormat="1" x14ac:dyDescent="0.3">
      <c r="B1476" s="750"/>
      <c r="C1476" s="750"/>
      <c r="D1476" s="670"/>
      <c r="E1476" s="753"/>
      <c r="F1476" s="753"/>
      <c r="G1476" s="670"/>
      <c r="H1476" s="646"/>
      <c r="I1476" s="646"/>
      <c r="J1476" s="744"/>
      <c r="K1476" s="745"/>
      <c r="L1476" s="746"/>
      <c r="AS1476" s="75"/>
      <c r="AT1476" s="75"/>
      <c r="AU1476" s="75"/>
      <c r="AV1476" s="75"/>
      <c r="AW1476" s="75"/>
      <c r="AX1476" s="75"/>
      <c r="AY1476" s="75"/>
      <c r="AZ1476" s="75"/>
      <c r="BA1476" s="75"/>
      <c r="BB1476" s="75"/>
      <c r="BC1476" s="75"/>
      <c r="BD1476" s="75"/>
      <c r="BE1476" s="75"/>
      <c r="BF1476" s="75"/>
      <c r="BG1476" s="75"/>
      <c r="BH1476" s="75"/>
      <c r="BI1476" s="75"/>
      <c r="BJ1476" s="75"/>
      <c r="BK1476" s="75"/>
      <c r="BL1476" s="75"/>
      <c r="BM1476" s="75"/>
      <c r="BN1476" s="75"/>
      <c r="BO1476" s="75"/>
      <c r="BP1476" s="75"/>
      <c r="BQ1476" s="75"/>
      <c r="BR1476" s="75"/>
      <c r="BS1476" s="75"/>
      <c r="BT1476" s="75"/>
      <c r="BU1476" s="75"/>
      <c r="BV1476" s="75"/>
      <c r="BW1476" s="75"/>
      <c r="BX1476" s="75"/>
      <c r="BY1476" s="75"/>
      <c r="BZ1476" s="75"/>
      <c r="CA1476" s="75"/>
      <c r="CB1476" s="75"/>
      <c r="CC1476" s="75"/>
      <c r="CD1476" s="75"/>
      <c r="CE1476" s="75"/>
      <c r="CF1476" s="75"/>
      <c r="CG1476" s="75"/>
      <c r="CH1476" s="75"/>
      <c r="CI1476" s="75"/>
      <c r="CJ1476" s="75"/>
      <c r="CK1476" s="75"/>
      <c r="CL1476" s="75"/>
      <c r="CM1476" s="75"/>
      <c r="CN1476" s="75"/>
      <c r="CO1476" s="75"/>
      <c r="CP1476" s="75"/>
      <c r="CQ1476" s="75"/>
      <c r="CR1476" s="75"/>
      <c r="CS1476" s="75"/>
      <c r="CT1476" s="75"/>
      <c r="CU1476" s="75"/>
      <c r="CV1476" s="75"/>
      <c r="CW1476" s="75"/>
      <c r="CX1476" s="75"/>
      <c r="CY1476" s="75"/>
      <c r="CZ1476" s="75"/>
      <c r="DA1476" s="75"/>
      <c r="DB1476" s="75"/>
      <c r="DC1476" s="75"/>
      <c r="DD1476" s="75"/>
      <c r="DE1476" s="75"/>
      <c r="DF1476" s="75"/>
      <c r="DG1476" s="75"/>
      <c r="DH1476" s="75"/>
      <c r="DI1476" s="75"/>
      <c r="DJ1476" s="75"/>
      <c r="DK1476" s="75"/>
      <c r="DL1476" s="75"/>
      <c r="DM1476" s="75"/>
      <c r="DN1476" s="75"/>
      <c r="DO1476" s="75"/>
      <c r="DP1476" s="75"/>
      <c r="DQ1476" s="75"/>
      <c r="DR1476" s="75"/>
      <c r="DS1476" s="75"/>
      <c r="DT1476" s="75"/>
      <c r="DU1476" s="75"/>
      <c r="DV1476" s="75"/>
      <c r="DW1476" s="75"/>
      <c r="DX1476" s="75"/>
      <c r="DY1476" s="75"/>
      <c r="DZ1476" s="75"/>
      <c r="EA1476" s="75"/>
      <c r="EB1476" s="75"/>
      <c r="EC1476" s="75"/>
      <c r="ED1476" s="75"/>
      <c r="EE1476" s="75"/>
      <c r="EF1476" s="75"/>
      <c r="EG1476" s="75"/>
      <c r="EH1476" s="75"/>
      <c r="EI1476" s="75"/>
      <c r="EJ1476" s="75"/>
      <c r="EK1476" s="75"/>
      <c r="EL1476" s="75"/>
      <c r="EM1476" s="75"/>
      <c r="EN1476" s="75"/>
      <c r="EO1476" s="75"/>
      <c r="EP1476" s="75"/>
      <c r="EQ1476" s="75"/>
      <c r="ER1476" s="75"/>
      <c r="ES1476" s="75"/>
      <c r="ET1476" s="75"/>
      <c r="EU1476" s="75"/>
      <c r="EV1476" s="75"/>
      <c r="EW1476" s="75"/>
      <c r="EX1476" s="75"/>
      <c r="EY1476" s="75"/>
      <c r="EZ1476" s="75"/>
      <c r="FA1476" s="75"/>
      <c r="FB1476" s="75"/>
      <c r="FC1476" s="75"/>
      <c r="FD1476" s="75"/>
      <c r="FE1476" s="75"/>
      <c r="FF1476" s="75"/>
      <c r="FG1476" s="75"/>
      <c r="FH1476" s="75"/>
      <c r="FI1476" s="75"/>
      <c r="FJ1476" s="75"/>
      <c r="FK1476" s="74"/>
      <c r="FL1476" s="74"/>
      <c r="FM1476" s="74"/>
    </row>
    <row r="1477" spans="2:169" s="686" customFormat="1" x14ac:dyDescent="0.3">
      <c r="B1477" s="750"/>
      <c r="C1477" s="750"/>
      <c r="D1477" s="670"/>
      <c r="E1477" s="753"/>
      <c r="F1477" s="753"/>
      <c r="G1477" s="670"/>
      <c r="H1477" s="646"/>
      <c r="I1477" s="646"/>
      <c r="J1477" s="744"/>
      <c r="K1477" s="745"/>
      <c r="L1477" s="746"/>
      <c r="AS1477" s="75"/>
      <c r="AT1477" s="75"/>
      <c r="AU1477" s="75"/>
      <c r="AV1477" s="75"/>
      <c r="AW1477" s="75"/>
      <c r="AX1477" s="75"/>
      <c r="AY1477" s="75"/>
      <c r="AZ1477" s="75"/>
      <c r="BA1477" s="75"/>
      <c r="BB1477" s="75"/>
      <c r="BC1477" s="75"/>
      <c r="BD1477" s="75"/>
      <c r="BE1477" s="75"/>
      <c r="BF1477" s="75"/>
      <c r="BG1477" s="75"/>
      <c r="BH1477" s="75"/>
      <c r="BI1477" s="75"/>
      <c r="BJ1477" s="75"/>
      <c r="BK1477" s="75"/>
      <c r="BL1477" s="75"/>
      <c r="BM1477" s="75"/>
      <c r="BN1477" s="75"/>
      <c r="BO1477" s="75"/>
      <c r="BP1477" s="75"/>
      <c r="BQ1477" s="75"/>
      <c r="BR1477" s="75"/>
      <c r="BS1477" s="75"/>
      <c r="BT1477" s="75"/>
      <c r="BU1477" s="75"/>
      <c r="BV1477" s="75"/>
      <c r="BW1477" s="75"/>
      <c r="BX1477" s="75"/>
      <c r="BY1477" s="75"/>
      <c r="BZ1477" s="75"/>
      <c r="CA1477" s="75"/>
      <c r="CB1477" s="75"/>
      <c r="CC1477" s="75"/>
      <c r="CD1477" s="75"/>
      <c r="CE1477" s="75"/>
      <c r="CF1477" s="75"/>
      <c r="CG1477" s="75"/>
      <c r="CH1477" s="75"/>
      <c r="CI1477" s="75"/>
      <c r="CJ1477" s="75"/>
      <c r="CK1477" s="75"/>
      <c r="CL1477" s="75"/>
      <c r="CM1477" s="75"/>
      <c r="CN1477" s="75"/>
      <c r="CO1477" s="75"/>
      <c r="CP1477" s="75"/>
      <c r="CQ1477" s="75"/>
      <c r="CR1477" s="75"/>
      <c r="CS1477" s="75"/>
      <c r="CT1477" s="75"/>
      <c r="CU1477" s="75"/>
      <c r="CV1477" s="75"/>
      <c r="CW1477" s="75"/>
      <c r="CX1477" s="75"/>
      <c r="CY1477" s="75"/>
      <c r="CZ1477" s="75"/>
      <c r="DA1477" s="75"/>
      <c r="DB1477" s="75"/>
      <c r="DC1477" s="75"/>
      <c r="DD1477" s="75"/>
      <c r="DE1477" s="75"/>
      <c r="DF1477" s="75"/>
      <c r="DG1477" s="75"/>
      <c r="DH1477" s="75"/>
      <c r="DI1477" s="75"/>
      <c r="DJ1477" s="75"/>
      <c r="DK1477" s="75"/>
      <c r="DL1477" s="75"/>
      <c r="DM1477" s="75"/>
      <c r="DN1477" s="75"/>
      <c r="DO1477" s="75"/>
      <c r="DP1477" s="75"/>
      <c r="DQ1477" s="75"/>
      <c r="DR1477" s="75"/>
      <c r="DS1477" s="75"/>
      <c r="DT1477" s="75"/>
      <c r="DU1477" s="75"/>
      <c r="DV1477" s="75"/>
      <c r="DW1477" s="75"/>
      <c r="DX1477" s="75"/>
      <c r="DY1477" s="75"/>
      <c r="DZ1477" s="75"/>
      <c r="EA1477" s="75"/>
      <c r="EB1477" s="75"/>
      <c r="EC1477" s="75"/>
      <c r="ED1477" s="75"/>
      <c r="EE1477" s="75"/>
      <c r="EF1477" s="75"/>
      <c r="EG1477" s="75"/>
      <c r="EH1477" s="75"/>
      <c r="EI1477" s="75"/>
      <c r="EJ1477" s="75"/>
      <c r="EK1477" s="75"/>
      <c r="EL1477" s="75"/>
      <c r="EM1477" s="75"/>
      <c r="EN1477" s="75"/>
      <c r="EO1477" s="75"/>
      <c r="EP1477" s="75"/>
      <c r="EQ1477" s="75"/>
      <c r="ER1477" s="75"/>
      <c r="ES1477" s="75"/>
      <c r="ET1477" s="75"/>
      <c r="EU1477" s="75"/>
      <c r="EV1477" s="75"/>
      <c r="EW1477" s="75"/>
      <c r="EX1477" s="75"/>
      <c r="EY1477" s="75"/>
      <c r="EZ1477" s="75"/>
      <c r="FA1477" s="75"/>
      <c r="FB1477" s="75"/>
      <c r="FC1477" s="75"/>
      <c r="FD1477" s="75"/>
      <c r="FE1477" s="75"/>
      <c r="FF1477" s="75"/>
      <c r="FG1477" s="75"/>
      <c r="FH1477" s="75"/>
      <c r="FI1477" s="75"/>
      <c r="FJ1477" s="75"/>
      <c r="FK1477" s="74"/>
      <c r="FL1477" s="74"/>
      <c r="FM1477" s="74"/>
    </row>
    <row r="1478" spans="2:169" s="686" customFormat="1" x14ac:dyDescent="0.3">
      <c r="B1478" s="750"/>
      <c r="C1478" s="750"/>
      <c r="D1478" s="670"/>
      <c r="E1478" s="753"/>
      <c r="F1478" s="753"/>
      <c r="G1478" s="670"/>
      <c r="H1478" s="646"/>
      <c r="I1478" s="646"/>
      <c r="J1478" s="744"/>
      <c r="K1478" s="745"/>
      <c r="L1478" s="746"/>
      <c r="AS1478" s="75"/>
      <c r="AT1478" s="75"/>
      <c r="AU1478" s="75"/>
      <c r="AV1478" s="75"/>
      <c r="AW1478" s="75"/>
      <c r="AX1478" s="75"/>
      <c r="AY1478" s="75"/>
      <c r="AZ1478" s="75"/>
      <c r="BA1478" s="75"/>
      <c r="BB1478" s="75"/>
      <c r="BC1478" s="75"/>
      <c r="BD1478" s="75"/>
      <c r="BE1478" s="75"/>
      <c r="BF1478" s="75"/>
      <c r="BG1478" s="75"/>
      <c r="BH1478" s="75"/>
      <c r="BI1478" s="75"/>
      <c r="BJ1478" s="75"/>
      <c r="BK1478" s="75"/>
      <c r="BL1478" s="75"/>
      <c r="BM1478" s="75"/>
      <c r="BN1478" s="75"/>
      <c r="BO1478" s="75"/>
      <c r="BP1478" s="75"/>
      <c r="BQ1478" s="75"/>
      <c r="BR1478" s="75"/>
      <c r="BS1478" s="75"/>
      <c r="BT1478" s="75"/>
      <c r="BU1478" s="75"/>
      <c r="BV1478" s="75"/>
      <c r="BW1478" s="75"/>
      <c r="BX1478" s="75"/>
      <c r="BY1478" s="75"/>
      <c r="BZ1478" s="75"/>
      <c r="CA1478" s="75"/>
      <c r="CB1478" s="75"/>
      <c r="CC1478" s="75"/>
      <c r="CD1478" s="75"/>
      <c r="CE1478" s="75"/>
      <c r="CF1478" s="75"/>
      <c r="CG1478" s="75"/>
      <c r="CH1478" s="75"/>
      <c r="CI1478" s="75"/>
      <c r="CJ1478" s="75"/>
      <c r="CK1478" s="75"/>
      <c r="CL1478" s="75"/>
      <c r="CM1478" s="75"/>
      <c r="CN1478" s="75"/>
      <c r="CO1478" s="75"/>
      <c r="CP1478" s="75"/>
      <c r="CQ1478" s="75"/>
      <c r="CR1478" s="75"/>
      <c r="CS1478" s="75"/>
      <c r="CT1478" s="75"/>
      <c r="CU1478" s="75"/>
      <c r="CV1478" s="75"/>
      <c r="CW1478" s="75"/>
      <c r="CX1478" s="75"/>
      <c r="CY1478" s="75"/>
      <c r="CZ1478" s="75"/>
      <c r="DA1478" s="75"/>
      <c r="DB1478" s="75"/>
      <c r="DC1478" s="75"/>
      <c r="DD1478" s="75"/>
      <c r="DE1478" s="75"/>
      <c r="DF1478" s="75"/>
      <c r="DG1478" s="75"/>
      <c r="DH1478" s="75"/>
      <c r="DI1478" s="75"/>
      <c r="DJ1478" s="75"/>
      <c r="DK1478" s="75"/>
      <c r="DL1478" s="75"/>
      <c r="DM1478" s="75"/>
      <c r="DN1478" s="75"/>
      <c r="DO1478" s="75"/>
      <c r="DP1478" s="75"/>
      <c r="DQ1478" s="75"/>
      <c r="DR1478" s="75"/>
      <c r="DS1478" s="75"/>
      <c r="DT1478" s="75"/>
      <c r="DU1478" s="75"/>
      <c r="DV1478" s="75"/>
      <c r="DW1478" s="75"/>
      <c r="DX1478" s="75"/>
      <c r="DY1478" s="75"/>
      <c r="DZ1478" s="75"/>
      <c r="EA1478" s="75"/>
      <c r="EB1478" s="75"/>
      <c r="EC1478" s="75"/>
      <c r="ED1478" s="75"/>
      <c r="EE1478" s="75"/>
      <c r="EF1478" s="75"/>
      <c r="EG1478" s="75"/>
      <c r="EH1478" s="75"/>
      <c r="EI1478" s="75"/>
      <c r="EJ1478" s="75"/>
      <c r="EK1478" s="75"/>
      <c r="EL1478" s="75"/>
      <c r="EM1478" s="75"/>
      <c r="EN1478" s="75"/>
      <c r="EO1478" s="75"/>
      <c r="EP1478" s="75"/>
      <c r="EQ1478" s="75"/>
      <c r="ER1478" s="75"/>
      <c r="ES1478" s="75"/>
      <c r="ET1478" s="75"/>
      <c r="EU1478" s="75"/>
      <c r="EV1478" s="75"/>
      <c r="EW1478" s="75"/>
      <c r="EX1478" s="75"/>
      <c r="EY1478" s="75"/>
      <c r="EZ1478" s="75"/>
      <c r="FA1478" s="75"/>
      <c r="FB1478" s="75"/>
      <c r="FC1478" s="75"/>
      <c r="FD1478" s="75"/>
      <c r="FE1478" s="75"/>
      <c r="FF1478" s="75"/>
      <c r="FG1478" s="75"/>
      <c r="FH1478" s="75"/>
      <c r="FI1478" s="75"/>
      <c r="FJ1478" s="75"/>
      <c r="FK1478" s="74"/>
      <c r="FL1478" s="74"/>
      <c r="FM1478" s="74"/>
    </row>
    <row r="1479" spans="2:169" s="686" customFormat="1" x14ac:dyDescent="0.3">
      <c r="B1479" s="750"/>
      <c r="C1479" s="750"/>
      <c r="D1479" s="670"/>
      <c r="E1479" s="753"/>
      <c r="F1479" s="753"/>
      <c r="G1479" s="670"/>
      <c r="H1479" s="646"/>
      <c r="I1479" s="646"/>
      <c r="J1479" s="744"/>
      <c r="K1479" s="745"/>
      <c r="L1479" s="746"/>
      <c r="AS1479" s="75"/>
      <c r="AT1479" s="75"/>
      <c r="AU1479" s="75"/>
      <c r="AV1479" s="75"/>
      <c r="AW1479" s="75"/>
      <c r="AX1479" s="75"/>
      <c r="AY1479" s="75"/>
      <c r="AZ1479" s="75"/>
      <c r="BA1479" s="75"/>
      <c r="BB1479" s="75"/>
      <c r="BC1479" s="75"/>
      <c r="BD1479" s="75"/>
      <c r="BE1479" s="75"/>
      <c r="BF1479" s="75"/>
      <c r="BG1479" s="75"/>
      <c r="BH1479" s="75"/>
      <c r="BI1479" s="75"/>
      <c r="BJ1479" s="75"/>
      <c r="BK1479" s="75"/>
      <c r="BL1479" s="75"/>
      <c r="BM1479" s="75"/>
      <c r="BN1479" s="75"/>
      <c r="BO1479" s="75"/>
      <c r="BP1479" s="75"/>
      <c r="BQ1479" s="75"/>
      <c r="BR1479" s="75"/>
      <c r="BS1479" s="75"/>
      <c r="BT1479" s="75"/>
      <c r="BU1479" s="75"/>
      <c r="BV1479" s="75"/>
      <c r="BW1479" s="75"/>
      <c r="BX1479" s="75"/>
      <c r="BY1479" s="75"/>
      <c r="BZ1479" s="75"/>
      <c r="CA1479" s="75"/>
      <c r="CB1479" s="75"/>
      <c r="CC1479" s="75"/>
      <c r="CD1479" s="75"/>
      <c r="CE1479" s="75"/>
      <c r="CF1479" s="75"/>
      <c r="CG1479" s="75"/>
      <c r="CH1479" s="75"/>
      <c r="CI1479" s="75"/>
      <c r="CJ1479" s="75"/>
      <c r="CK1479" s="75"/>
      <c r="CL1479" s="75"/>
      <c r="CM1479" s="75"/>
      <c r="CN1479" s="75"/>
      <c r="CO1479" s="75"/>
      <c r="CP1479" s="75"/>
      <c r="CQ1479" s="75"/>
      <c r="CR1479" s="75"/>
      <c r="CS1479" s="75"/>
      <c r="CT1479" s="75"/>
      <c r="CU1479" s="75"/>
      <c r="CV1479" s="75"/>
      <c r="CW1479" s="75"/>
      <c r="CX1479" s="75"/>
      <c r="CY1479" s="75"/>
      <c r="CZ1479" s="75"/>
      <c r="DA1479" s="75"/>
      <c r="DB1479" s="75"/>
      <c r="DC1479" s="75"/>
      <c r="DD1479" s="75"/>
      <c r="DE1479" s="75"/>
      <c r="DF1479" s="75"/>
      <c r="DG1479" s="75"/>
      <c r="DH1479" s="75"/>
      <c r="DI1479" s="75"/>
      <c r="DJ1479" s="75"/>
      <c r="DK1479" s="75"/>
      <c r="DL1479" s="75"/>
      <c r="DM1479" s="75"/>
      <c r="DN1479" s="75"/>
      <c r="DO1479" s="75"/>
      <c r="DP1479" s="75"/>
      <c r="DQ1479" s="75"/>
      <c r="DR1479" s="75"/>
      <c r="DS1479" s="75"/>
      <c r="DT1479" s="75"/>
      <c r="DU1479" s="75"/>
      <c r="DV1479" s="75"/>
      <c r="DW1479" s="75"/>
      <c r="DX1479" s="75"/>
      <c r="DY1479" s="75"/>
      <c r="DZ1479" s="75"/>
      <c r="EA1479" s="75"/>
      <c r="EB1479" s="75"/>
      <c r="EC1479" s="75"/>
      <c r="ED1479" s="75"/>
      <c r="EE1479" s="75"/>
      <c r="EF1479" s="75"/>
      <c r="EG1479" s="75"/>
      <c r="EH1479" s="75"/>
      <c r="EI1479" s="75"/>
      <c r="EJ1479" s="75"/>
      <c r="EK1479" s="75"/>
      <c r="EL1479" s="75"/>
      <c r="EM1479" s="75"/>
      <c r="EN1479" s="75"/>
      <c r="EO1479" s="75"/>
      <c r="EP1479" s="75"/>
      <c r="EQ1479" s="75"/>
      <c r="ER1479" s="75"/>
      <c r="ES1479" s="75"/>
      <c r="ET1479" s="75"/>
      <c r="EU1479" s="75"/>
      <c r="EV1479" s="75"/>
      <c r="EW1479" s="75"/>
      <c r="EX1479" s="75"/>
      <c r="EY1479" s="75"/>
      <c r="EZ1479" s="75"/>
      <c r="FA1479" s="75"/>
      <c r="FB1479" s="75"/>
      <c r="FC1479" s="75"/>
      <c r="FD1479" s="75"/>
      <c r="FE1479" s="75"/>
      <c r="FF1479" s="75"/>
      <c r="FG1479" s="75"/>
      <c r="FH1479" s="75"/>
      <c r="FI1479" s="75"/>
      <c r="FJ1479" s="75"/>
      <c r="FK1479" s="74"/>
      <c r="FL1479" s="74"/>
      <c r="FM1479" s="74"/>
    </row>
    <row r="1480" spans="2:169" s="686" customFormat="1" x14ac:dyDescent="0.3">
      <c r="B1480" s="750"/>
      <c r="C1480" s="750"/>
      <c r="D1480" s="670"/>
      <c r="E1480" s="753"/>
      <c r="F1480" s="753"/>
      <c r="G1480" s="670"/>
      <c r="H1480" s="646"/>
      <c r="I1480" s="646"/>
      <c r="J1480" s="744"/>
      <c r="K1480" s="745"/>
      <c r="L1480" s="746"/>
      <c r="AS1480" s="75"/>
      <c r="AT1480" s="75"/>
      <c r="AU1480" s="75"/>
      <c r="AV1480" s="75"/>
      <c r="AW1480" s="75"/>
      <c r="AX1480" s="75"/>
      <c r="AY1480" s="75"/>
      <c r="AZ1480" s="75"/>
      <c r="BA1480" s="75"/>
      <c r="BB1480" s="75"/>
      <c r="BC1480" s="75"/>
      <c r="BD1480" s="75"/>
      <c r="BE1480" s="75"/>
      <c r="BF1480" s="75"/>
      <c r="BG1480" s="75"/>
      <c r="BH1480" s="75"/>
      <c r="BI1480" s="75"/>
      <c r="BJ1480" s="75"/>
      <c r="BK1480" s="75"/>
      <c r="BL1480" s="75"/>
      <c r="BM1480" s="75"/>
      <c r="BN1480" s="75"/>
      <c r="BO1480" s="75"/>
      <c r="BP1480" s="75"/>
      <c r="BQ1480" s="75"/>
      <c r="BR1480" s="75"/>
      <c r="BS1480" s="75"/>
      <c r="BT1480" s="75"/>
      <c r="BU1480" s="75"/>
      <c r="BV1480" s="75"/>
      <c r="BW1480" s="75"/>
      <c r="BX1480" s="75"/>
      <c r="BY1480" s="75"/>
      <c r="BZ1480" s="75"/>
      <c r="CA1480" s="75"/>
      <c r="CB1480" s="75"/>
      <c r="CC1480" s="75"/>
      <c r="CD1480" s="75"/>
      <c r="CE1480" s="75"/>
      <c r="CF1480" s="75"/>
      <c r="CG1480" s="75"/>
      <c r="CH1480" s="75"/>
      <c r="CI1480" s="75"/>
      <c r="CJ1480" s="75"/>
      <c r="CK1480" s="75"/>
      <c r="CL1480" s="75"/>
      <c r="CM1480" s="75"/>
      <c r="CN1480" s="75"/>
      <c r="CO1480" s="75"/>
      <c r="CP1480" s="75"/>
      <c r="CQ1480" s="75"/>
      <c r="CR1480" s="75"/>
      <c r="CS1480" s="75"/>
      <c r="CT1480" s="75"/>
      <c r="CU1480" s="75"/>
      <c r="CV1480" s="75"/>
      <c r="CW1480" s="75"/>
      <c r="CX1480" s="75"/>
      <c r="CY1480" s="75"/>
      <c r="CZ1480" s="75"/>
      <c r="DA1480" s="75"/>
      <c r="DB1480" s="75"/>
      <c r="DC1480" s="75"/>
      <c r="DD1480" s="75"/>
      <c r="DE1480" s="75"/>
      <c r="DF1480" s="75"/>
      <c r="DG1480" s="75"/>
      <c r="DH1480" s="75"/>
      <c r="DI1480" s="75"/>
      <c r="DJ1480" s="75"/>
      <c r="DK1480" s="75"/>
      <c r="DL1480" s="75"/>
      <c r="DM1480" s="75"/>
      <c r="DN1480" s="75"/>
      <c r="DO1480" s="75"/>
      <c r="DP1480" s="75"/>
      <c r="DQ1480" s="75"/>
      <c r="DR1480" s="75"/>
      <c r="DS1480" s="75"/>
      <c r="DT1480" s="75"/>
      <c r="DU1480" s="75"/>
      <c r="DV1480" s="75"/>
      <c r="DW1480" s="75"/>
      <c r="DX1480" s="75"/>
      <c r="DY1480" s="75"/>
      <c r="DZ1480" s="75"/>
      <c r="EA1480" s="75"/>
      <c r="EB1480" s="75"/>
      <c r="EC1480" s="75"/>
      <c r="ED1480" s="75"/>
      <c r="EE1480" s="75"/>
      <c r="EF1480" s="75"/>
      <c r="EG1480" s="75"/>
      <c r="EH1480" s="75"/>
      <c r="EI1480" s="75"/>
      <c r="EJ1480" s="75"/>
      <c r="EK1480" s="75"/>
      <c r="EL1480" s="75"/>
      <c r="EM1480" s="75"/>
      <c r="EN1480" s="75"/>
      <c r="EO1480" s="75"/>
      <c r="EP1480" s="75"/>
      <c r="EQ1480" s="75"/>
      <c r="ER1480" s="75"/>
      <c r="ES1480" s="75"/>
      <c r="ET1480" s="75"/>
      <c r="EU1480" s="75"/>
      <c r="EV1480" s="75"/>
      <c r="EW1480" s="75"/>
      <c r="EX1480" s="75"/>
      <c r="EY1480" s="75"/>
      <c r="EZ1480" s="75"/>
      <c r="FA1480" s="75"/>
      <c r="FB1480" s="75"/>
      <c r="FC1480" s="75"/>
      <c r="FD1480" s="75"/>
      <c r="FE1480" s="75"/>
      <c r="FF1480" s="75"/>
      <c r="FG1480" s="75"/>
      <c r="FH1480" s="75"/>
      <c r="FI1480" s="75"/>
      <c r="FJ1480" s="75"/>
      <c r="FK1480" s="74"/>
      <c r="FL1480" s="74"/>
      <c r="FM1480" s="74"/>
    </row>
    <row r="1481" spans="2:169" s="686" customFormat="1" x14ac:dyDescent="0.3">
      <c r="B1481" s="750"/>
      <c r="C1481" s="750"/>
      <c r="D1481" s="670"/>
      <c r="E1481" s="753"/>
      <c r="F1481" s="753"/>
      <c r="G1481" s="670"/>
      <c r="H1481" s="646"/>
      <c r="I1481" s="646"/>
      <c r="J1481" s="744"/>
      <c r="K1481" s="745"/>
      <c r="L1481" s="746"/>
      <c r="AS1481" s="75"/>
      <c r="AT1481" s="75"/>
      <c r="AU1481" s="75"/>
      <c r="AV1481" s="75"/>
      <c r="AW1481" s="75"/>
      <c r="AX1481" s="75"/>
      <c r="AY1481" s="75"/>
      <c r="AZ1481" s="75"/>
      <c r="BA1481" s="75"/>
      <c r="BB1481" s="75"/>
      <c r="BC1481" s="75"/>
      <c r="BD1481" s="75"/>
      <c r="BE1481" s="75"/>
      <c r="BF1481" s="75"/>
      <c r="BG1481" s="75"/>
      <c r="BH1481" s="75"/>
      <c r="BI1481" s="75"/>
      <c r="BJ1481" s="75"/>
      <c r="BK1481" s="75"/>
      <c r="BL1481" s="75"/>
      <c r="BM1481" s="75"/>
      <c r="BN1481" s="75"/>
      <c r="BO1481" s="75"/>
      <c r="BP1481" s="75"/>
      <c r="BQ1481" s="75"/>
      <c r="BR1481" s="75"/>
      <c r="BS1481" s="75"/>
      <c r="BT1481" s="75"/>
      <c r="BU1481" s="75"/>
      <c r="BV1481" s="75"/>
      <c r="BW1481" s="75"/>
      <c r="BX1481" s="75"/>
      <c r="BY1481" s="75"/>
      <c r="BZ1481" s="75"/>
      <c r="CA1481" s="75"/>
      <c r="CB1481" s="75"/>
      <c r="CC1481" s="75"/>
      <c r="CD1481" s="75"/>
      <c r="CE1481" s="75"/>
      <c r="CF1481" s="75"/>
      <c r="CG1481" s="75"/>
      <c r="CH1481" s="75"/>
      <c r="CI1481" s="75"/>
      <c r="CJ1481" s="75"/>
      <c r="CK1481" s="75"/>
      <c r="CL1481" s="75"/>
      <c r="CM1481" s="75"/>
      <c r="CN1481" s="75"/>
      <c r="CO1481" s="75"/>
      <c r="CP1481" s="75"/>
      <c r="CQ1481" s="75"/>
      <c r="CR1481" s="75"/>
      <c r="CS1481" s="75"/>
      <c r="CT1481" s="75"/>
      <c r="CU1481" s="75"/>
      <c r="CV1481" s="75"/>
      <c r="CW1481" s="75"/>
      <c r="CX1481" s="75"/>
      <c r="CY1481" s="75"/>
      <c r="CZ1481" s="75"/>
      <c r="DA1481" s="75"/>
      <c r="DB1481" s="75"/>
      <c r="DC1481" s="75"/>
      <c r="DD1481" s="75"/>
      <c r="DE1481" s="75"/>
      <c r="DF1481" s="75"/>
      <c r="DG1481" s="75"/>
      <c r="DH1481" s="75"/>
      <c r="DI1481" s="75"/>
      <c r="DJ1481" s="75"/>
      <c r="DK1481" s="75"/>
      <c r="DL1481" s="75"/>
      <c r="DM1481" s="75"/>
      <c r="DN1481" s="75"/>
      <c r="DO1481" s="75"/>
      <c r="DP1481" s="75"/>
      <c r="DQ1481" s="75"/>
      <c r="DR1481" s="75"/>
      <c r="DS1481" s="75"/>
      <c r="DT1481" s="75"/>
      <c r="DU1481" s="75"/>
      <c r="DV1481" s="75"/>
      <c r="DW1481" s="75"/>
      <c r="DX1481" s="75"/>
      <c r="DY1481" s="75"/>
      <c r="DZ1481" s="75"/>
      <c r="EA1481" s="75"/>
      <c r="EB1481" s="75"/>
      <c r="EC1481" s="75"/>
      <c r="ED1481" s="75"/>
      <c r="EE1481" s="75"/>
      <c r="EF1481" s="75"/>
      <c r="EG1481" s="75"/>
      <c r="EH1481" s="75"/>
      <c r="EI1481" s="75"/>
      <c r="EJ1481" s="75"/>
      <c r="EK1481" s="75"/>
      <c r="EL1481" s="75"/>
      <c r="EM1481" s="75"/>
      <c r="EN1481" s="75"/>
      <c r="EO1481" s="75"/>
      <c r="EP1481" s="75"/>
      <c r="EQ1481" s="75"/>
      <c r="ER1481" s="75"/>
      <c r="ES1481" s="75"/>
      <c r="ET1481" s="75"/>
      <c r="EU1481" s="75"/>
      <c r="EV1481" s="75"/>
      <c r="EW1481" s="75"/>
      <c r="EX1481" s="75"/>
      <c r="EY1481" s="75"/>
      <c r="EZ1481" s="75"/>
      <c r="FA1481" s="75"/>
      <c r="FB1481" s="75"/>
      <c r="FC1481" s="75"/>
      <c r="FD1481" s="75"/>
      <c r="FE1481" s="75"/>
      <c r="FF1481" s="75"/>
      <c r="FG1481" s="75"/>
      <c r="FH1481" s="75"/>
      <c r="FI1481" s="75"/>
      <c r="FJ1481" s="75"/>
      <c r="FK1481" s="74"/>
      <c r="FL1481" s="74"/>
      <c r="FM1481" s="74"/>
    </row>
    <row r="1482" spans="2:169" s="686" customFormat="1" x14ac:dyDescent="0.3">
      <c r="B1482" s="750"/>
      <c r="C1482" s="750"/>
      <c r="D1482" s="670"/>
      <c r="E1482" s="753"/>
      <c r="F1482" s="753"/>
      <c r="G1482" s="670"/>
      <c r="H1482" s="646"/>
      <c r="I1482" s="646"/>
      <c r="J1482" s="744"/>
      <c r="K1482" s="745"/>
      <c r="L1482" s="746"/>
      <c r="AS1482" s="75"/>
      <c r="AT1482" s="75"/>
      <c r="AU1482" s="75"/>
      <c r="AV1482" s="75"/>
      <c r="AW1482" s="75"/>
      <c r="AX1482" s="75"/>
      <c r="AY1482" s="75"/>
      <c r="AZ1482" s="75"/>
      <c r="BA1482" s="75"/>
      <c r="BB1482" s="75"/>
      <c r="BC1482" s="75"/>
      <c r="BD1482" s="75"/>
      <c r="BE1482" s="75"/>
      <c r="BF1482" s="75"/>
      <c r="BG1482" s="75"/>
      <c r="BH1482" s="75"/>
      <c r="BI1482" s="75"/>
      <c r="BJ1482" s="75"/>
      <c r="BK1482" s="75"/>
      <c r="BL1482" s="75"/>
      <c r="BM1482" s="75"/>
      <c r="BN1482" s="75"/>
      <c r="BO1482" s="75"/>
      <c r="BP1482" s="75"/>
      <c r="BQ1482" s="75"/>
      <c r="BR1482" s="75"/>
      <c r="BS1482" s="75"/>
      <c r="BT1482" s="75"/>
      <c r="BU1482" s="75"/>
      <c r="BV1482" s="75"/>
      <c r="BW1482" s="75"/>
      <c r="BX1482" s="75"/>
      <c r="BY1482" s="75"/>
      <c r="BZ1482" s="75"/>
      <c r="CA1482" s="75"/>
      <c r="CB1482" s="75"/>
      <c r="CC1482" s="75"/>
      <c r="CD1482" s="75"/>
      <c r="CE1482" s="75"/>
      <c r="CF1482" s="75"/>
      <c r="CG1482" s="75"/>
      <c r="CH1482" s="75"/>
      <c r="CI1482" s="75"/>
      <c r="CJ1482" s="75"/>
      <c r="CK1482" s="75"/>
      <c r="CL1482" s="75"/>
      <c r="CM1482" s="75"/>
      <c r="CN1482" s="75"/>
      <c r="CO1482" s="75"/>
      <c r="CP1482" s="75"/>
      <c r="CQ1482" s="75"/>
      <c r="CR1482" s="75"/>
      <c r="CS1482" s="75"/>
      <c r="CT1482" s="75"/>
      <c r="CU1482" s="75"/>
      <c r="CV1482" s="75"/>
      <c r="CW1482" s="75"/>
      <c r="CX1482" s="75"/>
      <c r="CY1482" s="75"/>
      <c r="CZ1482" s="75"/>
      <c r="DA1482" s="75"/>
      <c r="DB1482" s="75"/>
      <c r="DC1482" s="75"/>
      <c r="DD1482" s="75"/>
      <c r="DE1482" s="75"/>
      <c r="DF1482" s="75"/>
      <c r="DG1482" s="75"/>
      <c r="DH1482" s="75"/>
      <c r="DI1482" s="75"/>
      <c r="DJ1482" s="75"/>
      <c r="DK1482" s="75"/>
      <c r="DL1482" s="75"/>
      <c r="DM1482" s="75"/>
      <c r="DN1482" s="75"/>
      <c r="DO1482" s="75"/>
      <c r="DP1482" s="75"/>
      <c r="DQ1482" s="75"/>
      <c r="DR1482" s="75"/>
      <c r="DS1482" s="75"/>
      <c r="DT1482" s="75"/>
      <c r="DU1482" s="75"/>
      <c r="DV1482" s="75"/>
      <c r="DW1482" s="75"/>
      <c r="DX1482" s="75"/>
      <c r="DY1482" s="75"/>
      <c r="DZ1482" s="75"/>
      <c r="EA1482" s="75"/>
      <c r="EB1482" s="75"/>
      <c r="EC1482" s="75"/>
      <c r="ED1482" s="75"/>
      <c r="EE1482" s="75"/>
      <c r="EF1482" s="75"/>
      <c r="EG1482" s="75"/>
      <c r="EH1482" s="75"/>
      <c r="EI1482" s="75"/>
      <c r="EJ1482" s="75"/>
      <c r="EK1482" s="75"/>
      <c r="EL1482" s="75"/>
      <c r="EM1482" s="75"/>
      <c r="EN1482" s="75"/>
      <c r="EO1482" s="75"/>
      <c r="EP1482" s="75"/>
      <c r="EQ1482" s="75"/>
      <c r="ER1482" s="75"/>
      <c r="ES1482" s="75"/>
      <c r="ET1482" s="75"/>
      <c r="EU1482" s="75"/>
      <c r="EV1482" s="75"/>
      <c r="EW1482" s="75"/>
      <c r="EX1482" s="75"/>
      <c r="EY1482" s="75"/>
      <c r="EZ1482" s="75"/>
      <c r="FA1482" s="75"/>
      <c r="FB1482" s="75"/>
      <c r="FC1482" s="75"/>
      <c r="FD1482" s="75"/>
      <c r="FE1482" s="75"/>
      <c r="FF1482" s="75"/>
      <c r="FG1482" s="75"/>
      <c r="FH1482" s="75"/>
      <c r="FI1482" s="75"/>
      <c r="FJ1482" s="75"/>
      <c r="FK1482" s="74"/>
      <c r="FL1482" s="74"/>
      <c r="FM1482" s="74"/>
    </row>
    <row r="1483" spans="2:169" s="686" customFormat="1" x14ac:dyDescent="0.3">
      <c r="B1483" s="750"/>
      <c r="C1483" s="750"/>
      <c r="D1483" s="670"/>
      <c r="E1483" s="753"/>
      <c r="F1483" s="753"/>
      <c r="G1483" s="670"/>
      <c r="H1483" s="646"/>
      <c r="I1483" s="646"/>
      <c r="J1483" s="744"/>
      <c r="K1483" s="745"/>
      <c r="L1483" s="746"/>
      <c r="AS1483" s="75"/>
      <c r="AT1483" s="75"/>
      <c r="AU1483" s="75"/>
      <c r="AV1483" s="75"/>
      <c r="AW1483" s="75"/>
      <c r="AX1483" s="75"/>
      <c r="AY1483" s="75"/>
      <c r="AZ1483" s="75"/>
      <c r="BA1483" s="75"/>
      <c r="BB1483" s="75"/>
      <c r="BC1483" s="75"/>
      <c r="BD1483" s="75"/>
      <c r="BE1483" s="75"/>
      <c r="BF1483" s="75"/>
      <c r="BG1483" s="75"/>
      <c r="BH1483" s="75"/>
      <c r="BI1483" s="75"/>
      <c r="BJ1483" s="75"/>
      <c r="BK1483" s="75"/>
      <c r="BL1483" s="75"/>
      <c r="BM1483" s="75"/>
      <c r="BN1483" s="75"/>
      <c r="BO1483" s="75"/>
      <c r="BP1483" s="75"/>
      <c r="BQ1483" s="75"/>
      <c r="BR1483" s="75"/>
      <c r="BS1483" s="75"/>
      <c r="BT1483" s="75"/>
      <c r="BU1483" s="75"/>
      <c r="BV1483" s="75"/>
      <c r="BW1483" s="75"/>
      <c r="BX1483" s="75"/>
      <c r="BY1483" s="75"/>
      <c r="BZ1483" s="75"/>
      <c r="CA1483" s="75"/>
      <c r="CB1483" s="75"/>
      <c r="CC1483" s="75"/>
      <c r="CD1483" s="75"/>
      <c r="CE1483" s="75"/>
      <c r="CF1483" s="75"/>
      <c r="CG1483" s="75"/>
      <c r="CH1483" s="75"/>
      <c r="CI1483" s="75"/>
      <c r="CJ1483" s="75"/>
      <c r="CK1483" s="75"/>
      <c r="CL1483" s="75"/>
      <c r="CM1483" s="75"/>
      <c r="CN1483" s="75"/>
      <c r="CO1483" s="75"/>
      <c r="CP1483" s="75"/>
      <c r="CQ1483" s="75"/>
      <c r="CR1483" s="75"/>
      <c r="CS1483" s="75"/>
      <c r="CT1483" s="75"/>
      <c r="CU1483" s="75"/>
      <c r="CV1483" s="75"/>
      <c r="CW1483" s="75"/>
      <c r="CX1483" s="75"/>
      <c r="CY1483" s="75"/>
      <c r="CZ1483" s="75"/>
      <c r="DA1483" s="75"/>
      <c r="DB1483" s="75"/>
      <c r="DC1483" s="75"/>
      <c r="DD1483" s="75"/>
      <c r="DE1483" s="75"/>
      <c r="DF1483" s="75"/>
      <c r="DG1483" s="75"/>
      <c r="DH1483" s="75"/>
      <c r="DI1483" s="75"/>
      <c r="DJ1483" s="75"/>
      <c r="DK1483" s="75"/>
      <c r="DL1483" s="75"/>
      <c r="DM1483" s="75"/>
      <c r="DN1483" s="75"/>
      <c r="DO1483" s="75"/>
      <c r="DP1483" s="75"/>
      <c r="DQ1483" s="75"/>
      <c r="DR1483" s="75"/>
      <c r="DS1483" s="75"/>
      <c r="DT1483" s="75"/>
      <c r="DU1483" s="75"/>
      <c r="DV1483" s="75"/>
      <c r="DW1483" s="75"/>
      <c r="DX1483" s="75"/>
      <c r="DY1483" s="75"/>
      <c r="DZ1483" s="75"/>
      <c r="EA1483" s="75"/>
      <c r="EB1483" s="75"/>
      <c r="EC1483" s="75"/>
      <c r="ED1483" s="75"/>
      <c r="EE1483" s="75"/>
      <c r="EF1483" s="75"/>
      <c r="EG1483" s="75"/>
      <c r="EH1483" s="75"/>
      <c r="EI1483" s="75"/>
      <c r="EJ1483" s="75"/>
      <c r="EK1483" s="75"/>
      <c r="EL1483" s="75"/>
      <c r="EM1483" s="75"/>
      <c r="EN1483" s="75"/>
      <c r="EO1483" s="75"/>
      <c r="EP1483" s="75"/>
      <c r="EQ1483" s="75"/>
      <c r="ER1483" s="75"/>
      <c r="ES1483" s="75"/>
      <c r="ET1483" s="75"/>
      <c r="EU1483" s="75"/>
      <c r="EV1483" s="75"/>
      <c r="EW1483" s="75"/>
      <c r="EX1483" s="75"/>
      <c r="EY1483" s="75"/>
      <c r="EZ1483" s="75"/>
      <c r="FA1483" s="75"/>
      <c r="FB1483" s="75"/>
      <c r="FC1483" s="75"/>
      <c r="FD1483" s="75"/>
      <c r="FE1483" s="75"/>
      <c r="FF1483" s="75"/>
      <c r="FG1483" s="75"/>
      <c r="FH1483" s="75"/>
      <c r="FI1483" s="75"/>
      <c r="FJ1483" s="75"/>
      <c r="FK1483" s="74"/>
      <c r="FL1483" s="74"/>
      <c r="FM1483" s="74"/>
    </row>
    <row r="1484" spans="2:169" s="686" customFormat="1" x14ac:dyDescent="0.3">
      <c r="B1484" s="750"/>
      <c r="C1484" s="750"/>
      <c r="D1484" s="670"/>
      <c r="E1484" s="753"/>
      <c r="F1484" s="753"/>
      <c r="G1484" s="670"/>
      <c r="H1484" s="646"/>
      <c r="I1484" s="646"/>
      <c r="J1484" s="744"/>
      <c r="K1484" s="745"/>
      <c r="L1484" s="746"/>
      <c r="AS1484" s="75"/>
      <c r="AT1484" s="75"/>
      <c r="AU1484" s="75"/>
      <c r="AV1484" s="75"/>
      <c r="AW1484" s="75"/>
      <c r="AX1484" s="75"/>
      <c r="AY1484" s="75"/>
      <c r="AZ1484" s="75"/>
      <c r="BA1484" s="75"/>
      <c r="BB1484" s="75"/>
      <c r="BC1484" s="75"/>
      <c r="BD1484" s="75"/>
      <c r="BE1484" s="75"/>
      <c r="BF1484" s="75"/>
      <c r="BG1484" s="75"/>
      <c r="BH1484" s="75"/>
      <c r="BI1484" s="75"/>
      <c r="BJ1484" s="75"/>
      <c r="BK1484" s="75"/>
      <c r="BL1484" s="75"/>
      <c r="BM1484" s="75"/>
      <c r="BN1484" s="75"/>
      <c r="BO1484" s="75"/>
      <c r="BP1484" s="75"/>
      <c r="BQ1484" s="75"/>
      <c r="BR1484" s="75"/>
      <c r="BS1484" s="75"/>
      <c r="BT1484" s="75"/>
      <c r="BU1484" s="75"/>
      <c r="BV1484" s="75"/>
      <c r="BW1484" s="75"/>
      <c r="BX1484" s="75"/>
      <c r="BY1484" s="75"/>
      <c r="BZ1484" s="75"/>
      <c r="CA1484" s="75"/>
      <c r="CB1484" s="75"/>
      <c r="CC1484" s="75"/>
      <c r="CD1484" s="75"/>
      <c r="CE1484" s="75"/>
      <c r="CF1484" s="75"/>
      <c r="CG1484" s="75"/>
      <c r="CH1484" s="75"/>
      <c r="CI1484" s="75"/>
      <c r="CJ1484" s="75"/>
      <c r="CK1484" s="75"/>
      <c r="CL1484" s="75"/>
      <c r="CM1484" s="75"/>
      <c r="CN1484" s="75"/>
      <c r="CO1484" s="75"/>
      <c r="CP1484" s="75"/>
      <c r="CQ1484" s="75"/>
      <c r="CR1484" s="75"/>
      <c r="CS1484" s="75"/>
      <c r="CT1484" s="75"/>
      <c r="CU1484" s="75"/>
      <c r="CV1484" s="75"/>
      <c r="CW1484" s="75"/>
      <c r="CX1484" s="75"/>
      <c r="CY1484" s="75"/>
      <c r="CZ1484" s="75"/>
      <c r="DA1484" s="75"/>
      <c r="DB1484" s="75"/>
      <c r="DC1484" s="75"/>
      <c r="DD1484" s="75"/>
      <c r="DE1484" s="75"/>
      <c r="DF1484" s="75"/>
      <c r="DG1484" s="75"/>
      <c r="DH1484" s="75"/>
      <c r="DI1484" s="75"/>
      <c r="DJ1484" s="75"/>
      <c r="DK1484" s="75"/>
      <c r="DL1484" s="75"/>
      <c r="DM1484" s="75"/>
      <c r="DN1484" s="75"/>
      <c r="DO1484" s="75"/>
      <c r="DP1484" s="75"/>
      <c r="DQ1484" s="75"/>
      <c r="DR1484" s="75"/>
      <c r="DS1484" s="75"/>
      <c r="DT1484" s="75"/>
      <c r="DU1484" s="75"/>
      <c r="DV1484" s="75"/>
      <c r="DW1484" s="75"/>
      <c r="DX1484" s="75"/>
      <c r="DY1484" s="75"/>
      <c r="DZ1484" s="75"/>
      <c r="EA1484" s="75"/>
      <c r="EB1484" s="75"/>
      <c r="EC1484" s="75"/>
      <c r="ED1484" s="75"/>
      <c r="EE1484" s="75"/>
      <c r="EF1484" s="75"/>
      <c r="EG1484" s="75"/>
      <c r="EH1484" s="75"/>
      <c r="EI1484" s="75"/>
      <c r="EJ1484" s="75"/>
      <c r="EK1484" s="75"/>
      <c r="EL1484" s="75"/>
      <c r="EM1484" s="75"/>
      <c r="EN1484" s="75"/>
      <c r="EO1484" s="75"/>
      <c r="EP1484" s="75"/>
      <c r="EQ1484" s="75"/>
      <c r="ER1484" s="75"/>
      <c r="ES1484" s="75"/>
      <c r="ET1484" s="75"/>
      <c r="EU1484" s="75"/>
      <c r="EV1484" s="75"/>
      <c r="EW1484" s="75"/>
      <c r="EX1484" s="75"/>
      <c r="EY1484" s="75"/>
      <c r="EZ1484" s="75"/>
      <c r="FA1484" s="75"/>
      <c r="FB1484" s="75"/>
      <c r="FC1484" s="75"/>
      <c r="FD1484" s="75"/>
      <c r="FE1484" s="75"/>
      <c r="FF1484" s="75"/>
      <c r="FG1484" s="75"/>
      <c r="FH1484" s="75"/>
      <c r="FI1484" s="75"/>
      <c r="FJ1484" s="75"/>
      <c r="FK1484" s="74"/>
      <c r="FL1484" s="74"/>
      <c r="FM1484" s="74"/>
    </row>
    <row r="1485" spans="2:169" s="686" customFormat="1" x14ac:dyDescent="0.3">
      <c r="B1485" s="750"/>
      <c r="C1485" s="750"/>
      <c r="D1485" s="670"/>
      <c r="E1485" s="753"/>
      <c r="F1485" s="753"/>
      <c r="G1485" s="670"/>
      <c r="H1485" s="646"/>
      <c r="I1485" s="646"/>
      <c r="J1485" s="744"/>
      <c r="K1485" s="745"/>
      <c r="L1485" s="746"/>
      <c r="AS1485" s="75"/>
      <c r="AT1485" s="75"/>
      <c r="AU1485" s="75"/>
      <c r="AV1485" s="75"/>
      <c r="AW1485" s="75"/>
      <c r="AX1485" s="75"/>
      <c r="AY1485" s="75"/>
      <c r="AZ1485" s="75"/>
      <c r="BA1485" s="75"/>
      <c r="BB1485" s="75"/>
      <c r="BC1485" s="75"/>
      <c r="BD1485" s="75"/>
      <c r="BE1485" s="75"/>
      <c r="BF1485" s="75"/>
      <c r="BG1485" s="75"/>
      <c r="BH1485" s="75"/>
      <c r="BI1485" s="75"/>
      <c r="BJ1485" s="75"/>
      <c r="BK1485" s="75"/>
      <c r="BL1485" s="75"/>
      <c r="BM1485" s="75"/>
      <c r="BN1485" s="75"/>
      <c r="BO1485" s="75"/>
      <c r="BP1485" s="75"/>
      <c r="BQ1485" s="75"/>
      <c r="BR1485" s="75"/>
      <c r="BS1485" s="75"/>
      <c r="BT1485" s="75"/>
      <c r="BU1485" s="75"/>
      <c r="BV1485" s="75"/>
      <c r="BW1485" s="75"/>
      <c r="BX1485" s="75"/>
      <c r="BY1485" s="75"/>
      <c r="BZ1485" s="75"/>
      <c r="CA1485" s="75"/>
      <c r="CB1485" s="75"/>
      <c r="CC1485" s="75"/>
      <c r="CD1485" s="75"/>
      <c r="CE1485" s="75"/>
      <c r="CF1485" s="75"/>
      <c r="CG1485" s="75"/>
      <c r="CH1485" s="75"/>
      <c r="CI1485" s="75"/>
      <c r="CJ1485" s="75"/>
      <c r="CK1485" s="75"/>
      <c r="CL1485" s="75"/>
      <c r="CM1485" s="75"/>
      <c r="CN1485" s="75"/>
      <c r="CO1485" s="75"/>
      <c r="CP1485" s="75"/>
      <c r="CQ1485" s="75"/>
      <c r="CR1485" s="75"/>
      <c r="CS1485" s="75"/>
      <c r="CT1485" s="75"/>
      <c r="CU1485" s="75"/>
      <c r="CV1485" s="75"/>
      <c r="CW1485" s="75"/>
      <c r="CX1485" s="75"/>
      <c r="CY1485" s="75"/>
      <c r="CZ1485" s="75"/>
      <c r="DA1485" s="75"/>
      <c r="DB1485" s="75"/>
      <c r="DC1485" s="75"/>
      <c r="DD1485" s="75"/>
      <c r="DE1485" s="75"/>
      <c r="DF1485" s="75"/>
      <c r="DG1485" s="75"/>
      <c r="DH1485" s="75"/>
      <c r="DI1485" s="75"/>
      <c r="DJ1485" s="75"/>
      <c r="DK1485" s="75"/>
      <c r="DL1485" s="75"/>
      <c r="DM1485" s="75"/>
      <c r="DN1485" s="75"/>
      <c r="DO1485" s="75"/>
      <c r="DP1485" s="75"/>
      <c r="DQ1485" s="75"/>
      <c r="DR1485" s="75"/>
      <c r="DS1485" s="75"/>
      <c r="DT1485" s="75"/>
      <c r="DU1485" s="75"/>
      <c r="DV1485" s="75"/>
      <c r="DW1485" s="75"/>
      <c r="DX1485" s="75"/>
      <c r="DY1485" s="75"/>
      <c r="DZ1485" s="75"/>
      <c r="EA1485" s="75"/>
      <c r="EB1485" s="75"/>
      <c r="EC1485" s="75"/>
      <c r="ED1485" s="75"/>
      <c r="EE1485" s="75"/>
      <c r="EF1485" s="75"/>
      <c r="EG1485" s="75"/>
      <c r="EH1485" s="75"/>
      <c r="EI1485" s="75"/>
      <c r="EJ1485" s="75"/>
      <c r="EK1485" s="75"/>
      <c r="EL1485" s="75"/>
      <c r="EM1485" s="75"/>
      <c r="EN1485" s="75"/>
      <c r="EO1485" s="75"/>
      <c r="EP1485" s="75"/>
      <c r="EQ1485" s="75"/>
      <c r="ER1485" s="75"/>
      <c r="ES1485" s="75"/>
      <c r="ET1485" s="75"/>
      <c r="EU1485" s="75"/>
      <c r="EV1485" s="75"/>
      <c r="EW1485" s="75"/>
      <c r="EX1485" s="75"/>
      <c r="EY1485" s="75"/>
      <c r="EZ1485" s="75"/>
      <c r="FA1485" s="75"/>
      <c r="FB1485" s="75"/>
      <c r="FC1485" s="75"/>
      <c r="FD1485" s="75"/>
      <c r="FE1485" s="75"/>
      <c r="FF1485" s="75"/>
      <c r="FG1485" s="75"/>
      <c r="FH1485" s="75"/>
      <c r="FI1485" s="75"/>
      <c r="FJ1485" s="75"/>
      <c r="FK1485" s="74"/>
      <c r="FL1485" s="74"/>
      <c r="FM1485" s="74"/>
    </row>
    <row r="1486" spans="2:169" s="686" customFormat="1" x14ac:dyDescent="0.3">
      <c r="B1486" s="750"/>
      <c r="C1486" s="750"/>
      <c r="D1486" s="670"/>
      <c r="E1486" s="753"/>
      <c r="F1486" s="753"/>
      <c r="G1486" s="670"/>
      <c r="H1486" s="646"/>
      <c r="I1486" s="646"/>
      <c r="J1486" s="744"/>
      <c r="K1486" s="745"/>
      <c r="L1486" s="746"/>
      <c r="AS1486" s="75"/>
      <c r="AT1486" s="75"/>
      <c r="AU1486" s="75"/>
      <c r="AV1486" s="75"/>
      <c r="AW1486" s="75"/>
      <c r="AX1486" s="75"/>
      <c r="AY1486" s="75"/>
      <c r="AZ1486" s="75"/>
      <c r="BA1486" s="75"/>
      <c r="BB1486" s="75"/>
      <c r="BC1486" s="75"/>
      <c r="BD1486" s="75"/>
      <c r="BE1486" s="75"/>
      <c r="BF1486" s="75"/>
      <c r="BG1486" s="75"/>
      <c r="BH1486" s="75"/>
      <c r="BI1486" s="75"/>
      <c r="BJ1486" s="75"/>
      <c r="BK1486" s="75"/>
      <c r="BL1486" s="75"/>
      <c r="BM1486" s="75"/>
      <c r="BN1486" s="75"/>
      <c r="BO1486" s="75"/>
      <c r="BP1486" s="75"/>
      <c r="BQ1486" s="75"/>
      <c r="BR1486" s="75"/>
      <c r="BS1486" s="75"/>
      <c r="BT1486" s="75"/>
      <c r="BU1486" s="75"/>
      <c r="BV1486" s="75"/>
      <c r="BW1486" s="75"/>
      <c r="BX1486" s="75"/>
      <c r="BY1486" s="75"/>
      <c r="BZ1486" s="75"/>
      <c r="CA1486" s="75"/>
      <c r="CB1486" s="75"/>
      <c r="CC1486" s="75"/>
      <c r="CD1486" s="75"/>
      <c r="CE1486" s="75"/>
      <c r="CF1486" s="75"/>
      <c r="CG1486" s="75"/>
      <c r="CH1486" s="75"/>
      <c r="CI1486" s="75"/>
      <c r="CJ1486" s="75"/>
      <c r="CK1486" s="75"/>
      <c r="CL1486" s="75"/>
      <c r="CM1486" s="75"/>
      <c r="CN1486" s="75"/>
      <c r="CO1486" s="75"/>
      <c r="CP1486" s="75"/>
      <c r="CQ1486" s="75"/>
      <c r="CR1486" s="75"/>
      <c r="CS1486" s="75"/>
      <c r="CT1486" s="75"/>
      <c r="CU1486" s="75"/>
      <c r="CV1486" s="75"/>
      <c r="CW1486" s="75"/>
      <c r="CX1486" s="75"/>
      <c r="CY1486" s="75"/>
      <c r="CZ1486" s="75"/>
      <c r="DA1486" s="75"/>
      <c r="DB1486" s="75"/>
      <c r="DC1486" s="75"/>
      <c r="DD1486" s="75"/>
      <c r="DE1486" s="75"/>
      <c r="DF1486" s="75"/>
      <c r="DG1486" s="75"/>
      <c r="DH1486" s="75"/>
      <c r="DI1486" s="75"/>
      <c r="DJ1486" s="75"/>
      <c r="DK1486" s="75"/>
      <c r="DL1486" s="75"/>
      <c r="DM1486" s="75"/>
      <c r="DN1486" s="75"/>
      <c r="DO1486" s="75"/>
      <c r="DP1486" s="75"/>
      <c r="DQ1486" s="75"/>
      <c r="DR1486" s="75"/>
      <c r="DS1486" s="75"/>
      <c r="DT1486" s="75"/>
      <c r="DU1486" s="75"/>
      <c r="DV1486" s="75"/>
      <c r="DW1486" s="75"/>
      <c r="DX1486" s="75"/>
      <c r="DY1486" s="75"/>
      <c r="DZ1486" s="75"/>
      <c r="EA1486" s="75"/>
      <c r="EB1486" s="75"/>
      <c r="EC1486" s="75"/>
      <c r="ED1486" s="75"/>
      <c r="EE1486" s="75"/>
      <c r="EF1486" s="75"/>
      <c r="EG1486" s="75"/>
      <c r="EH1486" s="75"/>
      <c r="EI1486" s="75"/>
      <c r="EJ1486" s="75"/>
      <c r="EK1486" s="75"/>
      <c r="EL1486" s="75"/>
      <c r="EM1486" s="75"/>
      <c r="EN1486" s="75"/>
      <c r="EO1486" s="75"/>
      <c r="EP1486" s="75"/>
      <c r="EQ1486" s="75"/>
      <c r="ER1486" s="75"/>
      <c r="ES1486" s="75"/>
      <c r="ET1486" s="75"/>
      <c r="EU1486" s="75"/>
      <c r="EV1486" s="75"/>
      <c r="EW1486" s="75"/>
      <c r="EX1486" s="75"/>
      <c r="EY1486" s="75"/>
      <c r="EZ1486" s="75"/>
      <c r="FA1486" s="75"/>
      <c r="FB1486" s="75"/>
      <c r="FC1486" s="75"/>
      <c r="FD1486" s="75"/>
      <c r="FE1486" s="75"/>
      <c r="FF1486" s="75"/>
      <c r="FG1486" s="75"/>
      <c r="FH1486" s="75"/>
      <c r="FI1486" s="75"/>
      <c r="FJ1486" s="75"/>
      <c r="FK1486" s="74"/>
      <c r="FL1486" s="74"/>
      <c r="FM1486" s="74"/>
    </row>
    <row r="1487" spans="2:169" s="686" customFormat="1" x14ac:dyDescent="0.3">
      <c r="B1487" s="750"/>
      <c r="C1487" s="750"/>
      <c r="D1487" s="670"/>
      <c r="E1487" s="753"/>
      <c r="F1487" s="753"/>
      <c r="G1487" s="670"/>
      <c r="H1487" s="646"/>
      <c r="I1487" s="646"/>
      <c r="J1487" s="744"/>
      <c r="K1487" s="745"/>
      <c r="L1487" s="746"/>
      <c r="AS1487" s="75"/>
      <c r="AT1487" s="75"/>
      <c r="AU1487" s="75"/>
      <c r="AV1487" s="75"/>
      <c r="AW1487" s="75"/>
      <c r="AX1487" s="75"/>
      <c r="AY1487" s="75"/>
      <c r="AZ1487" s="75"/>
      <c r="BA1487" s="75"/>
      <c r="BB1487" s="75"/>
      <c r="BC1487" s="75"/>
      <c r="BD1487" s="75"/>
      <c r="BE1487" s="75"/>
      <c r="BF1487" s="75"/>
      <c r="BG1487" s="75"/>
      <c r="BH1487" s="75"/>
      <c r="BI1487" s="75"/>
      <c r="BJ1487" s="75"/>
      <c r="BK1487" s="75"/>
      <c r="BL1487" s="75"/>
      <c r="BM1487" s="75"/>
      <c r="BN1487" s="75"/>
      <c r="BO1487" s="75"/>
      <c r="BP1487" s="75"/>
      <c r="BQ1487" s="75"/>
      <c r="BR1487" s="75"/>
      <c r="BS1487" s="75"/>
      <c r="BT1487" s="75"/>
      <c r="BU1487" s="75"/>
      <c r="BV1487" s="75"/>
      <c r="BW1487" s="75"/>
      <c r="BX1487" s="75"/>
      <c r="BY1487" s="75"/>
      <c r="BZ1487" s="75"/>
      <c r="CA1487" s="75"/>
      <c r="CB1487" s="75"/>
      <c r="CC1487" s="75"/>
      <c r="CD1487" s="75"/>
      <c r="CE1487" s="75"/>
      <c r="CF1487" s="75"/>
      <c r="CG1487" s="75"/>
      <c r="CH1487" s="75"/>
      <c r="CI1487" s="75"/>
      <c r="CJ1487" s="75"/>
      <c r="CK1487" s="75"/>
      <c r="CL1487" s="75"/>
      <c r="CM1487" s="75"/>
      <c r="CN1487" s="75"/>
      <c r="CO1487" s="75"/>
      <c r="CP1487" s="75"/>
      <c r="CQ1487" s="75"/>
      <c r="CR1487" s="75"/>
      <c r="CS1487" s="75"/>
      <c r="CT1487" s="75"/>
      <c r="CU1487" s="75"/>
      <c r="CV1487" s="75"/>
      <c r="CW1487" s="75"/>
      <c r="CX1487" s="75"/>
      <c r="CY1487" s="75"/>
      <c r="CZ1487" s="75"/>
      <c r="DA1487" s="75"/>
      <c r="DB1487" s="75"/>
      <c r="DC1487" s="75"/>
      <c r="DD1487" s="75"/>
      <c r="DE1487" s="75"/>
      <c r="DF1487" s="75"/>
      <c r="DG1487" s="75"/>
      <c r="DH1487" s="75"/>
      <c r="DI1487" s="75"/>
      <c r="DJ1487" s="75"/>
      <c r="DK1487" s="75"/>
      <c r="DL1487" s="75"/>
      <c r="DM1487" s="75"/>
      <c r="DN1487" s="75"/>
      <c r="DO1487" s="75"/>
      <c r="DP1487" s="75"/>
      <c r="DQ1487" s="75"/>
      <c r="DR1487" s="75"/>
      <c r="DS1487" s="75"/>
      <c r="DT1487" s="75"/>
      <c r="DU1487" s="75"/>
      <c r="DV1487" s="75"/>
      <c r="DW1487" s="75"/>
      <c r="DX1487" s="75"/>
      <c r="DY1487" s="75"/>
      <c r="DZ1487" s="75"/>
      <c r="EA1487" s="75"/>
      <c r="EB1487" s="75"/>
      <c r="EC1487" s="75"/>
      <c r="ED1487" s="75"/>
      <c r="EE1487" s="75"/>
      <c r="EF1487" s="75"/>
      <c r="EG1487" s="75"/>
      <c r="EH1487" s="75"/>
      <c r="EI1487" s="75"/>
      <c r="EJ1487" s="75"/>
      <c r="EK1487" s="75"/>
      <c r="EL1487" s="75"/>
      <c r="EM1487" s="75"/>
      <c r="EN1487" s="75"/>
      <c r="EO1487" s="75"/>
      <c r="EP1487" s="75"/>
      <c r="EQ1487" s="75"/>
      <c r="ER1487" s="75"/>
      <c r="ES1487" s="75"/>
      <c r="ET1487" s="75"/>
      <c r="EU1487" s="75"/>
      <c r="EV1487" s="75"/>
      <c r="EW1487" s="75"/>
      <c r="EX1487" s="75"/>
      <c r="EY1487" s="75"/>
      <c r="EZ1487" s="75"/>
      <c r="FA1487" s="75"/>
      <c r="FB1487" s="75"/>
      <c r="FC1487" s="75"/>
      <c r="FD1487" s="75"/>
      <c r="FE1487" s="75"/>
      <c r="FF1487" s="75"/>
      <c r="FG1487" s="75"/>
      <c r="FH1487" s="75"/>
      <c r="FI1487" s="75"/>
      <c r="FJ1487" s="75"/>
      <c r="FK1487" s="74"/>
      <c r="FL1487" s="74"/>
      <c r="FM1487" s="74"/>
    </row>
    <row r="1488" spans="2:169" s="686" customFormat="1" x14ac:dyDescent="0.3">
      <c r="B1488" s="750"/>
      <c r="C1488" s="750"/>
      <c r="D1488" s="670"/>
      <c r="E1488" s="753"/>
      <c r="F1488" s="753"/>
      <c r="G1488" s="670"/>
      <c r="H1488" s="646"/>
      <c r="I1488" s="646"/>
      <c r="J1488" s="744"/>
      <c r="K1488" s="745"/>
      <c r="L1488" s="746"/>
      <c r="AS1488" s="75"/>
      <c r="AT1488" s="75"/>
      <c r="AU1488" s="75"/>
      <c r="AV1488" s="75"/>
      <c r="AW1488" s="75"/>
      <c r="AX1488" s="75"/>
      <c r="AY1488" s="75"/>
      <c r="AZ1488" s="75"/>
      <c r="BA1488" s="75"/>
      <c r="BB1488" s="75"/>
      <c r="BC1488" s="75"/>
      <c r="BD1488" s="75"/>
      <c r="BE1488" s="75"/>
      <c r="BF1488" s="75"/>
      <c r="BG1488" s="75"/>
      <c r="BH1488" s="75"/>
      <c r="BI1488" s="75"/>
      <c r="BJ1488" s="75"/>
      <c r="BK1488" s="75"/>
      <c r="BL1488" s="75"/>
      <c r="BM1488" s="75"/>
      <c r="BN1488" s="75"/>
      <c r="BO1488" s="75"/>
      <c r="BP1488" s="75"/>
      <c r="BQ1488" s="75"/>
      <c r="BR1488" s="75"/>
      <c r="BS1488" s="75"/>
      <c r="BT1488" s="75"/>
      <c r="BU1488" s="75"/>
      <c r="BV1488" s="75"/>
      <c r="BW1488" s="75"/>
      <c r="BX1488" s="75"/>
      <c r="BY1488" s="75"/>
      <c r="BZ1488" s="75"/>
      <c r="CA1488" s="75"/>
      <c r="CB1488" s="75"/>
      <c r="CC1488" s="75"/>
      <c r="CD1488" s="75"/>
      <c r="CE1488" s="75"/>
      <c r="CF1488" s="75"/>
      <c r="CG1488" s="75"/>
      <c r="CH1488" s="75"/>
      <c r="CI1488" s="75"/>
      <c r="CJ1488" s="75"/>
      <c r="CK1488" s="75"/>
      <c r="CL1488" s="75"/>
      <c r="CM1488" s="75"/>
      <c r="CN1488" s="75"/>
      <c r="CO1488" s="75"/>
      <c r="CP1488" s="75"/>
      <c r="CQ1488" s="75"/>
      <c r="CR1488" s="75"/>
      <c r="CS1488" s="75"/>
      <c r="CT1488" s="75"/>
      <c r="CU1488" s="75"/>
      <c r="CV1488" s="75"/>
      <c r="CW1488" s="75"/>
      <c r="CX1488" s="75"/>
      <c r="CY1488" s="75"/>
      <c r="CZ1488" s="75"/>
      <c r="DA1488" s="75"/>
      <c r="DB1488" s="75"/>
      <c r="DC1488" s="75"/>
      <c r="DD1488" s="75"/>
      <c r="DE1488" s="75"/>
      <c r="DF1488" s="75"/>
      <c r="DG1488" s="75"/>
      <c r="DH1488" s="75"/>
      <c r="DI1488" s="75"/>
      <c r="DJ1488" s="75"/>
      <c r="DK1488" s="75"/>
      <c r="DL1488" s="75"/>
      <c r="DM1488" s="75"/>
      <c r="DN1488" s="75"/>
      <c r="DO1488" s="75"/>
      <c r="DP1488" s="75"/>
      <c r="DQ1488" s="75"/>
      <c r="DR1488" s="75"/>
      <c r="DS1488" s="75"/>
      <c r="DT1488" s="75"/>
      <c r="DU1488" s="75"/>
      <c r="DV1488" s="75"/>
      <c r="DW1488" s="75"/>
      <c r="DX1488" s="75"/>
      <c r="DY1488" s="75"/>
      <c r="DZ1488" s="75"/>
      <c r="EA1488" s="75"/>
      <c r="EB1488" s="75"/>
      <c r="EC1488" s="75"/>
      <c r="ED1488" s="75"/>
      <c r="EE1488" s="75"/>
      <c r="EF1488" s="75"/>
      <c r="EG1488" s="75"/>
      <c r="EH1488" s="75"/>
      <c r="EI1488" s="75"/>
      <c r="EJ1488" s="75"/>
      <c r="EK1488" s="75"/>
      <c r="EL1488" s="75"/>
      <c r="EM1488" s="75"/>
      <c r="EN1488" s="75"/>
      <c r="EO1488" s="75"/>
      <c r="EP1488" s="75"/>
      <c r="EQ1488" s="75"/>
      <c r="ER1488" s="75"/>
      <c r="ES1488" s="75"/>
      <c r="ET1488" s="75"/>
      <c r="EU1488" s="75"/>
      <c r="EV1488" s="75"/>
      <c r="EW1488" s="75"/>
      <c r="EX1488" s="75"/>
      <c r="EY1488" s="75"/>
      <c r="EZ1488" s="75"/>
      <c r="FA1488" s="75"/>
      <c r="FB1488" s="75"/>
      <c r="FC1488" s="75"/>
      <c r="FD1488" s="75"/>
      <c r="FE1488" s="75"/>
      <c r="FF1488" s="75"/>
      <c r="FG1488" s="75"/>
      <c r="FH1488" s="75"/>
      <c r="FI1488" s="75"/>
      <c r="FJ1488" s="75"/>
      <c r="FK1488" s="74"/>
      <c r="FL1488" s="74"/>
      <c r="FM1488" s="74"/>
    </row>
    <row r="1489" spans="2:169" s="686" customFormat="1" x14ac:dyDescent="0.3">
      <c r="B1489" s="750"/>
      <c r="C1489" s="750"/>
      <c r="D1489" s="670"/>
      <c r="E1489" s="753"/>
      <c r="F1489" s="753"/>
      <c r="G1489" s="670"/>
      <c r="H1489" s="646"/>
      <c r="I1489" s="646"/>
      <c r="J1489" s="744"/>
      <c r="K1489" s="745"/>
      <c r="L1489" s="746"/>
      <c r="AS1489" s="75"/>
      <c r="AT1489" s="75"/>
      <c r="AU1489" s="75"/>
      <c r="AV1489" s="75"/>
      <c r="AW1489" s="75"/>
      <c r="AX1489" s="75"/>
      <c r="AY1489" s="75"/>
      <c r="AZ1489" s="75"/>
      <c r="BA1489" s="75"/>
      <c r="BB1489" s="75"/>
      <c r="BC1489" s="75"/>
      <c r="BD1489" s="75"/>
      <c r="BE1489" s="75"/>
      <c r="BF1489" s="75"/>
      <c r="BG1489" s="75"/>
      <c r="BH1489" s="75"/>
      <c r="BI1489" s="75"/>
      <c r="BJ1489" s="75"/>
      <c r="BK1489" s="75"/>
      <c r="BL1489" s="75"/>
      <c r="BM1489" s="75"/>
      <c r="BN1489" s="75"/>
      <c r="BO1489" s="75"/>
      <c r="BP1489" s="75"/>
      <c r="BQ1489" s="75"/>
      <c r="BR1489" s="75"/>
      <c r="BS1489" s="75"/>
      <c r="BT1489" s="75"/>
      <c r="BU1489" s="75"/>
      <c r="BV1489" s="75"/>
      <c r="BW1489" s="75"/>
      <c r="BX1489" s="75"/>
      <c r="BY1489" s="75"/>
      <c r="BZ1489" s="75"/>
      <c r="CA1489" s="75"/>
      <c r="CB1489" s="75"/>
      <c r="CC1489" s="75"/>
      <c r="CD1489" s="75"/>
      <c r="CE1489" s="75"/>
      <c r="CF1489" s="75"/>
      <c r="CG1489" s="75"/>
      <c r="CH1489" s="75"/>
      <c r="CI1489" s="75"/>
      <c r="CJ1489" s="75"/>
      <c r="CK1489" s="75"/>
      <c r="CL1489" s="75"/>
      <c r="CM1489" s="75"/>
      <c r="CN1489" s="75"/>
      <c r="CO1489" s="75"/>
      <c r="CP1489" s="75"/>
      <c r="CQ1489" s="75"/>
      <c r="CR1489" s="75"/>
      <c r="CS1489" s="75"/>
      <c r="CT1489" s="75"/>
      <c r="CU1489" s="75"/>
      <c r="CV1489" s="75"/>
      <c r="CW1489" s="75"/>
      <c r="CX1489" s="75"/>
      <c r="CY1489" s="75"/>
      <c r="CZ1489" s="75"/>
      <c r="DA1489" s="75"/>
      <c r="DB1489" s="75"/>
      <c r="DC1489" s="75"/>
      <c r="DD1489" s="75"/>
      <c r="DE1489" s="75"/>
      <c r="DF1489" s="75"/>
      <c r="DG1489" s="75"/>
      <c r="DH1489" s="75"/>
      <c r="DI1489" s="75"/>
      <c r="DJ1489" s="75"/>
      <c r="DK1489" s="75"/>
      <c r="DL1489" s="75"/>
      <c r="DM1489" s="75"/>
      <c r="DN1489" s="75"/>
      <c r="DO1489" s="75"/>
      <c r="DP1489" s="75"/>
      <c r="DQ1489" s="75"/>
      <c r="DR1489" s="75"/>
      <c r="DS1489" s="75"/>
      <c r="DT1489" s="75"/>
      <c r="DU1489" s="75"/>
      <c r="DV1489" s="75"/>
      <c r="DW1489" s="75"/>
      <c r="DX1489" s="75"/>
      <c r="DY1489" s="75"/>
      <c r="DZ1489" s="75"/>
      <c r="EA1489" s="75"/>
      <c r="EB1489" s="75"/>
      <c r="EC1489" s="75"/>
      <c r="ED1489" s="75"/>
      <c r="EE1489" s="75"/>
      <c r="EF1489" s="75"/>
      <c r="EG1489" s="75"/>
      <c r="EH1489" s="75"/>
      <c r="EI1489" s="75"/>
      <c r="EJ1489" s="75"/>
      <c r="EK1489" s="75"/>
      <c r="EL1489" s="75"/>
      <c r="EM1489" s="75"/>
      <c r="EN1489" s="75"/>
      <c r="EO1489" s="75"/>
      <c r="EP1489" s="75"/>
      <c r="EQ1489" s="75"/>
      <c r="ER1489" s="75"/>
      <c r="ES1489" s="75"/>
      <c r="ET1489" s="75"/>
      <c r="EU1489" s="75"/>
      <c r="EV1489" s="75"/>
      <c r="EW1489" s="75"/>
      <c r="EX1489" s="75"/>
      <c r="EY1489" s="75"/>
      <c r="EZ1489" s="75"/>
      <c r="FA1489" s="75"/>
      <c r="FB1489" s="75"/>
      <c r="FC1489" s="75"/>
      <c r="FD1489" s="75"/>
      <c r="FE1489" s="75"/>
      <c r="FF1489" s="75"/>
      <c r="FG1489" s="75"/>
      <c r="FH1489" s="75"/>
      <c r="FI1489" s="75"/>
      <c r="FJ1489" s="75"/>
      <c r="FK1489" s="74"/>
      <c r="FL1489" s="74"/>
      <c r="FM1489" s="74"/>
    </row>
    <row r="1490" spans="2:169" s="686" customFormat="1" x14ac:dyDescent="0.3">
      <c r="B1490" s="750"/>
      <c r="C1490" s="750"/>
      <c r="D1490" s="670"/>
      <c r="E1490" s="753"/>
      <c r="F1490" s="753"/>
      <c r="G1490" s="670"/>
      <c r="H1490" s="646"/>
      <c r="I1490" s="646"/>
      <c r="J1490" s="744"/>
      <c r="K1490" s="745"/>
      <c r="L1490" s="746"/>
      <c r="AS1490" s="75"/>
      <c r="AT1490" s="75"/>
      <c r="AU1490" s="75"/>
      <c r="AV1490" s="75"/>
      <c r="AW1490" s="75"/>
      <c r="AX1490" s="75"/>
      <c r="AY1490" s="75"/>
      <c r="AZ1490" s="75"/>
      <c r="BA1490" s="75"/>
      <c r="BB1490" s="75"/>
      <c r="BC1490" s="75"/>
      <c r="BD1490" s="75"/>
      <c r="BE1490" s="75"/>
      <c r="BF1490" s="75"/>
      <c r="BG1490" s="75"/>
      <c r="BH1490" s="75"/>
      <c r="BI1490" s="75"/>
      <c r="BJ1490" s="75"/>
      <c r="BK1490" s="75"/>
      <c r="BL1490" s="75"/>
      <c r="BM1490" s="75"/>
      <c r="BN1490" s="75"/>
      <c r="BO1490" s="75"/>
      <c r="BP1490" s="75"/>
      <c r="BQ1490" s="75"/>
      <c r="BR1490" s="75"/>
      <c r="BS1490" s="75"/>
      <c r="BT1490" s="75"/>
      <c r="BU1490" s="75"/>
      <c r="BV1490" s="75"/>
      <c r="BW1490" s="75"/>
      <c r="BX1490" s="75"/>
      <c r="BY1490" s="75"/>
      <c r="BZ1490" s="75"/>
      <c r="CA1490" s="75"/>
      <c r="CB1490" s="75"/>
      <c r="CC1490" s="75"/>
      <c r="CD1490" s="75"/>
      <c r="CE1490" s="75"/>
      <c r="CF1490" s="75"/>
      <c r="CG1490" s="75"/>
      <c r="CH1490" s="75"/>
      <c r="CI1490" s="75"/>
      <c r="CJ1490" s="75"/>
      <c r="CK1490" s="75"/>
      <c r="CL1490" s="75"/>
      <c r="CM1490" s="75"/>
      <c r="CN1490" s="75"/>
      <c r="CO1490" s="75"/>
      <c r="CP1490" s="75"/>
      <c r="CQ1490" s="75"/>
      <c r="CR1490" s="75"/>
      <c r="CS1490" s="75"/>
      <c r="CT1490" s="75"/>
      <c r="CU1490" s="75"/>
      <c r="CV1490" s="75"/>
      <c r="CW1490" s="75"/>
      <c r="CX1490" s="75"/>
      <c r="CY1490" s="75"/>
      <c r="CZ1490" s="75"/>
      <c r="DA1490" s="75"/>
      <c r="DB1490" s="75"/>
      <c r="DC1490" s="75"/>
      <c r="DD1490" s="75"/>
      <c r="DE1490" s="75"/>
      <c r="DF1490" s="75"/>
      <c r="DG1490" s="75"/>
      <c r="DH1490" s="75"/>
      <c r="DI1490" s="75"/>
      <c r="DJ1490" s="75"/>
      <c r="DK1490" s="75"/>
      <c r="DL1490" s="75"/>
      <c r="DM1490" s="75"/>
      <c r="DN1490" s="75"/>
      <c r="DO1490" s="75"/>
      <c r="DP1490" s="75"/>
      <c r="DQ1490" s="75"/>
      <c r="DR1490" s="75"/>
      <c r="DS1490" s="75"/>
      <c r="DT1490" s="75"/>
      <c r="DU1490" s="75"/>
      <c r="DV1490" s="75"/>
      <c r="DW1490" s="75"/>
      <c r="DX1490" s="75"/>
      <c r="DY1490" s="75"/>
      <c r="DZ1490" s="75"/>
      <c r="EA1490" s="75"/>
      <c r="EB1490" s="75"/>
      <c r="EC1490" s="75"/>
      <c r="ED1490" s="75"/>
      <c r="EE1490" s="75"/>
      <c r="EF1490" s="75"/>
      <c r="EG1490" s="75"/>
      <c r="EH1490" s="75"/>
      <c r="EI1490" s="75"/>
      <c r="EJ1490" s="75"/>
      <c r="EK1490" s="75"/>
      <c r="EL1490" s="75"/>
      <c r="EM1490" s="75"/>
      <c r="EN1490" s="75"/>
      <c r="EO1490" s="75"/>
      <c r="EP1490" s="75"/>
      <c r="EQ1490" s="75"/>
      <c r="ER1490" s="75"/>
      <c r="ES1490" s="75"/>
      <c r="ET1490" s="75"/>
      <c r="EU1490" s="75"/>
      <c r="EV1490" s="75"/>
      <c r="EW1490" s="75"/>
      <c r="EX1490" s="75"/>
      <c r="EY1490" s="75"/>
      <c r="EZ1490" s="75"/>
      <c r="FA1490" s="75"/>
      <c r="FB1490" s="75"/>
      <c r="FC1490" s="75"/>
      <c r="FD1490" s="75"/>
      <c r="FE1490" s="75"/>
      <c r="FF1490" s="75"/>
      <c r="FG1490" s="75"/>
      <c r="FH1490" s="75"/>
      <c r="FI1490" s="75"/>
      <c r="FJ1490" s="75"/>
      <c r="FK1490" s="74"/>
      <c r="FL1490" s="74"/>
      <c r="FM1490" s="74"/>
    </row>
    <row r="1491" spans="2:169" s="686" customFormat="1" x14ac:dyDescent="0.3">
      <c r="B1491" s="750"/>
      <c r="C1491" s="750"/>
      <c r="D1491" s="670"/>
      <c r="E1491" s="753"/>
      <c r="F1491" s="753"/>
      <c r="G1491" s="670"/>
      <c r="H1491" s="646"/>
      <c r="I1491" s="646"/>
      <c r="J1491" s="744"/>
      <c r="K1491" s="745"/>
      <c r="L1491" s="746"/>
      <c r="AS1491" s="75"/>
      <c r="AT1491" s="75"/>
      <c r="AU1491" s="75"/>
      <c r="AV1491" s="75"/>
      <c r="AW1491" s="75"/>
      <c r="AX1491" s="75"/>
      <c r="AY1491" s="75"/>
      <c r="AZ1491" s="75"/>
      <c r="BA1491" s="75"/>
      <c r="BB1491" s="75"/>
      <c r="BC1491" s="75"/>
      <c r="BD1491" s="75"/>
      <c r="BE1491" s="75"/>
      <c r="BF1491" s="75"/>
      <c r="BG1491" s="75"/>
      <c r="BH1491" s="75"/>
      <c r="BI1491" s="75"/>
      <c r="BJ1491" s="75"/>
      <c r="BK1491" s="75"/>
      <c r="BL1491" s="75"/>
      <c r="BM1491" s="75"/>
      <c r="BN1491" s="75"/>
      <c r="BO1491" s="75"/>
      <c r="BP1491" s="75"/>
      <c r="BQ1491" s="75"/>
      <c r="BR1491" s="75"/>
      <c r="BS1491" s="75"/>
      <c r="BT1491" s="75"/>
      <c r="BU1491" s="75"/>
      <c r="BV1491" s="75"/>
      <c r="BW1491" s="75"/>
      <c r="BX1491" s="75"/>
      <c r="BY1491" s="75"/>
      <c r="BZ1491" s="75"/>
      <c r="CA1491" s="75"/>
      <c r="CB1491" s="75"/>
      <c r="CC1491" s="75"/>
      <c r="CD1491" s="75"/>
      <c r="CE1491" s="75"/>
      <c r="CF1491" s="75"/>
      <c r="CG1491" s="75"/>
      <c r="CH1491" s="75"/>
      <c r="CI1491" s="75"/>
      <c r="CJ1491" s="75"/>
      <c r="CK1491" s="75"/>
      <c r="CL1491" s="75"/>
      <c r="CM1491" s="75"/>
      <c r="CN1491" s="75"/>
      <c r="CO1491" s="75"/>
      <c r="CP1491" s="75"/>
      <c r="CQ1491" s="75"/>
      <c r="CR1491" s="75"/>
      <c r="CS1491" s="75"/>
      <c r="CT1491" s="75"/>
      <c r="CU1491" s="75"/>
      <c r="CV1491" s="75"/>
      <c r="CW1491" s="75"/>
      <c r="CX1491" s="75"/>
      <c r="CY1491" s="75"/>
      <c r="CZ1491" s="75"/>
      <c r="DA1491" s="75"/>
      <c r="DB1491" s="75"/>
      <c r="DC1491" s="75"/>
      <c r="DD1491" s="75"/>
      <c r="DE1491" s="75"/>
      <c r="DF1491" s="75"/>
      <c r="DG1491" s="75"/>
      <c r="DH1491" s="75"/>
      <c r="DI1491" s="75"/>
      <c r="DJ1491" s="75"/>
      <c r="DK1491" s="75"/>
      <c r="DL1491" s="75"/>
      <c r="DM1491" s="75"/>
      <c r="DN1491" s="75"/>
      <c r="DO1491" s="75"/>
      <c r="DP1491" s="75"/>
      <c r="DQ1491" s="75"/>
      <c r="DR1491" s="75"/>
      <c r="DS1491" s="75"/>
      <c r="DT1491" s="75"/>
      <c r="DU1491" s="75"/>
      <c r="DV1491" s="75"/>
      <c r="DW1491" s="75"/>
      <c r="DX1491" s="75"/>
      <c r="DY1491" s="75"/>
      <c r="DZ1491" s="75"/>
      <c r="EA1491" s="75"/>
      <c r="EB1491" s="75"/>
      <c r="EC1491" s="75"/>
      <c r="ED1491" s="75"/>
      <c r="EE1491" s="75"/>
      <c r="EF1491" s="75"/>
      <c r="EG1491" s="75"/>
      <c r="EH1491" s="75"/>
      <c r="EI1491" s="75"/>
      <c r="EJ1491" s="75"/>
      <c r="EK1491" s="75"/>
      <c r="EL1491" s="75"/>
      <c r="EM1491" s="75"/>
      <c r="EN1491" s="75"/>
      <c r="EO1491" s="75"/>
      <c r="EP1491" s="75"/>
      <c r="EQ1491" s="75"/>
      <c r="ER1491" s="75"/>
      <c r="ES1491" s="75"/>
      <c r="ET1491" s="75"/>
      <c r="EU1491" s="75"/>
      <c r="EV1491" s="75"/>
      <c r="EW1491" s="75"/>
      <c r="EX1491" s="75"/>
      <c r="EY1491" s="75"/>
      <c r="EZ1491" s="75"/>
      <c r="FA1491" s="75"/>
      <c r="FB1491" s="75"/>
      <c r="FC1491" s="75"/>
      <c r="FD1491" s="75"/>
      <c r="FE1491" s="75"/>
      <c r="FF1491" s="75"/>
      <c r="FG1491" s="75"/>
      <c r="FH1491" s="75"/>
      <c r="FI1491" s="75"/>
      <c r="FJ1491" s="75"/>
      <c r="FK1491" s="74"/>
      <c r="FL1491" s="74"/>
      <c r="FM1491" s="74"/>
    </row>
    <row r="1492" spans="2:169" s="686" customFormat="1" x14ac:dyDescent="0.3">
      <c r="B1492" s="750"/>
      <c r="C1492" s="750"/>
      <c r="D1492" s="670"/>
      <c r="E1492" s="753"/>
      <c r="F1492" s="753"/>
      <c r="G1492" s="670"/>
      <c r="H1492" s="646"/>
      <c r="I1492" s="646"/>
      <c r="J1492" s="744"/>
      <c r="K1492" s="745"/>
      <c r="L1492" s="746"/>
      <c r="AS1492" s="75"/>
      <c r="AT1492" s="75"/>
      <c r="AU1492" s="75"/>
      <c r="AV1492" s="75"/>
      <c r="AW1492" s="75"/>
      <c r="AX1492" s="75"/>
      <c r="AY1492" s="75"/>
      <c r="AZ1492" s="75"/>
      <c r="BA1492" s="75"/>
      <c r="BB1492" s="75"/>
      <c r="BC1492" s="75"/>
      <c r="BD1492" s="75"/>
      <c r="BE1492" s="75"/>
      <c r="BF1492" s="75"/>
      <c r="BG1492" s="75"/>
      <c r="BH1492" s="75"/>
      <c r="BI1492" s="75"/>
      <c r="BJ1492" s="75"/>
      <c r="BK1492" s="75"/>
      <c r="BL1492" s="75"/>
      <c r="BM1492" s="75"/>
      <c r="BN1492" s="75"/>
      <c r="BO1492" s="75"/>
      <c r="BP1492" s="75"/>
      <c r="BQ1492" s="75"/>
      <c r="BR1492" s="75"/>
      <c r="BS1492" s="75"/>
      <c r="BT1492" s="75"/>
      <c r="BU1492" s="75"/>
      <c r="BV1492" s="75"/>
      <c r="BW1492" s="75"/>
      <c r="BX1492" s="75"/>
      <c r="BY1492" s="75"/>
      <c r="BZ1492" s="75"/>
      <c r="CA1492" s="75"/>
      <c r="CB1492" s="75"/>
      <c r="CC1492" s="75"/>
      <c r="CD1492" s="75"/>
      <c r="CE1492" s="75"/>
      <c r="CF1492" s="75"/>
      <c r="CG1492" s="75"/>
      <c r="CH1492" s="75"/>
      <c r="CI1492" s="75"/>
      <c r="CJ1492" s="75"/>
      <c r="CK1492" s="75"/>
      <c r="CL1492" s="75"/>
      <c r="CM1492" s="75"/>
      <c r="CN1492" s="75"/>
      <c r="CO1492" s="75"/>
      <c r="CP1492" s="75"/>
      <c r="CQ1492" s="75"/>
      <c r="CR1492" s="75"/>
      <c r="CS1492" s="75"/>
      <c r="CT1492" s="75"/>
      <c r="CU1492" s="75"/>
      <c r="CV1492" s="75"/>
      <c r="CW1492" s="75"/>
      <c r="CX1492" s="75"/>
      <c r="CY1492" s="75"/>
      <c r="CZ1492" s="75"/>
      <c r="DA1492" s="75"/>
      <c r="DB1492" s="75"/>
      <c r="DC1492" s="75"/>
      <c r="DD1492" s="75"/>
      <c r="DE1492" s="75"/>
      <c r="DF1492" s="75"/>
      <c r="DG1492" s="75"/>
      <c r="DH1492" s="75"/>
      <c r="DI1492" s="75"/>
      <c r="DJ1492" s="75"/>
      <c r="DK1492" s="75"/>
      <c r="DL1492" s="75"/>
      <c r="DM1492" s="75"/>
      <c r="DN1492" s="75"/>
      <c r="DO1492" s="75"/>
      <c r="DP1492" s="75"/>
      <c r="DQ1492" s="75"/>
      <c r="DR1492" s="75"/>
      <c r="DS1492" s="75"/>
      <c r="DT1492" s="75"/>
      <c r="DU1492" s="75"/>
      <c r="DV1492" s="75"/>
      <c r="DW1492" s="75"/>
      <c r="DX1492" s="75"/>
      <c r="DY1492" s="75"/>
      <c r="DZ1492" s="75"/>
      <c r="EA1492" s="75"/>
      <c r="EB1492" s="75"/>
      <c r="EC1492" s="75"/>
      <c r="ED1492" s="75"/>
      <c r="EE1492" s="75"/>
      <c r="EF1492" s="75"/>
      <c r="EG1492" s="75"/>
      <c r="EH1492" s="75"/>
      <c r="EI1492" s="75"/>
      <c r="EJ1492" s="75"/>
      <c r="EK1492" s="75"/>
      <c r="EL1492" s="75"/>
      <c r="EM1492" s="75"/>
      <c r="EN1492" s="75"/>
      <c r="EO1492" s="75"/>
      <c r="EP1492" s="75"/>
      <c r="EQ1492" s="75"/>
      <c r="ER1492" s="75"/>
      <c r="ES1492" s="75"/>
      <c r="ET1492" s="75"/>
      <c r="EU1492" s="75"/>
      <c r="EV1492" s="75"/>
      <c r="EW1492" s="75"/>
      <c r="EX1492" s="75"/>
      <c r="EY1492" s="75"/>
      <c r="EZ1492" s="75"/>
      <c r="FA1492" s="75"/>
      <c r="FB1492" s="75"/>
      <c r="FC1492" s="75"/>
      <c r="FD1492" s="75"/>
      <c r="FE1492" s="75"/>
      <c r="FF1492" s="75"/>
      <c r="FG1492" s="75"/>
      <c r="FH1492" s="75"/>
      <c r="FI1492" s="75"/>
      <c r="FJ1492" s="75"/>
      <c r="FK1492" s="74"/>
      <c r="FL1492" s="74"/>
      <c r="FM1492" s="74"/>
    </row>
    <row r="1493" spans="2:169" s="686" customFormat="1" x14ac:dyDescent="0.3">
      <c r="B1493" s="750"/>
      <c r="C1493" s="750"/>
      <c r="D1493" s="670"/>
      <c r="E1493" s="753"/>
      <c r="F1493" s="753"/>
      <c r="G1493" s="670"/>
      <c r="H1493" s="646"/>
      <c r="I1493" s="646"/>
      <c r="J1493" s="744"/>
      <c r="K1493" s="745"/>
      <c r="L1493" s="746"/>
      <c r="AS1493" s="75"/>
      <c r="AT1493" s="75"/>
      <c r="AU1493" s="75"/>
      <c r="AV1493" s="75"/>
      <c r="AW1493" s="75"/>
      <c r="AX1493" s="75"/>
      <c r="AY1493" s="75"/>
      <c r="AZ1493" s="75"/>
      <c r="BA1493" s="75"/>
      <c r="BB1493" s="75"/>
      <c r="BC1493" s="75"/>
      <c r="BD1493" s="75"/>
      <c r="BE1493" s="75"/>
      <c r="BF1493" s="75"/>
      <c r="BG1493" s="75"/>
      <c r="BH1493" s="75"/>
      <c r="BI1493" s="75"/>
      <c r="BJ1493" s="75"/>
      <c r="BK1493" s="75"/>
      <c r="BL1493" s="75"/>
      <c r="BM1493" s="75"/>
      <c r="BN1493" s="75"/>
      <c r="BO1493" s="75"/>
      <c r="BP1493" s="75"/>
      <c r="BQ1493" s="75"/>
      <c r="BR1493" s="75"/>
      <c r="BS1493" s="75"/>
      <c r="BT1493" s="75"/>
      <c r="BU1493" s="75"/>
      <c r="BV1493" s="75"/>
      <c r="BW1493" s="75"/>
      <c r="BX1493" s="75"/>
      <c r="BY1493" s="75"/>
      <c r="BZ1493" s="75"/>
      <c r="CA1493" s="75"/>
      <c r="CB1493" s="75"/>
      <c r="CC1493" s="75"/>
      <c r="CD1493" s="75"/>
      <c r="CE1493" s="75"/>
      <c r="CF1493" s="75"/>
      <c r="CG1493" s="75"/>
      <c r="CH1493" s="75"/>
      <c r="CI1493" s="75"/>
      <c r="CJ1493" s="75"/>
      <c r="CK1493" s="75"/>
      <c r="CL1493" s="75"/>
      <c r="CM1493" s="75"/>
      <c r="CN1493" s="75"/>
      <c r="CO1493" s="75"/>
      <c r="CP1493" s="75"/>
      <c r="CQ1493" s="75"/>
      <c r="CR1493" s="75"/>
      <c r="CS1493" s="75"/>
      <c r="CT1493" s="75"/>
      <c r="CU1493" s="75"/>
      <c r="CV1493" s="75"/>
      <c r="CW1493" s="75"/>
      <c r="CX1493" s="75"/>
      <c r="CY1493" s="75"/>
      <c r="CZ1493" s="75"/>
      <c r="DA1493" s="75"/>
      <c r="DB1493" s="75"/>
      <c r="DC1493" s="75"/>
      <c r="DD1493" s="75"/>
      <c r="DE1493" s="75"/>
      <c r="DF1493" s="75"/>
      <c r="DG1493" s="75"/>
      <c r="DH1493" s="75"/>
      <c r="DI1493" s="75"/>
      <c r="DJ1493" s="75"/>
      <c r="DK1493" s="75"/>
      <c r="DL1493" s="75"/>
      <c r="DM1493" s="75"/>
      <c r="DN1493" s="75"/>
      <c r="DO1493" s="75"/>
      <c r="DP1493" s="75"/>
      <c r="DQ1493" s="75"/>
      <c r="DR1493" s="75"/>
      <c r="DS1493" s="75"/>
      <c r="DT1493" s="75"/>
      <c r="DU1493" s="75"/>
      <c r="DV1493" s="75"/>
      <c r="DW1493" s="75"/>
      <c r="DX1493" s="75"/>
      <c r="DY1493" s="75"/>
      <c r="DZ1493" s="75"/>
      <c r="EA1493" s="75"/>
      <c r="EB1493" s="75"/>
      <c r="EC1493" s="75"/>
      <c r="ED1493" s="75"/>
      <c r="EE1493" s="75"/>
      <c r="EF1493" s="75"/>
      <c r="EG1493" s="75"/>
      <c r="EH1493" s="75"/>
      <c r="EI1493" s="75"/>
      <c r="EJ1493" s="75"/>
      <c r="EK1493" s="75"/>
      <c r="EL1493" s="75"/>
      <c r="EM1493" s="75"/>
      <c r="EN1493" s="75"/>
      <c r="EO1493" s="75"/>
      <c r="EP1493" s="75"/>
      <c r="EQ1493" s="75"/>
      <c r="ER1493" s="75"/>
      <c r="ES1493" s="75"/>
      <c r="ET1493" s="75"/>
      <c r="EU1493" s="75"/>
      <c r="EV1493" s="75"/>
      <c r="EW1493" s="75"/>
      <c r="EX1493" s="75"/>
      <c r="EY1493" s="75"/>
      <c r="EZ1493" s="75"/>
      <c r="FA1493" s="75"/>
      <c r="FB1493" s="75"/>
      <c r="FC1493" s="75"/>
      <c r="FD1493" s="75"/>
      <c r="FE1493" s="75"/>
      <c r="FF1493" s="75"/>
      <c r="FG1493" s="75"/>
      <c r="FH1493" s="75"/>
      <c r="FI1493" s="75"/>
      <c r="FJ1493" s="75"/>
      <c r="FK1493" s="74"/>
      <c r="FL1493" s="74"/>
      <c r="FM1493" s="74"/>
    </row>
    <row r="1494" spans="2:169" s="686" customFormat="1" x14ac:dyDescent="0.3">
      <c r="B1494" s="750"/>
      <c r="C1494" s="750"/>
      <c r="D1494" s="670"/>
      <c r="E1494" s="753"/>
      <c r="F1494" s="753"/>
      <c r="G1494" s="670"/>
      <c r="H1494" s="646"/>
      <c r="I1494" s="646"/>
      <c r="J1494" s="744"/>
      <c r="K1494" s="745"/>
      <c r="L1494" s="746"/>
      <c r="AS1494" s="75"/>
      <c r="AT1494" s="75"/>
      <c r="AU1494" s="75"/>
      <c r="AV1494" s="75"/>
      <c r="AW1494" s="75"/>
      <c r="AX1494" s="75"/>
      <c r="AY1494" s="75"/>
      <c r="AZ1494" s="75"/>
      <c r="BA1494" s="75"/>
      <c r="BB1494" s="75"/>
      <c r="BC1494" s="75"/>
      <c r="BD1494" s="75"/>
      <c r="BE1494" s="75"/>
      <c r="BF1494" s="75"/>
      <c r="BG1494" s="75"/>
      <c r="BH1494" s="75"/>
      <c r="BI1494" s="75"/>
      <c r="BJ1494" s="75"/>
      <c r="BK1494" s="75"/>
      <c r="BL1494" s="75"/>
      <c r="BM1494" s="75"/>
      <c r="BN1494" s="75"/>
      <c r="BO1494" s="75"/>
      <c r="BP1494" s="75"/>
      <c r="BQ1494" s="75"/>
      <c r="BR1494" s="75"/>
      <c r="BS1494" s="75"/>
      <c r="BT1494" s="75"/>
      <c r="BU1494" s="75"/>
      <c r="BV1494" s="75"/>
      <c r="BW1494" s="75"/>
      <c r="BX1494" s="75"/>
      <c r="BY1494" s="75"/>
      <c r="BZ1494" s="75"/>
      <c r="CA1494" s="75"/>
      <c r="CB1494" s="75"/>
      <c r="CC1494" s="75"/>
      <c r="CD1494" s="75"/>
      <c r="CE1494" s="75"/>
      <c r="CF1494" s="75"/>
      <c r="CG1494" s="75"/>
      <c r="CH1494" s="75"/>
      <c r="CI1494" s="75"/>
      <c r="CJ1494" s="75"/>
      <c r="CK1494" s="75"/>
      <c r="CL1494" s="75"/>
      <c r="CM1494" s="75"/>
      <c r="CN1494" s="75"/>
      <c r="CO1494" s="75"/>
      <c r="CP1494" s="75"/>
      <c r="CQ1494" s="75"/>
      <c r="CR1494" s="75"/>
      <c r="CS1494" s="75"/>
      <c r="CT1494" s="75"/>
      <c r="CU1494" s="75"/>
      <c r="CV1494" s="75"/>
      <c r="CW1494" s="75"/>
      <c r="CX1494" s="75"/>
      <c r="CY1494" s="75"/>
      <c r="CZ1494" s="75"/>
      <c r="DA1494" s="75"/>
      <c r="DB1494" s="75"/>
      <c r="DC1494" s="75"/>
      <c r="DD1494" s="75"/>
      <c r="DE1494" s="75"/>
      <c r="DF1494" s="75"/>
      <c r="DG1494" s="75"/>
      <c r="DH1494" s="75"/>
      <c r="DI1494" s="75"/>
      <c r="DJ1494" s="75"/>
      <c r="DK1494" s="75"/>
      <c r="DL1494" s="75"/>
      <c r="DM1494" s="75"/>
      <c r="DN1494" s="75"/>
      <c r="DO1494" s="75"/>
      <c r="DP1494" s="75"/>
      <c r="DQ1494" s="75"/>
      <c r="DR1494" s="75"/>
      <c r="DS1494" s="75"/>
      <c r="DT1494" s="75"/>
      <c r="DU1494" s="75"/>
      <c r="DV1494" s="75"/>
      <c r="DW1494" s="75"/>
      <c r="DX1494" s="75"/>
      <c r="DY1494" s="75"/>
      <c r="DZ1494" s="75"/>
      <c r="EA1494" s="75"/>
      <c r="EB1494" s="75"/>
      <c r="EC1494" s="75"/>
      <c r="ED1494" s="75"/>
      <c r="EE1494" s="75"/>
      <c r="EF1494" s="75"/>
      <c r="EG1494" s="75"/>
      <c r="EH1494" s="75"/>
      <c r="EI1494" s="75"/>
      <c r="EJ1494" s="75"/>
      <c r="EK1494" s="75"/>
      <c r="EL1494" s="75"/>
      <c r="EM1494" s="75"/>
      <c r="EN1494" s="75"/>
      <c r="EO1494" s="75"/>
      <c r="EP1494" s="75"/>
      <c r="EQ1494" s="75"/>
      <c r="ER1494" s="75"/>
      <c r="ES1494" s="75"/>
      <c r="ET1494" s="75"/>
      <c r="EU1494" s="75"/>
      <c r="EV1494" s="75"/>
      <c r="EW1494" s="75"/>
      <c r="EX1494" s="75"/>
      <c r="EY1494" s="75"/>
      <c r="EZ1494" s="75"/>
      <c r="FA1494" s="75"/>
      <c r="FB1494" s="75"/>
      <c r="FC1494" s="75"/>
      <c r="FD1494" s="75"/>
      <c r="FE1494" s="75"/>
      <c r="FF1494" s="75"/>
      <c r="FG1494" s="75"/>
      <c r="FH1494" s="75"/>
      <c r="FI1494" s="75"/>
      <c r="FJ1494" s="75"/>
      <c r="FK1494" s="74"/>
      <c r="FL1494" s="74"/>
      <c r="FM1494" s="74"/>
    </row>
    <row r="1495" spans="2:169" s="686" customFormat="1" x14ac:dyDescent="0.3">
      <c r="B1495" s="750"/>
      <c r="C1495" s="750"/>
      <c r="D1495" s="670"/>
      <c r="E1495" s="753"/>
      <c r="F1495" s="753"/>
      <c r="G1495" s="670"/>
      <c r="H1495" s="646"/>
      <c r="I1495" s="646"/>
      <c r="J1495" s="744"/>
      <c r="K1495" s="745"/>
      <c r="L1495" s="746"/>
      <c r="AS1495" s="75"/>
      <c r="AT1495" s="75"/>
      <c r="AU1495" s="75"/>
      <c r="AV1495" s="75"/>
      <c r="AW1495" s="75"/>
      <c r="AX1495" s="75"/>
      <c r="AY1495" s="75"/>
      <c r="AZ1495" s="75"/>
      <c r="BA1495" s="75"/>
      <c r="BB1495" s="75"/>
      <c r="BC1495" s="75"/>
      <c r="BD1495" s="75"/>
      <c r="BE1495" s="75"/>
      <c r="BF1495" s="75"/>
      <c r="BG1495" s="75"/>
      <c r="BH1495" s="75"/>
      <c r="BI1495" s="75"/>
      <c r="BJ1495" s="75"/>
      <c r="BK1495" s="75"/>
      <c r="BL1495" s="75"/>
      <c r="BM1495" s="75"/>
      <c r="BN1495" s="75"/>
      <c r="BO1495" s="75"/>
      <c r="BP1495" s="75"/>
      <c r="BQ1495" s="75"/>
      <c r="BR1495" s="75"/>
      <c r="BS1495" s="75"/>
      <c r="BT1495" s="75"/>
      <c r="BU1495" s="75"/>
      <c r="BV1495" s="75"/>
      <c r="BW1495" s="75"/>
      <c r="BX1495" s="75"/>
      <c r="BY1495" s="75"/>
      <c r="BZ1495" s="75"/>
      <c r="CA1495" s="75"/>
      <c r="CB1495" s="75"/>
      <c r="CC1495" s="75"/>
      <c r="CD1495" s="75"/>
      <c r="CE1495" s="75"/>
      <c r="CF1495" s="75"/>
      <c r="CG1495" s="75"/>
      <c r="CH1495" s="75"/>
      <c r="CI1495" s="75"/>
      <c r="CJ1495" s="75"/>
      <c r="CK1495" s="75"/>
      <c r="CL1495" s="75"/>
      <c r="CM1495" s="75"/>
      <c r="CN1495" s="75"/>
      <c r="CO1495" s="75"/>
      <c r="CP1495" s="75"/>
      <c r="CQ1495" s="75"/>
      <c r="CR1495" s="75"/>
      <c r="CS1495" s="75"/>
      <c r="CT1495" s="75"/>
      <c r="CU1495" s="75"/>
      <c r="CV1495" s="75"/>
      <c r="CW1495" s="75"/>
      <c r="CX1495" s="75"/>
      <c r="CY1495" s="75"/>
      <c r="CZ1495" s="75"/>
      <c r="DA1495" s="75"/>
      <c r="DB1495" s="75"/>
      <c r="DC1495" s="75"/>
      <c r="DD1495" s="75"/>
      <c r="DE1495" s="75"/>
      <c r="DF1495" s="75"/>
      <c r="DG1495" s="75"/>
      <c r="DH1495" s="75"/>
      <c r="DI1495" s="75"/>
      <c r="DJ1495" s="75"/>
      <c r="DK1495" s="75"/>
      <c r="DL1495" s="75"/>
      <c r="DM1495" s="75"/>
      <c r="DN1495" s="75"/>
      <c r="DO1495" s="75"/>
      <c r="DP1495" s="75"/>
      <c r="DQ1495" s="75"/>
      <c r="DR1495" s="75"/>
      <c r="DS1495" s="75"/>
      <c r="DT1495" s="75"/>
      <c r="DU1495" s="75"/>
      <c r="DV1495" s="75"/>
      <c r="DW1495" s="75"/>
      <c r="DX1495" s="75"/>
      <c r="DY1495" s="75"/>
      <c r="DZ1495" s="75"/>
      <c r="EA1495" s="75"/>
      <c r="EB1495" s="75"/>
      <c r="EC1495" s="75"/>
      <c r="ED1495" s="75"/>
      <c r="EE1495" s="75"/>
      <c r="EF1495" s="75"/>
      <c r="EG1495" s="75"/>
      <c r="EH1495" s="75"/>
      <c r="EI1495" s="75"/>
      <c r="EJ1495" s="75"/>
      <c r="EK1495" s="75"/>
      <c r="EL1495" s="75"/>
      <c r="EM1495" s="75"/>
      <c r="EN1495" s="75"/>
      <c r="EO1495" s="75"/>
      <c r="EP1495" s="75"/>
      <c r="EQ1495" s="75"/>
      <c r="ER1495" s="75"/>
      <c r="ES1495" s="75"/>
      <c r="ET1495" s="75"/>
      <c r="EU1495" s="75"/>
      <c r="EV1495" s="75"/>
      <c r="EW1495" s="75"/>
      <c r="EX1495" s="75"/>
      <c r="EY1495" s="75"/>
      <c r="EZ1495" s="75"/>
      <c r="FA1495" s="75"/>
      <c r="FB1495" s="75"/>
      <c r="FC1495" s="75"/>
      <c r="FD1495" s="75"/>
      <c r="FE1495" s="75"/>
      <c r="FF1495" s="75"/>
      <c r="FG1495" s="75"/>
      <c r="FH1495" s="75"/>
      <c r="FI1495" s="75"/>
      <c r="FJ1495" s="75"/>
      <c r="FK1495" s="74"/>
      <c r="FL1495" s="74"/>
      <c r="FM1495" s="74"/>
    </row>
    <row r="1496" spans="2:169" s="686" customFormat="1" x14ac:dyDescent="0.3">
      <c r="B1496" s="750"/>
      <c r="C1496" s="750"/>
      <c r="D1496" s="670"/>
      <c r="E1496" s="753"/>
      <c r="F1496" s="753"/>
      <c r="G1496" s="670"/>
      <c r="H1496" s="646"/>
      <c r="I1496" s="646"/>
      <c r="J1496" s="744"/>
      <c r="K1496" s="745"/>
      <c r="L1496" s="746"/>
      <c r="AS1496" s="75"/>
      <c r="AT1496" s="75"/>
      <c r="AU1496" s="75"/>
      <c r="AV1496" s="75"/>
      <c r="AW1496" s="75"/>
      <c r="AX1496" s="75"/>
      <c r="AY1496" s="75"/>
      <c r="AZ1496" s="75"/>
      <c r="BA1496" s="75"/>
      <c r="BB1496" s="75"/>
      <c r="BC1496" s="75"/>
      <c r="BD1496" s="75"/>
      <c r="BE1496" s="75"/>
      <c r="BF1496" s="75"/>
      <c r="BG1496" s="75"/>
      <c r="BH1496" s="75"/>
      <c r="BI1496" s="75"/>
      <c r="BJ1496" s="75"/>
      <c r="BK1496" s="75"/>
      <c r="BL1496" s="75"/>
      <c r="BM1496" s="75"/>
      <c r="BN1496" s="75"/>
      <c r="BO1496" s="75"/>
      <c r="BP1496" s="75"/>
      <c r="BQ1496" s="75"/>
      <c r="BR1496" s="75"/>
      <c r="BS1496" s="75"/>
      <c r="BT1496" s="75"/>
      <c r="BU1496" s="75"/>
      <c r="BV1496" s="75"/>
      <c r="BW1496" s="75"/>
      <c r="BX1496" s="75"/>
      <c r="BY1496" s="75"/>
      <c r="BZ1496" s="75"/>
      <c r="CA1496" s="75"/>
      <c r="CB1496" s="75"/>
      <c r="CC1496" s="75"/>
      <c r="CD1496" s="75"/>
      <c r="CE1496" s="75"/>
      <c r="CF1496" s="75"/>
      <c r="CG1496" s="75"/>
      <c r="CH1496" s="75"/>
      <c r="CI1496" s="75"/>
      <c r="CJ1496" s="75"/>
      <c r="CK1496" s="75"/>
      <c r="CL1496" s="75"/>
      <c r="CM1496" s="75"/>
      <c r="CN1496" s="75"/>
      <c r="CO1496" s="75"/>
      <c r="CP1496" s="75"/>
      <c r="CQ1496" s="75"/>
      <c r="CR1496" s="75"/>
      <c r="CS1496" s="75"/>
      <c r="CT1496" s="75"/>
      <c r="CU1496" s="75"/>
      <c r="CV1496" s="75"/>
      <c r="CW1496" s="75"/>
      <c r="CX1496" s="75"/>
      <c r="CY1496" s="75"/>
      <c r="CZ1496" s="75"/>
      <c r="DA1496" s="75"/>
      <c r="DB1496" s="75"/>
      <c r="DC1496" s="75"/>
      <c r="DD1496" s="75"/>
      <c r="DE1496" s="75"/>
      <c r="DF1496" s="75"/>
      <c r="DG1496" s="75"/>
      <c r="DH1496" s="75"/>
      <c r="DI1496" s="75"/>
      <c r="DJ1496" s="75"/>
      <c r="DK1496" s="75"/>
      <c r="DL1496" s="75"/>
      <c r="DM1496" s="75"/>
      <c r="DN1496" s="75"/>
      <c r="DO1496" s="75"/>
      <c r="DP1496" s="75"/>
      <c r="DQ1496" s="75"/>
      <c r="DR1496" s="75"/>
      <c r="DS1496" s="75"/>
      <c r="DT1496" s="75"/>
      <c r="DU1496" s="75"/>
      <c r="DV1496" s="75"/>
      <c r="DW1496" s="75"/>
      <c r="DX1496" s="75"/>
      <c r="DY1496" s="75"/>
      <c r="DZ1496" s="75"/>
      <c r="EA1496" s="75"/>
      <c r="EB1496" s="75"/>
      <c r="EC1496" s="75"/>
      <c r="ED1496" s="75"/>
      <c r="EE1496" s="75"/>
      <c r="EF1496" s="75"/>
      <c r="EG1496" s="75"/>
      <c r="EH1496" s="75"/>
      <c r="EI1496" s="75"/>
      <c r="EJ1496" s="75"/>
      <c r="EK1496" s="75"/>
      <c r="EL1496" s="75"/>
      <c r="EM1496" s="75"/>
      <c r="EN1496" s="75"/>
      <c r="EO1496" s="75"/>
      <c r="EP1496" s="75"/>
      <c r="EQ1496" s="75"/>
      <c r="ER1496" s="75"/>
      <c r="ES1496" s="75"/>
      <c r="ET1496" s="75"/>
      <c r="EU1496" s="75"/>
      <c r="EV1496" s="75"/>
      <c r="EW1496" s="75"/>
      <c r="EX1496" s="75"/>
      <c r="EY1496" s="75"/>
      <c r="EZ1496" s="75"/>
      <c r="FA1496" s="75"/>
      <c r="FB1496" s="75"/>
      <c r="FC1496" s="75"/>
      <c r="FD1496" s="75"/>
      <c r="FE1496" s="75"/>
      <c r="FF1496" s="75"/>
      <c r="FG1496" s="75"/>
      <c r="FH1496" s="75"/>
      <c r="FI1496" s="75"/>
      <c r="FJ1496" s="75"/>
      <c r="FK1496" s="74"/>
      <c r="FL1496" s="74"/>
      <c r="FM1496" s="74"/>
    </row>
    <row r="1497" spans="2:169" s="686" customFormat="1" x14ac:dyDescent="0.3">
      <c r="B1497" s="750"/>
      <c r="C1497" s="750"/>
      <c r="D1497" s="670"/>
      <c r="E1497" s="753"/>
      <c r="F1497" s="753"/>
      <c r="G1497" s="670"/>
      <c r="H1497" s="646"/>
      <c r="I1497" s="646"/>
      <c r="J1497" s="744"/>
      <c r="K1497" s="745"/>
      <c r="L1497" s="746"/>
      <c r="AS1497" s="75"/>
      <c r="AT1497" s="75"/>
      <c r="AU1497" s="75"/>
      <c r="AV1497" s="75"/>
      <c r="AW1497" s="75"/>
      <c r="AX1497" s="75"/>
      <c r="AY1497" s="75"/>
      <c r="AZ1497" s="75"/>
      <c r="BA1497" s="75"/>
      <c r="BB1497" s="75"/>
      <c r="BC1497" s="75"/>
      <c r="BD1497" s="75"/>
      <c r="BE1497" s="75"/>
      <c r="BF1497" s="75"/>
      <c r="BG1497" s="75"/>
      <c r="BH1497" s="75"/>
      <c r="BI1497" s="75"/>
      <c r="BJ1497" s="75"/>
      <c r="BK1497" s="75"/>
      <c r="BL1497" s="75"/>
      <c r="BM1497" s="75"/>
      <c r="BN1497" s="75"/>
      <c r="BO1497" s="75"/>
      <c r="BP1497" s="75"/>
      <c r="BQ1497" s="75"/>
      <c r="BR1497" s="75"/>
      <c r="BS1497" s="75"/>
      <c r="BT1497" s="75"/>
      <c r="BU1497" s="75"/>
      <c r="BV1497" s="75"/>
      <c r="BW1497" s="75"/>
      <c r="BX1497" s="75"/>
      <c r="BY1497" s="75"/>
      <c r="BZ1497" s="75"/>
      <c r="CA1497" s="75"/>
      <c r="CB1497" s="75"/>
      <c r="CC1497" s="75"/>
      <c r="CD1497" s="75"/>
      <c r="CE1497" s="75"/>
      <c r="CF1497" s="75"/>
      <c r="CG1497" s="75"/>
      <c r="CH1497" s="75"/>
      <c r="CI1497" s="75"/>
      <c r="CJ1497" s="75"/>
      <c r="CK1497" s="75"/>
      <c r="CL1497" s="75"/>
      <c r="CM1497" s="75"/>
      <c r="CN1497" s="75"/>
      <c r="CO1497" s="75"/>
      <c r="CP1497" s="75"/>
      <c r="CQ1497" s="75"/>
      <c r="CR1497" s="75"/>
      <c r="CS1497" s="75"/>
      <c r="CT1497" s="75"/>
      <c r="CU1497" s="75"/>
      <c r="CV1497" s="75"/>
      <c r="CW1497" s="75"/>
      <c r="CX1497" s="75"/>
      <c r="CY1497" s="75"/>
      <c r="CZ1497" s="75"/>
      <c r="DA1497" s="75"/>
      <c r="DB1497" s="75"/>
      <c r="DC1497" s="75"/>
      <c r="DD1497" s="75"/>
      <c r="DE1497" s="75"/>
      <c r="DF1497" s="75"/>
      <c r="DG1497" s="75"/>
      <c r="DH1497" s="75"/>
      <c r="DI1497" s="75"/>
      <c r="DJ1497" s="75"/>
      <c r="DK1497" s="75"/>
      <c r="DL1497" s="75"/>
      <c r="DM1497" s="75"/>
      <c r="DN1497" s="75"/>
      <c r="DO1497" s="75"/>
      <c r="DP1497" s="75"/>
      <c r="DQ1497" s="75"/>
      <c r="DR1497" s="75"/>
      <c r="DS1497" s="75"/>
      <c r="DT1497" s="75"/>
      <c r="DU1497" s="75"/>
      <c r="DV1497" s="75"/>
      <c r="DW1497" s="75"/>
      <c r="DX1497" s="75"/>
      <c r="DY1497" s="75"/>
      <c r="DZ1497" s="75"/>
      <c r="EA1497" s="75"/>
      <c r="EB1497" s="75"/>
      <c r="EC1497" s="75"/>
      <c r="ED1497" s="75"/>
      <c r="EE1497" s="75"/>
      <c r="EF1497" s="75"/>
      <c r="EG1497" s="75"/>
      <c r="EH1497" s="75"/>
      <c r="EI1497" s="75"/>
      <c r="EJ1497" s="75"/>
      <c r="EK1497" s="75"/>
      <c r="EL1497" s="75"/>
      <c r="EM1497" s="75"/>
      <c r="EN1497" s="75"/>
      <c r="EO1497" s="75"/>
      <c r="EP1497" s="75"/>
      <c r="EQ1497" s="75"/>
      <c r="ER1497" s="75"/>
      <c r="ES1497" s="75"/>
      <c r="ET1497" s="75"/>
      <c r="EU1497" s="75"/>
      <c r="EV1497" s="75"/>
      <c r="EW1497" s="75"/>
      <c r="EX1497" s="75"/>
      <c r="EY1497" s="75"/>
      <c r="EZ1497" s="75"/>
      <c r="FA1497" s="75"/>
      <c r="FB1497" s="75"/>
      <c r="FC1497" s="75"/>
      <c r="FD1497" s="75"/>
      <c r="FE1497" s="75"/>
      <c r="FF1497" s="75"/>
      <c r="FG1497" s="75"/>
      <c r="FH1497" s="75"/>
      <c r="FI1497" s="75"/>
      <c r="FJ1497" s="75"/>
      <c r="FK1497" s="74"/>
      <c r="FL1497" s="74"/>
      <c r="FM1497" s="74"/>
    </row>
    <row r="1498" spans="2:169" s="686" customFormat="1" x14ac:dyDescent="0.3">
      <c r="B1498" s="750"/>
      <c r="C1498" s="750"/>
      <c r="D1498" s="670"/>
      <c r="E1498" s="753"/>
      <c r="F1498" s="753"/>
      <c r="G1498" s="670"/>
      <c r="H1498" s="646"/>
      <c r="I1498" s="646"/>
      <c r="J1498" s="744"/>
      <c r="K1498" s="745"/>
      <c r="L1498" s="746"/>
      <c r="AS1498" s="75"/>
      <c r="AT1498" s="75"/>
      <c r="AU1498" s="75"/>
      <c r="AV1498" s="75"/>
      <c r="AW1498" s="75"/>
      <c r="AX1498" s="75"/>
      <c r="AY1498" s="75"/>
      <c r="AZ1498" s="75"/>
      <c r="BA1498" s="75"/>
      <c r="BB1498" s="75"/>
      <c r="BC1498" s="75"/>
      <c r="BD1498" s="75"/>
      <c r="BE1498" s="75"/>
      <c r="BF1498" s="75"/>
      <c r="BG1498" s="75"/>
      <c r="BH1498" s="75"/>
      <c r="BI1498" s="75"/>
      <c r="BJ1498" s="75"/>
      <c r="BK1498" s="75"/>
      <c r="BL1498" s="75"/>
      <c r="BM1498" s="75"/>
      <c r="BN1498" s="75"/>
      <c r="BO1498" s="75"/>
      <c r="BP1498" s="75"/>
      <c r="BQ1498" s="75"/>
      <c r="BR1498" s="75"/>
      <c r="BS1498" s="75"/>
      <c r="BT1498" s="75"/>
      <c r="BU1498" s="75"/>
      <c r="BV1498" s="75"/>
      <c r="BW1498" s="75"/>
      <c r="BX1498" s="75"/>
      <c r="BY1498" s="75"/>
      <c r="BZ1498" s="75"/>
      <c r="CA1498" s="75"/>
      <c r="CB1498" s="75"/>
      <c r="CC1498" s="75"/>
      <c r="CD1498" s="75"/>
      <c r="CE1498" s="75"/>
      <c r="CF1498" s="75"/>
      <c r="CG1498" s="75"/>
      <c r="CH1498" s="75"/>
      <c r="CI1498" s="75"/>
      <c r="CJ1498" s="75"/>
      <c r="CK1498" s="75"/>
      <c r="CL1498" s="75"/>
      <c r="CM1498" s="75"/>
      <c r="CN1498" s="75"/>
      <c r="CO1498" s="75"/>
      <c r="CP1498" s="75"/>
      <c r="CQ1498" s="75"/>
      <c r="CR1498" s="75"/>
      <c r="CS1498" s="75"/>
      <c r="CT1498" s="75"/>
      <c r="CU1498" s="75"/>
      <c r="CV1498" s="75"/>
      <c r="CW1498" s="75"/>
      <c r="CX1498" s="75"/>
      <c r="CY1498" s="75"/>
      <c r="CZ1498" s="75"/>
      <c r="DA1498" s="75"/>
      <c r="DB1498" s="75"/>
      <c r="DC1498" s="75"/>
      <c r="DD1498" s="75"/>
      <c r="DE1498" s="75"/>
      <c r="DF1498" s="75"/>
      <c r="DG1498" s="75"/>
      <c r="DH1498" s="75"/>
      <c r="DI1498" s="75"/>
      <c r="DJ1498" s="75"/>
      <c r="DK1498" s="75"/>
      <c r="DL1498" s="75"/>
      <c r="DM1498" s="75"/>
      <c r="DN1498" s="75"/>
      <c r="DO1498" s="75"/>
      <c r="DP1498" s="75"/>
      <c r="DQ1498" s="75"/>
      <c r="DR1498" s="75"/>
      <c r="DS1498" s="75"/>
      <c r="DT1498" s="75"/>
      <c r="DU1498" s="75"/>
      <c r="DV1498" s="75"/>
      <c r="DW1498" s="75"/>
      <c r="DX1498" s="75"/>
      <c r="DY1498" s="75"/>
      <c r="DZ1498" s="75"/>
      <c r="EA1498" s="75"/>
      <c r="EB1498" s="75"/>
      <c r="EC1498" s="75"/>
      <c r="ED1498" s="75"/>
      <c r="EE1498" s="75"/>
      <c r="EF1498" s="75"/>
      <c r="EG1498" s="75"/>
      <c r="EH1498" s="75"/>
      <c r="EI1498" s="75"/>
      <c r="EJ1498" s="75"/>
      <c r="EK1498" s="75"/>
      <c r="EL1498" s="75"/>
      <c r="EM1498" s="75"/>
      <c r="EN1498" s="75"/>
      <c r="EO1498" s="75"/>
      <c r="EP1498" s="75"/>
      <c r="EQ1498" s="75"/>
      <c r="ER1498" s="75"/>
      <c r="ES1498" s="75"/>
      <c r="ET1498" s="75"/>
      <c r="EU1498" s="75"/>
      <c r="EV1498" s="75"/>
      <c r="EW1498" s="75"/>
      <c r="EX1498" s="75"/>
      <c r="EY1498" s="75"/>
      <c r="EZ1498" s="75"/>
      <c r="FA1498" s="75"/>
      <c r="FB1498" s="75"/>
      <c r="FC1498" s="75"/>
      <c r="FD1498" s="75"/>
      <c r="FE1498" s="75"/>
      <c r="FF1498" s="75"/>
      <c r="FG1498" s="75"/>
      <c r="FH1498" s="75"/>
      <c r="FI1498" s="75"/>
      <c r="FJ1498" s="75"/>
      <c r="FK1498" s="74"/>
      <c r="FL1498" s="74"/>
      <c r="FM1498" s="74"/>
    </row>
    <row r="1499" spans="2:169" s="686" customFormat="1" x14ac:dyDescent="0.3">
      <c r="B1499" s="750"/>
      <c r="C1499" s="750"/>
      <c r="D1499" s="670"/>
      <c r="E1499" s="753"/>
      <c r="F1499" s="753"/>
      <c r="G1499" s="670"/>
      <c r="H1499" s="646"/>
      <c r="I1499" s="646"/>
      <c r="J1499" s="744"/>
      <c r="K1499" s="745"/>
      <c r="L1499" s="746"/>
      <c r="AS1499" s="75"/>
      <c r="AT1499" s="75"/>
      <c r="AU1499" s="75"/>
      <c r="AV1499" s="75"/>
      <c r="AW1499" s="75"/>
      <c r="AX1499" s="75"/>
      <c r="AY1499" s="75"/>
      <c r="AZ1499" s="75"/>
      <c r="BA1499" s="75"/>
      <c r="BB1499" s="75"/>
      <c r="BC1499" s="75"/>
      <c r="BD1499" s="75"/>
      <c r="BE1499" s="75"/>
      <c r="BF1499" s="75"/>
      <c r="BG1499" s="75"/>
      <c r="BH1499" s="75"/>
      <c r="BI1499" s="75"/>
      <c r="BJ1499" s="75"/>
      <c r="BK1499" s="75"/>
      <c r="BL1499" s="75"/>
      <c r="BM1499" s="75"/>
      <c r="BN1499" s="75"/>
      <c r="BO1499" s="75"/>
      <c r="BP1499" s="75"/>
      <c r="BQ1499" s="75"/>
      <c r="BR1499" s="75"/>
      <c r="BS1499" s="75"/>
      <c r="BT1499" s="75"/>
      <c r="BU1499" s="75"/>
      <c r="BV1499" s="75"/>
      <c r="BW1499" s="75"/>
      <c r="BX1499" s="75"/>
      <c r="BY1499" s="75"/>
      <c r="BZ1499" s="75"/>
      <c r="CA1499" s="75"/>
      <c r="CB1499" s="75"/>
      <c r="CC1499" s="75"/>
      <c r="CD1499" s="75"/>
      <c r="CE1499" s="75"/>
      <c r="CF1499" s="75"/>
      <c r="CG1499" s="75"/>
      <c r="CH1499" s="75"/>
      <c r="CI1499" s="75"/>
      <c r="CJ1499" s="75"/>
      <c r="CK1499" s="75"/>
      <c r="CL1499" s="75"/>
      <c r="CM1499" s="75"/>
      <c r="CN1499" s="75"/>
      <c r="CO1499" s="75"/>
      <c r="CP1499" s="75"/>
      <c r="CQ1499" s="75"/>
      <c r="CR1499" s="75"/>
      <c r="CS1499" s="75"/>
      <c r="CT1499" s="75"/>
      <c r="CU1499" s="75"/>
      <c r="CV1499" s="75"/>
      <c r="CW1499" s="75"/>
      <c r="CX1499" s="75"/>
      <c r="CY1499" s="75"/>
      <c r="CZ1499" s="75"/>
      <c r="DA1499" s="75"/>
      <c r="DB1499" s="75"/>
      <c r="DC1499" s="75"/>
      <c r="DD1499" s="75"/>
      <c r="DE1499" s="75"/>
      <c r="DF1499" s="75"/>
      <c r="DG1499" s="75"/>
      <c r="DH1499" s="75"/>
      <c r="DI1499" s="75"/>
      <c r="DJ1499" s="75"/>
      <c r="DK1499" s="75"/>
      <c r="DL1499" s="75"/>
      <c r="DM1499" s="75"/>
      <c r="DN1499" s="75"/>
      <c r="DO1499" s="75"/>
      <c r="DP1499" s="75"/>
      <c r="DQ1499" s="75"/>
      <c r="DR1499" s="75"/>
      <c r="DS1499" s="75"/>
      <c r="DT1499" s="75"/>
      <c r="DU1499" s="75"/>
      <c r="DV1499" s="75"/>
      <c r="DW1499" s="75"/>
      <c r="DX1499" s="75"/>
      <c r="DY1499" s="75"/>
      <c r="DZ1499" s="75"/>
      <c r="EA1499" s="75"/>
      <c r="EB1499" s="75"/>
      <c r="EC1499" s="75"/>
      <c r="ED1499" s="75"/>
      <c r="EE1499" s="75"/>
      <c r="EF1499" s="75"/>
      <c r="EG1499" s="75"/>
      <c r="EH1499" s="75"/>
      <c r="EI1499" s="75"/>
      <c r="EJ1499" s="75"/>
      <c r="EK1499" s="75"/>
      <c r="EL1499" s="75"/>
      <c r="EM1499" s="75"/>
      <c r="EN1499" s="75"/>
      <c r="EO1499" s="75"/>
      <c r="EP1499" s="75"/>
      <c r="EQ1499" s="75"/>
      <c r="ER1499" s="75"/>
      <c r="ES1499" s="75"/>
      <c r="ET1499" s="75"/>
      <c r="EU1499" s="75"/>
      <c r="EV1499" s="75"/>
      <c r="EW1499" s="75"/>
      <c r="EX1499" s="75"/>
      <c r="EY1499" s="75"/>
      <c r="EZ1499" s="75"/>
      <c r="FA1499" s="75"/>
      <c r="FB1499" s="75"/>
      <c r="FC1499" s="75"/>
      <c r="FD1499" s="75"/>
      <c r="FE1499" s="75"/>
      <c r="FF1499" s="75"/>
      <c r="FG1499" s="75"/>
      <c r="FH1499" s="75"/>
      <c r="FI1499" s="75"/>
      <c r="FJ1499" s="75"/>
      <c r="FK1499" s="74"/>
      <c r="FL1499" s="74"/>
      <c r="FM1499" s="74"/>
    </row>
    <row r="1500" spans="2:169" s="686" customFormat="1" x14ac:dyDescent="0.3">
      <c r="B1500" s="750"/>
      <c r="C1500" s="750"/>
      <c r="D1500" s="670"/>
      <c r="E1500" s="753"/>
      <c r="F1500" s="753"/>
      <c r="G1500" s="670"/>
      <c r="H1500" s="646"/>
      <c r="I1500" s="646"/>
      <c r="J1500" s="744"/>
      <c r="K1500" s="745"/>
      <c r="L1500" s="746"/>
      <c r="AS1500" s="75"/>
      <c r="AT1500" s="75"/>
      <c r="AU1500" s="75"/>
      <c r="AV1500" s="75"/>
      <c r="AW1500" s="75"/>
      <c r="AX1500" s="75"/>
      <c r="AY1500" s="75"/>
      <c r="AZ1500" s="75"/>
      <c r="BA1500" s="75"/>
      <c r="BB1500" s="75"/>
      <c r="BC1500" s="75"/>
      <c r="BD1500" s="75"/>
      <c r="BE1500" s="75"/>
      <c r="BF1500" s="75"/>
      <c r="BG1500" s="75"/>
      <c r="BH1500" s="75"/>
      <c r="BI1500" s="75"/>
      <c r="BJ1500" s="75"/>
      <c r="BK1500" s="75"/>
      <c r="BL1500" s="75"/>
      <c r="BM1500" s="75"/>
      <c r="BN1500" s="75"/>
      <c r="BO1500" s="75"/>
      <c r="BP1500" s="75"/>
      <c r="BQ1500" s="75"/>
      <c r="BR1500" s="75"/>
      <c r="BS1500" s="75"/>
      <c r="BT1500" s="75"/>
      <c r="BU1500" s="75"/>
      <c r="BV1500" s="75"/>
      <c r="BW1500" s="75"/>
      <c r="BX1500" s="75"/>
      <c r="BY1500" s="75"/>
      <c r="BZ1500" s="75"/>
      <c r="CA1500" s="75"/>
      <c r="CB1500" s="75"/>
      <c r="CC1500" s="75"/>
      <c r="CD1500" s="75"/>
      <c r="CE1500" s="75"/>
      <c r="CF1500" s="75"/>
      <c r="CG1500" s="75"/>
      <c r="CH1500" s="75"/>
      <c r="CI1500" s="75"/>
      <c r="CJ1500" s="75"/>
      <c r="CK1500" s="75"/>
      <c r="CL1500" s="75"/>
      <c r="CM1500" s="75"/>
      <c r="CN1500" s="75"/>
      <c r="CO1500" s="75"/>
      <c r="CP1500" s="75"/>
      <c r="CQ1500" s="75"/>
      <c r="CR1500" s="75"/>
      <c r="CS1500" s="75"/>
      <c r="CT1500" s="75"/>
      <c r="CU1500" s="75"/>
      <c r="CV1500" s="75"/>
      <c r="CW1500" s="75"/>
      <c r="CX1500" s="75"/>
      <c r="CY1500" s="75"/>
      <c r="CZ1500" s="75"/>
      <c r="DA1500" s="75"/>
      <c r="DB1500" s="75"/>
      <c r="DC1500" s="75"/>
      <c r="DD1500" s="75"/>
      <c r="DE1500" s="75"/>
      <c r="DF1500" s="75"/>
      <c r="DG1500" s="75"/>
      <c r="DH1500" s="75"/>
      <c r="DI1500" s="75"/>
      <c r="DJ1500" s="75"/>
      <c r="DK1500" s="75"/>
      <c r="DL1500" s="75"/>
      <c r="DM1500" s="75"/>
      <c r="DN1500" s="75"/>
      <c r="DO1500" s="75"/>
      <c r="DP1500" s="75"/>
      <c r="DQ1500" s="75"/>
      <c r="DR1500" s="75"/>
      <c r="DS1500" s="75"/>
      <c r="DT1500" s="75"/>
      <c r="DU1500" s="75"/>
      <c r="DV1500" s="75"/>
      <c r="DW1500" s="75"/>
      <c r="DX1500" s="75"/>
      <c r="DY1500" s="75"/>
      <c r="DZ1500" s="75"/>
      <c r="EA1500" s="75"/>
      <c r="EB1500" s="75"/>
      <c r="EC1500" s="75"/>
      <c r="ED1500" s="75"/>
      <c r="EE1500" s="75"/>
      <c r="EF1500" s="75"/>
      <c r="EG1500" s="75"/>
      <c r="EH1500" s="75"/>
      <c r="EI1500" s="75"/>
      <c r="EJ1500" s="75"/>
      <c r="EK1500" s="75"/>
      <c r="EL1500" s="75"/>
      <c r="EM1500" s="75"/>
      <c r="EN1500" s="75"/>
      <c r="EO1500" s="75"/>
      <c r="EP1500" s="75"/>
      <c r="EQ1500" s="75"/>
      <c r="ER1500" s="75"/>
      <c r="ES1500" s="75"/>
      <c r="ET1500" s="75"/>
      <c r="EU1500" s="75"/>
      <c r="EV1500" s="75"/>
      <c r="EW1500" s="75"/>
      <c r="EX1500" s="75"/>
      <c r="EY1500" s="75"/>
      <c r="EZ1500" s="75"/>
      <c r="FA1500" s="75"/>
      <c r="FB1500" s="75"/>
      <c r="FC1500" s="75"/>
      <c r="FD1500" s="75"/>
      <c r="FE1500" s="75"/>
      <c r="FF1500" s="75"/>
      <c r="FG1500" s="75"/>
      <c r="FH1500" s="75"/>
      <c r="FI1500" s="75"/>
      <c r="FJ1500" s="75"/>
      <c r="FK1500" s="74"/>
      <c r="FL1500" s="74"/>
      <c r="FM1500" s="74"/>
    </row>
    <row r="1501" spans="2:169" s="686" customFormat="1" x14ac:dyDescent="0.3">
      <c r="B1501" s="750"/>
      <c r="C1501" s="750"/>
      <c r="D1501" s="670"/>
      <c r="E1501" s="753"/>
      <c r="F1501" s="753"/>
      <c r="G1501" s="670"/>
      <c r="H1501" s="646"/>
      <c r="I1501" s="646"/>
      <c r="J1501" s="744"/>
      <c r="K1501" s="745"/>
      <c r="L1501" s="746"/>
      <c r="AS1501" s="75"/>
      <c r="AT1501" s="75"/>
      <c r="AU1501" s="75"/>
      <c r="AV1501" s="75"/>
      <c r="AW1501" s="75"/>
      <c r="AX1501" s="75"/>
      <c r="AY1501" s="75"/>
      <c r="AZ1501" s="75"/>
      <c r="BA1501" s="75"/>
      <c r="BB1501" s="75"/>
      <c r="BC1501" s="75"/>
      <c r="BD1501" s="75"/>
      <c r="BE1501" s="75"/>
      <c r="BF1501" s="75"/>
      <c r="BG1501" s="75"/>
      <c r="BH1501" s="75"/>
      <c r="BI1501" s="75"/>
      <c r="BJ1501" s="75"/>
      <c r="BK1501" s="75"/>
      <c r="BL1501" s="75"/>
      <c r="BM1501" s="75"/>
      <c r="BN1501" s="75"/>
      <c r="BO1501" s="75"/>
      <c r="BP1501" s="75"/>
      <c r="BQ1501" s="75"/>
      <c r="BR1501" s="75"/>
      <c r="BS1501" s="75"/>
      <c r="BT1501" s="75"/>
      <c r="BU1501" s="75"/>
      <c r="BV1501" s="75"/>
      <c r="BW1501" s="75"/>
      <c r="BX1501" s="75"/>
      <c r="BY1501" s="75"/>
      <c r="BZ1501" s="75"/>
      <c r="CA1501" s="75"/>
      <c r="CB1501" s="75"/>
      <c r="CC1501" s="75"/>
      <c r="CD1501" s="75"/>
      <c r="CE1501" s="75"/>
      <c r="CF1501" s="75"/>
      <c r="CG1501" s="75"/>
      <c r="CH1501" s="75"/>
      <c r="CI1501" s="75"/>
      <c r="CJ1501" s="75"/>
      <c r="CK1501" s="75"/>
      <c r="CL1501" s="75"/>
      <c r="CM1501" s="75"/>
      <c r="CN1501" s="75"/>
      <c r="CO1501" s="75"/>
      <c r="CP1501" s="75"/>
      <c r="CQ1501" s="75"/>
      <c r="CR1501" s="75"/>
      <c r="CS1501" s="75"/>
      <c r="CT1501" s="75"/>
      <c r="CU1501" s="75"/>
      <c r="CV1501" s="75"/>
      <c r="CW1501" s="75"/>
      <c r="CX1501" s="75"/>
      <c r="CY1501" s="75"/>
      <c r="CZ1501" s="75"/>
      <c r="DA1501" s="75"/>
      <c r="DB1501" s="75"/>
      <c r="DC1501" s="75"/>
      <c r="DD1501" s="75"/>
      <c r="DE1501" s="75"/>
      <c r="DF1501" s="75"/>
      <c r="DG1501" s="75"/>
      <c r="DH1501" s="75"/>
      <c r="DI1501" s="75"/>
      <c r="DJ1501" s="75"/>
      <c r="DK1501" s="75"/>
      <c r="DL1501" s="75"/>
      <c r="DM1501" s="75"/>
      <c r="DN1501" s="75"/>
      <c r="DO1501" s="75"/>
      <c r="DP1501" s="75"/>
      <c r="DQ1501" s="75"/>
      <c r="DR1501" s="75"/>
      <c r="DS1501" s="75"/>
      <c r="DT1501" s="75"/>
      <c r="DU1501" s="75"/>
      <c r="DV1501" s="75"/>
      <c r="DW1501" s="75"/>
      <c r="DX1501" s="75"/>
      <c r="DY1501" s="75"/>
      <c r="DZ1501" s="75"/>
      <c r="EA1501" s="75"/>
      <c r="EB1501" s="75"/>
      <c r="EC1501" s="75"/>
      <c r="ED1501" s="75"/>
      <c r="EE1501" s="75"/>
      <c r="EF1501" s="75"/>
      <c r="EG1501" s="75"/>
      <c r="EH1501" s="75"/>
      <c r="EI1501" s="75"/>
      <c r="EJ1501" s="75"/>
      <c r="EK1501" s="75"/>
      <c r="EL1501" s="75"/>
      <c r="EM1501" s="75"/>
      <c r="EN1501" s="75"/>
      <c r="EO1501" s="75"/>
      <c r="EP1501" s="75"/>
      <c r="EQ1501" s="75"/>
      <c r="ER1501" s="75"/>
      <c r="ES1501" s="75"/>
      <c r="ET1501" s="75"/>
      <c r="EU1501" s="75"/>
      <c r="EV1501" s="75"/>
      <c r="EW1501" s="75"/>
      <c r="EX1501" s="75"/>
      <c r="EY1501" s="75"/>
      <c r="EZ1501" s="75"/>
      <c r="FA1501" s="75"/>
      <c r="FB1501" s="75"/>
      <c r="FC1501" s="75"/>
      <c r="FD1501" s="75"/>
      <c r="FE1501" s="75"/>
      <c r="FF1501" s="75"/>
      <c r="FG1501" s="75"/>
      <c r="FH1501" s="75"/>
      <c r="FI1501" s="75"/>
      <c r="FJ1501" s="75"/>
      <c r="FK1501" s="74"/>
      <c r="FL1501" s="74"/>
      <c r="FM1501" s="74"/>
    </row>
    <row r="1502" spans="2:169" s="686" customFormat="1" x14ac:dyDescent="0.3">
      <c r="B1502" s="750"/>
      <c r="C1502" s="750"/>
      <c r="D1502" s="670"/>
      <c r="E1502" s="753"/>
      <c r="F1502" s="753"/>
      <c r="G1502" s="670"/>
      <c r="H1502" s="646"/>
      <c r="I1502" s="646"/>
      <c r="J1502" s="744"/>
      <c r="K1502" s="745"/>
      <c r="L1502" s="746"/>
      <c r="AS1502" s="75"/>
      <c r="AT1502" s="75"/>
      <c r="AU1502" s="75"/>
      <c r="AV1502" s="75"/>
      <c r="AW1502" s="75"/>
      <c r="AX1502" s="75"/>
      <c r="AY1502" s="75"/>
      <c r="AZ1502" s="75"/>
      <c r="BA1502" s="75"/>
      <c r="BB1502" s="75"/>
      <c r="BC1502" s="75"/>
      <c r="BD1502" s="75"/>
      <c r="BE1502" s="75"/>
      <c r="BF1502" s="75"/>
      <c r="BG1502" s="75"/>
      <c r="BH1502" s="75"/>
      <c r="BI1502" s="75"/>
      <c r="BJ1502" s="75"/>
      <c r="BK1502" s="75"/>
      <c r="BL1502" s="75"/>
      <c r="BM1502" s="75"/>
      <c r="BN1502" s="75"/>
      <c r="BO1502" s="75"/>
      <c r="BP1502" s="75"/>
      <c r="BQ1502" s="75"/>
      <c r="BR1502" s="75"/>
      <c r="BS1502" s="75"/>
      <c r="BT1502" s="75"/>
      <c r="BU1502" s="75"/>
      <c r="BV1502" s="75"/>
      <c r="BW1502" s="75"/>
      <c r="BX1502" s="75"/>
      <c r="BY1502" s="75"/>
      <c r="BZ1502" s="75"/>
      <c r="CA1502" s="75"/>
      <c r="CB1502" s="75"/>
      <c r="CC1502" s="75"/>
      <c r="CD1502" s="75"/>
      <c r="CE1502" s="75"/>
      <c r="CF1502" s="75"/>
      <c r="CG1502" s="75"/>
      <c r="CH1502" s="75"/>
      <c r="CI1502" s="75"/>
      <c r="CJ1502" s="75"/>
      <c r="CK1502" s="75"/>
      <c r="CL1502" s="75"/>
      <c r="CM1502" s="75"/>
      <c r="CN1502" s="75"/>
      <c r="CO1502" s="75"/>
      <c r="CP1502" s="75"/>
      <c r="CQ1502" s="75"/>
      <c r="CR1502" s="75"/>
      <c r="CS1502" s="75"/>
      <c r="CT1502" s="75"/>
      <c r="CU1502" s="75"/>
      <c r="CV1502" s="75"/>
      <c r="CW1502" s="75"/>
      <c r="CX1502" s="75"/>
      <c r="CY1502" s="75"/>
      <c r="CZ1502" s="75"/>
      <c r="DA1502" s="75"/>
      <c r="DB1502" s="75"/>
      <c r="DC1502" s="75"/>
      <c r="DD1502" s="75"/>
      <c r="DE1502" s="75"/>
      <c r="DF1502" s="75"/>
      <c r="DG1502" s="75"/>
      <c r="DH1502" s="75"/>
      <c r="DI1502" s="75"/>
      <c r="DJ1502" s="75"/>
      <c r="DK1502" s="75"/>
      <c r="DL1502" s="75"/>
      <c r="DM1502" s="75"/>
      <c r="DN1502" s="75"/>
      <c r="DO1502" s="75"/>
      <c r="DP1502" s="75"/>
      <c r="DQ1502" s="75"/>
      <c r="DR1502" s="75"/>
      <c r="DS1502" s="75"/>
      <c r="DT1502" s="75"/>
      <c r="DU1502" s="75"/>
      <c r="DV1502" s="75"/>
      <c r="DW1502" s="75"/>
      <c r="DX1502" s="75"/>
      <c r="DY1502" s="75"/>
      <c r="DZ1502" s="75"/>
      <c r="EA1502" s="75"/>
      <c r="EB1502" s="75"/>
      <c r="EC1502" s="75"/>
      <c r="ED1502" s="75"/>
      <c r="EE1502" s="75"/>
      <c r="EF1502" s="75"/>
      <c r="EG1502" s="75"/>
      <c r="EH1502" s="75"/>
      <c r="EI1502" s="75"/>
      <c r="EJ1502" s="75"/>
      <c r="EK1502" s="75"/>
      <c r="EL1502" s="75"/>
      <c r="EM1502" s="75"/>
      <c r="EN1502" s="75"/>
      <c r="EO1502" s="75"/>
      <c r="EP1502" s="75"/>
      <c r="EQ1502" s="75"/>
      <c r="ER1502" s="75"/>
      <c r="ES1502" s="75"/>
      <c r="ET1502" s="75"/>
      <c r="EU1502" s="75"/>
      <c r="EV1502" s="75"/>
      <c r="EW1502" s="75"/>
      <c r="EX1502" s="75"/>
      <c r="EY1502" s="75"/>
      <c r="EZ1502" s="75"/>
      <c r="FA1502" s="75"/>
      <c r="FB1502" s="75"/>
      <c r="FC1502" s="75"/>
      <c r="FD1502" s="75"/>
      <c r="FE1502" s="75"/>
      <c r="FF1502" s="75"/>
      <c r="FG1502" s="75"/>
      <c r="FH1502" s="75"/>
      <c r="FI1502" s="75"/>
      <c r="FJ1502" s="75"/>
      <c r="FK1502" s="74"/>
      <c r="FL1502" s="74"/>
      <c r="FM1502" s="74"/>
    </row>
    <row r="1503" spans="2:169" s="686" customFormat="1" x14ac:dyDescent="0.3">
      <c r="B1503" s="750"/>
      <c r="C1503" s="750"/>
      <c r="D1503" s="670"/>
      <c r="E1503" s="753"/>
      <c r="F1503" s="753"/>
      <c r="G1503" s="670"/>
      <c r="H1503" s="646"/>
      <c r="I1503" s="646"/>
      <c r="J1503" s="744"/>
      <c r="K1503" s="745"/>
      <c r="L1503" s="746"/>
      <c r="AS1503" s="75"/>
      <c r="AT1503" s="75"/>
      <c r="AU1503" s="75"/>
      <c r="AV1503" s="75"/>
      <c r="AW1503" s="75"/>
      <c r="AX1503" s="75"/>
      <c r="AY1503" s="75"/>
      <c r="AZ1503" s="75"/>
      <c r="BA1503" s="75"/>
      <c r="BB1503" s="75"/>
      <c r="BC1503" s="75"/>
      <c r="BD1503" s="75"/>
      <c r="BE1503" s="75"/>
      <c r="BF1503" s="75"/>
      <c r="BG1503" s="75"/>
      <c r="BH1503" s="75"/>
      <c r="BI1503" s="75"/>
      <c r="BJ1503" s="75"/>
      <c r="BK1503" s="75"/>
      <c r="BL1503" s="75"/>
      <c r="BM1503" s="75"/>
      <c r="BN1503" s="75"/>
      <c r="BO1503" s="75"/>
      <c r="BP1503" s="75"/>
      <c r="BQ1503" s="75"/>
      <c r="BR1503" s="75"/>
      <c r="BS1503" s="75"/>
      <c r="BT1503" s="75"/>
      <c r="BU1503" s="75"/>
      <c r="BV1503" s="75"/>
      <c r="BW1503" s="75"/>
      <c r="BX1503" s="75"/>
      <c r="BY1503" s="75"/>
      <c r="BZ1503" s="75"/>
      <c r="CA1503" s="75"/>
      <c r="CB1503" s="75"/>
      <c r="CC1503" s="75"/>
      <c r="CD1503" s="75"/>
      <c r="CE1503" s="75"/>
      <c r="CF1503" s="75"/>
      <c r="CG1503" s="75"/>
      <c r="CH1503" s="75"/>
      <c r="CI1503" s="75"/>
      <c r="CJ1503" s="75"/>
      <c r="CK1503" s="75"/>
      <c r="CL1503" s="75"/>
      <c r="CM1503" s="75"/>
      <c r="CN1503" s="75"/>
      <c r="CO1503" s="75"/>
      <c r="CP1503" s="75"/>
      <c r="CQ1503" s="75"/>
      <c r="CR1503" s="75"/>
      <c r="CS1503" s="75"/>
      <c r="CT1503" s="75"/>
      <c r="CU1503" s="75"/>
      <c r="CV1503" s="75"/>
      <c r="CW1503" s="75"/>
      <c r="CX1503" s="75"/>
      <c r="CY1503" s="75"/>
      <c r="CZ1503" s="75"/>
      <c r="DA1503" s="75"/>
      <c r="DB1503" s="75"/>
      <c r="DC1503" s="75"/>
      <c r="DD1503" s="75"/>
      <c r="DE1503" s="75"/>
      <c r="DF1503" s="75"/>
      <c r="DG1503" s="75"/>
      <c r="DH1503" s="75"/>
      <c r="DI1503" s="75"/>
      <c r="DJ1503" s="75"/>
      <c r="DK1503" s="75"/>
      <c r="DL1503" s="75"/>
      <c r="DM1503" s="75"/>
      <c r="DN1503" s="75"/>
      <c r="DO1503" s="75"/>
      <c r="DP1503" s="75"/>
      <c r="DQ1503" s="75"/>
      <c r="DR1503" s="75"/>
      <c r="DS1503" s="75"/>
      <c r="DT1503" s="75"/>
      <c r="DU1503" s="75"/>
      <c r="DV1503" s="75"/>
      <c r="DW1503" s="75"/>
      <c r="DX1503" s="75"/>
      <c r="DY1503" s="75"/>
      <c r="DZ1503" s="75"/>
      <c r="EA1503" s="75"/>
      <c r="EB1503" s="75"/>
      <c r="EC1503" s="75"/>
      <c r="ED1503" s="75"/>
      <c r="EE1503" s="75"/>
      <c r="EF1503" s="75"/>
      <c r="EG1503" s="75"/>
      <c r="EH1503" s="75"/>
      <c r="EI1503" s="75"/>
      <c r="EJ1503" s="75"/>
      <c r="EK1503" s="75"/>
      <c r="EL1503" s="75"/>
      <c r="EM1503" s="75"/>
      <c r="EN1503" s="75"/>
      <c r="EO1503" s="75"/>
      <c r="EP1503" s="75"/>
      <c r="EQ1503" s="75"/>
      <c r="ER1503" s="75"/>
      <c r="ES1503" s="75"/>
      <c r="ET1503" s="75"/>
      <c r="EU1503" s="75"/>
      <c r="EV1503" s="75"/>
      <c r="EW1503" s="75"/>
      <c r="EX1503" s="75"/>
      <c r="EY1503" s="75"/>
      <c r="EZ1503" s="75"/>
      <c r="FA1503" s="75"/>
      <c r="FB1503" s="75"/>
      <c r="FC1503" s="75"/>
      <c r="FD1503" s="75"/>
      <c r="FE1503" s="75"/>
      <c r="FF1503" s="75"/>
      <c r="FG1503" s="75"/>
      <c r="FH1503" s="75"/>
      <c r="FI1503" s="75"/>
      <c r="FJ1503" s="75"/>
      <c r="FK1503" s="74"/>
      <c r="FL1503" s="74"/>
      <c r="FM1503" s="74"/>
    </row>
    <row r="1504" spans="2:169" s="686" customFormat="1" x14ac:dyDescent="0.3">
      <c r="B1504" s="750"/>
      <c r="C1504" s="750"/>
      <c r="D1504" s="670"/>
      <c r="E1504" s="753"/>
      <c r="F1504" s="753"/>
      <c r="G1504" s="670"/>
      <c r="H1504" s="646"/>
      <c r="I1504" s="646"/>
      <c r="J1504" s="744"/>
      <c r="K1504" s="745"/>
      <c r="L1504" s="746"/>
      <c r="AS1504" s="75"/>
      <c r="AT1504" s="75"/>
      <c r="AU1504" s="75"/>
      <c r="AV1504" s="75"/>
      <c r="AW1504" s="75"/>
      <c r="AX1504" s="75"/>
      <c r="AY1504" s="75"/>
      <c r="AZ1504" s="75"/>
      <c r="BA1504" s="75"/>
      <c r="BB1504" s="75"/>
      <c r="BC1504" s="75"/>
      <c r="BD1504" s="75"/>
      <c r="BE1504" s="75"/>
      <c r="BF1504" s="75"/>
      <c r="BG1504" s="75"/>
      <c r="BH1504" s="75"/>
      <c r="BI1504" s="75"/>
      <c r="BJ1504" s="75"/>
      <c r="BK1504" s="75"/>
      <c r="BL1504" s="75"/>
      <c r="BM1504" s="75"/>
      <c r="BN1504" s="75"/>
      <c r="BO1504" s="75"/>
      <c r="BP1504" s="75"/>
      <c r="BQ1504" s="75"/>
      <c r="BR1504" s="75"/>
      <c r="BS1504" s="75"/>
      <c r="BT1504" s="75"/>
      <c r="BU1504" s="75"/>
      <c r="BV1504" s="75"/>
      <c r="BW1504" s="75"/>
      <c r="BX1504" s="75"/>
      <c r="BY1504" s="75"/>
      <c r="BZ1504" s="75"/>
      <c r="CA1504" s="75"/>
      <c r="CB1504" s="75"/>
      <c r="CC1504" s="75"/>
      <c r="CD1504" s="75"/>
      <c r="CE1504" s="75"/>
      <c r="CF1504" s="75"/>
      <c r="CG1504" s="75"/>
      <c r="CH1504" s="75"/>
      <c r="CI1504" s="75"/>
      <c r="CJ1504" s="75"/>
      <c r="CK1504" s="75"/>
      <c r="CL1504" s="75"/>
      <c r="CM1504" s="75"/>
      <c r="CN1504" s="75"/>
      <c r="CO1504" s="75"/>
      <c r="CP1504" s="75"/>
      <c r="CQ1504" s="75"/>
      <c r="CR1504" s="75"/>
      <c r="CS1504" s="75"/>
      <c r="CT1504" s="75"/>
      <c r="CU1504" s="75"/>
      <c r="CV1504" s="75"/>
      <c r="CW1504" s="75"/>
      <c r="CX1504" s="75"/>
      <c r="CY1504" s="75"/>
      <c r="CZ1504" s="75"/>
      <c r="DA1504" s="75"/>
      <c r="DB1504" s="75"/>
      <c r="DC1504" s="75"/>
      <c r="DD1504" s="75"/>
      <c r="DE1504" s="75"/>
      <c r="DF1504" s="75"/>
      <c r="DG1504" s="75"/>
      <c r="DH1504" s="75"/>
      <c r="DI1504" s="75"/>
      <c r="DJ1504" s="75"/>
      <c r="DK1504" s="75"/>
      <c r="DL1504" s="75"/>
      <c r="DM1504" s="75"/>
      <c r="DN1504" s="75"/>
      <c r="DO1504" s="75"/>
      <c r="DP1504" s="75"/>
      <c r="DQ1504" s="75"/>
      <c r="DR1504" s="75"/>
      <c r="DS1504" s="75"/>
      <c r="DT1504" s="75"/>
      <c r="DU1504" s="75"/>
      <c r="DV1504" s="75"/>
      <c r="DW1504" s="75"/>
      <c r="DX1504" s="75"/>
      <c r="DY1504" s="75"/>
      <c r="DZ1504" s="75"/>
      <c r="EA1504" s="75"/>
      <c r="EB1504" s="75"/>
      <c r="EC1504" s="75"/>
      <c r="ED1504" s="75"/>
      <c r="EE1504" s="75"/>
      <c r="EF1504" s="75"/>
      <c r="EG1504" s="75"/>
      <c r="EH1504" s="75"/>
      <c r="EI1504" s="75"/>
      <c r="EJ1504" s="75"/>
      <c r="EK1504" s="75"/>
      <c r="EL1504" s="75"/>
      <c r="EM1504" s="75"/>
      <c r="EN1504" s="75"/>
      <c r="EO1504" s="75"/>
      <c r="EP1504" s="75"/>
      <c r="EQ1504" s="75"/>
      <c r="ER1504" s="75"/>
      <c r="ES1504" s="75"/>
      <c r="ET1504" s="75"/>
      <c r="EU1504" s="75"/>
      <c r="EV1504" s="75"/>
      <c r="EW1504" s="75"/>
      <c r="EX1504" s="75"/>
      <c r="EY1504" s="75"/>
      <c r="EZ1504" s="75"/>
      <c r="FA1504" s="75"/>
      <c r="FB1504" s="75"/>
      <c r="FC1504" s="75"/>
      <c r="FD1504" s="75"/>
      <c r="FE1504" s="75"/>
      <c r="FF1504" s="75"/>
      <c r="FG1504" s="75"/>
      <c r="FH1504" s="75"/>
      <c r="FI1504" s="75"/>
      <c r="FJ1504" s="75"/>
      <c r="FK1504" s="74"/>
      <c r="FL1504" s="74"/>
      <c r="FM1504" s="74"/>
    </row>
    <row r="1505" spans="2:169" s="686" customFormat="1" x14ac:dyDescent="0.3">
      <c r="B1505" s="750"/>
      <c r="C1505" s="750"/>
      <c r="D1505" s="670"/>
      <c r="E1505" s="753"/>
      <c r="F1505" s="753"/>
      <c r="G1505" s="670"/>
      <c r="H1505" s="646"/>
      <c r="I1505" s="646"/>
      <c r="J1505" s="744"/>
      <c r="K1505" s="745"/>
      <c r="L1505" s="746"/>
      <c r="AS1505" s="75"/>
      <c r="AT1505" s="75"/>
      <c r="AU1505" s="75"/>
      <c r="AV1505" s="75"/>
      <c r="AW1505" s="75"/>
      <c r="AX1505" s="75"/>
      <c r="AY1505" s="75"/>
      <c r="AZ1505" s="75"/>
      <c r="BA1505" s="75"/>
      <c r="BB1505" s="75"/>
      <c r="BC1505" s="75"/>
      <c r="BD1505" s="75"/>
      <c r="BE1505" s="75"/>
      <c r="BF1505" s="75"/>
      <c r="BG1505" s="75"/>
      <c r="BH1505" s="75"/>
      <c r="BI1505" s="75"/>
      <c r="BJ1505" s="75"/>
      <c r="BK1505" s="75"/>
      <c r="BL1505" s="75"/>
      <c r="BM1505" s="75"/>
      <c r="BN1505" s="75"/>
      <c r="BO1505" s="75"/>
      <c r="BP1505" s="75"/>
      <c r="BQ1505" s="75"/>
      <c r="BR1505" s="75"/>
      <c r="BS1505" s="75"/>
      <c r="BT1505" s="75"/>
      <c r="BU1505" s="75"/>
      <c r="BV1505" s="75"/>
      <c r="BW1505" s="75"/>
      <c r="BX1505" s="75"/>
      <c r="BY1505" s="75"/>
      <c r="BZ1505" s="75"/>
      <c r="CA1505" s="75"/>
      <c r="CB1505" s="75"/>
      <c r="CC1505" s="75"/>
      <c r="CD1505" s="75"/>
      <c r="CE1505" s="75"/>
      <c r="CF1505" s="75"/>
      <c r="CG1505" s="75"/>
      <c r="CH1505" s="75"/>
      <c r="CI1505" s="75"/>
      <c r="CJ1505" s="75"/>
      <c r="CK1505" s="75"/>
      <c r="CL1505" s="75"/>
      <c r="CM1505" s="75"/>
      <c r="CN1505" s="75"/>
      <c r="CO1505" s="75"/>
      <c r="CP1505" s="75"/>
      <c r="CQ1505" s="75"/>
      <c r="CR1505" s="75"/>
      <c r="CS1505" s="75"/>
      <c r="CT1505" s="75"/>
      <c r="CU1505" s="75"/>
      <c r="CV1505" s="75"/>
      <c r="CW1505" s="75"/>
      <c r="CX1505" s="75"/>
      <c r="CY1505" s="75"/>
      <c r="CZ1505" s="75"/>
      <c r="DA1505" s="75"/>
      <c r="DB1505" s="75"/>
      <c r="DC1505" s="75"/>
      <c r="DD1505" s="75"/>
      <c r="DE1505" s="75"/>
      <c r="DF1505" s="75"/>
      <c r="DG1505" s="75"/>
      <c r="DH1505" s="75"/>
      <c r="DI1505" s="75"/>
      <c r="DJ1505" s="75"/>
      <c r="DK1505" s="75"/>
      <c r="DL1505" s="75"/>
      <c r="DM1505" s="75"/>
      <c r="DN1505" s="75"/>
      <c r="DO1505" s="75"/>
      <c r="DP1505" s="75"/>
      <c r="DQ1505" s="75"/>
      <c r="DR1505" s="75"/>
      <c r="DS1505" s="75"/>
      <c r="DT1505" s="75"/>
      <c r="DU1505" s="75"/>
      <c r="DV1505" s="75"/>
      <c r="DW1505" s="75"/>
      <c r="DX1505" s="75"/>
      <c r="DY1505" s="75"/>
      <c r="DZ1505" s="75"/>
      <c r="EA1505" s="75"/>
      <c r="EB1505" s="75"/>
      <c r="EC1505" s="75"/>
      <c r="ED1505" s="75"/>
      <c r="EE1505" s="75"/>
      <c r="EF1505" s="75"/>
      <c r="EG1505" s="75"/>
      <c r="EH1505" s="75"/>
      <c r="EI1505" s="75"/>
      <c r="EJ1505" s="75"/>
      <c r="EK1505" s="75"/>
      <c r="EL1505" s="75"/>
      <c r="EM1505" s="75"/>
      <c r="EN1505" s="75"/>
      <c r="EO1505" s="75"/>
      <c r="EP1505" s="75"/>
      <c r="EQ1505" s="75"/>
      <c r="ER1505" s="75"/>
      <c r="ES1505" s="75"/>
      <c r="ET1505" s="75"/>
      <c r="EU1505" s="75"/>
      <c r="EV1505" s="75"/>
      <c r="EW1505" s="75"/>
      <c r="EX1505" s="75"/>
      <c r="EY1505" s="75"/>
      <c r="EZ1505" s="75"/>
      <c r="FA1505" s="75"/>
      <c r="FB1505" s="75"/>
      <c r="FC1505" s="75"/>
      <c r="FD1505" s="75"/>
      <c r="FE1505" s="75"/>
      <c r="FF1505" s="75"/>
      <c r="FG1505" s="75"/>
      <c r="FH1505" s="75"/>
      <c r="FI1505" s="75"/>
      <c r="FJ1505" s="75"/>
      <c r="FK1505" s="74"/>
      <c r="FL1505" s="74"/>
      <c r="FM1505" s="74"/>
    </row>
    <row r="1506" spans="2:169" s="686" customFormat="1" x14ac:dyDescent="0.3">
      <c r="B1506" s="750"/>
      <c r="C1506" s="750"/>
      <c r="D1506" s="670"/>
      <c r="E1506" s="753"/>
      <c r="F1506" s="753"/>
      <c r="G1506" s="670"/>
      <c r="H1506" s="646"/>
      <c r="I1506" s="646"/>
      <c r="J1506" s="744"/>
      <c r="K1506" s="745"/>
      <c r="L1506" s="746"/>
      <c r="AS1506" s="75"/>
      <c r="AT1506" s="75"/>
      <c r="AU1506" s="75"/>
      <c r="AV1506" s="75"/>
      <c r="AW1506" s="75"/>
      <c r="AX1506" s="75"/>
      <c r="AY1506" s="75"/>
      <c r="AZ1506" s="75"/>
      <c r="BA1506" s="75"/>
      <c r="BB1506" s="75"/>
      <c r="BC1506" s="75"/>
      <c r="BD1506" s="75"/>
      <c r="BE1506" s="75"/>
      <c r="BF1506" s="75"/>
      <c r="BG1506" s="75"/>
      <c r="BH1506" s="75"/>
      <c r="BI1506" s="75"/>
      <c r="BJ1506" s="75"/>
      <c r="BK1506" s="75"/>
      <c r="BL1506" s="75"/>
      <c r="BM1506" s="75"/>
      <c r="BN1506" s="75"/>
      <c r="BO1506" s="75"/>
      <c r="BP1506" s="75"/>
      <c r="BQ1506" s="75"/>
      <c r="BR1506" s="75"/>
      <c r="BS1506" s="75"/>
      <c r="BT1506" s="75"/>
      <c r="BU1506" s="75"/>
      <c r="BV1506" s="75"/>
      <c r="BW1506" s="75"/>
      <c r="BX1506" s="75"/>
      <c r="BY1506" s="75"/>
      <c r="BZ1506" s="75"/>
      <c r="CA1506" s="75"/>
      <c r="CB1506" s="75"/>
      <c r="CC1506" s="75"/>
      <c r="CD1506" s="75"/>
      <c r="CE1506" s="75"/>
      <c r="CF1506" s="75"/>
      <c r="CG1506" s="75"/>
      <c r="CH1506" s="75"/>
      <c r="CI1506" s="75"/>
      <c r="CJ1506" s="75"/>
      <c r="CK1506" s="75"/>
      <c r="CL1506" s="75"/>
      <c r="CM1506" s="75"/>
      <c r="CN1506" s="75"/>
      <c r="CO1506" s="75"/>
      <c r="CP1506" s="75"/>
      <c r="CQ1506" s="75"/>
      <c r="CR1506" s="75"/>
      <c r="CS1506" s="75"/>
      <c r="CT1506" s="75"/>
      <c r="CU1506" s="75"/>
      <c r="CV1506" s="75"/>
      <c r="CW1506" s="75"/>
      <c r="CX1506" s="75"/>
      <c r="CY1506" s="75"/>
      <c r="CZ1506" s="75"/>
      <c r="DA1506" s="75"/>
      <c r="DB1506" s="75"/>
      <c r="DC1506" s="75"/>
      <c r="DD1506" s="75"/>
      <c r="DE1506" s="75"/>
      <c r="DF1506" s="75"/>
      <c r="DG1506" s="75"/>
      <c r="DH1506" s="75"/>
      <c r="DI1506" s="75"/>
      <c r="DJ1506" s="75"/>
      <c r="DK1506" s="75"/>
      <c r="DL1506" s="75"/>
      <c r="DM1506" s="75"/>
      <c r="DN1506" s="75"/>
      <c r="DO1506" s="75"/>
      <c r="DP1506" s="75"/>
      <c r="DQ1506" s="75"/>
      <c r="DR1506" s="75"/>
      <c r="DS1506" s="75"/>
      <c r="DT1506" s="75"/>
      <c r="DU1506" s="75"/>
      <c r="DV1506" s="75"/>
      <c r="DW1506" s="75"/>
      <c r="DX1506" s="75"/>
      <c r="DY1506" s="75"/>
      <c r="DZ1506" s="75"/>
      <c r="EA1506" s="75"/>
      <c r="EB1506" s="75"/>
      <c r="EC1506" s="75"/>
      <c r="ED1506" s="75"/>
      <c r="EE1506" s="75"/>
      <c r="EF1506" s="75"/>
      <c r="EG1506" s="75"/>
      <c r="EH1506" s="75"/>
      <c r="EI1506" s="75"/>
      <c r="EJ1506" s="75"/>
      <c r="EK1506" s="75"/>
      <c r="EL1506" s="75"/>
      <c r="EM1506" s="75"/>
      <c r="EN1506" s="75"/>
      <c r="EO1506" s="75"/>
      <c r="EP1506" s="75"/>
      <c r="EQ1506" s="75"/>
      <c r="ER1506" s="75"/>
      <c r="ES1506" s="75"/>
      <c r="ET1506" s="75"/>
      <c r="EU1506" s="75"/>
      <c r="EV1506" s="75"/>
      <c r="EW1506" s="75"/>
      <c r="EX1506" s="75"/>
      <c r="EY1506" s="75"/>
      <c r="EZ1506" s="75"/>
      <c r="FA1506" s="75"/>
      <c r="FB1506" s="75"/>
      <c r="FC1506" s="75"/>
      <c r="FD1506" s="75"/>
      <c r="FE1506" s="75"/>
      <c r="FF1506" s="75"/>
      <c r="FG1506" s="75"/>
      <c r="FH1506" s="75"/>
      <c r="FI1506" s="75"/>
      <c r="FJ1506" s="75"/>
      <c r="FK1506" s="74"/>
      <c r="FL1506" s="74"/>
      <c r="FM1506" s="74"/>
    </row>
    <row r="1507" spans="2:169" s="686" customFormat="1" x14ac:dyDescent="0.3">
      <c r="B1507" s="750"/>
      <c r="C1507" s="750"/>
      <c r="D1507" s="670"/>
      <c r="E1507" s="753"/>
      <c r="F1507" s="753"/>
      <c r="G1507" s="670"/>
      <c r="H1507" s="646"/>
      <c r="I1507" s="646"/>
      <c r="J1507" s="744"/>
      <c r="K1507" s="745"/>
      <c r="L1507" s="746"/>
      <c r="AS1507" s="75"/>
      <c r="AT1507" s="75"/>
      <c r="AU1507" s="75"/>
      <c r="AV1507" s="75"/>
      <c r="AW1507" s="75"/>
      <c r="AX1507" s="75"/>
      <c r="AY1507" s="75"/>
      <c r="AZ1507" s="75"/>
      <c r="BA1507" s="75"/>
      <c r="BB1507" s="75"/>
      <c r="BC1507" s="75"/>
      <c r="BD1507" s="75"/>
      <c r="BE1507" s="75"/>
      <c r="BF1507" s="75"/>
      <c r="BG1507" s="75"/>
      <c r="BH1507" s="75"/>
      <c r="BI1507" s="75"/>
      <c r="BJ1507" s="75"/>
      <c r="BK1507" s="75"/>
      <c r="BL1507" s="75"/>
      <c r="BM1507" s="75"/>
      <c r="BN1507" s="75"/>
      <c r="BO1507" s="75"/>
      <c r="BP1507" s="75"/>
      <c r="BQ1507" s="75"/>
      <c r="BR1507" s="75"/>
      <c r="BS1507" s="75"/>
      <c r="BT1507" s="75"/>
      <c r="BU1507" s="75"/>
      <c r="BV1507" s="75"/>
      <c r="BW1507" s="75"/>
      <c r="BX1507" s="75"/>
      <c r="BY1507" s="75"/>
      <c r="BZ1507" s="75"/>
      <c r="CA1507" s="75"/>
      <c r="CB1507" s="75"/>
      <c r="CC1507" s="75"/>
      <c r="CD1507" s="75"/>
      <c r="CE1507" s="75"/>
      <c r="CF1507" s="75"/>
      <c r="CG1507" s="75"/>
      <c r="CH1507" s="75"/>
      <c r="CI1507" s="75"/>
      <c r="CJ1507" s="75"/>
      <c r="CK1507" s="75"/>
      <c r="CL1507" s="75"/>
      <c r="CM1507" s="75"/>
      <c r="CN1507" s="75"/>
      <c r="CO1507" s="75"/>
      <c r="CP1507" s="75"/>
      <c r="CQ1507" s="75"/>
      <c r="CR1507" s="75"/>
      <c r="CS1507" s="75"/>
      <c r="CT1507" s="75"/>
      <c r="CU1507" s="75"/>
      <c r="CV1507" s="75"/>
      <c r="CW1507" s="75"/>
      <c r="CX1507" s="75"/>
      <c r="CY1507" s="75"/>
      <c r="CZ1507" s="75"/>
      <c r="DA1507" s="75"/>
      <c r="DB1507" s="75"/>
      <c r="DC1507" s="75"/>
      <c r="DD1507" s="75"/>
      <c r="DE1507" s="75"/>
      <c r="DF1507" s="75"/>
      <c r="DG1507" s="75"/>
      <c r="DH1507" s="75"/>
      <c r="DI1507" s="75"/>
      <c r="DJ1507" s="75"/>
      <c r="DK1507" s="75"/>
      <c r="DL1507" s="75"/>
      <c r="DM1507" s="75"/>
      <c r="DN1507" s="75"/>
      <c r="DO1507" s="75"/>
      <c r="DP1507" s="75"/>
      <c r="DQ1507" s="75"/>
      <c r="DR1507" s="75"/>
      <c r="DS1507" s="75"/>
      <c r="DT1507" s="75"/>
      <c r="DU1507" s="75"/>
      <c r="DV1507" s="75"/>
      <c r="DW1507" s="75"/>
      <c r="DX1507" s="75"/>
      <c r="DY1507" s="75"/>
      <c r="DZ1507" s="75"/>
      <c r="EA1507" s="75"/>
      <c r="EB1507" s="75"/>
      <c r="EC1507" s="75"/>
      <c r="ED1507" s="75"/>
      <c r="EE1507" s="75"/>
      <c r="EF1507" s="75"/>
      <c r="EG1507" s="75"/>
      <c r="EH1507" s="75"/>
      <c r="EI1507" s="75"/>
      <c r="EJ1507" s="75"/>
      <c r="EK1507" s="75"/>
      <c r="EL1507" s="75"/>
      <c r="EM1507" s="75"/>
      <c r="EN1507" s="75"/>
      <c r="EO1507" s="75"/>
      <c r="EP1507" s="75"/>
      <c r="EQ1507" s="75"/>
      <c r="ER1507" s="75"/>
      <c r="ES1507" s="75"/>
      <c r="ET1507" s="75"/>
      <c r="EU1507" s="75"/>
      <c r="EV1507" s="75"/>
      <c r="EW1507" s="75"/>
      <c r="EX1507" s="75"/>
      <c r="EY1507" s="75"/>
      <c r="EZ1507" s="75"/>
      <c r="FA1507" s="75"/>
      <c r="FB1507" s="75"/>
      <c r="FC1507" s="75"/>
      <c r="FD1507" s="75"/>
      <c r="FE1507" s="75"/>
      <c r="FF1507" s="75"/>
      <c r="FG1507" s="75"/>
      <c r="FH1507" s="75"/>
      <c r="FI1507" s="75"/>
      <c r="FJ1507" s="75"/>
      <c r="FK1507" s="74"/>
      <c r="FL1507" s="74"/>
      <c r="FM1507" s="74"/>
    </row>
    <row r="1508" spans="2:169" s="686" customFormat="1" x14ac:dyDescent="0.3">
      <c r="B1508" s="750"/>
      <c r="C1508" s="750"/>
      <c r="D1508" s="670"/>
      <c r="E1508" s="753"/>
      <c r="F1508" s="753"/>
      <c r="G1508" s="670"/>
      <c r="H1508" s="646"/>
      <c r="I1508" s="646"/>
      <c r="J1508" s="744"/>
      <c r="K1508" s="745"/>
      <c r="L1508" s="746"/>
      <c r="AS1508" s="75"/>
      <c r="AT1508" s="75"/>
      <c r="AU1508" s="75"/>
      <c r="AV1508" s="75"/>
      <c r="AW1508" s="75"/>
      <c r="AX1508" s="75"/>
      <c r="AY1508" s="75"/>
      <c r="AZ1508" s="75"/>
      <c r="BA1508" s="75"/>
      <c r="BB1508" s="75"/>
      <c r="BC1508" s="75"/>
      <c r="BD1508" s="75"/>
      <c r="BE1508" s="75"/>
      <c r="BF1508" s="75"/>
      <c r="BG1508" s="75"/>
      <c r="BH1508" s="75"/>
      <c r="BI1508" s="75"/>
      <c r="BJ1508" s="75"/>
      <c r="BK1508" s="75"/>
      <c r="BL1508" s="75"/>
      <c r="BM1508" s="75"/>
      <c r="BN1508" s="75"/>
      <c r="BO1508" s="75"/>
      <c r="BP1508" s="75"/>
      <c r="BQ1508" s="75"/>
      <c r="BR1508" s="75"/>
      <c r="BS1508" s="75"/>
      <c r="BT1508" s="75"/>
      <c r="BU1508" s="75"/>
      <c r="BV1508" s="75"/>
      <c r="BW1508" s="75"/>
      <c r="BX1508" s="75"/>
      <c r="BY1508" s="75"/>
      <c r="BZ1508" s="75"/>
      <c r="CA1508" s="75"/>
      <c r="CB1508" s="75"/>
      <c r="CC1508" s="75"/>
      <c r="CD1508" s="75"/>
      <c r="CE1508" s="75"/>
      <c r="CF1508" s="75"/>
      <c r="CG1508" s="75"/>
      <c r="CH1508" s="75"/>
      <c r="CI1508" s="75"/>
      <c r="CJ1508" s="75"/>
      <c r="CK1508" s="75"/>
      <c r="CL1508" s="75"/>
      <c r="CM1508" s="75"/>
      <c r="CN1508" s="75"/>
      <c r="CO1508" s="75"/>
      <c r="CP1508" s="75"/>
      <c r="CQ1508" s="75"/>
      <c r="CR1508" s="75"/>
      <c r="CS1508" s="75"/>
      <c r="CT1508" s="75"/>
      <c r="CU1508" s="75"/>
      <c r="CV1508" s="75"/>
      <c r="CW1508" s="75"/>
      <c r="CX1508" s="75"/>
      <c r="CY1508" s="75"/>
      <c r="CZ1508" s="75"/>
      <c r="DA1508" s="75"/>
      <c r="DB1508" s="75"/>
      <c r="DC1508" s="75"/>
      <c r="DD1508" s="75"/>
      <c r="DE1508" s="75"/>
      <c r="DF1508" s="75"/>
      <c r="DG1508" s="75"/>
      <c r="DH1508" s="75"/>
      <c r="DI1508" s="75"/>
      <c r="DJ1508" s="75"/>
      <c r="DK1508" s="75"/>
      <c r="DL1508" s="75"/>
      <c r="DM1508" s="75"/>
      <c r="DN1508" s="75"/>
      <c r="DO1508" s="75"/>
      <c r="DP1508" s="75"/>
      <c r="DQ1508" s="75"/>
      <c r="DR1508" s="75"/>
      <c r="DS1508" s="75"/>
      <c r="DT1508" s="75"/>
      <c r="DU1508" s="75"/>
      <c r="DV1508" s="75"/>
      <c r="DW1508" s="75"/>
      <c r="DX1508" s="75"/>
      <c r="DY1508" s="75"/>
      <c r="DZ1508" s="75"/>
      <c r="EA1508" s="75"/>
      <c r="EB1508" s="75"/>
      <c r="EC1508" s="75"/>
      <c r="ED1508" s="75"/>
      <c r="EE1508" s="75"/>
      <c r="EF1508" s="75"/>
      <c r="EG1508" s="75"/>
      <c r="EH1508" s="75"/>
      <c r="EI1508" s="75"/>
      <c r="EJ1508" s="75"/>
      <c r="EK1508" s="75"/>
      <c r="EL1508" s="75"/>
      <c r="EM1508" s="75"/>
      <c r="EN1508" s="75"/>
      <c r="EO1508" s="75"/>
      <c r="EP1508" s="75"/>
      <c r="EQ1508" s="75"/>
      <c r="ER1508" s="75"/>
      <c r="ES1508" s="75"/>
      <c r="ET1508" s="75"/>
      <c r="EU1508" s="75"/>
      <c r="EV1508" s="75"/>
      <c r="EW1508" s="75"/>
      <c r="EX1508" s="75"/>
      <c r="EY1508" s="75"/>
      <c r="EZ1508" s="75"/>
      <c r="FA1508" s="75"/>
      <c r="FB1508" s="75"/>
      <c r="FC1508" s="75"/>
      <c r="FD1508" s="75"/>
      <c r="FE1508" s="75"/>
      <c r="FF1508" s="75"/>
      <c r="FG1508" s="75"/>
      <c r="FH1508" s="75"/>
      <c r="FI1508" s="75"/>
      <c r="FJ1508" s="75"/>
      <c r="FK1508" s="74"/>
      <c r="FL1508" s="74"/>
      <c r="FM1508" s="74"/>
    </row>
    <row r="1509" spans="2:169" s="686" customFormat="1" x14ac:dyDescent="0.3">
      <c r="B1509" s="750"/>
      <c r="C1509" s="750"/>
      <c r="D1509" s="670"/>
      <c r="E1509" s="753"/>
      <c r="F1509" s="753"/>
      <c r="G1509" s="670"/>
      <c r="H1509" s="646"/>
      <c r="I1509" s="646"/>
      <c r="J1509" s="744"/>
      <c r="K1509" s="745"/>
      <c r="L1509" s="746"/>
      <c r="AS1509" s="75"/>
      <c r="AT1509" s="75"/>
      <c r="AU1509" s="75"/>
      <c r="AV1509" s="75"/>
      <c r="AW1509" s="75"/>
      <c r="AX1509" s="75"/>
      <c r="AY1509" s="75"/>
      <c r="AZ1509" s="75"/>
      <c r="BA1509" s="75"/>
      <c r="BB1509" s="75"/>
      <c r="BC1509" s="75"/>
      <c r="BD1509" s="75"/>
      <c r="BE1509" s="75"/>
      <c r="BF1509" s="75"/>
      <c r="BG1509" s="75"/>
      <c r="BH1509" s="75"/>
      <c r="BI1509" s="75"/>
      <c r="BJ1509" s="75"/>
      <c r="BK1509" s="75"/>
      <c r="BL1509" s="75"/>
      <c r="BM1509" s="75"/>
      <c r="BN1509" s="75"/>
      <c r="BO1509" s="75"/>
      <c r="BP1509" s="75"/>
      <c r="BQ1509" s="75"/>
      <c r="BR1509" s="75"/>
      <c r="BS1509" s="75"/>
      <c r="BT1509" s="75"/>
      <c r="BU1509" s="75"/>
      <c r="BV1509" s="75"/>
      <c r="BW1509" s="75"/>
      <c r="BX1509" s="75"/>
      <c r="BY1509" s="75"/>
      <c r="BZ1509" s="75"/>
      <c r="CA1509" s="75"/>
      <c r="CB1509" s="75"/>
      <c r="CC1509" s="75"/>
      <c r="CD1509" s="75"/>
      <c r="CE1509" s="75"/>
      <c r="CF1509" s="75"/>
      <c r="CG1509" s="75"/>
      <c r="CH1509" s="75"/>
      <c r="CI1509" s="75"/>
      <c r="CJ1509" s="75"/>
      <c r="CK1509" s="75"/>
      <c r="CL1509" s="75"/>
      <c r="CM1509" s="75"/>
      <c r="CN1509" s="75"/>
      <c r="CO1509" s="75"/>
      <c r="CP1509" s="75"/>
      <c r="CQ1509" s="75"/>
      <c r="CR1509" s="75"/>
      <c r="CS1509" s="75"/>
      <c r="CT1509" s="75"/>
      <c r="CU1509" s="75"/>
      <c r="CV1509" s="75"/>
      <c r="CW1509" s="75"/>
      <c r="CX1509" s="75"/>
      <c r="CY1509" s="75"/>
      <c r="CZ1509" s="75"/>
      <c r="DA1509" s="75"/>
      <c r="DB1509" s="75"/>
      <c r="DC1509" s="75"/>
      <c r="DD1509" s="75"/>
      <c r="DE1509" s="75"/>
      <c r="DF1509" s="75"/>
      <c r="DG1509" s="75"/>
      <c r="DH1509" s="75"/>
      <c r="DI1509" s="75"/>
      <c r="DJ1509" s="75"/>
      <c r="DK1509" s="75"/>
      <c r="DL1509" s="75"/>
      <c r="DM1509" s="75"/>
      <c r="DN1509" s="75"/>
      <c r="DO1509" s="75"/>
      <c r="DP1509" s="75"/>
      <c r="DQ1509" s="75"/>
      <c r="DR1509" s="75"/>
      <c r="DS1509" s="75"/>
      <c r="DT1509" s="75"/>
      <c r="DU1509" s="75"/>
      <c r="DV1509" s="75"/>
      <c r="DW1509" s="75"/>
      <c r="DX1509" s="75"/>
      <c r="DY1509" s="75"/>
      <c r="DZ1509" s="75"/>
      <c r="EA1509" s="75"/>
      <c r="EB1509" s="75"/>
      <c r="EC1509" s="75"/>
      <c r="ED1509" s="75"/>
      <c r="EE1509" s="75"/>
      <c r="EF1509" s="75"/>
      <c r="EG1509" s="75"/>
      <c r="EH1509" s="75"/>
      <c r="EI1509" s="75"/>
      <c r="EJ1509" s="75"/>
      <c r="EK1509" s="75"/>
      <c r="EL1509" s="75"/>
      <c r="EM1509" s="75"/>
      <c r="EN1509" s="75"/>
      <c r="EO1509" s="75"/>
      <c r="EP1509" s="75"/>
      <c r="EQ1509" s="75"/>
      <c r="ER1509" s="75"/>
      <c r="ES1509" s="75"/>
      <c r="ET1509" s="75"/>
      <c r="EU1509" s="75"/>
      <c r="EV1509" s="75"/>
      <c r="EW1509" s="75"/>
      <c r="EX1509" s="75"/>
      <c r="EY1509" s="75"/>
      <c r="EZ1509" s="75"/>
      <c r="FA1509" s="75"/>
      <c r="FB1509" s="75"/>
      <c r="FC1509" s="75"/>
      <c r="FD1509" s="75"/>
      <c r="FE1509" s="75"/>
      <c r="FF1509" s="75"/>
      <c r="FG1509" s="75"/>
      <c r="FH1509" s="75"/>
      <c r="FI1509" s="75"/>
      <c r="FJ1509" s="75"/>
      <c r="FK1509" s="74"/>
      <c r="FL1509" s="74"/>
      <c r="FM1509" s="74"/>
    </row>
    <row r="1510" spans="2:169" s="686" customFormat="1" x14ac:dyDescent="0.3">
      <c r="B1510" s="750"/>
      <c r="C1510" s="750"/>
      <c r="D1510" s="670"/>
      <c r="E1510" s="753"/>
      <c r="F1510" s="753"/>
      <c r="G1510" s="670"/>
      <c r="H1510" s="646"/>
      <c r="I1510" s="646"/>
      <c r="J1510" s="744"/>
      <c r="K1510" s="745"/>
      <c r="L1510" s="746"/>
      <c r="AS1510" s="75"/>
      <c r="AT1510" s="75"/>
      <c r="AU1510" s="75"/>
      <c r="AV1510" s="75"/>
      <c r="AW1510" s="75"/>
      <c r="AX1510" s="75"/>
      <c r="AY1510" s="75"/>
      <c r="AZ1510" s="75"/>
      <c r="BA1510" s="75"/>
      <c r="BB1510" s="75"/>
      <c r="BC1510" s="75"/>
      <c r="BD1510" s="75"/>
      <c r="BE1510" s="75"/>
      <c r="BF1510" s="75"/>
      <c r="BG1510" s="75"/>
      <c r="BH1510" s="75"/>
      <c r="BI1510" s="75"/>
      <c r="BJ1510" s="75"/>
      <c r="BK1510" s="75"/>
      <c r="BL1510" s="75"/>
      <c r="BM1510" s="75"/>
      <c r="BN1510" s="75"/>
      <c r="BO1510" s="75"/>
      <c r="BP1510" s="75"/>
      <c r="BQ1510" s="75"/>
      <c r="BR1510" s="75"/>
      <c r="BS1510" s="75"/>
      <c r="BT1510" s="75"/>
      <c r="BU1510" s="75"/>
      <c r="BV1510" s="75"/>
      <c r="BW1510" s="75"/>
      <c r="BX1510" s="75"/>
      <c r="BY1510" s="75"/>
      <c r="BZ1510" s="75"/>
      <c r="CA1510" s="75"/>
      <c r="CB1510" s="75"/>
      <c r="CC1510" s="75"/>
      <c r="CD1510" s="75"/>
      <c r="CE1510" s="75"/>
      <c r="CF1510" s="75"/>
      <c r="CG1510" s="75"/>
      <c r="CH1510" s="75"/>
      <c r="CI1510" s="75"/>
      <c r="CJ1510" s="75"/>
      <c r="CK1510" s="75"/>
      <c r="CL1510" s="75"/>
      <c r="CM1510" s="75"/>
      <c r="CN1510" s="75"/>
      <c r="CO1510" s="75"/>
      <c r="CP1510" s="75"/>
      <c r="CQ1510" s="75"/>
      <c r="CR1510" s="75"/>
      <c r="CS1510" s="75"/>
      <c r="CT1510" s="75"/>
      <c r="CU1510" s="75"/>
      <c r="CV1510" s="75"/>
      <c r="CW1510" s="75"/>
      <c r="CX1510" s="75"/>
      <c r="CY1510" s="75"/>
      <c r="CZ1510" s="75"/>
      <c r="DA1510" s="75"/>
      <c r="DB1510" s="75"/>
      <c r="DC1510" s="75"/>
      <c r="DD1510" s="75"/>
      <c r="DE1510" s="75"/>
      <c r="DF1510" s="75"/>
      <c r="DG1510" s="75"/>
      <c r="DH1510" s="75"/>
      <c r="DI1510" s="75"/>
      <c r="DJ1510" s="75"/>
      <c r="DK1510" s="75"/>
      <c r="DL1510" s="75"/>
      <c r="DM1510" s="75"/>
      <c r="DN1510" s="75"/>
      <c r="DO1510" s="75"/>
      <c r="DP1510" s="75"/>
      <c r="DQ1510" s="75"/>
      <c r="DR1510" s="75"/>
      <c r="DS1510" s="75"/>
      <c r="DT1510" s="75"/>
      <c r="DU1510" s="75"/>
      <c r="DV1510" s="75"/>
      <c r="DW1510" s="75"/>
      <c r="DX1510" s="75"/>
      <c r="DY1510" s="75"/>
      <c r="DZ1510" s="75"/>
      <c r="EA1510" s="75"/>
      <c r="EB1510" s="75"/>
      <c r="EC1510" s="75"/>
      <c r="ED1510" s="75"/>
      <c r="EE1510" s="75"/>
      <c r="EF1510" s="75"/>
      <c r="EG1510" s="75"/>
      <c r="EH1510" s="75"/>
      <c r="EI1510" s="75"/>
      <c r="EJ1510" s="75"/>
      <c r="EK1510" s="75"/>
      <c r="EL1510" s="75"/>
      <c r="EM1510" s="75"/>
      <c r="EN1510" s="75"/>
      <c r="EO1510" s="75"/>
      <c r="EP1510" s="75"/>
      <c r="EQ1510" s="75"/>
      <c r="ER1510" s="75"/>
      <c r="ES1510" s="75"/>
      <c r="ET1510" s="75"/>
      <c r="EU1510" s="75"/>
      <c r="EV1510" s="75"/>
      <c r="EW1510" s="75"/>
      <c r="EX1510" s="75"/>
      <c r="EY1510" s="75"/>
      <c r="EZ1510" s="75"/>
      <c r="FA1510" s="75"/>
      <c r="FB1510" s="75"/>
      <c r="FC1510" s="75"/>
      <c r="FD1510" s="75"/>
      <c r="FE1510" s="75"/>
      <c r="FF1510" s="75"/>
      <c r="FG1510" s="75"/>
      <c r="FH1510" s="75"/>
      <c r="FI1510" s="75"/>
      <c r="FJ1510" s="75"/>
      <c r="FK1510" s="74"/>
      <c r="FL1510" s="74"/>
      <c r="FM1510" s="74"/>
    </row>
    <row r="1511" spans="2:169" s="686" customFormat="1" x14ac:dyDescent="0.3">
      <c r="B1511" s="750"/>
      <c r="C1511" s="750"/>
      <c r="D1511" s="670"/>
      <c r="E1511" s="753"/>
      <c r="F1511" s="753"/>
      <c r="G1511" s="670"/>
      <c r="H1511" s="646"/>
      <c r="I1511" s="646"/>
      <c r="J1511" s="744"/>
      <c r="K1511" s="745"/>
      <c r="L1511" s="746"/>
      <c r="AS1511" s="75"/>
      <c r="AT1511" s="75"/>
      <c r="AU1511" s="75"/>
      <c r="AV1511" s="75"/>
      <c r="AW1511" s="75"/>
      <c r="AX1511" s="75"/>
      <c r="AY1511" s="75"/>
      <c r="AZ1511" s="75"/>
      <c r="BA1511" s="75"/>
      <c r="BB1511" s="75"/>
      <c r="BC1511" s="75"/>
      <c r="BD1511" s="75"/>
      <c r="BE1511" s="75"/>
      <c r="BF1511" s="75"/>
      <c r="BG1511" s="75"/>
      <c r="BH1511" s="75"/>
      <c r="BI1511" s="75"/>
      <c r="BJ1511" s="75"/>
      <c r="BK1511" s="75"/>
      <c r="BL1511" s="75"/>
      <c r="BM1511" s="75"/>
      <c r="BN1511" s="75"/>
      <c r="BO1511" s="75"/>
      <c r="BP1511" s="75"/>
      <c r="BQ1511" s="75"/>
      <c r="BR1511" s="75"/>
      <c r="BS1511" s="75"/>
      <c r="BT1511" s="75"/>
      <c r="BU1511" s="75"/>
      <c r="BV1511" s="75"/>
      <c r="BW1511" s="75"/>
      <c r="BX1511" s="75"/>
      <c r="BY1511" s="75"/>
      <c r="BZ1511" s="75"/>
      <c r="CA1511" s="75"/>
      <c r="CB1511" s="75"/>
      <c r="CC1511" s="75"/>
      <c r="CD1511" s="75"/>
      <c r="CE1511" s="75"/>
      <c r="CF1511" s="75"/>
      <c r="CG1511" s="75"/>
      <c r="CH1511" s="75"/>
      <c r="CI1511" s="75"/>
      <c r="CJ1511" s="75"/>
      <c r="CK1511" s="75"/>
      <c r="CL1511" s="75"/>
      <c r="CM1511" s="75"/>
      <c r="CN1511" s="75"/>
      <c r="CO1511" s="75"/>
      <c r="CP1511" s="75"/>
      <c r="CQ1511" s="75"/>
      <c r="CR1511" s="75"/>
      <c r="CS1511" s="75"/>
      <c r="CT1511" s="75"/>
      <c r="CU1511" s="75"/>
      <c r="CV1511" s="75"/>
      <c r="CW1511" s="75"/>
      <c r="CX1511" s="75"/>
      <c r="CY1511" s="75"/>
      <c r="CZ1511" s="75"/>
      <c r="DA1511" s="75"/>
      <c r="DB1511" s="75"/>
      <c r="DC1511" s="75"/>
      <c r="DD1511" s="75"/>
      <c r="DE1511" s="75"/>
      <c r="DF1511" s="75"/>
      <c r="DG1511" s="75"/>
      <c r="DH1511" s="75"/>
      <c r="DI1511" s="75"/>
      <c r="DJ1511" s="75"/>
      <c r="DK1511" s="75"/>
      <c r="DL1511" s="75"/>
      <c r="DM1511" s="75"/>
      <c r="DN1511" s="75"/>
      <c r="DO1511" s="75"/>
      <c r="DP1511" s="75"/>
      <c r="DQ1511" s="75"/>
      <c r="DR1511" s="75"/>
      <c r="DS1511" s="75"/>
      <c r="DT1511" s="75"/>
      <c r="DU1511" s="75"/>
      <c r="DV1511" s="75"/>
      <c r="DW1511" s="75"/>
      <c r="DX1511" s="75"/>
      <c r="DY1511" s="75"/>
      <c r="DZ1511" s="75"/>
      <c r="EA1511" s="75"/>
      <c r="EB1511" s="75"/>
      <c r="EC1511" s="75"/>
      <c r="ED1511" s="75"/>
      <c r="EE1511" s="75"/>
      <c r="EF1511" s="75"/>
      <c r="EG1511" s="75"/>
      <c r="EH1511" s="75"/>
      <c r="EI1511" s="75"/>
      <c r="EJ1511" s="75"/>
      <c r="EK1511" s="75"/>
      <c r="EL1511" s="75"/>
      <c r="EM1511" s="75"/>
      <c r="EN1511" s="75"/>
      <c r="EO1511" s="75"/>
      <c r="EP1511" s="75"/>
      <c r="EQ1511" s="75"/>
      <c r="ER1511" s="75"/>
      <c r="ES1511" s="75"/>
      <c r="ET1511" s="75"/>
      <c r="EU1511" s="75"/>
      <c r="EV1511" s="75"/>
      <c r="EW1511" s="75"/>
      <c r="EX1511" s="75"/>
      <c r="EY1511" s="75"/>
      <c r="EZ1511" s="75"/>
      <c r="FA1511" s="75"/>
      <c r="FB1511" s="75"/>
      <c r="FC1511" s="75"/>
      <c r="FD1511" s="75"/>
      <c r="FE1511" s="75"/>
      <c r="FF1511" s="75"/>
      <c r="FG1511" s="75"/>
      <c r="FH1511" s="75"/>
      <c r="FI1511" s="75"/>
      <c r="FJ1511" s="75"/>
      <c r="FK1511" s="74"/>
      <c r="FL1511" s="74"/>
      <c r="FM1511" s="74"/>
    </row>
    <row r="1512" spans="2:169" s="686" customFormat="1" x14ac:dyDescent="0.3">
      <c r="B1512" s="750"/>
      <c r="C1512" s="750"/>
      <c r="D1512" s="670"/>
      <c r="E1512" s="753"/>
      <c r="F1512" s="753"/>
      <c r="G1512" s="670"/>
      <c r="H1512" s="646"/>
      <c r="I1512" s="646"/>
      <c r="J1512" s="744"/>
      <c r="K1512" s="745"/>
      <c r="L1512" s="746"/>
      <c r="AS1512" s="75"/>
      <c r="AT1512" s="75"/>
      <c r="AU1512" s="75"/>
      <c r="AV1512" s="75"/>
      <c r="AW1512" s="75"/>
      <c r="AX1512" s="75"/>
      <c r="AY1512" s="75"/>
      <c r="AZ1512" s="75"/>
      <c r="BA1512" s="75"/>
      <c r="BB1512" s="75"/>
      <c r="BC1512" s="75"/>
      <c r="BD1512" s="75"/>
      <c r="BE1512" s="75"/>
      <c r="BF1512" s="75"/>
      <c r="BG1512" s="75"/>
      <c r="BH1512" s="75"/>
      <c r="BI1512" s="75"/>
      <c r="BJ1512" s="75"/>
      <c r="BK1512" s="75"/>
      <c r="BL1512" s="75"/>
      <c r="BM1512" s="75"/>
      <c r="BN1512" s="75"/>
      <c r="BO1512" s="75"/>
      <c r="BP1512" s="75"/>
      <c r="BQ1512" s="75"/>
      <c r="BR1512" s="75"/>
      <c r="BS1512" s="75"/>
      <c r="BT1512" s="75"/>
      <c r="BU1512" s="75"/>
      <c r="BV1512" s="75"/>
      <c r="BW1512" s="75"/>
      <c r="BX1512" s="75"/>
      <c r="BY1512" s="75"/>
      <c r="BZ1512" s="75"/>
      <c r="CA1512" s="75"/>
      <c r="CB1512" s="75"/>
      <c r="CC1512" s="75"/>
      <c r="CD1512" s="75"/>
      <c r="CE1512" s="75"/>
      <c r="CF1512" s="75"/>
      <c r="CG1512" s="75"/>
      <c r="CH1512" s="75"/>
      <c r="CI1512" s="75"/>
      <c r="CJ1512" s="75"/>
      <c r="CK1512" s="75"/>
      <c r="CL1512" s="75"/>
      <c r="CM1512" s="75"/>
      <c r="CN1512" s="75"/>
      <c r="CO1512" s="75"/>
      <c r="CP1512" s="75"/>
      <c r="CQ1512" s="75"/>
      <c r="CR1512" s="75"/>
      <c r="CS1512" s="75"/>
      <c r="CT1512" s="75"/>
      <c r="CU1512" s="75"/>
      <c r="CV1512" s="75"/>
      <c r="CW1512" s="75"/>
      <c r="CX1512" s="75"/>
      <c r="CY1512" s="75"/>
      <c r="CZ1512" s="75"/>
      <c r="DA1512" s="75"/>
      <c r="DB1512" s="75"/>
      <c r="DC1512" s="75"/>
      <c r="DD1512" s="75"/>
      <c r="DE1512" s="75"/>
      <c r="DF1512" s="75"/>
      <c r="DG1512" s="75"/>
      <c r="DH1512" s="75"/>
      <c r="DI1512" s="75"/>
      <c r="DJ1512" s="75"/>
      <c r="DK1512" s="75"/>
      <c r="DL1512" s="75"/>
      <c r="DM1512" s="75"/>
      <c r="DN1512" s="75"/>
      <c r="DO1512" s="75"/>
      <c r="DP1512" s="75"/>
      <c r="DQ1512" s="75"/>
      <c r="DR1512" s="75"/>
      <c r="DS1512" s="75"/>
      <c r="DT1512" s="75"/>
      <c r="DU1512" s="75"/>
      <c r="DV1512" s="75"/>
      <c r="DW1512" s="75"/>
      <c r="DX1512" s="75"/>
      <c r="DY1512" s="75"/>
      <c r="DZ1512" s="75"/>
      <c r="EA1512" s="75"/>
      <c r="EB1512" s="75"/>
      <c r="EC1512" s="75"/>
      <c r="ED1512" s="75"/>
      <c r="EE1512" s="75"/>
      <c r="EF1512" s="75"/>
      <c r="EG1512" s="75"/>
      <c r="EH1512" s="75"/>
      <c r="EI1512" s="75"/>
      <c r="EJ1512" s="75"/>
      <c r="EK1512" s="75"/>
      <c r="EL1512" s="75"/>
      <c r="EM1512" s="75"/>
      <c r="EN1512" s="75"/>
      <c r="EO1512" s="75"/>
      <c r="EP1512" s="75"/>
      <c r="EQ1512" s="75"/>
      <c r="ER1512" s="75"/>
      <c r="ES1512" s="75"/>
      <c r="ET1512" s="75"/>
      <c r="EU1512" s="75"/>
      <c r="EV1512" s="75"/>
      <c r="EW1512" s="75"/>
      <c r="EX1512" s="75"/>
      <c r="EY1512" s="75"/>
      <c r="EZ1512" s="75"/>
      <c r="FA1512" s="75"/>
      <c r="FB1512" s="75"/>
      <c r="FC1512" s="75"/>
      <c r="FD1512" s="75"/>
      <c r="FE1512" s="75"/>
      <c r="FF1512" s="75"/>
      <c r="FG1512" s="75"/>
      <c r="FH1512" s="75"/>
      <c r="FI1512" s="75"/>
      <c r="FJ1512" s="75"/>
      <c r="FK1512" s="74"/>
      <c r="FL1512" s="74"/>
      <c r="FM1512" s="74"/>
    </row>
    <row r="1513" spans="2:169" s="686" customFormat="1" x14ac:dyDescent="0.3">
      <c r="B1513" s="750"/>
      <c r="C1513" s="750"/>
      <c r="D1513" s="670"/>
      <c r="E1513" s="753"/>
      <c r="F1513" s="753"/>
      <c r="G1513" s="670"/>
      <c r="H1513" s="646"/>
      <c r="I1513" s="646"/>
      <c r="J1513" s="744"/>
      <c r="K1513" s="745"/>
      <c r="L1513" s="746"/>
      <c r="AS1513" s="75"/>
      <c r="AT1513" s="75"/>
      <c r="AU1513" s="75"/>
      <c r="AV1513" s="75"/>
      <c r="AW1513" s="75"/>
      <c r="AX1513" s="75"/>
      <c r="AY1513" s="75"/>
      <c r="AZ1513" s="75"/>
      <c r="BA1513" s="75"/>
      <c r="BB1513" s="75"/>
      <c r="BC1513" s="75"/>
      <c r="BD1513" s="75"/>
      <c r="BE1513" s="75"/>
      <c r="BF1513" s="75"/>
      <c r="BG1513" s="75"/>
      <c r="BH1513" s="75"/>
      <c r="BI1513" s="75"/>
      <c r="BJ1513" s="75"/>
      <c r="BK1513" s="75"/>
      <c r="BL1513" s="75"/>
      <c r="BM1513" s="75"/>
      <c r="BN1513" s="75"/>
      <c r="BO1513" s="75"/>
      <c r="BP1513" s="75"/>
      <c r="BQ1513" s="75"/>
      <c r="BR1513" s="75"/>
      <c r="BS1513" s="75"/>
      <c r="BT1513" s="75"/>
      <c r="BU1513" s="75"/>
      <c r="BV1513" s="75"/>
      <c r="BW1513" s="75"/>
      <c r="BX1513" s="75"/>
      <c r="BY1513" s="75"/>
      <c r="BZ1513" s="75"/>
      <c r="CA1513" s="75"/>
      <c r="CB1513" s="75"/>
      <c r="CC1513" s="75"/>
      <c r="CD1513" s="75"/>
      <c r="CE1513" s="75"/>
      <c r="CF1513" s="75"/>
      <c r="CG1513" s="75"/>
      <c r="CH1513" s="75"/>
      <c r="CI1513" s="75"/>
      <c r="CJ1513" s="75"/>
      <c r="CK1513" s="75"/>
      <c r="CL1513" s="75"/>
      <c r="CM1513" s="75"/>
      <c r="CN1513" s="75"/>
      <c r="CO1513" s="75"/>
      <c r="CP1513" s="75"/>
      <c r="CQ1513" s="75"/>
      <c r="CR1513" s="75"/>
      <c r="CS1513" s="75"/>
      <c r="CT1513" s="75"/>
      <c r="CU1513" s="75"/>
      <c r="CV1513" s="75"/>
      <c r="CW1513" s="75"/>
      <c r="CX1513" s="75"/>
      <c r="CY1513" s="75"/>
      <c r="CZ1513" s="75"/>
      <c r="DA1513" s="75"/>
      <c r="DB1513" s="75"/>
      <c r="DC1513" s="75"/>
      <c r="DD1513" s="75"/>
      <c r="DE1513" s="75"/>
      <c r="DF1513" s="75"/>
      <c r="DG1513" s="75"/>
      <c r="DH1513" s="75"/>
      <c r="DI1513" s="75"/>
      <c r="DJ1513" s="75"/>
      <c r="DK1513" s="75"/>
      <c r="DL1513" s="75"/>
      <c r="DM1513" s="75"/>
      <c r="DN1513" s="75"/>
      <c r="DO1513" s="75"/>
      <c r="DP1513" s="75"/>
      <c r="DQ1513" s="75"/>
      <c r="DR1513" s="75"/>
      <c r="DS1513" s="75"/>
      <c r="DT1513" s="75"/>
      <c r="DU1513" s="75"/>
      <c r="DV1513" s="75"/>
      <c r="DW1513" s="75"/>
      <c r="DX1513" s="75"/>
      <c r="DY1513" s="75"/>
      <c r="DZ1513" s="75"/>
      <c r="EA1513" s="75"/>
      <c r="EB1513" s="75"/>
      <c r="EC1513" s="75"/>
      <c r="ED1513" s="75"/>
      <c r="EE1513" s="75"/>
      <c r="EF1513" s="75"/>
      <c r="EG1513" s="75"/>
      <c r="EH1513" s="75"/>
      <c r="EI1513" s="75"/>
      <c r="EJ1513" s="75"/>
      <c r="EK1513" s="75"/>
      <c r="EL1513" s="75"/>
      <c r="EM1513" s="75"/>
      <c r="EN1513" s="75"/>
      <c r="EO1513" s="75"/>
      <c r="EP1513" s="75"/>
      <c r="EQ1513" s="75"/>
      <c r="ER1513" s="75"/>
      <c r="ES1513" s="75"/>
      <c r="ET1513" s="75"/>
      <c r="EU1513" s="75"/>
      <c r="EV1513" s="75"/>
      <c r="EW1513" s="75"/>
      <c r="EX1513" s="75"/>
      <c r="EY1513" s="75"/>
      <c r="EZ1513" s="75"/>
      <c r="FA1513" s="75"/>
      <c r="FB1513" s="75"/>
      <c r="FC1513" s="75"/>
      <c r="FD1513" s="75"/>
      <c r="FE1513" s="75"/>
      <c r="FF1513" s="75"/>
      <c r="FG1513" s="75"/>
      <c r="FH1513" s="75"/>
      <c r="FI1513" s="75"/>
      <c r="FJ1513" s="75"/>
      <c r="FK1513" s="74"/>
      <c r="FL1513" s="74"/>
      <c r="FM1513" s="74"/>
    </row>
    <row r="1514" spans="2:169" s="686" customFormat="1" x14ac:dyDescent="0.3">
      <c r="B1514" s="750"/>
      <c r="C1514" s="750"/>
      <c r="D1514" s="670"/>
      <c r="E1514" s="753"/>
      <c r="F1514" s="753"/>
      <c r="G1514" s="670"/>
      <c r="H1514" s="646"/>
      <c r="I1514" s="646"/>
      <c r="J1514" s="744"/>
      <c r="K1514" s="745"/>
      <c r="L1514" s="746"/>
      <c r="AS1514" s="75"/>
      <c r="AT1514" s="75"/>
      <c r="AU1514" s="75"/>
      <c r="AV1514" s="75"/>
      <c r="AW1514" s="75"/>
      <c r="AX1514" s="75"/>
      <c r="AY1514" s="75"/>
      <c r="AZ1514" s="75"/>
      <c r="BA1514" s="75"/>
      <c r="BB1514" s="75"/>
      <c r="BC1514" s="75"/>
      <c r="BD1514" s="75"/>
      <c r="BE1514" s="75"/>
      <c r="BF1514" s="75"/>
      <c r="BG1514" s="75"/>
      <c r="BH1514" s="75"/>
      <c r="BI1514" s="75"/>
      <c r="BJ1514" s="75"/>
      <c r="BK1514" s="75"/>
      <c r="BL1514" s="75"/>
      <c r="BM1514" s="75"/>
      <c r="BN1514" s="75"/>
      <c r="BO1514" s="75"/>
      <c r="BP1514" s="75"/>
      <c r="BQ1514" s="75"/>
      <c r="BR1514" s="75"/>
      <c r="BS1514" s="75"/>
      <c r="BT1514" s="75"/>
      <c r="BU1514" s="75"/>
      <c r="BV1514" s="75"/>
      <c r="BW1514" s="75"/>
      <c r="BX1514" s="75"/>
      <c r="BY1514" s="75"/>
      <c r="BZ1514" s="75"/>
      <c r="CA1514" s="75"/>
      <c r="CB1514" s="75"/>
      <c r="CC1514" s="75"/>
      <c r="CD1514" s="75"/>
      <c r="CE1514" s="75"/>
      <c r="CF1514" s="75"/>
      <c r="CG1514" s="75"/>
      <c r="CH1514" s="75"/>
      <c r="CI1514" s="75"/>
      <c r="CJ1514" s="75"/>
      <c r="CK1514" s="75"/>
      <c r="CL1514" s="75"/>
      <c r="CM1514" s="75"/>
      <c r="CN1514" s="75"/>
      <c r="CO1514" s="75"/>
      <c r="CP1514" s="75"/>
      <c r="CQ1514" s="75"/>
      <c r="CR1514" s="75"/>
      <c r="CS1514" s="75"/>
      <c r="CT1514" s="75"/>
      <c r="CU1514" s="75"/>
      <c r="CV1514" s="75"/>
      <c r="CW1514" s="75"/>
      <c r="CX1514" s="75"/>
      <c r="CY1514" s="75"/>
      <c r="CZ1514" s="75"/>
      <c r="DA1514" s="75"/>
      <c r="DB1514" s="75"/>
      <c r="DC1514" s="75"/>
      <c r="DD1514" s="75"/>
      <c r="DE1514" s="75"/>
      <c r="DF1514" s="75"/>
      <c r="DG1514" s="75"/>
      <c r="DH1514" s="75"/>
      <c r="DI1514" s="75"/>
      <c r="DJ1514" s="75"/>
      <c r="DK1514" s="75"/>
      <c r="DL1514" s="75"/>
      <c r="DM1514" s="75"/>
      <c r="DN1514" s="75"/>
      <c r="DO1514" s="75"/>
      <c r="DP1514" s="75"/>
      <c r="DQ1514" s="75"/>
      <c r="DR1514" s="75"/>
      <c r="DS1514" s="75"/>
      <c r="DT1514" s="75"/>
      <c r="DU1514" s="75"/>
      <c r="DV1514" s="75"/>
      <c r="DW1514" s="75"/>
      <c r="DX1514" s="75"/>
      <c r="DY1514" s="75"/>
      <c r="DZ1514" s="75"/>
      <c r="EA1514" s="75"/>
      <c r="EB1514" s="75"/>
      <c r="EC1514" s="75"/>
      <c r="ED1514" s="75"/>
      <c r="EE1514" s="75"/>
      <c r="EF1514" s="75"/>
      <c r="EG1514" s="75"/>
      <c r="EH1514" s="75"/>
      <c r="EI1514" s="75"/>
      <c r="EJ1514" s="75"/>
      <c r="EK1514" s="75"/>
      <c r="EL1514" s="75"/>
      <c r="EM1514" s="75"/>
      <c r="EN1514" s="75"/>
      <c r="EO1514" s="75"/>
      <c r="EP1514" s="75"/>
      <c r="EQ1514" s="75"/>
      <c r="ER1514" s="75"/>
      <c r="ES1514" s="75"/>
      <c r="ET1514" s="75"/>
      <c r="EU1514" s="75"/>
      <c r="EV1514" s="75"/>
      <c r="EW1514" s="75"/>
      <c r="EX1514" s="75"/>
      <c r="EY1514" s="75"/>
      <c r="EZ1514" s="75"/>
      <c r="FA1514" s="75"/>
      <c r="FB1514" s="75"/>
      <c r="FC1514" s="75"/>
      <c r="FD1514" s="75"/>
      <c r="FE1514" s="75"/>
      <c r="FF1514" s="75"/>
      <c r="FG1514" s="75"/>
      <c r="FH1514" s="75"/>
      <c r="FI1514" s="75"/>
      <c r="FJ1514" s="75"/>
      <c r="FK1514" s="74"/>
      <c r="FL1514" s="74"/>
      <c r="FM1514" s="74"/>
    </row>
    <row r="1515" spans="2:169" s="686" customFormat="1" x14ac:dyDescent="0.3">
      <c r="B1515" s="750"/>
      <c r="C1515" s="750"/>
      <c r="D1515" s="670"/>
      <c r="E1515" s="753"/>
      <c r="F1515" s="753"/>
      <c r="G1515" s="670"/>
      <c r="H1515" s="646"/>
      <c r="I1515" s="646"/>
      <c r="J1515" s="744"/>
      <c r="K1515" s="745"/>
      <c r="L1515" s="746"/>
      <c r="AS1515" s="75"/>
      <c r="AT1515" s="75"/>
      <c r="AU1515" s="75"/>
      <c r="AV1515" s="75"/>
      <c r="AW1515" s="75"/>
      <c r="AX1515" s="75"/>
      <c r="AY1515" s="75"/>
      <c r="AZ1515" s="75"/>
      <c r="BA1515" s="75"/>
      <c r="BB1515" s="75"/>
      <c r="BC1515" s="75"/>
      <c r="BD1515" s="75"/>
      <c r="BE1515" s="75"/>
      <c r="BF1515" s="75"/>
      <c r="BG1515" s="75"/>
      <c r="BH1515" s="75"/>
      <c r="BI1515" s="75"/>
      <c r="BJ1515" s="75"/>
      <c r="BK1515" s="75"/>
      <c r="BL1515" s="75"/>
      <c r="BM1515" s="75"/>
      <c r="BN1515" s="75"/>
      <c r="BO1515" s="75"/>
      <c r="BP1515" s="75"/>
      <c r="BQ1515" s="75"/>
      <c r="BR1515" s="75"/>
      <c r="BS1515" s="75"/>
      <c r="BT1515" s="75"/>
      <c r="BU1515" s="75"/>
      <c r="BV1515" s="75"/>
      <c r="BW1515" s="75"/>
      <c r="BX1515" s="75"/>
      <c r="BY1515" s="75"/>
      <c r="BZ1515" s="75"/>
      <c r="CA1515" s="75"/>
      <c r="CB1515" s="75"/>
      <c r="CC1515" s="75"/>
      <c r="CD1515" s="75"/>
      <c r="CE1515" s="75"/>
      <c r="CF1515" s="75"/>
      <c r="CG1515" s="75"/>
      <c r="CH1515" s="75"/>
      <c r="CI1515" s="75"/>
      <c r="CJ1515" s="75"/>
      <c r="CK1515" s="75"/>
      <c r="CL1515" s="75"/>
      <c r="CM1515" s="75"/>
      <c r="CN1515" s="75"/>
      <c r="CO1515" s="75"/>
      <c r="CP1515" s="75"/>
      <c r="CQ1515" s="75"/>
      <c r="CR1515" s="75"/>
      <c r="CS1515" s="75"/>
      <c r="CT1515" s="75"/>
      <c r="CU1515" s="75"/>
      <c r="CV1515" s="75"/>
      <c r="CW1515" s="75"/>
      <c r="CX1515" s="75"/>
      <c r="CY1515" s="75"/>
      <c r="CZ1515" s="75"/>
      <c r="DA1515" s="75"/>
      <c r="DB1515" s="75"/>
      <c r="DC1515" s="75"/>
      <c r="DD1515" s="75"/>
      <c r="DE1515" s="75"/>
      <c r="DF1515" s="75"/>
      <c r="DG1515" s="75"/>
      <c r="DH1515" s="75"/>
      <c r="DI1515" s="75"/>
      <c r="DJ1515" s="75"/>
      <c r="DK1515" s="75"/>
      <c r="DL1515" s="75"/>
      <c r="DM1515" s="75"/>
      <c r="DN1515" s="75"/>
      <c r="DO1515" s="75"/>
      <c r="DP1515" s="75"/>
      <c r="DQ1515" s="75"/>
      <c r="DR1515" s="75"/>
      <c r="DS1515" s="75"/>
      <c r="DT1515" s="75"/>
      <c r="DU1515" s="75"/>
      <c r="DV1515" s="75"/>
      <c r="DW1515" s="75"/>
      <c r="DX1515" s="75"/>
      <c r="DY1515" s="75"/>
      <c r="DZ1515" s="75"/>
      <c r="EA1515" s="75"/>
      <c r="EB1515" s="75"/>
      <c r="EC1515" s="75"/>
      <c r="ED1515" s="75"/>
      <c r="EE1515" s="75"/>
      <c r="EF1515" s="75"/>
      <c r="EG1515" s="75"/>
      <c r="EH1515" s="75"/>
      <c r="EI1515" s="75"/>
      <c r="EJ1515" s="75"/>
      <c r="EK1515" s="75"/>
      <c r="EL1515" s="75"/>
      <c r="EM1515" s="75"/>
      <c r="EN1515" s="75"/>
      <c r="EO1515" s="75"/>
      <c r="EP1515" s="75"/>
      <c r="EQ1515" s="75"/>
      <c r="ER1515" s="75"/>
      <c r="ES1515" s="75"/>
      <c r="ET1515" s="75"/>
      <c r="EU1515" s="75"/>
      <c r="EV1515" s="75"/>
      <c r="EW1515" s="75"/>
      <c r="EX1515" s="75"/>
      <c r="EY1515" s="75"/>
      <c r="EZ1515" s="75"/>
      <c r="FA1515" s="75"/>
      <c r="FB1515" s="75"/>
      <c r="FC1515" s="75"/>
      <c r="FD1515" s="75"/>
      <c r="FE1515" s="75"/>
      <c r="FF1515" s="75"/>
      <c r="FG1515" s="75"/>
      <c r="FH1515" s="75"/>
      <c r="FI1515" s="75"/>
      <c r="FJ1515" s="75"/>
      <c r="FK1515" s="74"/>
      <c r="FL1515" s="74"/>
      <c r="FM1515" s="74"/>
    </row>
    <row r="1516" spans="2:169" s="686" customFormat="1" x14ac:dyDescent="0.3">
      <c r="B1516" s="750"/>
      <c r="C1516" s="750"/>
      <c r="D1516" s="670"/>
      <c r="E1516" s="753"/>
      <c r="F1516" s="753"/>
      <c r="G1516" s="670"/>
      <c r="H1516" s="646"/>
      <c r="I1516" s="646"/>
      <c r="J1516" s="744"/>
      <c r="K1516" s="745"/>
      <c r="L1516" s="746"/>
      <c r="AS1516" s="75"/>
      <c r="AT1516" s="75"/>
      <c r="AU1516" s="75"/>
      <c r="AV1516" s="75"/>
      <c r="AW1516" s="75"/>
      <c r="AX1516" s="75"/>
      <c r="AY1516" s="75"/>
      <c r="AZ1516" s="75"/>
      <c r="BA1516" s="75"/>
      <c r="BB1516" s="75"/>
      <c r="BC1516" s="75"/>
      <c r="BD1516" s="75"/>
      <c r="BE1516" s="75"/>
      <c r="BF1516" s="75"/>
      <c r="BG1516" s="75"/>
      <c r="BH1516" s="75"/>
      <c r="BI1516" s="75"/>
      <c r="BJ1516" s="75"/>
      <c r="BK1516" s="75"/>
      <c r="BL1516" s="75"/>
      <c r="BM1516" s="75"/>
      <c r="BN1516" s="75"/>
      <c r="BO1516" s="75"/>
      <c r="BP1516" s="75"/>
      <c r="BQ1516" s="75"/>
      <c r="BR1516" s="75"/>
      <c r="BS1516" s="75"/>
      <c r="BT1516" s="75"/>
      <c r="BU1516" s="75"/>
      <c r="BV1516" s="75"/>
      <c r="BW1516" s="75"/>
      <c r="BX1516" s="75"/>
      <c r="BY1516" s="75"/>
      <c r="BZ1516" s="75"/>
      <c r="CA1516" s="75"/>
      <c r="CB1516" s="75"/>
      <c r="CC1516" s="75"/>
      <c r="CD1516" s="75"/>
      <c r="CE1516" s="75"/>
      <c r="CF1516" s="75"/>
      <c r="CG1516" s="75"/>
      <c r="CH1516" s="75"/>
      <c r="CI1516" s="75"/>
      <c r="CJ1516" s="75"/>
      <c r="CK1516" s="75"/>
      <c r="CL1516" s="75"/>
      <c r="CM1516" s="75"/>
      <c r="CN1516" s="75"/>
      <c r="CO1516" s="75"/>
      <c r="CP1516" s="75"/>
      <c r="CQ1516" s="75"/>
      <c r="CR1516" s="75"/>
      <c r="CS1516" s="75"/>
      <c r="CT1516" s="75"/>
      <c r="CU1516" s="75"/>
      <c r="CV1516" s="75"/>
      <c r="CW1516" s="75"/>
      <c r="CX1516" s="75"/>
      <c r="CY1516" s="75"/>
      <c r="CZ1516" s="75"/>
      <c r="DA1516" s="75"/>
      <c r="DB1516" s="75"/>
      <c r="DC1516" s="75"/>
      <c r="DD1516" s="75"/>
      <c r="DE1516" s="75"/>
      <c r="DF1516" s="75"/>
      <c r="DG1516" s="75"/>
      <c r="DH1516" s="75"/>
      <c r="DI1516" s="75"/>
      <c r="DJ1516" s="75"/>
      <c r="DK1516" s="75"/>
      <c r="DL1516" s="75"/>
      <c r="DM1516" s="75"/>
      <c r="DN1516" s="75"/>
      <c r="DO1516" s="75"/>
      <c r="DP1516" s="75"/>
      <c r="DQ1516" s="75"/>
      <c r="DR1516" s="75"/>
      <c r="DS1516" s="75"/>
      <c r="DT1516" s="75"/>
      <c r="DU1516" s="75"/>
      <c r="DV1516" s="75"/>
      <c r="DW1516" s="75"/>
      <c r="DX1516" s="75"/>
      <c r="DY1516" s="75"/>
      <c r="DZ1516" s="75"/>
      <c r="EA1516" s="75"/>
      <c r="EB1516" s="75"/>
      <c r="EC1516" s="75"/>
      <c r="ED1516" s="75"/>
      <c r="EE1516" s="75"/>
      <c r="EF1516" s="75"/>
      <c r="EG1516" s="75"/>
      <c r="EH1516" s="75"/>
      <c r="EI1516" s="75"/>
      <c r="EJ1516" s="75"/>
      <c r="EK1516" s="75"/>
      <c r="EL1516" s="75"/>
      <c r="EM1516" s="75"/>
      <c r="EN1516" s="75"/>
      <c r="EO1516" s="75"/>
      <c r="EP1516" s="75"/>
      <c r="EQ1516" s="75"/>
      <c r="ER1516" s="75"/>
      <c r="ES1516" s="75"/>
      <c r="ET1516" s="75"/>
      <c r="EU1516" s="75"/>
      <c r="EV1516" s="75"/>
      <c r="EW1516" s="75"/>
      <c r="EX1516" s="75"/>
      <c r="EY1516" s="75"/>
      <c r="EZ1516" s="75"/>
      <c r="FA1516" s="75"/>
      <c r="FB1516" s="75"/>
      <c r="FC1516" s="75"/>
      <c r="FD1516" s="75"/>
      <c r="FE1516" s="75"/>
      <c r="FF1516" s="75"/>
      <c r="FG1516" s="75"/>
      <c r="FH1516" s="75"/>
      <c r="FI1516" s="75"/>
      <c r="FJ1516" s="75"/>
      <c r="FK1516" s="74"/>
      <c r="FL1516" s="74"/>
      <c r="FM1516" s="74"/>
    </row>
    <row r="1517" spans="2:169" s="686" customFormat="1" x14ac:dyDescent="0.3">
      <c r="B1517" s="750"/>
      <c r="C1517" s="750"/>
      <c r="D1517" s="670"/>
      <c r="E1517" s="753"/>
      <c r="F1517" s="753"/>
      <c r="G1517" s="670"/>
      <c r="H1517" s="646"/>
      <c r="I1517" s="646"/>
      <c r="J1517" s="744"/>
      <c r="K1517" s="745"/>
      <c r="L1517" s="746"/>
      <c r="AS1517" s="75"/>
      <c r="AT1517" s="75"/>
      <c r="AU1517" s="75"/>
      <c r="AV1517" s="75"/>
      <c r="AW1517" s="75"/>
      <c r="AX1517" s="75"/>
      <c r="AY1517" s="75"/>
      <c r="AZ1517" s="75"/>
      <c r="BA1517" s="75"/>
      <c r="BB1517" s="75"/>
      <c r="BC1517" s="75"/>
      <c r="BD1517" s="75"/>
      <c r="BE1517" s="75"/>
      <c r="BF1517" s="75"/>
      <c r="BG1517" s="75"/>
      <c r="BH1517" s="75"/>
      <c r="BI1517" s="75"/>
      <c r="BJ1517" s="75"/>
      <c r="BK1517" s="75"/>
      <c r="BL1517" s="75"/>
      <c r="BM1517" s="75"/>
      <c r="BN1517" s="75"/>
      <c r="BO1517" s="75"/>
      <c r="BP1517" s="75"/>
      <c r="BQ1517" s="75"/>
      <c r="BR1517" s="75"/>
      <c r="BS1517" s="75"/>
      <c r="BT1517" s="75"/>
      <c r="BU1517" s="75"/>
      <c r="BV1517" s="75"/>
      <c r="BW1517" s="75"/>
      <c r="BX1517" s="75"/>
      <c r="BY1517" s="75"/>
      <c r="BZ1517" s="75"/>
      <c r="CA1517" s="75"/>
      <c r="CB1517" s="75"/>
      <c r="CC1517" s="75"/>
      <c r="CD1517" s="75"/>
      <c r="CE1517" s="75"/>
      <c r="CF1517" s="75"/>
      <c r="CG1517" s="75"/>
      <c r="CH1517" s="75"/>
      <c r="CI1517" s="75"/>
      <c r="CJ1517" s="75"/>
      <c r="CK1517" s="75"/>
      <c r="CL1517" s="75"/>
      <c r="CM1517" s="75"/>
      <c r="CN1517" s="75"/>
      <c r="CO1517" s="75"/>
      <c r="CP1517" s="75"/>
      <c r="CQ1517" s="75"/>
      <c r="CR1517" s="75"/>
      <c r="CS1517" s="75"/>
      <c r="CT1517" s="75"/>
      <c r="CU1517" s="75"/>
      <c r="CV1517" s="75"/>
      <c r="CW1517" s="75"/>
      <c r="CX1517" s="75"/>
      <c r="CY1517" s="75"/>
      <c r="CZ1517" s="75"/>
      <c r="DA1517" s="75"/>
      <c r="DB1517" s="75"/>
      <c r="DC1517" s="75"/>
      <c r="DD1517" s="75"/>
      <c r="DE1517" s="75"/>
      <c r="DF1517" s="75"/>
      <c r="DG1517" s="75"/>
      <c r="DH1517" s="75"/>
      <c r="DI1517" s="75"/>
      <c r="DJ1517" s="75"/>
      <c r="DK1517" s="75"/>
      <c r="DL1517" s="75"/>
      <c r="DM1517" s="75"/>
      <c r="DN1517" s="75"/>
      <c r="DO1517" s="75"/>
      <c r="DP1517" s="75"/>
      <c r="DQ1517" s="75"/>
      <c r="DR1517" s="75"/>
      <c r="DS1517" s="75"/>
      <c r="DT1517" s="75"/>
      <c r="DU1517" s="75"/>
      <c r="DV1517" s="75"/>
      <c r="DW1517" s="75"/>
      <c r="DX1517" s="75"/>
      <c r="DY1517" s="75"/>
      <c r="DZ1517" s="75"/>
      <c r="EA1517" s="75"/>
      <c r="EB1517" s="75"/>
      <c r="EC1517" s="75"/>
      <c r="ED1517" s="75"/>
      <c r="EE1517" s="75"/>
      <c r="EF1517" s="75"/>
      <c r="EG1517" s="75"/>
      <c r="EH1517" s="75"/>
      <c r="EI1517" s="75"/>
      <c r="EJ1517" s="75"/>
      <c r="EK1517" s="75"/>
      <c r="EL1517" s="75"/>
      <c r="EM1517" s="75"/>
      <c r="EN1517" s="75"/>
      <c r="EO1517" s="75"/>
      <c r="EP1517" s="75"/>
      <c r="EQ1517" s="75"/>
      <c r="ER1517" s="75"/>
      <c r="ES1517" s="75"/>
      <c r="ET1517" s="75"/>
      <c r="EU1517" s="75"/>
      <c r="EV1517" s="75"/>
      <c r="EW1517" s="75"/>
      <c r="EX1517" s="75"/>
      <c r="EY1517" s="75"/>
      <c r="EZ1517" s="75"/>
      <c r="FA1517" s="75"/>
      <c r="FB1517" s="75"/>
      <c r="FC1517" s="75"/>
      <c r="FD1517" s="75"/>
      <c r="FE1517" s="75"/>
      <c r="FF1517" s="75"/>
      <c r="FG1517" s="75"/>
      <c r="FH1517" s="75"/>
      <c r="FI1517" s="75"/>
      <c r="FJ1517" s="75"/>
      <c r="FK1517" s="74"/>
      <c r="FL1517" s="74"/>
      <c r="FM1517" s="74"/>
    </row>
    <row r="1518" spans="2:169" s="686" customFormat="1" x14ac:dyDescent="0.3">
      <c r="B1518" s="750"/>
      <c r="C1518" s="750"/>
      <c r="D1518" s="670"/>
      <c r="E1518" s="753"/>
      <c r="F1518" s="753"/>
      <c r="G1518" s="670"/>
      <c r="H1518" s="646"/>
      <c r="I1518" s="646"/>
      <c r="J1518" s="744"/>
      <c r="K1518" s="745"/>
      <c r="L1518" s="746"/>
      <c r="AS1518" s="75"/>
      <c r="AT1518" s="75"/>
      <c r="AU1518" s="75"/>
      <c r="AV1518" s="75"/>
      <c r="AW1518" s="75"/>
      <c r="AX1518" s="75"/>
      <c r="AY1518" s="75"/>
      <c r="AZ1518" s="75"/>
      <c r="BA1518" s="75"/>
      <c r="BB1518" s="75"/>
      <c r="BC1518" s="75"/>
      <c r="BD1518" s="75"/>
      <c r="BE1518" s="75"/>
      <c r="BF1518" s="75"/>
      <c r="BG1518" s="75"/>
      <c r="BH1518" s="75"/>
      <c r="BI1518" s="75"/>
      <c r="BJ1518" s="75"/>
      <c r="BK1518" s="75"/>
      <c r="BL1518" s="75"/>
      <c r="BM1518" s="75"/>
      <c r="BN1518" s="75"/>
      <c r="BO1518" s="75"/>
      <c r="BP1518" s="75"/>
      <c r="BQ1518" s="75"/>
      <c r="BR1518" s="75"/>
      <c r="BS1518" s="75"/>
      <c r="BT1518" s="75"/>
      <c r="BU1518" s="75"/>
      <c r="BV1518" s="75"/>
      <c r="BW1518" s="75"/>
      <c r="BX1518" s="75"/>
      <c r="BY1518" s="75"/>
      <c r="BZ1518" s="75"/>
      <c r="CA1518" s="75"/>
      <c r="CB1518" s="75"/>
      <c r="CC1518" s="75"/>
      <c r="CD1518" s="75"/>
      <c r="CE1518" s="75"/>
      <c r="CF1518" s="75"/>
      <c r="CG1518" s="75"/>
      <c r="CH1518" s="75"/>
      <c r="CI1518" s="75"/>
      <c r="CJ1518" s="75"/>
      <c r="CK1518" s="75"/>
      <c r="CL1518" s="75"/>
      <c r="CM1518" s="75"/>
      <c r="CN1518" s="75"/>
      <c r="CO1518" s="75"/>
      <c r="CP1518" s="75"/>
      <c r="CQ1518" s="75"/>
      <c r="CR1518" s="75"/>
      <c r="CS1518" s="75"/>
      <c r="CT1518" s="75"/>
      <c r="CU1518" s="75"/>
      <c r="CV1518" s="75"/>
      <c r="CW1518" s="75"/>
      <c r="CX1518" s="75"/>
      <c r="CY1518" s="75"/>
      <c r="CZ1518" s="75"/>
      <c r="DA1518" s="75"/>
      <c r="DB1518" s="75"/>
      <c r="DC1518" s="75"/>
      <c r="DD1518" s="75"/>
      <c r="DE1518" s="75"/>
      <c r="DF1518" s="75"/>
      <c r="DG1518" s="75"/>
      <c r="DH1518" s="75"/>
      <c r="DI1518" s="75"/>
      <c r="DJ1518" s="75"/>
      <c r="DK1518" s="75"/>
      <c r="DL1518" s="75"/>
      <c r="DM1518" s="75"/>
      <c r="DN1518" s="75"/>
      <c r="DO1518" s="75"/>
      <c r="DP1518" s="75"/>
      <c r="DQ1518" s="75"/>
      <c r="DR1518" s="75"/>
      <c r="DS1518" s="75"/>
      <c r="DT1518" s="75"/>
      <c r="DU1518" s="75"/>
      <c r="DV1518" s="75"/>
      <c r="DW1518" s="75"/>
      <c r="DX1518" s="75"/>
      <c r="DY1518" s="75"/>
      <c r="DZ1518" s="75"/>
      <c r="EA1518" s="75"/>
      <c r="EB1518" s="75"/>
      <c r="EC1518" s="75"/>
      <c r="ED1518" s="75"/>
      <c r="EE1518" s="75"/>
      <c r="EF1518" s="75"/>
      <c r="EG1518" s="75"/>
      <c r="EH1518" s="75"/>
      <c r="EI1518" s="75"/>
      <c r="EJ1518" s="75"/>
      <c r="EK1518" s="75"/>
      <c r="EL1518" s="75"/>
      <c r="EM1518" s="75"/>
      <c r="EN1518" s="75"/>
      <c r="EO1518" s="75"/>
      <c r="EP1518" s="75"/>
      <c r="EQ1518" s="75"/>
      <c r="ER1518" s="75"/>
      <c r="ES1518" s="75"/>
      <c r="ET1518" s="75"/>
      <c r="EU1518" s="75"/>
      <c r="EV1518" s="75"/>
      <c r="EW1518" s="75"/>
      <c r="EX1518" s="75"/>
      <c r="EY1518" s="75"/>
      <c r="EZ1518" s="75"/>
      <c r="FA1518" s="75"/>
      <c r="FB1518" s="75"/>
      <c r="FC1518" s="75"/>
      <c r="FD1518" s="75"/>
      <c r="FE1518" s="75"/>
      <c r="FF1518" s="75"/>
      <c r="FG1518" s="75"/>
      <c r="FH1518" s="75"/>
      <c r="FI1518" s="75"/>
      <c r="FJ1518" s="75"/>
      <c r="FK1518" s="74"/>
      <c r="FL1518" s="74"/>
      <c r="FM1518" s="74"/>
    </row>
    <row r="1519" spans="2:169" s="686" customFormat="1" x14ac:dyDescent="0.3">
      <c r="B1519" s="750"/>
      <c r="C1519" s="750"/>
      <c r="D1519" s="670"/>
      <c r="E1519" s="753"/>
      <c r="F1519" s="753"/>
      <c r="G1519" s="670"/>
      <c r="H1519" s="646"/>
      <c r="I1519" s="646"/>
      <c r="J1519" s="744"/>
      <c r="K1519" s="745"/>
      <c r="L1519" s="746"/>
      <c r="AS1519" s="75"/>
      <c r="AT1519" s="75"/>
      <c r="AU1519" s="75"/>
      <c r="AV1519" s="75"/>
      <c r="AW1519" s="75"/>
      <c r="AX1519" s="75"/>
      <c r="AY1519" s="75"/>
      <c r="AZ1519" s="75"/>
      <c r="BA1519" s="75"/>
      <c r="BB1519" s="75"/>
      <c r="BC1519" s="75"/>
      <c r="BD1519" s="75"/>
      <c r="BE1519" s="75"/>
      <c r="BF1519" s="75"/>
      <c r="BG1519" s="75"/>
      <c r="BH1519" s="75"/>
      <c r="BI1519" s="75"/>
      <c r="BJ1519" s="75"/>
      <c r="BK1519" s="75"/>
      <c r="BL1519" s="75"/>
      <c r="BM1519" s="75"/>
      <c r="BN1519" s="75"/>
      <c r="BO1519" s="75"/>
      <c r="BP1519" s="75"/>
      <c r="BQ1519" s="75"/>
      <c r="BR1519" s="75"/>
      <c r="BS1519" s="75"/>
      <c r="BT1519" s="75"/>
      <c r="BU1519" s="75"/>
      <c r="BV1519" s="75"/>
      <c r="BW1519" s="75"/>
      <c r="BX1519" s="75"/>
      <c r="BY1519" s="75"/>
      <c r="BZ1519" s="75"/>
      <c r="CA1519" s="75"/>
      <c r="CB1519" s="75"/>
      <c r="CC1519" s="75"/>
      <c r="CD1519" s="75"/>
      <c r="CE1519" s="75"/>
      <c r="CF1519" s="75"/>
      <c r="CG1519" s="75"/>
      <c r="CH1519" s="75"/>
      <c r="CI1519" s="75"/>
      <c r="CJ1519" s="75"/>
      <c r="CK1519" s="75"/>
      <c r="CL1519" s="75"/>
      <c r="CM1519" s="75"/>
      <c r="CN1519" s="75"/>
      <c r="CO1519" s="75"/>
      <c r="CP1519" s="75"/>
      <c r="CQ1519" s="75"/>
      <c r="CR1519" s="75"/>
      <c r="CS1519" s="75"/>
      <c r="CT1519" s="75"/>
      <c r="CU1519" s="75"/>
      <c r="CV1519" s="75"/>
      <c r="CW1519" s="75"/>
      <c r="CX1519" s="75"/>
      <c r="CY1519" s="75"/>
      <c r="CZ1519" s="75"/>
      <c r="DA1519" s="75"/>
      <c r="DB1519" s="75"/>
      <c r="DC1519" s="75"/>
      <c r="DD1519" s="75"/>
      <c r="DE1519" s="75"/>
      <c r="DF1519" s="75"/>
      <c r="DG1519" s="75"/>
      <c r="DH1519" s="75"/>
      <c r="DI1519" s="75"/>
      <c r="DJ1519" s="75"/>
      <c r="DK1519" s="75"/>
      <c r="DL1519" s="75"/>
      <c r="DM1519" s="75"/>
      <c r="DN1519" s="75"/>
      <c r="DO1519" s="75"/>
      <c r="DP1519" s="75"/>
      <c r="DQ1519" s="75"/>
      <c r="DR1519" s="75"/>
      <c r="DS1519" s="75"/>
      <c r="DT1519" s="75"/>
      <c r="DU1519" s="75"/>
      <c r="DV1519" s="75"/>
      <c r="DW1519" s="75"/>
      <c r="DX1519" s="75"/>
      <c r="DY1519" s="75"/>
      <c r="DZ1519" s="75"/>
      <c r="EA1519" s="75"/>
      <c r="EB1519" s="75"/>
      <c r="EC1519" s="75"/>
      <c r="ED1519" s="75"/>
      <c r="EE1519" s="75"/>
      <c r="EF1519" s="75"/>
      <c r="EG1519" s="75"/>
      <c r="EH1519" s="75"/>
      <c r="EI1519" s="75"/>
      <c r="EJ1519" s="75"/>
      <c r="EK1519" s="75"/>
      <c r="EL1519" s="75"/>
      <c r="EM1519" s="75"/>
      <c r="EN1519" s="75"/>
      <c r="EO1519" s="75"/>
      <c r="EP1519" s="75"/>
      <c r="EQ1519" s="75"/>
      <c r="ER1519" s="75"/>
      <c r="ES1519" s="75"/>
      <c r="ET1519" s="75"/>
      <c r="EU1519" s="75"/>
      <c r="EV1519" s="75"/>
      <c r="EW1519" s="75"/>
      <c r="EX1519" s="75"/>
      <c r="EY1519" s="75"/>
      <c r="EZ1519" s="75"/>
      <c r="FA1519" s="75"/>
      <c r="FB1519" s="75"/>
      <c r="FC1519" s="75"/>
      <c r="FD1519" s="75"/>
      <c r="FE1519" s="75"/>
      <c r="FF1519" s="75"/>
      <c r="FG1519" s="75"/>
      <c r="FH1519" s="75"/>
      <c r="FI1519" s="75"/>
      <c r="FJ1519" s="75"/>
      <c r="FK1519" s="74"/>
      <c r="FL1519" s="74"/>
      <c r="FM1519" s="74"/>
    </row>
    <row r="1520" spans="2:169" s="686" customFormat="1" x14ac:dyDescent="0.3">
      <c r="B1520" s="750"/>
      <c r="C1520" s="750"/>
      <c r="D1520" s="670"/>
      <c r="E1520" s="753"/>
      <c r="F1520" s="753"/>
      <c r="G1520" s="670"/>
      <c r="H1520" s="646"/>
      <c r="I1520" s="646"/>
      <c r="J1520" s="744"/>
      <c r="K1520" s="745"/>
      <c r="L1520" s="746"/>
      <c r="AS1520" s="75"/>
      <c r="AT1520" s="75"/>
      <c r="AU1520" s="75"/>
      <c r="AV1520" s="75"/>
      <c r="AW1520" s="75"/>
      <c r="AX1520" s="75"/>
      <c r="AY1520" s="75"/>
      <c r="AZ1520" s="75"/>
      <c r="BA1520" s="75"/>
      <c r="BB1520" s="75"/>
      <c r="BC1520" s="75"/>
      <c r="BD1520" s="75"/>
      <c r="BE1520" s="75"/>
      <c r="BF1520" s="75"/>
      <c r="BG1520" s="75"/>
      <c r="BH1520" s="75"/>
      <c r="BI1520" s="75"/>
      <c r="BJ1520" s="75"/>
      <c r="BK1520" s="75"/>
      <c r="BL1520" s="75"/>
      <c r="BM1520" s="75"/>
      <c r="BN1520" s="75"/>
      <c r="BO1520" s="75"/>
      <c r="BP1520" s="75"/>
      <c r="BQ1520" s="75"/>
      <c r="BR1520" s="75"/>
      <c r="BS1520" s="75"/>
      <c r="BT1520" s="75"/>
      <c r="BU1520" s="75"/>
      <c r="BV1520" s="75"/>
      <c r="BW1520" s="75"/>
      <c r="BX1520" s="75"/>
      <c r="BY1520" s="75"/>
      <c r="BZ1520" s="75"/>
      <c r="CA1520" s="75"/>
      <c r="CB1520" s="75"/>
      <c r="CC1520" s="75"/>
      <c r="CD1520" s="75"/>
      <c r="CE1520" s="75"/>
      <c r="CF1520" s="75"/>
      <c r="CG1520" s="75"/>
      <c r="CH1520" s="75"/>
      <c r="CI1520" s="75"/>
      <c r="CJ1520" s="75"/>
      <c r="CK1520" s="75"/>
      <c r="CL1520" s="75"/>
      <c r="CM1520" s="75"/>
      <c r="CN1520" s="75"/>
      <c r="CO1520" s="75"/>
      <c r="CP1520" s="75"/>
      <c r="CQ1520" s="75"/>
      <c r="CR1520" s="75"/>
      <c r="CS1520" s="75"/>
      <c r="CT1520" s="75"/>
      <c r="CU1520" s="75"/>
      <c r="CV1520" s="75"/>
      <c r="CW1520" s="75"/>
      <c r="CX1520" s="75"/>
      <c r="CY1520" s="75"/>
      <c r="CZ1520" s="75"/>
      <c r="DA1520" s="75"/>
      <c r="DB1520" s="75"/>
      <c r="DC1520" s="75"/>
      <c r="DD1520" s="75"/>
      <c r="DE1520" s="75"/>
      <c r="DF1520" s="75"/>
      <c r="DG1520" s="75"/>
      <c r="DH1520" s="75"/>
      <c r="DI1520" s="75"/>
      <c r="DJ1520" s="75"/>
      <c r="DK1520" s="75"/>
      <c r="DL1520" s="75"/>
      <c r="DM1520" s="75"/>
      <c r="DN1520" s="75"/>
      <c r="DO1520" s="75"/>
      <c r="DP1520" s="75"/>
      <c r="DQ1520" s="75"/>
      <c r="DR1520" s="75"/>
      <c r="DS1520" s="75"/>
      <c r="DT1520" s="75"/>
      <c r="DU1520" s="75"/>
      <c r="DV1520" s="75"/>
      <c r="DW1520" s="75"/>
      <c r="DX1520" s="75"/>
      <c r="DY1520" s="75"/>
      <c r="DZ1520" s="75"/>
      <c r="EA1520" s="75"/>
      <c r="EB1520" s="75"/>
      <c r="EC1520" s="75"/>
      <c r="ED1520" s="75"/>
      <c r="EE1520" s="75"/>
      <c r="EF1520" s="75"/>
      <c r="EG1520" s="75"/>
      <c r="EH1520" s="75"/>
      <c r="EI1520" s="75"/>
      <c r="EJ1520" s="75"/>
      <c r="EK1520" s="75"/>
      <c r="EL1520" s="75"/>
      <c r="EM1520" s="75"/>
      <c r="EN1520" s="75"/>
      <c r="EO1520" s="75"/>
      <c r="EP1520" s="75"/>
      <c r="EQ1520" s="75"/>
      <c r="ER1520" s="75"/>
      <c r="ES1520" s="75"/>
      <c r="ET1520" s="75"/>
      <c r="EU1520" s="75"/>
      <c r="EV1520" s="75"/>
      <c r="EW1520" s="75"/>
      <c r="EX1520" s="75"/>
      <c r="EY1520" s="75"/>
      <c r="EZ1520" s="75"/>
      <c r="FA1520" s="75"/>
      <c r="FB1520" s="75"/>
      <c r="FC1520" s="75"/>
      <c r="FD1520" s="75"/>
      <c r="FE1520" s="75"/>
      <c r="FF1520" s="75"/>
      <c r="FG1520" s="75"/>
      <c r="FH1520" s="75"/>
      <c r="FI1520" s="75"/>
      <c r="FJ1520" s="75"/>
      <c r="FK1520" s="74"/>
      <c r="FL1520" s="74"/>
      <c r="FM1520" s="74"/>
    </row>
    <row r="1521" spans="2:169" s="686" customFormat="1" x14ac:dyDescent="0.3">
      <c r="B1521" s="750"/>
      <c r="C1521" s="750"/>
      <c r="D1521" s="670"/>
      <c r="E1521" s="753"/>
      <c r="F1521" s="753"/>
      <c r="G1521" s="670"/>
      <c r="H1521" s="646"/>
      <c r="I1521" s="646"/>
      <c r="J1521" s="744"/>
      <c r="K1521" s="745"/>
      <c r="L1521" s="746"/>
      <c r="AS1521" s="75"/>
      <c r="AT1521" s="75"/>
      <c r="AU1521" s="75"/>
      <c r="AV1521" s="75"/>
      <c r="AW1521" s="75"/>
      <c r="AX1521" s="75"/>
      <c r="AY1521" s="75"/>
      <c r="AZ1521" s="75"/>
      <c r="BA1521" s="75"/>
      <c r="BB1521" s="75"/>
      <c r="BC1521" s="75"/>
      <c r="BD1521" s="75"/>
      <c r="BE1521" s="75"/>
      <c r="BF1521" s="75"/>
      <c r="BG1521" s="75"/>
      <c r="BH1521" s="75"/>
      <c r="BI1521" s="75"/>
      <c r="BJ1521" s="75"/>
      <c r="BK1521" s="75"/>
      <c r="BL1521" s="75"/>
      <c r="BM1521" s="75"/>
      <c r="BN1521" s="75"/>
      <c r="BO1521" s="75"/>
      <c r="BP1521" s="75"/>
      <c r="BQ1521" s="75"/>
      <c r="BR1521" s="75"/>
      <c r="BS1521" s="75"/>
      <c r="BT1521" s="75"/>
      <c r="BU1521" s="75"/>
      <c r="BV1521" s="75"/>
      <c r="BW1521" s="75"/>
      <c r="BX1521" s="75"/>
      <c r="BY1521" s="75"/>
      <c r="BZ1521" s="75"/>
      <c r="CA1521" s="75"/>
      <c r="CB1521" s="75"/>
      <c r="CC1521" s="75"/>
      <c r="CD1521" s="75"/>
      <c r="CE1521" s="75"/>
      <c r="CF1521" s="75"/>
      <c r="CG1521" s="75"/>
      <c r="CH1521" s="75"/>
      <c r="CI1521" s="75"/>
      <c r="CJ1521" s="75"/>
      <c r="CK1521" s="75"/>
      <c r="CL1521" s="75"/>
      <c r="CM1521" s="75"/>
      <c r="CN1521" s="75"/>
      <c r="CO1521" s="75"/>
      <c r="CP1521" s="75"/>
      <c r="CQ1521" s="75"/>
      <c r="CR1521" s="75"/>
      <c r="CS1521" s="75"/>
      <c r="CT1521" s="75"/>
      <c r="CU1521" s="75"/>
      <c r="CV1521" s="75"/>
      <c r="CW1521" s="75"/>
      <c r="CX1521" s="75"/>
      <c r="CY1521" s="75"/>
      <c r="CZ1521" s="75"/>
      <c r="DA1521" s="75"/>
      <c r="DB1521" s="75"/>
      <c r="DC1521" s="75"/>
      <c r="DD1521" s="75"/>
      <c r="DE1521" s="75"/>
      <c r="DF1521" s="75"/>
      <c r="DG1521" s="75"/>
      <c r="DH1521" s="75"/>
      <c r="DI1521" s="75"/>
      <c r="DJ1521" s="75"/>
      <c r="DK1521" s="75"/>
      <c r="DL1521" s="75"/>
      <c r="DM1521" s="75"/>
      <c r="DN1521" s="75"/>
      <c r="DO1521" s="75"/>
      <c r="DP1521" s="75"/>
      <c r="DQ1521" s="75"/>
      <c r="DR1521" s="75"/>
      <c r="DS1521" s="75"/>
      <c r="DT1521" s="75"/>
      <c r="DU1521" s="75"/>
      <c r="DV1521" s="75"/>
      <c r="DW1521" s="75"/>
      <c r="DX1521" s="75"/>
      <c r="DY1521" s="75"/>
      <c r="DZ1521" s="75"/>
      <c r="EA1521" s="75"/>
      <c r="EB1521" s="75"/>
      <c r="EC1521" s="75"/>
      <c r="ED1521" s="75"/>
      <c r="EE1521" s="75"/>
      <c r="EF1521" s="75"/>
      <c r="EG1521" s="75"/>
      <c r="EH1521" s="75"/>
      <c r="EI1521" s="75"/>
      <c r="EJ1521" s="75"/>
      <c r="EK1521" s="75"/>
      <c r="EL1521" s="75"/>
      <c r="EM1521" s="75"/>
      <c r="EN1521" s="75"/>
      <c r="EO1521" s="75"/>
      <c r="EP1521" s="75"/>
      <c r="EQ1521" s="75"/>
      <c r="ER1521" s="75"/>
      <c r="ES1521" s="75"/>
      <c r="ET1521" s="75"/>
      <c r="EU1521" s="75"/>
      <c r="EV1521" s="75"/>
      <c r="EW1521" s="75"/>
      <c r="EX1521" s="75"/>
      <c r="EY1521" s="75"/>
      <c r="EZ1521" s="75"/>
      <c r="FA1521" s="75"/>
      <c r="FB1521" s="75"/>
      <c r="FC1521" s="75"/>
      <c r="FD1521" s="75"/>
      <c r="FE1521" s="75"/>
      <c r="FF1521" s="75"/>
      <c r="FG1521" s="75"/>
      <c r="FH1521" s="75"/>
      <c r="FI1521" s="75"/>
      <c r="FJ1521" s="75"/>
      <c r="FK1521" s="74"/>
      <c r="FL1521" s="74"/>
      <c r="FM1521" s="74"/>
    </row>
    <row r="1522" spans="2:169" s="686" customFormat="1" x14ac:dyDescent="0.3">
      <c r="B1522" s="750"/>
      <c r="C1522" s="750"/>
      <c r="D1522" s="670"/>
      <c r="E1522" s="753"/>
      <c r="F1522" s="753"/>
      <c r="G1522" s="670"/>
      <c r="H1522" s="646"/>
      <c r="I1522" s="646"/>
      <c r="J1522" s="744"/>
      <c r="K1522" s="745"/>
      <c r="L1522" s="746"/>
      <c r="AS1522" s="75"/>
      <c r="AT1522" s="75"/>
      <c r="AU1522" s="75"/>
      <c r="AV1522" s="75"/>
      <c r="AW1522" s="75"/>
      <c r="AX1522" s="75"/>
      <c r="AY1522" s="75"/>
      <c r="AZ1522" s="75"/>
      <c r="BA1522" s="75"/>
      <c r="BB1522" s="75"/>
      <c r="BC1522" s="75"/>
      <c r="BD1522" s="75"/>
      <c r="BE1522" s="75"/>
      <c r="BF1522" s="75"/>
      <c r="BG1522" s="75"/>
      <c r="BH1522" s="75"/>
      <c r="BI1522" s="75"/>
      <c r="BJ1522" s="75"/>
      <c r="BK1522" s="75"/>
      <c r="BL1522" s="75"/>
      <c r="BM1522" s="75"/>
      <c r="BN1522" s="75"/>
      <c r="BO1522" s="75"/>
      <c r="BP1522" s="75"/>
      <c r="BQ1522" s="75"/>
      <c r="BR1522" s="75"/>
      <c r="BS1522" s="75"/>
      <c r="BT1522" s="75"/>
      <c r="BU1522" s="75"/>
      <c r="BV1522" s="75"/>
      <c r="BW1522" s="75"/>
      <c r="BX1522" s="75"/>
      <c r="BY1522" s="75"/>
      <c r="BZ1522" s="75"/>
      <c r="CA1522" s="75"/>
      <c r="CB1522" s="75"/>
      <c r="CC1522" s="75"/>
      <c r="CD1522" s="75"/>
      <c r="CE1522" s="75"/>
      <c r="CF1522" s="75"/>
      <c r="CG1522" s="75"/>
      <c r="CH1522" s="75"/>
      <c r="CI1522" s="75"/>
      <c r="CJ1522" s="75"/>
      <c r="CK1522" s="75"/>
      <c r="CL1522" s="75"/>
      <c r="CM1522" s="75"/>
      <c r="CN1522" s="75"/>
      <c r="CO1522" s="75"/>
      <c r="CP1522" s="75"/>
      <c r="CQ1522" s="75"/>
      <c r="CR1522" s="75"/>
      <c r="CS1522" s="75"/>
      <c r="CT1522" s="75"/>
      <c r="CU1522" s="75"/>
      <c r="CV1522" s="75"/>
      <c r="CW1522" s="75"/>
      <c r="CX1522" s="75"/>
      <c r="CY1522" s="75"/>
      <c r="CZ1522" s="75"/>
      <c r="DA1522" s="75"/>
      <c r="DB1522" s="75"/>
      <c r="DC1522" s="75"/>
      <c r="DD1522" s="75"/>
      <c r="DE1522" s="75"/>
      <c r="DF1522" s="75"/>
      <c r="DG1522" s="75"/>
      <c r="DH1522" s="75"/>
      <c r="DI1522" s="75"/>
      <c r="DJ1522" s="75"/>
      <c r="DK1522" s="75"/>
      <c r="DL1522" s="75"/>
      <c r="DM1522" s="75"/>
      <c r="DN1522" s="75"/>
      <c r="DO1522" s="75"/>
      <c r="DP1522" s="75"/>
      <c r="DQ1522" s="75"/>
      <c r="DR1522" s="75"/>
      <c r="DS1522" s="75"/>
      <c r="DT1522" s="75"/>
      <c r="DU1522" s="75"/>
      <c r="DV1522" s="75"/>
      <c r="DW1522" s="75"/>
      <c r="DX1522" s="75"/>
      <c r="DY1522" s="75"/>
      <c r="DZ1522" s="75"/>
      <c r="EA1522" s="75"/>
      <c r="EB1522" s="75"/>
      <c r="EC1522" s="75"/>
      <c r="ED1522" s="75"/>
      <c r="EE1522" s="75"/>
      <c r="EF1522" s="75"/>
      <c r="EG1522" s="75"/>
      <c r="EH1522" s="75"/>
      <c r="EI1522" s="75"/>
      <c r="EJ1522" s="75"/>
      <c r="EK1522" s="75"/>
      <c r="EL1522" s="75"/>
      <c r="EM1522" s="75"/>
      <c r="EN1522" s="75"/>
      <c r="EO1522" s="75"/>
      <c r="EP1522" s="75"/>
      <c r="EQ1522" s="75"/>
      <c r="ER1522" s="75"/>
      <c r="ES1522" s="75"/>
      <c r="ET1522" s="75"/>
      <c r="EU1522" s="75"/>
      <c r="EV1522" s="75"/>
      <c r="EW1522" s="75"/>
      <c r="EX1522" s="75"/>
      <c r="EY1522" s="75"/>
      <c r="EZ1522" s="75"/>
      <c r="FA1522" s="75"/>
      <c r="FB1522" s="75"/>
      <c r="FC1522" s="75"/>
      <c r="FD1522" s="75"/>
      <c r="FE1522" s="75"/>
      <c r="FF1522" s="75"/>
      <c r="FG1522" s="75"/>
      <c r="FH1522" s="75"/>
      <c r="FI1522" s="75"/>
      <c r="FJ1522" s="75"/>
      <c r="FK1522" s="74"/>
      <c r="FL1522" s="74"/>
      <c r="FM1522" s="74"/>
    </row>
    <row r="1523" spans="2:169" s="686" customFormat="1" x14ac:dyDescent="0.3">
      <c r="B1523" s="750"/>
      <c r="C1523" s="750"/>
      <c r="D1523" s="670"/>
      <c r="E1523" s="753"/>
      <c r="F1523" s="753"/>
      <c r="G1523" s="670"/>
      <c r="H1523" s="646"/>
      <c r="I1523" s="646"/>
      <c r="J1523" s="744"/>
      <c r="K1523" s="745"/>
      <c r="L1523" s="746"/>
      <c r="AS1523" s="75"/>
      <c r="AT1523" s="75"/>
      <c r="AU1523" s="75"/>
      <c r="AV1523" s="75"/>
      <c r="AW1523" s="75"/>
      <c r="AX1523" s="75"/>
      <c r="AY1523" s="75"/>
      <c r="AZ1523" s="75"/>
      <c r="BA1523" s="75"/>
      <c r="BB1523" s="75"/>
      <c r="BC1523" s="75"/>
      <c r="BD1523" s="75"/>
      <c r="BE1523" s="75"/>
      <c r="BF1523" s="75"/>
      <c r="BG1523" s="75"/>
      <c r="BH1523" s="75"/>
      <c r="BI1523" s="75"/>
      <c r="BJ1523" s="75"/>
      <c r="BK1523" s="75"/>
      <c r="BL1523" s="75"/>
      <c r="BM1523" s="75"/>
      <c r="BN1523" s="75"/>
      <c r="BO1523" s="75"/>
      <c r="BP1523" s="75"/>
      <c r="BQ1523" s="75"/>
      <c r="BR1523" s="75"/>
      <c r="BS1523" s="75"/>
      <c r="BT1523" s="75"/>
      <c r="BU1523" s="75"/>
      <c r="BV1523" s="75"/>
      <c r="BW1523" s="75"/>
      <c r="BX1523" s="75"/>
      <c r="BY1523" s="75"/>
      <c r="BZ1523" s="75"/>
      <c r="CA1523" s="75"/>
      <c r="CB1523" s="75"/>
      <c r="CC1523" s="75"/>
      <c r="CD1523" s="75"/>
      <c r="CE1523" s="75"/>
      <c r="CF1523" s="75"/>
      <c r="CG1523" s="75"/>
      <c r="CH1523" s="75"/>
      <c r="CI1523" s="75"/>
      <c r="CJ1523" s="75"/>
      <c r="CK1523" s="75"/>
      <c r="CL1523" s="75"/>
      <c r="CM1523" s="75"/>
      <c r="CN1523" s="75"/>
      <c r="CO1523" s="75"/>
      <c r="CP1523" s="75"/>
      <c r="CQ1523" s="75"/>
      <c r="CR1523" s="75"/>
      <c r="CS1523" s="75"/>
      <c r="CT1523" s="75"/>
      <c r="CU1523" s="75"/>
      <c r="CV1523" s="75"/>
      <c r="CW1523" s="75"/>
      <c r="CX1523" s="75"/>
      <c r="CY1523" s="75"/>
      <c r="CZ1523" s="75"/>
      <c r="DA1523" s="75"/>
      <c r="DB1523" s="75"/>
      <c r="DC1523" s="75"/>
      <c r="DD1523" s="75"/>
      <c r="DE1523" s="75"/>
      <c r="DF1523" s="75"/>
      <c r="DG1523" s="75"/>
      <c r="DH1523" s="75"/>
      <c r="DI1523" s="75"/>
      <c r="DJ1523" s="75"/>
      <c r="DK1523" s="75"/>
      <c r="DL1523" s="75"/>
      <c r="DM1523" s="75"/>
      <c r="DN1523" s="75"/>
      <c r="DO1523" s="75"/>
      <c r="DP1523" s="75"/>
      <c r="DQ1523" s="75"/>
      <c r="DR1523" s="75"/>
      <c r="DS1523" s="75"/>
      <c r="DT1523" s="75"/>
      <c r="DU1523" s="75"/>
      <c r="DV1523" s="75"/>
      <c r="DW1523" s="75"/>
      <c r="DX1523" s="75"/>
      <c r="DY1523" s="75"/>
      <c r="DZ1523" s="75"/>
      <c r="EA1523" s="75"/>
      <c r="EB1523" s="75"/>
      <c r="EC1523" s="75"/>
      <c r="ED1523" s="75"/>
      <c r="EE1523" s="75"/>
      <c r="EF1523" s="75"/>
      <c r="EG1523" s="75"/>
      <c r="EH1523" s="75"/>
      <c r="EI1523" s="75"/>
      <c r="EJ1523" s="75"/>
      <c r="EK1523" s="75"/>
      <c r="EL1523" s="75"/>
      <c r="EM1523" s="75"/>
      <c r="EN1523" s="75"/>
      <c r="EO1523" s="75"/>
      <c r="EP1523" s="75"/>
      <c r="EQ1523" s="75"/>
      <c r="ER1523" s="75"/>
      <c r="ES1523" s="75"/>
      <c r="ET1523" s="75"/>
      <c r="EU1523" s="75"/>
      <c r="EV1523" s="75"/>
      <c r="EW1523" s="75"/>
      <c r="EX1523" s="75"/>
      <c r="EY1523" s="75"/>
      <c r="EZ1523" s="75"/>
      <c r="FA1523" s="75"/>
      <c r="FB1523" s="75"/>
      <c r="FC1523" s="75"/>
      <c r="FD1523" s="75"/>
      <c r="FE1523" s="75"/>
      <c r="FF1523" s="75"/>
      <c r="FG1523" s="75"/>
      <c r="FH1523" s="75"/>
      <c r="FI1523" s="75"/>
      <c r="FJ1523" s="75"/>
      <c r="FK1523" s="74"/>
      <c r="FL1523" s="74"/>
      <c r="FM1523" s="74"/>
    </row>
    <row r="1524" spans="2:169" s="686" customFormat="1" x14ac:dyDescent="0.3">
      <c r="B1524" s="750"/>
      <c r="C1524" s="750"/>
      <c r="D1524" s="670"/>
      <c r="E1524" s="753"/>
      <c r="F1524" s="753"/>
      <c r="G1524" s="670"/>
      <c r="H1524" s="646"/>
      <c r="I1524" s="646"/>
      <c r="J1524" s="744"/>
      <c r="K1524" s="745"/>
      <c r="L1524" s="746"/>
      <c r="AS1524" s="75"/>
      <c r="AT1524" s="75"/>
      <c r="AU1524" s="75"/>
      <c r="AV1524" s="75"/>
      <c r="AW1524" s="75"/>
      <c r="AX1524" s="75"/>
      <c r="AY1524" s="75"/>
      <c r="AZ1524" s="75"/>
      <c r="BA1524" s="75"/>
      <c r="BB1524" s="75"/>
      <c r="BC1524" s="75"/>
      <c r="BD1524" s="75"/>
      <c r="BE1524" s="75"/>
      <c r="BF1524" s="75"/>
      <c r="BG1524" s="75"/>
      <c r="BH1524" s="75"/>
      <c r="BI1524" s="75"/>
      <c r="BJ1524" s="75"/>
      <c r="BK1524" s="75"/>
      <c r="BL1524" s="75"/>
      <c r="BM1524" s="75"/>
      <c r="BN1524" s="75"/>
      <c r="BO1524" s="75"/>
      <c r="BP1524" s="75"/>
      <c r="BQ1524" s="75"/>
      <c r="BR1524" s="75"/>
      <c r="BS1524" s="75"/>
      <c r="BT1524" s="75"/>
      <c r="BU1524" s="75"/>
      <c r="BV1524" s="75"/>
      <c r="BW1524" s="75"/>
      <c r="BX1524" s="75"/>
      <c r="BY1524" s="75"/>
      <c r="BZ1524" s="75"/>
      <c r="CA1524" s="75"/>
      <c r="CB1524" s="75"/>
      <c r="CC1524" s="75"/>
      <c r="CD1524" s="75"/>
      <c r="CE1524" s="75"/>
      <c r="CF1524" s="75"/>
      <c r="CG1524" s="75"/>
      <c r="CH1524" s="75"/>
      <c r="CI1524" s="75"/>
      <c r="CJ1524" s="75"/>
      <c r="CK1524" s="75"/>
      <c r="CL1524" s="75"/>
      <c r="CM1524" s="75"/>
      <c r="CN1524" s="75"/>
      <c r="CO1524" s="75"/>
      <c r="CP1524" s="75"/>
      <c r="CQ1524" s="75"/>
      <c r="CR1524" s="75"/>
      <c r="CS1524" s="75"/>
      <c r="CT1524" s="75"/>
      <c r="CU1524" s="75"/>
      <c r="CV1524" s="75"/>
      <c r="CW1524" s="75"/>
      <c r="CX1524" s="75"/>
      <c r="CY1524" s="75"/>
      <c r="CZ1524" s="75"/>
      <c r="DA1524" s="75"/>
      <c r="DB1524" s="75"/>
      <c r="DC1524" s="75"/>
      <c r="DD1524" s="75"/>
      <c r="DE1524" s="75"/>
      <c r="DF1524" s="75"/>
      <c r="DG1524" s="75"/>
      <c r="DH1524" s="75"/>
      <c r="DI1524" s="75"/>
      <c r="DJ1524" s="75"/>
      <c r="DK1524" s="75"/>
      <c r="DL1524" s="75"/>
      <c r="DM1524" s="75"/>
      <c r="DN1524" s="75"/>
      <c r="DO1524" s="75"/>
      <c r="DP1524" s="75"/>
      <c r="DQ1524" s="75"/>
      <c r="DR1524" s="75"/>
      <c r="DS1524" s="75"/>
      <c r="DT1524" s="75"/>
      <c r="DU1524" s="75"/>
      <c r="DV1524" s="75"/>
      <c r="DW1524" s="75"/>
      <c r="DX1524" s="75"/>
      <c r="DY1524" s="75"/>
      <c r="DZ1524" s="75"/>
      <c r="EA1524" s="75"/>
      <c r="EB1524" s="75"/>
      <c r="EC1524" s="75"/>
      <c r="ED1524" s="75"/>
      <c r="EE1524" s="75"/>
      <c r="EF1524" s="75"/>
      <c r="EG1524" s="75"/>
      <c r="EH1524" s="75"/>
      <c r="EI1524" s="75"/>
      <c r="EJ1524" s="75"/>
      <c r="EK1524" s="75"/>
      <c r="EL1524" s="75"/>
      <c r="EM1524" s="75"/>
      <c r="EN1524" s="75"/>
      <c r="EO1524" s="75"/>
      <c r="EP1524" s="75"/>
      <c r="EQ1524" s="75"/>
      <c r="ER1524" s="75"/>
      <c r="ES1524" s="75"/>
      <c r="ET1524" s="75"/>
      <c r="EU1524" s="75"/>
      <c r="EV1524" s="75"/>
      <c r="EW1524" s="75"/>
      <c r="EX1524" s="75"/>
      <c r="EY1524" s="75"/>
      <c r="EZ1524" s="75"/>
      <c r="FA1524" s="75"/>
      <c r="FB1524" s="75"/>
      <c r="FC1524" s="75"/>
      <c r="FD1524" s="75"/>
      <c r="FE1524" s="75"/>
      <c r="FF1524" s="75"/>
      <c r="FG1524" s="75"/>
      <c r="FH1524" s="75"/>
      <c r="FI1524" s="75"/>
      <c r="FJ1524" s="75"/>
      <c r="FK1524" s="74"/>
      <c r="FL1524" s="74"/>
      <c r="FM1524" s="74"/>
    </row>
    <row r="1525" spans="2:169" s="686" customFormat="1" x14ac:dyDescent="0.3">
      <c r="B1525" s="750"/>
      <c r="C1525" s="750"/>
      <c r="D1525" s="670"/>
      <c r="E1525" s="753"/>
      <c r="F1525" s="753"/>
      <c r="G1525" s="670"/>
      <c r="H1525" s="646"/>
      <c r="I1525" s="646"/>
      <c r="J1525" s="744"/>
      <c r="K1525" s="745"/>
      <c r="L1525" s="746"/>
      <c r="AS1525" s="75"/>
      <c r="AT1525" s="75"/>
      <c r="AU1525" s="75"/>
      <c r="AV1525" s="75"/>
      <c r="AW1525" s="75"/>
      <c r="AX1525" s="75"/>
      <c r="AY1525" s="75"/>
      <c r="AZ1525" s="75"/>
      <c r="BA1525" s="75"/>
      <c r="BB1525" s="75"/>
      <c r="BC1525" s="75"/>
      <c r="BD1525" s="75"/>
      <c r="BE1525" s="75"/>
      <c r="BF1525" s="75"/>
      <c r="BG1525" s="75"/>
      <c r="BH1525" s="75"/>
      <c r="BI1525" s="75"/>
      <c r="BJ1525" s="75"/>
      <c r="BK1525" s="75"/>
      <c r="BL1525" s="75"/>
      <c r="BM1525" s="75"/>
      <c r="BN1525" s="75"/>
      <c r="BO1525" s="75"/>
      <c r="BP1525" s="75"/>
      <c r="BQ1525" s="75"/>
      <c r="BR1525" s="75"/>
      <c r="BS1525" s="75"/>
      <c r="BT1525" s="75"/>
      <c r="BU1525" s="75"/>
      <c r="BV1525" s="75"/>
      <c r="BW1525" s="75"/>
      <c r="BX1525" s="75"/>
      <c r="BY1525" s="75"/>
      <c r="BZ1525" s="75"/>
      <c r="CA1525" s="75"/>
      <c r="CB1525" s="75"/>
      <c r="CC1525" s="75"/>
      <c r="CD1525" s="75"/>
      <c r="CE1525" s="75"/>
      <c r="CF1525" s="75"/>
      <c r="CG1525" s="75"/>
      <c r="CH1525" s="75"/>
      <c r="CI1525" s="75"/>
      <c r="CJ1525" s="75"/>
      <c r="CK1525" s="75"/>
      <c r="CL1525" s="75"/>
      <c r="CM1525" s="75"/>
      <c r="CN1525" s="75"/>
      <c r="CO1525" s="75"/>
      <c r="CP1525" s="75"/>
      <c r="CQ1525" s="75"/>
      <c r="CR1525" s="75"/>
      <c r="CS1525" s="75"/>
      <c r="CT1525" s="75"/>
      <c r="CU1525" s="75"/>
      <c r="CV1525" s="75"/>
      <c r="CW1525" s="75"/>
      <c r="CX1525" s="75"/>
      <c r="CY1525" s="75"/>
      <c r="CZ1525" s="75"/>
      <c r="DA1525" s="75"/>
      <c r="DB1525" s="75"/>
      <c r="DC1525" s="75"/>
      <c r="DD1525" s="75"/>
      <c r="DE1525" s="75"/>
      <c r="DF1525" s="75"/>
      <c r="DG1525" s="75"/>
      <c r="DH1525" s="75"/>
      <c r="DI1525" s="75"/>
      <c r="DJ1525" s="75"/>
      <c r="DK1525" s="75"/>
      <c r="DL1525" s="75"/>
      <c r="DM1525" s="75"/>
      <c r="DN1525" s="75"/>
      <c r="DO1525" s="75"/>
      <c r="DP1525" s="75"/>
      <c r="DQ1525" s="75"/>
      <c r="DR1525" s="75"/>
      <c r="DS1525" s="75"/>
      <c r="DT1525" s="75"/>
      <c r="DU1525" s="75"/>
      <c r="DV1525" s="75"/>
      <c r="DW1525" s="75"/>
      <c r="DX1525" s="75"/>
      <c r="DY1525" s="75"/>
      <c r="DZ1525" s="75"/>
      <c r="EA1525" s="75"/>
      <c r="EB1525" s="75"/>
      <c r="EC1525" s="75"/>
      <c r="ED1525" s="75"/>
      <c r="EE1525" s="75"/>
      <c r="EF1525" s="75"/>
      <c r="EG1525" s="75"/>
      <c r="EH1525" s="75"/>
      <c r="EI1525" s="75"/>
      <c r="EJ1525" s="75"/>
      <c r="EK1525" s="75"/>
      <c r="EL1525" s="75"/>
      <c r="EM1525" s="75"/>
      <c r="EN1525" s="75"/>
      <c r="EO1525" s="75"/>
      <c r="EP1525" s="75"/>
      <c r="EQ1525" s="75"/>
      <c r="ER1525" s="75"/>
      <c r="ES1525" s="75"/>
      <c r="ET1525" s="75"/>
      <c r="EU1525" s="75"/>
      <c r="EV1525" s="75"/>
      <c r="EW1525" s="75"/>
      <c r="EX1525" s="75"/>
      <c r="EY1525" s="75"/>
      <c r="EZ1525" s="75"/>
      <c r="FA1525" s="75"/>
      <c r="FB1525" s="75"/>
      <c r="FC1525" s="75"/>
      <c r="FD1525" s="75"/>
      <c r="FE1525" s="75"/>
      <c r="FF1525" s="75"/>
      <c r="FG1525" s="75"/>
      <c r="FH1525" s="75"/>
      <c r="FI1525" s="75"/>
      <c r="FJ1525" s="75"/>
      <c r="FK1525" s="74"/>
      <c r="FL1525" s="74"/>
      <c r="FM1525" s="74"/>
    </row>
    <row r="1526" spans="2:169" s="686" customFormat="1" x14ac:dyDescent="0.3">
      <c r="B1526" s="750"/>
      <c r="C1526" s="750"/>
      <c r="D1526" s="670"/>
      <c r="E1526" s="753"/>
      <c r="F1526" s="753"/>
      <c r="G1526" s="670"/>
      <c r="H1526" s="646"/>
      <c r="I1526" s="646"/>
      <c r="J1526" s="744"/>
      <c r="K1526" s="745"/>
      <c r="L1526" s="746"/>
      <c r="AS1526" s="75"/>
      <c r="AT1526" s="75"/>
      <c r="AU1526" s="75"/>
      <c r="AV1526" s="75"/>
      <c r="AW1526" s="75"/>
      <c r="AX1526" s="75"/>
      <c r="AY1526" s="75"/>
      <c r="AZ1526" s="75"/>
      <c r="BA1526" s="75"/>
      <c r="BB1526" s="75"/>
      <c r="BC1526" s="75"/>
      <c r="BD1526" s="75"/>
      <c r="BE1526" s="75"/>
      <c r="BF1526" s="75"/>
      <c r="BG1526" s="75"/>
      <c r="BH1526" s="75"/>
      <c r="BI1526" s="75"/>
      <c r="BJ1526" s="75"/>
      <c r="BK1526" s="75"/>
      <c r="BL1526" s="75"/>
      <c r="BM1526" s="75"/>
      <c r="BN1526" s="75"/>
      <c r="BO1526" s="75"/>
      <c r="BP1526" s="75"/>
      <c r="BQ1526" s="75"/>
      <c r="BR1526" s="75"/>
      <c r="BS1526" s="75"/>
      <c r="BT1526" s="75"/>
      <c r="BU1526" s="75"/>
      <c r="BV1526" s="75"/>
      <c r="BW1526" s="75"/>
      <c r="BX1526" s="75"/>
      <c r="BY1526" s="75"/>
      <c r="BZ1526" s="75"/>
      <c r="CA1526" s="75"/>
      <c r="CB1526" s="75"/>
      <c r="CC1526" s="75"/>
      <c r="CD1526" s="75"/>
      <c r="CE1526" s="75"/>
      <c r="CF1526" s="75"/>
      <c r="CG1526" s="75"/>
      <c r="CH1526" s="75"/>
      <c r="CI1526" s="75"/>
      <c r="CJ1526" s="75"/>
      <c r="CK1526" s="75"/>
      <c r="CL1526" s="75"/>
      <c r="CM1526" s="75"/>
      <c r="CN1526" s="75"/>
      <c r="CO1526" s="75"/>
      <c r="CP1526" s="75"/>
      <c r="CQ1526" s="75"/>
      <c r="CR1526" s="75"/>
      <c r="CS1526" s="75"/>
      <c r="CT1526" s="75"/>
      <c r="CU1526" s="75"/>
      <c r="CV1526" s="75"/>
      <c r="CW1526" s="75"/>
      <c r="CX1526" s="75"/>
      <c r="CY1526" s="75"/>
      <c r="CZ1526" s="75"/>
      <c r="DA1526" s="75"/>
      <c r="DB1526" s="75"/>
      <c r="DC1526" s="75"/>
      <c r="DD1526" s="75"/>
      <c r="DE1526" s="75"/>
      <c r="DF1526" s="75"/>
      <c r="DG1526" s="75"/>
      <c r="DH1526" s="75"/>
      <c r="DI1526" s="75"/>
      <c r="DJ1526" s="75"/>
      <c r="DK1526" s="75"/>
      <c r="DL1526" s="75"/>
      <c r="DM1526" s="75"/>
      <c r="DN1526" s="75"/>
      <c r="DO1526" s="75"/>
      <c r="DP1526" s="75"/>
      <c r="DQ1526" s="75"/>
      <c r="DR1526" s="75"/>
      <c r="DS1526" s="75"/>
      <c r="DT1526" s="75"/>
      <c r="DU1526" s="75"/>
      <c r="DV1526" s="75"/>
      <c r="DW1526" s="75"/>
      <c r="DX1526" s="75"/>
      <c r="DY1526" s="75"/>
      <c r="DZ1526" s="75"/>
      <c r="EA1526" s="75"/>
      <c r="EB1526" s="75"/>
      <c r="EC1526" s="75"/>
      <c r="ED1526" s="75"/>
      <c r="EE1526" s="75"/>
      <c r="EF1526" s="75"/>
      <c r="EG1526" s="75"/>
      <c r="EH1526" s="75"/>
      <c r="EI1526" s="75"/>
      <c r="EJ1526" s="75"/>
      <c r="EK1526" s="75"/>
      <c r="EL1526" s="75"/>
      <c r="EM1526" s="75"/>
      <c r="EN1526" s="75"/>
      <c r="EO1526" s="75"/>
      <c r="EP1526" s="75"/>
      <c r="EQ1526" s="75"/>
      <c r="ER1526" s="75"/>
      <c r="ES1526" s="75"/>
      <c r="ET1526" s="75"/>
      <c r="EU1526" s="75"/>
      <c r="EV1526" s="75"/>
      <c r="EW1526" s="75"/>
      <c r="EX1526" s="75"/>
      <c r="EY1526" s="75"/>
      <c r="EZ1526" s="75"/>
      <c r="FA1526" s="75"/>
      <c r="FB1526" s="75"/>
      <c r="FC1526" s="75"/>
      <c r="FD1526" s="75"/>
      <c r="FE1526" s="75"/>
      <c r="FF1526" s="75"/>
      <c r="FG1526" s="75"/>
      <c r="FH1526" s="75"/>
      <c r="FI1526" s="75"/>
      <c r="FJ1526" s="75"/>
      <c r="FK1526" s="74"/>
      <c r="FL1526" s="74"/>
      <c r="FM1526" s="74"/>
    </row>
    <row r="1527" spans="2:169" s="686" customFormat="1" x14ac:dyDescent="0.3">
      <c r="B1527" s="750"/>
      <c r="C1527" s="750"/>
      <c r="D1527" s="670"/>
      <c r="E1527" s="753"/>
      <c r="F1527" s="753"/>
      <c r="G1527" s="670"/>
      <c r="H1527" s="646"/>
      <c r="I1527" s="646"/>
      <c r="J1527" s="744"/>
      <c r="K1527" s="745"/>
      <c r="L1527" s="746"/>
      <c r="AS1527" s="75"/>
      <c r="AT1527" s="75"/>
      <c r="AU1527" s="75"/>
      <c r="AV1527" s="75"/>
      <c r="AW1527" s="75"/>
      <c r="AX1527" s="75"/>
      <c r="AY1527" s="75"/>
      <c r="AZ1527" s="75"/>
      <c r="BA1527" s="75"/>
      <c r="BB1527" s="75"/>
      <c r="BC1527" s="75"/>
      <c r="BD1527" s="75"/>
      <c r="BE1527" s="75"/>
      <c r="BF1527" s="75"/>
      <c r="BG1527" s="75"/>
      <c r="BH1527" s="75"/>
      <c r="BI1527" s="75"/>
      <c r="BJ1527" s="75"/>
      <c r="BK1527" s="75"/>
      <c r="BL1527" s="75"/>
      <c r="BM1527" s="75"/>
      <c r="BN1527" s="75"/>
      <c r="BO1527" s="75"/>
      <c r="BP1527" s="75"/>
      <c r="BQ1527" s="75"/>
      <c r="BR1527" s="75"/>
      <c r="BS1527" s="75"/>
      <c r="BT1527" s="75"/>
      <c r="BU1527" s="75"/>
      <c r="BV1527" s="75"/>
      <c r="BW1527" s="75"/>
      <c r="BX1527" s="75"/>
      <c r="BY1527" s="75"/>
      <c r="BZ1527" s="75"/>
      <c r="CA1527" s="75"/>
      <c r="CB1527" s="75"/>
      <c r="CC1527" s="75"/>
      <c r="CD1527" s="75"/>
      <c r="CE1527" s="75"/>
      <c r="CF1527" s="75"/>
      <c r="CG1527" s="75"/>
      <c r="CH1527" s="75"/>
      <c r="CI1527" s="75"/>
      <c r="CJ1527" s="75"/>
      <c r="CK1527" s="75"/>
      <c r="CL1527" s="75"/>
      <c r="CM1527" s="75"/>
      <c r="CN1527" s="75"/>
      <c r="CO1527" s="75"/>
      <c r="CP1527" s="75"/>
      <c r="CQ1527" s="75"/>
      <c r="CR1527" s="75"/>
      <c r="CS1527" s="75"/>
      <c r="CT1527" s="75"/>
      <c r="CU1527" s="75"/>
      <c r="CV1527" s="75"/>
      <c r="CW1527" s="75"/>
      <c r="CX1527" s="75"/>
      <c r="CY1527" s="75"/>
      <c r="CZ1527" s="75"/>
      <c r="DA1527" s="75"/>
      <c r="DB1527" s="75"/>
      <c r="DC1527" s="75"/>
      <c r="DD1527" s="75"/>
      <c r="DE1527" s="75"/>
      <c r="DF1527" s="75"/>
      <c r="DG1527" s="75"/>
      <c r="DH1527" s="75"/>
      <c r="DI1527" s="75"/>
      <c r="DJ1527" s="75"/>
      <c r="DK1527" s="75"/>
      <c r="DL1527" s="75"/>
      <c r="DM1527" s="75"/>
      <c r="DN1527" s="75"/>
      <c r="DO1527" s="75"/>
      <c r="DP1527" s="75"/>
      <c r="DQ1527" s="75"/>
      <c r="DR1527" s="75"/>
      <c r="DS1527" s="75"/>
      <c r="DT1527" s="75"/>
      <c r="DU1527" s="75"/>
      <c r="DV1527" s="75"/>
      <c r="DW1527" s="75"/>
      <c r="DX1527" s="75"/>
      <c r="DY1527" s="75"/>
      <c r="DZ1527" s="75"/>
      <c r="EA1527" s="75"/>
      <c r="EB1527" s="75"/>
      <c r="EC1527" s="75"/>
      <c r="ED1527" s="75"/>
      <c r="EE1527" s="75"/>
      <c r="EF1527" s="75"/>
      <c r="EG1527" s="75"/>
      <c r="EH1527" s="75"/>
      <c r="EI1527" s="75"/>
      <c r="EJ1527" s="75"/>
      <c r="EK1527" s="75"/>
      <c r="EL1527" s="75"/>
      <c r="EM1527" s="75"/>
      <c r="EN1527" s="75"/>
      <c r="EO1527" s="75"/>
      <c r="EP1527" s="75"/>
      <c r="EQ1527" s="75"/>
      <c r="ER1527" s="75"/>
      <c r="ES1527" s="75"/>
      <c r="ET1527" s="75"/>
      <c r="EU1527" s="75"/>
      <c r="EV1527" s="75"/>
      <c r="EW1527" s="75"/>
      <c r="EX1527" s="75"/>
      <c r="EY1527" s="75"/>
      <c r="EZ1527" s="75"/>
      <c r="FA1527" s="75"/>
      <c r="FB1527" s="75"/>
      <c r="FC1527" s="75"/>
      <c r="FD1527" s="75"/>
      <c r="FE1527" s="75"/>
      <c r="FF1527" s="75"/>
      <c r="FG1527" s="75"/>
      <c r="FH1527" s="75"/>
      <c r="FI1527" s="75"/>
      <c r="FJ1527" s="75"/>
      <c r="FK1527" s="74"/>
      <c r="FL1527" s="74"/>
      <c r="FM1527" s="74"/>
    </row>
    <row r="1528" spans="2:169" s="686" customFormat="1" x14ac:dyDescent="0.3">
      <c r="B1528" s="750"/>
      <c r="C1528" s="750"/>
      <c r="D1528" s="670"/>
      <c r="E1528" s="753"/>
      <c r="F1528" s="753"/>
      <c r="G1528" s="670"/>
      <c r="H1528" s="646"/>
      <c r="I1528" s="646"/>
      <c r="J1528" s="744"/>
      <c r="K1528" s="745"/>
      <c r="L1528" s="746"/>
      <c r="AS1528" s="75"/>
      <c r="AT1528" s="75"/>
      <c r="AU1528" s="75"/>
      <c r="AV1528" s="75"/>
      <c r="AW1528" s="75"/>
      <c r="AX1528" s="75"/>
      <c r="AY1528" s="75"/>
      <c r="AZ1528" s="75"/>
      <c r="BA1528" s="75"/>
      <c r="BB1528" s="75"/>
      <c r="BC1528" s="75"/>
      <c r="BD1528" s="75"/>
      <c r="BE1528" s="75"/>
      <c r="BF1528" s="75"/>
      <c r="BG1528" s="75"/>
      <c r="BH1528" s="75"/>
      <c r="BI1528" s="75"/>
      <c r="BJ1528" s="75"/>
      <c r="BK1528" s="75"/>
      <c r="BL1528" s="75"/>
      <c r="BM1528" s="75"/>
      <c r="BN1528" s="75"/>
      <c r="BO1528" s="75"/>
      <c r="BP1528" s="75"/>
      <c r="BQ1528" s="75"/>
      <c r="BR1528" s="75"/>
      <c r="BS1528" s="75"/>
      <c r="BT1528" s="75"/>
      <c r="BU1528" s="75"/>
      <c r="BV1528" s="75"/>
      <c r="BW1528" s="75"/>
      <c r="BX1528" s="75"/>
      <c r="BY1528" s="75"/>
      <c r="BZ1528" s="75"/>
      <c r="CA1528" s="75"/>
      <c r="CB1528" s="75"/>
      <c r="CC1528" s="75"/>
      <c r="CD1528" s="75"/>
      <c r="CE1528" s="75"/>
      <c r="CF1528" s="75"/>
      <c r="CG1528" s="75"/>
      <c r="CH1528" s="75"/>
      <c r="CI1528" s="75"/>
      <c r="CJ1528" s="75"/>
      <c r="CK1528" s="75"/>
      <c r="CL1528" s="75"/>
      <c r="CM1528" s="75"/>
      <c r="CN1528" s="75"/>
      <c r="CO1528" s="75"/>
      <c r="CP1528" s="75"/>
      <c r="CQ1528" s="75"/>
      <c r="CR1528" s="75"/>
      <c r="CS1528" s="75"/>
      <c r="CT1528" s="75"/>
      <c r="CU1528" s="75"/>
      <c r="CV1528" s="75"/>
      <c r="CW1528" s="75"/>
      <c r="CX1528" s="75"/>
      <c r="CY1528" s="75"/>
      <c r="CZ1528" s="75"/>
      <c r="DA1528" s="75"/>
      <c r="DB1528" s="75"/>
      <c r="DC1528" s="75"/>
      <c r="DD1528" s="75"/>
      <c r="DE1528" s="75"/>
      <c r="DF1528" s="75"/>
      <c r="DG1528" s="75"/>
      <c r="DH1528" s="75"/>
      <c r="DI1528" s="75"/>
      <c r="DJ1528" s="75"/>
      <c r="DK1528" s="75"/>
      <c r="DL1528" s="75"/>
      <c r="DM1528" s="75"/>
      <c r="DN1528" s="75"/>
      <c r="DO1528" s="75"/>
      <c r="DP1528" s="75"/>
      <c r="DQ1528" s="75"/>
      <c r="DR1528" s="75"/>
      <c r="DS1528" s="75"/>
      <c r="DT1528" s="75"/>
      <c r="DU1528" s="75"/>
      <c r="DV1528" s="75"/>
      <c r="DW1528" s="75"/>
      <c r="DX1528" s="75"/>
      <c r="DY1528" s="75"/>
      <c r="DZ1528" s="75"/>
      <c r="EA1528" s="75"/>
      <c r="EB1528" s="75"/>
      <c r="EC1528" s="75"/>
      <c r="ED1528" s="75"/>
      <c r="EE1528" s="75"/>
      <c r="EF1528" s="75"/>
      <c r="EG1528" s="75"/>
      <c r="EH1528" s="75"/>
      <c r="EI1528" s="75"/>
      <c r="EJ1528" s="75"/>
      <c r="EK1528" s="75"/>
      <c r="EL1528" s="75"/>
      <c r="EM1528" s="75"/>
      <c r="EN1528" s="75"/>
      <c r="EO1528" s="75"/>
      <c r="EP1528" s="75"/>
      <c r="EQ1528" s="75"/>
      <c r="ER1528" s="75"/>
      <c r="ES1528" s="75"/>
      <c r="ET1528" s="75"/>
      <c r="EU1528" s="75"/>
      <c r="EV1528" s="75"/>
      <c r="EW1528" s="75"/>
      <c r="EX1528" s="75"/>
      <c r="EY1528" s="75"/>
      <c r="EZ1528" s="75"/>
      <c r="FA1528" s="75"/>
      <c r="FB1528" s="75"/>
      <c r="FC1528" s="75"/>
      <c r="FD1528" s="75"/>
      <c r="FE1528" s="75"/>
      <c r="FF1528" s="75"/>
      <c r="FG1528" s="75"/>
      <c r="FH1528" s="75"/>
      <c r="FI1528" s="75"/>
      <c r="FJ1528" s="75"/>
      <c r="FK1528" s="74"/>
      <c r="FL1528" s="74"/>
      <c r="FM1528" s="74"/>
    </row>
    <row r="1529" spans="2:169" x14ac:dyDescent="0.3">
      <c r="FK1529" s="125"/>
      <c r="FL1529" s="125"/>
      <c r="FM1529" s="125"/>
    </row>
    <row r="1530" spans="2:169" x14ac:dyDescent="0.3">
      <c r="FK1530" s="125"/>
      <c r="FL1530" s="125"/>
      <c r="FM1530" s="125"/>
    </row>
    <row r="1531" spans="2:169" ht="30" customHeight="1" x14ac:dyDescent="0.35">
      <c r="B1531" s="13"/>
      <c r="F1531"/>
      <c r="FK1531" s="125"/>
      <c r="FL1531" s="125"/>
      <c r="FM1531" s="125"/>
    </row>
    <row r="1532" spans="2:169" x14ac:dyDescent="0.3">
      <c r="FK1532" s="125"/>
      <c r="FL1532" s="125"/>
      <c r="FM1532" s="125"/>
    </row>
    <row r="1533" spans="2:169" x14ac:dyDescent="0.3">
      <c r="FK1533" s="125"/>
      <c r="FL1533" s="125"/>
      <c r="FM1533" s="125"/>
    </row>
    <row r="1534" spans="2:169" ht="14.5" x14ac:dyDescent="0.35">
      <c r="B1534" s="116"/>
      <c r="C1534" s="116"/>
      <c r="D1534" s="116"/>
      <c r="E1534" s="116"/>
      <c r="F1534" s="116"/>
      <c r="G1534" s="116"/>
      <c r="H1534" s="116"/>
      <c r="I1534"/>
      <c r="FK1534" s="125"/>
      <c r="FL1534" s="125"/>
      <c r="FM1534" s="125"/>
    </row>
    <row r="1535" spans="2:169" ht="14.5" x14ac:dyDescent="0.35">
      <c r="B1535"/>
      <c r="C1535"/>
      <c r="D1535"/>
      <c r="E1535"/>
      <c r="F1535"/>
      <c r="G1535"/>
      <c r="H1535"/>
      <c r="I1535"/>
      <c r="FK1535" s="125"/>
      <c r="FL1535" s="125"/>
      <c r="FM1535" s="125"/>
    </row>
    <row r="1536" spans="2:169" ht="14.5" x14ac:dyDescent="0.35">
      <c r="B1536"/>
      <c r="C1536"/>
      <c r="D1536"/>
      <c r="E1536"/>
      <c r="F1536"/>
      <c r="G1536"/>
      <c r="H1536"/>
      <c r="I1536"/>
      <c r="FK1536" s="125"/>
      <c r="FL1536" s="125"/>
      <c r="FM1536" s="125"/>
    </row>
    <row r="1537" spans="2:169" ht="14.5" x14ac:dyDescent="0.35">
      <c r="B1537"/>
      <c r="C1537"/>
      <c r="D1537"/>
      <c r="E1537"/>
      <c r="F1537"/>
      <c r="G1537"/>
      <c r="H1537"/>
      <c r="I1537"/>
      <c r="FK1537" s="125"/>
      <c r="FL1537" s="125"/>
      <c r="FM1537" s="125"/>
    </row>
    <row r="1538" spans="2:169" ht="14.5" x14ac:dyDescent="0.35">
      <c r="B1538"/>
      <c r="C1538"/>
      <c r="D1538"/>
      <c r="E1538"/>
      <c r="F1538"/>
      <c r="G1538"/>
      <c r="H1538"/>
      <c r="I1538"/>
      <c r="FK1538" s="125"/>
      <c r="FL1538" s="125"/>
      <c r="FM1538" s="125"/>
    </row>
    <row r="1539" spans="2:169" ht="14.5" x14ac:dyDescent="0.35">
      <c r="B1539"/>
      <c r="C1539"/>
      <c r="D1539"/>
      <c r="E1539"/>
      <c r="F1539"/>
      <c r="G1539"/>
      <c r="H1539"/>
      <c r="I1539"/>
      <c r="FK1539" s="125"/>
      <c r="FL1539" s="125"/>
      <c r="FM1539" s="125"/>
    </row>
    <row r="1540" spans="2:169" ht="14.5" x14ac:dyDescent="0.35">
      <c r="B1540"/>
      <c r="C1540"/>
      <c r="D1540"/>
      <c r="E1540"/>
      <c r="F1540"/>
      <c r="G1540"/>
      <c r="H1540"/>
      <c r="I1540"/>
      <c r="FK1540" s="125"/>
      <c r="FL1540" s="125"/>
      <c r="FM1540" s="125"/>
    </row>
    <row r="1541" spans="2:169" ht="14.5" x14ac:dyDescent="0.35">
      <c r="B1541"/>
      <c r="C1541"/>
      <c r="D1541"/>
      <c r="E1541"/>
      <c r="F1541"/>
      <c r="G1541"/>
      <c r="H1541"/>
      <c r="I1541"/>
      <c r="FK1541" s="125"/>
      <c r="FL1541" s="125"/>
      <c r="FM1541" s="125"/>
    </row>
    <row r="1542" spans="2:169" ht="14.5" x14ac:dyDescent="0.35">
      <c r="B1542"/>
      <c r="C1542"/>
      <c r="D1542"/>
      <c r="E1542"/>
      <c r="F1542"/>
      <c r="G1542"/>
      <c r="H1542"/>
      <c r="I1542"/>
      <c r="FK1542" s="125"/>
      <c r="FL1542" s="125"/>
      <c r="FM1542" s="125"/>
    </row>
    <row r="1543" spans="2:169" ht="14.5" x14ac:dyDescent="0.35">
      <c r="B1543"/>
      <c r="C1543"/>
      <c r="D1543"/>
      <c r="E1543"/>
      <c r="F1543"/>
      <c r="G1543"/>
      <c r="H1543"/>
      <c r="I1543"/>
      <c r="FK1543" s="125"/>
      <c r="FL1543" s="125"/>
      <c r="FM1543" s="125"/>
    </row>
    <row r="1544" spans="2:169" ht="14.5" x14ac:dyDescent="0.35">
      <c r="B1544"/>
      <c r="C1544"/>
      <c r="D1544"/>
      <c r="E1544"/>
      <c r="F1544"/>
      <c r="G1544"/>
      <c r="H1544"/>
      <c r="I1544"/>
      <c r="FK1544" s="125"/>
      <c r="FL1544" s="125"/>
      <c r="FM1544" s="125"/>
    </row>
    <row r="1545" spans="2:169" ht="14.5" x14ac:dyDescent="0.35">
      <c r="B1545"/>
      <c r="C1545"/>
      <c r="D1545"/>
      <c r="E1545"/>
      <c r="F1545"/>
      <c r="G1545"/>
      <c r="H1545"/>
      <c r="I1545"/>
    </row>
  </sheetData>
  <sheetProtection algorithmName="SHA-512" hashValue="Y05insy7M8qHOcS1tprgSp++UoiV2cjslYhmG3Y49/qfZ8GdSpnklYUAS8VY94vo4cWeddsJHnKVHwaAsIQ3Dg==" saltValue="uTPf+9JBU/dyYE6Iw6/JMQ==" spinCount="100000" sheet="1" objects="1" scenarios="1"/>
  <mergeCells count="1484">
    <mergeCell ref="W269:Y270"/>
    <mergeCell ref="AP271:AQ271"/>
    <mergeCell ref="AM271:AO271"/>
    <mergeCell ref="AJ271:AL271"/>
    <mergeCell ref="AJ270:AK270"/>
    <mergeCell ref="AM270:AN270"/>
    <mergeCell ref="AP270:AQ270"/>
    <mergeCell ref="AG271:AI271"/>
    <mergeCell ref="T271:AF271"/>
    <mergeCell ref="T270:U270"/>
    <mergeCell ref="J271:S271"/>
    <mergeCell ref="J270:K270"/>
    <mergeCell ref="B1513:C1513"/>
    <mergeCell ref="B1514:C1514"/>
    <mergeCell ref="B1505:C1505"/>
    <mergeCell ref="B1506:C1506"/>
    <mergeCell ref="B1507:C1507"/>
    <mergeCell ref="B1508:C1508"/>
    <mergeCell ref="B1509:C1509"/>
    <mergeCell ref="B1497:C1497"/>
    <mergeCell ref="B1498:C1498"/>
    <mergeCell ref="B1499:C1499"/>
    <mergeCell ref="B1500:C1500"/>
    <mergeCell ref="E1512:F1512"/>
    <mergeCell ref="E1500:F1500"/>
    <mergeCell ref="E1513:F1513"/>
    <mergeCell ref="B1501:C1501"/>
    <mergeCell ref="B1502:C1502"/>
    <mergeCell ref="B1503:C1503"/>
    <mergeCell ref="B1504:C1504"/>
    <mergeCell ref="E1510:F1510"/>
    <mergeCell ref="E1511:F1511"/>
    <mergeCell ref="E1506:F1506"/>
    <mergeCell ref="E1509:F1509"/>
    <mergeCell ref="E1507:F1507"/>
    <mergeCell ref="E1505:F1505"/>
    <mergeCell ref="E1501:F1501"/>
    <mergeCell ref="E1502:F1502"/>
    <mergeCell ref="E1503:F1503"/>
    <mergeCell ref="E1504:F1504"/>
    <mergeCell ref="B1496:C1496"/>
    <mergeCell ref="B1477:C1477"/>
    <mergeCell ref="B1478:C1478"/>
    <mergeCell ref="B1479:C1479"/>
    <mergeCell ref="B1480:C1480"/>
    <mergeCell ref="B1481:C1481"/>
    <mergeCell ref="B1482:C1482"/>
    <mergeCell ref="E1499:F1499"/>
    <mergeCell ref="B1489:C1489"/>
    <mergeCell ref="B1490:C1490"/>
    <mergeCell ref="E1497:F1497"/>
    <mergeCell ref="E1498:F1498"/>
    <mergeCell ref="E1495:F1495"/>
    <mergeCell ref="E1494:F1494"/>
    <mergeCell ref="E1496:F1496"/>
    <mergeCell ref="B1511:C1511"/>
    <mergeCell ref="B1512:C1512"/>
    <mergeCell ref="B1473:C1473"/>
    <mergeCell ref="E1449:F1449"/>
    <mergeCell ref="E1450:F1450"/>
    <mergeCell ref="E1451:F1451"/>
    <mergeCell ref="E1452:F1452"/>
    <mergeCell ref="B1491:C1491"/>
    <mergeCell ref="B1492:C1492"/>
    <mergeCell ref="B1493:C1493"/>
    <mergeCell ref="B1494:C1494"/>
    <mergeCell ref="B1495:C1495"/>
    <mergeCell ref="B1464:C1464"/>
    <mergeCell ref="B1474:C1474"/>
    <mergeCell ref="B1475:C1475"/>
    <mergeCell ref="B1476:C1476"/>
    <mergeCell ref="B1485:C1485"/>
    <mergeCell ref="B1456:C1456"/>
    <mergeCell ref="B1457:C1457"/>
    <mergeCell ref="B1458:C1458"/>
    <mergeCell ref="B1459:C1459"/>
    <mergeCell ref="B1460:C1460"/>
    <mergeCell ref="B1486:C1486"/>
    <mergeCell ref="E1462:F1462"/>
    <mergeCell ref="E1463:F1463"/>
    <mergeCell ref="E1464:F1464"/>
    <mergeCell ref="E1461:F1461"/>
    <mergeCell ref="B1461:C1461"/>
    <mergeCell ref="B1462:C1462"/>
    <mergeCell ref="B1463:C1463"/>
    <mergeCell ref="B1510:C1510"/>
    <mergeCell ref="E1508:F1508"/>
    <mergeCell ref="L1384:M1384"/>
    <mergeCell ref="B1483:C1483"/>
    <mergeCell ref="B1484:C1484"/>
    <mergeCell ref="B1465:C1465"/>
    <mergeCell ref="B1466:C1466"/>
    <mergeCell ref="B1467:C1467"/>
    <mergeCell ref="B1468:C1468"/>
    <mergeCell ref="B1469:C1469"/>
    <mergeCell ref="B1450:C1450"/>
    <mergeCell ref="B1451:C1451"/>
    <mergeCell ref="B1452:C1452"/>
    <mergeCell ref="B1453:C1453"/>
    <mergeCell ref="L1413:M1413"/>
    <mergeCell ref="L1414:M1414"/>
    <mergeCell ref="L1415:M1415"/>
    <mergeCell ref="L1417:M1417"/>
    <mergeCell ref="L1418:M1418"/>
    <mergeCell ref="L1407:M1407"/>
    <mergeCell ref="L1408:M1408"/>
    <mergeCell ref="L1409:M1409"/>
    <mergeCell ref="B1454:C1454"/>
    <mergeCell ref="B1455:C1455"/>
    <mergeCell ref="L1419:M1419"/>
    <mergeCell ref="L1420:M1420"/>
    <mergeCell ref="L1421:M1421"/>
    <mergeCell ref="L1422:M1422"/>
    <mergeCell ref="L1423:M1423"/>
    <mergeCell ref="B1448:C1448"/>
    <mergeCell ref="B1449:C1449"/>
    <mergeCell ref="E1441:F1441"/>
    <mergeCell ref="E1442:F1442"/>
    <mergeCell ref="E1443:F1443"/>
    <mergeCell ref="L1410:M1410"/>
    <mergeCell ref="L1411:M1411"/>
    <mergeCell ref="L1412:M1412"/>
    <mergeCell ref="L1402:M1402"/>
    <mergeCell ref="L1403:M1403"/>
    <mergeCell ref="L1404:M1404"/>
    <mergeCell ref="L1405:M1405"/>
    <mergeCell ref="L1406:M1406"/>
    <mergeCell ref="L1416:M1416"/>
    <mergeCell ref="L1385:M1385"/>
    <mergeCell ref="L1386:M1386"/>
    <mergeCell ref="L1387:M1387"/>
    <mergeCell ref="L1388:M1388"/>
    <mergeCell ref="L1389:M1389"/>
    <mergeCell ref="L1378:M1378"/>
    <mergeCell ref="L1379:M1379"/>
    <mergeCell ref="L1380:M1380"/>
    <mergeCell ref="L1381:M1381"/>
    <mergeCell ref="L1382:M1382"/>
    <mergeCell ref="L1383:M1383"/>
    <mergeCell ref="L1396:M1396"/>
    <mergeCell ref="L1397:M1397"/>
    <mergeCell ref="L1398:M1398"/>
    <mergeCell ref="L1399:M1399"/>
    <mergeCell ref="L1400:M1400"/>
    <mergeCell ref="L1401:M1401"/>
    <mergeCell ref="L1390:M1390"/>
    <mergeCell ref="L1391:M1391"/>
    <mergeCell ref="L1392:M1392"/>
    <mergeCell ref="L1393:M1393"/>
    <mergeCell ref="L1394:M1394"/>
    <mergeCell ref="L1395:M1395"/>
    <mergeCell ref="L1372:M1372"/>
    <mergeCell ref="L1373:M1373"/>
    <mergeCell ref="L1374:M1374"/>
    <mergeCell ref="L1375:M1375"/>
    <mergeCell ref="L1376:M1376"/>
    <mergeCell ref="L1377:M1377"/>
    <mergeCell ref="L1366:M1366"/>
    <mergeCell ref="L1367:M1367"/>
    <mergeCell ref="L1368:M1368"/>
    <mergeCell ref="L1369:M1369"/>
    <mergeCell ref="L1370:M1370"/>
    <mergeCell ref="L1371:M1371"/>
    <mergeCell ref="L1360:M1360"/>
    <mergeCell ref="L1361:M1361"/>
    <mergeCell ref="L1362:M1362"/>
    <mergeCell ref="L1363:M1363"/>
    <mergeCell ref="L1364:M1364"/>
    <mergeCell ref="L1365:M1365"/>
    <mergeCell ref="L1354:M1354"/>
    <mergeCell ref="L1355:M1355"/>
    <mergeCell ref="L1356:M1356"/>
    <mergeCell ref="L1357:M1357"/>
    <mergeCell ref="L1358:M1358"/>
    <mergeCell ref="L1359:M1359"/>
    <mergeCell ref="L1348:M1348"/>
    <mergeCell ref="L1349:M1349"/>
    <mergeCell ref="L1350:M1350"/>
    <mergeCell ref="L1351:M1351"/>
    <mergeCell ref="L1352:M1352"/>
    <mergeCell ref="L1353:M1353"/>
    <mergeCell ref="L1342:M1342"/>
    <mergeCell ref="L1343:M1343"/>
    <mergeCell ref="L1344:M1344"/>
    <mergeCell ref="L1345:M1345"/>
    <mergeCell ref="L1346:M1346"/>
    <mergeCell ref="L1347:M1347"/>
    <mergeCell ref="L1336:M1336"/>
    <mergeCell ref="L1337:M1337"/>
    <mergeCell ref="L1338:M1338"/>
    <mergeCell ref="L1339:M1339"/>
    <mergeCell ref="L1340:M1340"/>
    <mergeCell ref="L1341:M1341"/>
    <mergeCell ref="L1330:M1330"/>
    <mergeCell ref="L1331:M1331"/>
    <mergeCell ref="L1332:M1332"/>
    <mergeCell ref="L1333:M1333"/>
    <mergeCell ref="L1334:M1334"/>
    <mergeCell ref="L1335:M1335"/>
    <mergeCell ref="L1324:M1324"/>
    <mergeCell ref="L1325:M1325"/>
    <mergeCell ref="L1326:M1326"/>
    <mergeCell ref="L1327:M1327"/>
    <mergeCell ref="L1328:M1328"/>
    <mergeCell ref="L1329:M1329"/>
    <mergeCell ref="L1318:M1318"/>
    <mergeCell ref="L1319:M1319"/>
    <mergeCell ref="L1320:M1320"/>
    <mergeCell ref="L1321:M1321"/>
    <mergeCell ref="L1322:M1322"/>
    <mergeCell ref="L1323:M1323"/>
    <mergeCell ref="L1312:M1312"/>
    <mergeCell ref="L1313:M1313"/>
    <mergeCell ref="L1314:M1314"/>
    <mergeCell ref="L1315:M1315"/>
    <mergeCell ref="L1316:M1316"/>
    <mergeCell ref="L1317:M1317"/>
    <mergeCell ref="L1306:M1306"/>
    <mergeCell ref="L1307:M1307"/>
    <mergeCell ref="L1308:M1308"/>
    <mergeCell ref="L1309:M1309"/>
    <mergeCell ref="L1310:M1310"/>
    <mergeCell ref="L1311:M1311"/>
    <mergeCell ref="L1300:M1300"/>
    <mergeCell ref="L1301:M1301"/>
    <mergeCell ref="L1302:M1302"/>
    <mergeCell ref="L1303:M1303"/>
    <mergeCell ref="L1304:M1304"/>
    <mergeCell ref="L1305:M1305"/>
    <mergeCell ref="L1294:M1294"/>
    <mergeCell ref="L1295:M1295"/>
    <mergeCell ref="L1296:M1296"/>
    <mergeCell ref="L1297:M1297"/>
    <mergeCell ref="L1298:M1298"/>
    <mergeCell ref="L1299:M1299"/>
    <mergeCell ref="L1288:M1288"/>
    <mergeCell ref="L1289:M1289"/>
    <mergeCell ref="L1290:M1290"/>
    <mergeCell ref="L1291:M1291"/>
    <mergeCell ref="L1292:M1292"/>
    <mergeCell ref="L1293:M1293"/>
    <mergeCell ref="L1282:M1282"/>
    <mergeCell ref="L1283:M1283"/>
    <mergeCell ref="L1284:M1284"/>
    <mergeCell ref="L1285:M1285"/>
    <mergeCell ref="L1286:M1286"/>
    <mergeCell ref="L1287:M1287"/>
    <mergeCell ref="L1276:M1276"/>
    <mergeCell ref="L1277:M1277"/>
    <mergeCell ref="L1278:M1278"/>
    <mergeCell ref="L1279:M1279"/>
    <mergeCell ref="L1280:M1280"/>
    <mergeCell ref="L1281:M1281"/>
    <mergeCell ref="L1270:M1270"/>
    <mergeCell ref="L1271:M1271"/>
    <mergeCell ref="L1272:M1272"/>
    <mergeCell ref="L1273:M1273"/>
    <mergeCell ref="L1274:M1274"/>
    <mergeCell ref="L1275:M1275"/>
    <mergeCell ref="L1264:M1264"/>
    <mergeCell ref="L1265:M1265"/>
    <mergeCell ref="L1266:M1266"/>
    <mergeCell ref="L1267:M1267"/>
    <mergeCell ref="L1268:M1268"/>
    <mergeCell ref="L1269:M1269"/>
    <mergeCell ref="L1258:M1258"/>
    <mergeCell ref="L1259:M1259"/>
    <mergeCell ref="L1260:M1260"/>
    <mergeCell ref="L1261:M1261"/>
    <mergeCell ref="L1262:M1262"/>
    <mergeCell ref="L1263:M1263"/>
    <mergeCell ref="L1252:M1252"/>
    <mergeCell ref="L1253:M1253"/>
    <mergeCell ref="L1254:M1254"/>
    <mergeCell ref="L1255:M1255"/>
    <mergeCell ref="L1256:M1256"/>
    <mergeCell ref="L1257:M1257"/>
    <mergeCell ref="L1246:M1246"/>
    <mergeCell ref="L1247:M1247"/>
    <mergeCell ref="L1248:M1248"/>
    <mergeCell ref="L1249:M1249"/>
    <mergeCell ref="L1250:M1250"/>
    <mergeCell ref="L1251:M1251"/>
    <mergeCell ref="L1240:M1240"/>
    <mergeCell ref="L1241:M1241"/>
    <mergeCell ref="L1242:M1242"/>
    <mergeCell ref="L1243:M1243"/>
    <mergeCell ref="L1244:M1244"/>
    <mergeCell ref="L1245:M1245"/>
    <mergeCell ref="L1234:M1234"/>
    <mergeCell ref="L1235:M1235"/>
    <mergeCell ref="L1236:M1236"/>
    <mergeCell ref="L1237:M1237"/>
    <mergeCell ref="L1238:M1238"/>
    <mergeCell ref="L1239:M1239"/>
    <mergeCell ref="L1228:M1228"/>
    <mergeCell ref="L1229:M1229"/>
    <mergeCell ref="L1230:M1230"/>
    <mergeCell ref="L1231:M1231"/>
    <mergeCell ref="L1232:M1232"/>
    <mergeCell ref="L1233:M1233"/>
    <mergeCell ref="L1222:M1222"/>
    <mergeCell ref="L1223:M1223"/>
    <mergeCell ref="L1224:M1224"/>
    <mergeCell ref="L1225:M1225"/>
    <mergeCell ref="L1226:M1226"/>
    <mergeCell ref="L1227:M1227"/>
    <mergeCell ref="L1216:M1216"/>
    <mergeCell ref="L1217:M1217"/>
    <mergeCell ref="L1218:M1218"/>
    <mergeCell ref="L1219:M1219"/>
    <mergeCell ref="L1220:M1220"/>
    <mergeCell ref="L1221:M1221"/>
    <mergeCell ref="L1210:M1210"/>
    <mergeCell ref="L1211:M1211"/>
    <mergeCell ref="L1212:M1212"/>
    <mergeCell ref="L1213:M1213"/>
    <mergeCell ref="L1214:M1214"/>
    <mergeCell ref="L1215:M1215"/>
    <mergeCell ref="L1204:M1204"/>
    <mergeCell ref="L1205:M1205"/>
    <mergeCell ref="L1206:M1206"/>
    <mergeCell ref="L1207:M1207"/>
    <mergeCell ref="L1208:M1208"/>
    <mergeCell ref="L1209:M1209"/>
    <mergeCell ref="L1198:M1198"/>
    <mergeCell ref="L1199:M1199"/>
    <mergeCell ref="L1200:M1200"/>
    <mergeCell ref="L1201:M1201"/>
    <mergeCell ref="L1202:M1202"/>
    <mergeCell ref="L1203:M1203"/>
    <mergeCell ref="L1192:M1192"/>
    <mergeCell ref="L1193:M1193"/>
    <mergeCell ref="L1194:M1194"/>
    <mergeCell ref="L1195:M1195"/>
    <mergeCell ref="L1196:M1196"/>
    <mergeCell ref="L1197:M1197"/>
    <mergeCell ref="L1186:M1186"/>
    <mergeCell ref="L1187:M1187"/>
    <mergeCell ref="L1188:M1188"/>
    <mergeCell ref="L1189:M1189"/>
    <mergeCell ref="L1190:M1190"/>
    <mergeCell ref="L1191:M1191"/>
    <mergeCell ref="L1180:M1180"/>
    <mergeCell ref="L1181:M1181"/>
    <mergeCell ref="L1182:M1182"/>
    <mergeCell ref="L1183:M1183"/>
    <mergeCell ref="L1184:M1184"/>
    <mergeCell ref="L1185:M1185"/>
    <mergeCell ref="L1174:M1174"/>
    <mergeCell ref="L1175:M1175"/>
    <mergeCell ref="L1176:M1176"/>
    <mergeCell ref="L1177:M1177"/>
    <mergeCell ref="L1178:M1178"/>
    <mergeCell ref="L1179:M1179"/>
    <mergeCell ref="L1168:M1168"/>
    <mergeCell ref="L1169:M1169"/>
    <mergeCell ref="L1170:M1170"/>
    <mergeCell ref="L1171:M1171"/>
    <mergeCell ref="L1172:M1172"/>
    <mergeCell ref="L1173:M1173"/>
    <mergeCell ref="L1162:M1162"/>
    <mergeCell ref="L1163:M1163"/>
    <mergeCell ref="L1164:M1164"/>
    <mergeCell ref="L1165:M1165"/>
    <mergeCell ref="L1166:M1166"/>
    <mergeCell ref="L1167:M1167"/>
    <mergeCell ref="L1156:M1156"/>
    <mergeCell ref="L1157:M1157"/>
    <mergeCell ref="L1158:M1158"/>
    <mergeCell ref="L1159:M1159"/>
    <mergeCell ref="L1160:M1160"/>
    <mergeCell ref="L1161:M1161"/>
    <mergeCell ref="L1150:M1150"/>
    <mergeCell ref="L1151:M1151"/>
    <mergeCell ref="L1152:M1152"/>
    <mergeCell ref="L1153:M1153"/>
    <mergeCell ref="L1154:M1154"/>
    <mergeCell ref="L1155:M1155"/>
    <mergeCell ref="L1144:M1144"/>
    <mergeCell ref="L1145:M1145"/>
    <mergeCell ref="L1146:M1146"/>
    <mergeCell ref="L1147:M1147"/>
    <mergeCell ref="L1148:M1148"/>
    <mergeCell ref="L1149:M1149"/>
    <mergeCell ref="L1138:M1138"/>
    <mergeCell ref="L1139:M1139"/>
    <mergeCell ref="L1140:M1140"/>
    <mergeCell ref="L1141:M1141"/>
    <mergeCell ref="L1142:M1142"/>
    <mergeCell ref="L1143:M1143"/>
    <mergeCell ref="L1132:M1132"/>
    <mergeCell ref="L1133:M1133"/>
    <mergeCell ref="L1134:M1134"/>
    <mergeCell ref="L1135:M1135"/>
    <mergeCell ref="L1136:M1136"/>
    <mergeCell ref="L1137:M1137"/>
    <mergeCell ref="L1126:M1126"/>
    <mergeCell ref="L1127:M1127"/>
    <mergeCell ref="L1128:M1128"/>
    <mergeCell ref="L1129:M1129"/>
    <mergeCell ref="L1130:M1130"/>
    <mergeCell ref="L1131:M1131"/>
    <mergeCell ref="L1120:M1120"/>
    <mergeCell ref="L1121:M1121"/>
    <mergeCell ref="L1122:M1122"/>
    <mergeCell ref="L1123:M1123"/>
    <mergeCell ref="L1124:M1124"/>
    <mergeCell ref="L1125:M1125"/>
    <mergeCell ref="L1114:M1114"/>
    <mergeCell ref="L1115:M1115"/>
    <mergeCell ref="L1116:M1116"/>
    <mergeCell ref="L1117:M1117"/>
    <mergeCell ref="L1118:M1118"/>
    <mergeCell ref="L1119:M1119"/>
    <mergeCell ref="L1108:M1108"/>
    <mergeCell ref="L1109:M1109"/>
    <mergeCell ref="L1110:M1110"/>
    <mergeCell ref="L1111:M1111"/>
    <mergeCell ref="L1112:M1112"/>
    <mergeCell ref="L1113:M1113"/>
    <mergeCell ref="L1102:M1102"/>
    <mergeCell ref="L1103:M1103"/>
    <mergeCell ref="L1104:M1104"/>
    <mergeCell ref="L1105:M1105"/>
    <mergeCell ref="L1106:M1106"/>
    <mergeCell ref="L1107:M1107"/>
    <mergeCell ref="L1096:M1096"/>
    <mergeCell ref="L1097:M1097"/>
    <mergeCell ref="L1098:M1098"/>
    <mergeCell ref="L1099:M1099"/>
    <mergeCell ref="L1100:M1100"/>
    <mergeCell ref="L1101:M1101"/>
    <mergeCell ref="L1090:M1090"/>
    <mergeCell ref="L1091:M1091"/>
    <mergeCell ref="L1092:M1092"/>
    <mergeCell ref="L1093:M1093"/>
    <mergeCell ref="L1094:M1094"/>
    <mergeCell ref="L1095:M1095"/>
    <mergeCell ref="L1084:M1084"/>
    <mergeCell ref="L1085:M1085"/>
    <mergeCell ref="L1086:M1086"/>
    <mergeCell ref="L1087:M1087"/>
    <mergeCell ref="L1088:M1088"/>
    <mergeCell ref="L1089:M1089"/>
    <mergeCell ref="L1078:M1078"/>
    <mergeCell ref="L1079:M1079"/>
    <mergeCell ref="L1080:M1080"/>
    <mergeCell ref="L1081:M1081"/>
    <mergeCell ref="L1082:M1082"/>
    <mergeCell ref="L1083:M1083"/>
    <mergeCell ref="L1072:M1072"/>
    <mergeCell ref="L1073:M1073"/>
    <mergeCell ref="L1074:M1074"/>
    <mergeCell ref="L1075:M1075"/>
    <mergeCell ref="L1076:M1076"/>
    <mergeCell ref="L1077:M1077"/>
    <mergeCell ref="L1066:M1066"/>
    <mergeCell ref="L1067:M1067"/>
    <mergeCell ref="L1068:M1068"/>
    <mergeCell ref="L1069:M1069"/>
    <mergeCell ref="L1070:M1070"/>
    <mergeCell ref="L1071:M1071"/>
    <mergeCell ref="L1060:M1060"/>
    <mergeCell ref="L1061:M1061"/>
    <mergeCell ref="L1062:M1062"/>
    <mergeCell ref="L1063:M1063"/>
    <mergeCell ref="L1064:M1064"/>
    <mergeCell ref="L1065:M1065"/>
    <mergeCell ref="L1054:M1054"/>
    <mergeCell ref="L1055:M1055"/>
    <mergeCell ref="L1056:M1056"/>
    <mergeCell ref="L1057:M1057"/>
    <mergeCell ref="L1058:M1058"/>
    <mergeCell ref="L1059:M1059"/>
    <mergeCell ref="L1048:M1048"/>
    <mergeCell ref="L1049:M1049"/>
    <mergeCell ref="L1050:M1050"/>
    <mergeCell ref="L1051:M1051"/>
    <mergeCell ref="L1052:M1052"/>
    <mergeCell ref="L1053:M1053"/>
    <mergeCell ref="L1042:M1042"/>
    <mergeCell ref="L1043:M1043"/>
    <mergeCell ref="L1044:M1044"/>
    <mergeCell ref="L1045:M1045"/>
    <mergeCell ref="L1046:M1046"/>
    <mergeCell ref="L1047:M1047"/>
    <mergeCell ref="L1036:M1036"/>
    <mergeCell ref="L1037:M1037"/>
    <mergeCell ref="L1038:M1038"/>
    <mergeCell ref="L1039:M1039"/>
    <mergeCell ref="L1040:M1040"/>
    <mergeCell ref="L1041:M1041"/>
    <mergeCell ref="L1030:M1030"/>
    <mergeCell ref="L1031:M1031"/>
    <mergeCell ref="L1032:M1032"/>
    <mergeCell ref="L1033:M1033"/>
    <mergeCell ref="L1034:M1034"/>
    <mergeCell ref="L1035:M1035"/>
    <mergeCell ref="L1024:M1024"/>
    <mergeCell ref="L1025:M1025"/>
    <mergeCell ref="L1026:M1026"/>
    <mergeCell ref="L1027:M1027"/>
    <mergeCell ref="L1028:M1028"/>
    <mergeCell ref="L1029:M1029"/>
    <mergeCell ref="L1018:M1018"/>
    <mergeCell ref="L1019:M1019"/>
    <mergeCell ref="L1020:M1020"/>
    <mergeCell ref="L1021:M1021"/>
    <mergeCell ref="L1022:M1022"/>
    <mergeCell ref="L1023:M1023"/>
    <mergeCell ref="L1012:M1012"/>
    <mergeCell ref="L1013:M1013"/>
    <mergeCell ref="L1014:M1014"/>
    <mergeCell ref="L1015:M1015"/>
    <mergeCell ref="L1016:M1016"/>
    <mergeCell ref="L1017:M1017"/>
    <mergeCell ref="L1006:M1006"/>
    <mergeCell ref="L1007:M1007"/>
    <mergeCell ref="L1008:M1008"/>
    <mergeCell ref="L1009:M1009"/>
    <mergeCell ref="L1010:M1010"/>
    <mergeCell ref="L1011:M1011"/>
    <mergeCell ref="L1000:M1000"/>
    <mergeCell ref="L1001:M1001"/>
    <mergeCell ref="L1002:M1002"/>
    <mergeCell ref="L1003:M1003"/>
    <mergeCell ref="L1004:M1004"/>
    <mergeCell ref="L1005:M1005"/>
    <mergeCell ref="L994:M994"/>
    <mergeCell ref="L995:M995"/>
    <mergeCell ref="L996:M996"/>
    <mergeCell ref="L997:M997"/>
    <mergeCell ref="L998:M998"/>
    <mergeCell ref="L999:M999"/>
    <mergeCell ref="L988:M988"/>
    <mergeCell ref="L989:M989"/>
    <mergeCell ref="L990:M990"/>
    <mergeCell ref="L991:M991"/>
    <mergeCell ref="L992:M992"/>
    <mergeCell ref="L993:M993"/>
    <mergeCell ref="L982:M982"/>
    <mergeCell ref="L983:M983"/>
    <mergeCell ref="L984:M984"/>
    <mergeCell ref="L985:M985"/>
    <mergeCell ref="L986:M986"/>
    <mergeCell ref="L987:M987"/>
    <mergeCell ref="L976:M976"/>
    <mergeCell ref="L977:M977"/>
    <mergeCell ref="L978:M978"/>
    <mergeCell ref="L979:M979"/>
    <mergeCell ref="L980:M980"/>
    <mergeCell ref="L981:M981"/>
    <mergeCell ref="L970:M970"/>
    <mergeCell ref="L971:M971"/>
    <mergeCell ref="L972:M972"/>
    <mergeCell ref="L973:M973"/>
    <mergeCell ref="L974:M974"/>
    <mergeCell ref="L975:M975"/>
    <mergeCell ref="L964:M964"/>
    <mergeCell ref="L965:M965"/>
    <mergeCell ref="L966:M966"/>
    <mergeCell ref="L967:M967"/>
    <mergeCell ref="L968:M968"/>
    <mergeCell ref="L969:M969"/>
    <mergeCell ref="L958:M958"/>
    <mergeCell ref="L959:M959"/>
    <mergeCell ref="L960:M960"/>
    <mergeCell ref="L961:M961"/>
    <mergeCell ref="L962:M962"/>
    <mergeCell ref="L963:M963"/>
    <mergeCell ref="L952:M952"/>
    <mergeCell ref="L953:M953"/>
    <mergeCell ref="L954:M954"/>
    <mergeCell ref="L955:M955"/>
    <mergeCell ref="L956:M956"/>
    <mergeCell ref="L957:M957"/>
    <mergeCell ref="L946:M946"/>
    <mergeCell ref="L947:M947"/>
    <mergeCell ref="L948:M948"/>
    <mergeCell ref="L949:M949"/>
    <mergeCell ref="L950:M950"/>
    <mergeCell ref="L951:M951"/>
    <mergeCell ref="L940:M940"/>
    <mergeCell ref="L941:M941"/>
    <mergeCell ref="L942:M942"/>
    <mergeCell ref="L943:M943"/>
    <mergeCell ref="L944:M944"/>
    <mergeCell ref="L945:M945"/>
    <mergeCell ref="L934:M934"/>
    <mergeCell ref="L935:M935"/>
    <mergeCell ref="L936:M936"/>
    <mergeCell ref="L937:M937"/>
    <mergeCell ref="L938:M938"/>
    <mergeCell ref="L939:M939"/>
    <mergeCell ref="L928:M928"/>
    <mergeCell ref="L929:M929"/>
    <mergeCell ref="L930:M930"/>
    <mergeCell ref="L931:M931"/>
    <mergeCell ref="L932:M932"/>
    <mergeCell ref="L933:M933"/>
    <mergeCell ref="L922:M922"/>
    <mergeCell ref="L923:M923"/>
    <mergeCell ref="L924:M924"/>
    <mergeCell ref="L925:M925"/>
    <mergeCell ref="L926:M926"/>
    <mergeCell ref="L927:M927"/>
    <mergeCell ref="L916:M916"/>
    <mergeCell ref="L917:M917"/>
    <mergeCell ref="L918:M918"/>
    <mergeCell ref="L919:M919"/>
    <mergeCell ref="L920:M920"/>
    <mergeCell ref="L921:M921"/>
    <mergeCell ref="L910:M910"/>
    <mergeCell ref="L911:M911"/>
    <mergeCell ref="L912:M912"/>
    <mergeCell ref="L913:M913"/>
    <mergeCell ref="L914:M914"/>
    <mergeCell ref="L915:M915"/>
    <mergeCell ref="L904:M904"/>
    <mergeCell ref="L905:M905"/>
    <mergeCell ref="L906:M906"/>
    <mergeCell ref="L907:M907"/>
    <mergeCell ref="L908:M908"/>
    <mergeCell ref="L909:M909"/>
    <mergeCell ref="L898:M898"/>
    <mergeCell ref="L899:M899"/>
    <mergeCell ref="L900:M900"/>
    <mergeCell ref="L901:M901"/>
    <mergeCell ref="L902:M902"/>
    <mergeCell ref="L903:M903"/>
    <mergeCell ref="L892:M892"/>
    <mergeCell ref="L893:M893"/>
    <mergeCell ref="L894:M894"/>
    <mergeCell ref="L895:M895"/>
    <mergeCell ref="L896:M896"/>
    <mergeCell ref="L897:M897"/>
    <mergeCell ref="L886:M886"/>
    <mergeCell ref="L887:M887"/>
    <mergeCell ref="L888:M888"/>
    <mergeCell ref="L889:M889"/>
    <mergeCell ref="L890:M890"/>
    <mergeCell ref="L891:M891"/>
    <mergeCell ref="L880:M880"/>
    <mergeCell ref="L881:M881"/>
    <mergeCell ref="L882:M882"/>
    <mergeCell ref="L883:M883"/>
    <mergeCell ref="L884:M884"/>
    <mergeCell ref="L885:M885"/>
    <mergeCell ref="L874:M874"/>
    <mergeCell ref="L875:M875"/>
    <mergeCell ref="L876:M876"/>
    <mergeCell ref="L877:M877"/>
    <mergeCell ref="L878:M878"/>
    <mergeCell ref="L879:M879"/>
    <mergeCell ref="L868:M868"/>
    <mergeCell ref="L869:M869"/>
    <mergeCell ref="L870:M870"/>
    <mergeCell ref="L871:M871"/>
    <mergeCell ref="L872:M872"/>
    <mergeCell ref="L873:M873"/>
    <mergeCell ref="L862:M862"/>
    <mergeCell ref="L863:M863"/>
    <mergeCell ref="L864:M864"/>
    <mergeCell ref="L865:M865"/>
    <mergeCell ref="L866:M866"/>
    <mergeCell ref="L867:M867"/>
    <mergeCell ref="L856:M856"/>
    <mergeCell ref="L857:M857"/>
    <mergeCell ref="L858:M858"/>
    <mergeCell ref="L859:M859"/>
    <mergeCell ref="L860:M860"/>
    <mergeCell ref="L861:M861"/>
    <mergeCell ref="L850:M850"/>
    <mergeCell ref="L851:M851"/>
    <mergeCell ref="L852:M852"/>
    <mergeCell ref="L853:M853"/>
    <mergeCell ref="L854:M854"/>
    <mergeCell ref="L855:M855"/>
    <mergeCell ref="L844:M844"/>
    <mergeCell ref="L845:M845"/>
    <mergeCell ref="L846:M846"/>
    <mergeCell ref="L847:M847"/>
    <mergeCell ref="L848:M848"/>
    <mergeCell ref="L849:M849"/>
    <mergeCell ref="L838:M838"/>
    <mergeCell ref="L839:M839"/>
    <mergeCell ref="L840:M840"/>
    <mergeCell ref="L841:M841"/>
    <mergeCell ref="L842:M842"/>
    <mergeCell ref="L843:M843"/>
    <mergeCell ref="L832:M832"/>
    <mergeCell ref="L833:M833"/>
    <mergeCell ref="L834:M834"/>
    <mergeCell ref="L835:M835"/>
    <mergeCell ref="L836:M836"/>
    <mergeCell ref="L837:M837"/>
    <mergeCell ref="L826:M826"/>
    <mergeCell ref="L827:M827"/>
    <mergeCell ref="L828:M828"/>
    <mergeCell ref="L829:M829"/>
    <mergeCell ref="L830:M830"/>
    <mergeCell ref="L831:M831"/>
    <mergeCell ref="L820:M820"/>
    <mergeCell ref="L821:M821"/>
    <mergeCell ref="L822:M822"/>
    <mergeCell ref="L823:M823"/>
    <mergeCell ref="L824:M824"/>
    <mergeCell ref="L825:M825"/>
    <mergeCell ref="L814:M814"/>
    <mergeCell ref="L815:M815"/>
    <mergeCell ref="L816:M816"/>
    <mergeCell ref="L817:M817"/>
    <mergeCell ref="L818:M818"/>
    <mergeCell ref="L819:M819"/>
    <mergeCell ref="L808:M808"/>
    <mergeCell ref="L809:M809"/>
    <mergeCell ref="L810:M810"/>
    <mergeCell ref="L811:M811"/>
    <mergeCell ref="L812:M812"/>
    <mergeCell ref="L813:M813"/>
    <mergeCell ref="L802:M802"/>
    <mergeCell ref="L803:M803"/>
    <mergeCell ref="L804:M804"/>
    <mergeCell ref="L805:M805"/>
    <mergeCell ref="L806:M806"/>
    <mergeCell ref="L807:M807"/>
    <mergeCell ref="L796:M796"/>
    <mergeCell ref="L797:M797"/>
    <mergeCell ref="L798:M798"/>
    <mergeCell ref="L799:M799"/>
    <mergeCell ref="L800:M800"/>
    <mergeCell ref="L801:M801"/>
    <mergeCell ref="L790:M790"/>
    <mergeCell ref="L791:M791"/>
    <mergeCell ref="L792:M792"/>
    <mergeCell ref="L793:M793"/>
    <mergeCell ref="L794:M794"/>
    <mergeCell ref="L795:M795"/>
    <mergeCell ref="L784:M784"/>
    <mergeCell ref="L785:M785"/>
    <mergeCell ref="L786:M786"/>
    <mergeCell ref="L787:M787"/>
    <mergeCell ref="L788:M788"/>
    <mergeCell ref="L789:M789"/>
    <mergeCell ref="L778:M778"/>
    <mergeCell ref="L779:M779"/>
    <mergeCell ref="L780:M780"/>
    <mergeCell ref="L781:M781"/>
    <mergeCell ref="L782:M782"/>
    <mergeCell ref="L783:M783"/>
    <mergeCell ref="L772:M772"/>
    <mergeCell ref="L773:M773"/>
    <mergeCell ref="L774:M774"/>
    <mergeCell ref="L775:M775"/>
    <mergeCell ref="L776:M776"/>
    <mergeCell ref="L777:M777"/>
    <mergeCell ref="L766:M766"/>
    <mergeCell ref="L767:M767"/>
    <mergeCell ref="L768:M768"/>
    <mergeCell ref="L769:M769"/>
    <mergeCell ref="L770:M770"/>
    <mergeCell ref="L771:M771"/>
    <mergeCell ref="L760:M760"/>
    <mergeCell ref="L761:M761"/>
    <mergeCell ref="L762:M762"/>
    <mergeCell ref="L763:M763"/>
    <mergeCell ref="L764:M764"/>
    <mergeCell ref="L765:M765"/>
    <mergeCell ref="L754:M754"/>
    <mergeCell ref="L755:M755"/>
    <mergeCell ref="L756:M756"/>
    <mergeCell ref="L757:M757"/>
    <mergeCell ref="L758:M758"/>
    <mergeCell ref="L759:M759"/>
    <mergeCell ref="L748:M748"/>
    <mergeCell ref="L749:M749"/>
    <mergeCell ref="L750:M750"/>
    <mergeCell ref="L751:M751"/>
    <mergeCell ref="L752:M752"/>
    <mergeCell ref="L753:M753"/>
    <mergeCell ref="L742:M742"/>
    <mergeCell ref="L743:M743"/>
    <mergeCell ref="L744:M744"/>
    <mergeCell ref="L745:M745"/>
    <mergeCell ref="L746:M746"/>
    <mergeCell ref="L747:M747"/>
    <mergeCell ref="L736:M736"/>
    <mergeCell ref="L737:M737"/>
    <mergeCell ref="L738:M738"/>
    <mergeCell ref="L739:M739"/>
    <mergeCell ref="L740:M740"/>
    <mergeCell ref="L741:M741"/>
    <mergeCell ref="L730:M730"/>
    <mergeCell ref="L731:M731"/>
    <mergeCell ref="L732:M732"/>
    <mergeCell ref="L733:M733"/>
    <mergeCell ref="L734:M734"/>
    <mergeCell ref="L735:M735"/>
    <mergeCell ref="L724:M724"/>
    <mergeCell ref="L725:M725"/>
    <mergeCell ref="L726:M726"/>
    <mergeCell ref="L727:M727"/>
    <mergeCell ref="L728:M728"/>
    <mergeCell ref="L729:M729"/>
    <mergeCell ref="L718:M718"/>
    <mergeCell ref="L719:M719"/>
    <mergeCell ref="L720:M720"/>
    <mergeCell ref="L721:M721"/>
    <mergeCell ref="L722:M722"/>
    <mergeCell ref="L723:M723"/>
    <mergeCell ref="L712:M712"/>
    <mergeCell ref="L713:M713"/>
    <mergeCell ref="L714:M714"/>
    <mergeCell ref="L715:M715"/>
    <mergeCell ref="L716:M716"/>
    <mergeCell ref="L717:M717"/>
    <mergeCell ref="L706:M706"/>
    <mergeCell ref="L707:M707"/>
    <mergeCell ref="L708:M708"/>
    <mergeCell ref="L709:M709"/>
    <mergeCell ref="L710:M710"/>
    <mergeCell ref="L711:M711"/>
    <mergeCell ref="L700:M700"/>
    <mergeCell ref="L701:M701"/>
    <mergeCell ref="L702:M702"/>
    <mergeCell ref="L703:M703"/>
    <mergeCell ref="L704:M704"/>
    <mergeCell ref="L705:M705"/>
    <mergeCell ref="L694:M694"/>
    <mergeCell ref="L695:M695"/>
    <mergeCell ref="L696:M696"/>
    <mergeCell ref="L697:M697"/>
    <mergeCell ref="L698:M698"/>
    <mergeCell ref="L699:M699"/>
    <mergeCell ref="L688:M688"/>
    <mergeCell ref="L689:M689"/>
    <mergeCell ref="L690:M690"/>
    <mergeCell ref="L691:M691"/>
    <mergeCell ref="L692:M692"/>
    <mergeCell ref="L693:M693"/>
    <mergeCell ref="L682:M682"/>
    <mergeCell ref="L683:M683"/>
    <mergeCell ref="L684:M684"/>
    <mergeCell ref="L685:M685"/>
    <mergeCell ref="L686:M686"/>
    <mergeCell ref="L687:M687"/>
    <mergeCell ref="L676:M676"/>
    <mergeCell ref="L677:M677"/>
    <mergeCell ref="L678:M678"/>
    <mergeCell ref="L679:M679"/>
    <mergeCell ref="L680:M680"/>
    <mergeCell ref="L681:M681"/>
    <mergeCell ref="L670:M670"/>
    <mergeCell ref="L671:M671"/>
    <mergeCell ref="L672:M672"/>
    <mergeCell ref="L673:M673"/>
    <mergeCell ref="L674:M674"/>
    <mergeCell ref="L675:M675"/>
    <mergeCell ref="L664:M664"/>
    <mergeCell ref="L665:M665"/>
    <mergeCell ref="L666:M666"/>
    <mergeCell ref="L667:M667"/>
    <mergeCell ref="L668:M668"/>
    <mergeCell ref="L669:M669"/>
    <mergeCell ref="L658:M658"/>
    <mergeCell ref="L659:M659"/>
    <mergeCell ref="L660:M660"/>
    <mergeCell ref="L661:M661"/>
    <mergeCell ref="L662:M662"/>
    <mergeCell ref="L663:M663"/>
    <mergeCell ref="L652:M652"/>
    <mergeCell ref="L653:M653"/>
    <mergeCell ref="L654:M654"/>
    <mergeCell ref="L655:M655"/>
    <mergeCell ref="L656:M656"/>
    <mergeCell ref="L657:M657"/>
    <mergeCell ref="L646:M646"/>
    <mergeCell ref="L647:M647"/>
    <mergeCell ref="L648:M648"/>
    <mergeCell ref="L649:M649"/>
    <mergeCell ref="L650:M650"/>
    <mergeCell ref="L651:M651"/>
    <mergeCell ref="L640:M640"/>
    <mergeCell ref="L641:M641"/>
    <mergeCell ref="L642:M642"/>
    <mergeCell ref="L643:M643"/>
    <mergeCell ref="L644:M644"/>
    <mergeCell ref="L645:M645"/>
    <mergeCell ref="L634:M634"/>
    <mergeCell ref="L635:M635"/>
    <mergeCell ref="L636:M636"/>
    <mergeCell ref="L637:M637"/>
    <mergeCell ref="L638:M638"/>
    <mergeCell ref="L639:M639"/>
    <mergeCell ref="L628:M628"/>
    <mergeCell ref="L629:M629"/>
    <mergeCell ref="L630:M630"/>
    <mergeCell ref="L631:M631"/>
    <mergeCell ref="L632:M632"/>
    <mergeCell ref="L633:M633"/>
    <mergeCell ref="L622:M622"/>
    <mergeCell ref="L623:M623"/>
    <mergeCell ref="L624:M624"/>
    <mergeCell ref="L625:M625"/>
    <mergeCell ref="L626:M626"/>
    <mergeCell ref="L627:M627"/>
    <mergeCell ref="L616:M616"/>
    <mergeCell ref="L617:M617"/>
    <mergeCell ref="L618:M618"/>
    <mergeCell ref="L619:M619"/>
    <mergeCell ref="L620:M620"/>
    <mergeCell ref="L621:M621"/>
    <mergeCell ref="L610:M610"/>
    <mergeCell ref="L611:M611"/>
    <mergeCell ref="L612:M612"/>
    <mergeCell ref="L613:M613"/>
    <mergeCell ref="L614:M614"/>
    <mergeCell ref="L615:M615"/>
    <mergeCell ref="L604:M604"/>
    <mergeCell ref="L605:M605"/>
    <mergeCell ref="L606:M606"/>
    <mergeCell ref="L607:M607"/>
    <mergeCell ref="L608:M608"/>
    <mergeCell ref="L609:M609"/>
    <mergeCell ref="L598:M598"/>
    <mergeCell ref="L599:M599"/>
    <mergeCell ref="L600:M600"/>
    <mergeCell ref="L601:M601"/>
    <mergeCell ref="L602:M602"/>
    <mergeCell ref="L603:M603"/>
    <mergeCell ref="L592:M592"/>
    <mergeCell ref="L593:M593"/>
    <mergeCell ref="L594:M594"/>
    <mergeCell ref="L595:M595"/>
    <mergeCell ref="L596:M596"/>
    <mergeCell ref="L597:M597"/>
    <mergeCell ref="L586:M586"/>
    <mergeCell ref="L587:M587"/>
    <mergeCell ref="L588:M588"/>
    <mergeCell ref="L589:M589"/>
    <mergeCell ref="L590:M590"/>
    <mergeCell ref="L591:M591"/>
    <mergeCell ref="L580:M580"/>
    <mergeCell ref="L581:M581"/>
    <mergeCell ref="L582:M582"/>
    <mergeCell ref="L583:M583"/>
    <mergeCell ref="L584:M584"/>
    <mergeCell ref="L585:M585"/>
    <mergeCell ref="L574:M574"/>
    <mergeCell ref="L575:M575"/>
    <mergeCell ref="L576:M576"/>
    <mergeCell ref="L577:M577"/>
    <mergeCell ref="L578:M578"/>
    <mergeCell ref="L579:M579"/>
    <mergeCell ref="L568:M568"/>
    <mergeCell ref="L569:M569"/>
    <mergeCell ref="L570:M570"/>
    <mergeCell ref="L571:M571"/>
    <mergeCell ref="L572:M572"/>
    <mergeCell ref="L573:M573"/>
    <mergeCell ref="L562:M562"/>
    <mergeCell ref="L563:M563"/>
    <mergeCell ref="L564:M564"/>
    <mergeCell ref="L565:M565"/>
    <mergeCell ref="L566:M566"/>
    <mergeCell ref="L567:M567"/>
    <mergeCell ref="L556:M556"/>
    <mergeCell ref="L557:M557"/>
    <mergeCell ref="L558:M558"/>
    <mergeCell ref="L559:M559"/>
    <mergeCell ref="L560:M560"/>
    <mergeCell ref="L561:M561"/>
    <mergeCell ref="L550:M550"/>
    <mergeCell ref="L551:M551"/>
    <mergeCell ref="L552:M552"/>
    <mergeCell ref="L553:M553"/>
    <mergeCell ref="L554:M554"/>
    <mergeCell ref="L555:M555"/>
    <mergeCell ref="L544:M544"/>
    <mergeCell ref="L545:M545"/>
    <mergeCell ref="L546:M546"/>
    <mergeCell ref="L547:M547"/>
    <mergeCell ref="L548:M548"/>
    <mergeCell ref="L549:M549"/>
    <mergeCell ref="L538:M538"/>
    <mergeCell ref="L539:M539"/>
    <mergeCell ref="L540:M540"/>
    <mergeCell ref="L541:M541"/>
    <mergeCell ref="L542:M542"/>
    <mergeCell ref="L543:M543"/>
    <mergeCell ref="L532:M532"/>
    <mergeCell ref="L533:M533"/>
    <mergeCell ref="L534:M534"/>
    <mergeCell ref="L535:M535"/>
    <mergeCell ref="L536:M536"/>
    <mergeCell ref="L537:M537"/>
    <mergeCell ref="L526:M526"/>
    <mergeCell ref="L527:M527"/>
    <mergeCell ref="L528:M528"/>
    <mergeCell ref="L529:M529"/>
    <mergeCell ref="L530:M530"/>
    <mergeCell ref="L531:M531"/>
    <mergeCell ref="L520:M520"/>
    <mergeCell ref="L521:M521"/>
    <mergeCell ref="L522:M522"/>
    <mergeCell ref="L523:M523"/>
    <mergeCell ref="L524:M524"/>
    <mergeCell ref="L525:M525"/>
    <mergeCell ref="L514:M514"/>
    <mergeCell ref="L515:M515"/>
    <mergeCell ref="L516:M516"/>
    <mergeCell ref="L517:M517"/>
    <mergeCell ref="L518:M518"/>
    <mergeCell ref="L519:M519"/>
    <mergeCell ref="L508:M508"/>
    <mergeCell ref="L509:M509"/>
    <mergeCell ref="L510:M510"/>
    <mergeCell ref="L511:M511"/>
    <mergeCell ref="L512:M512"/>
    <mergeCell ref="L513:M513"/>
    <mergeCell ref="L502:M502"/>
    <mergeCell ref="L503:M503"/>
    <mergeCell ref="L504:M504"/>
    <mergeCell ref="L505:M505"/>
    <mergeCell ref="L506:M506"/>
    <mergeCell ref="L507:M507"/>
    <mergeCell ref="L496:M496"/>
    <mergeCell ref="L497:M497"/>
    <mergeCell ref="L498:M498"/>
    <mergeCell ref="L499:M499"/>
    <mergeCell ref="L500:M500"/>
    <mergeCell ref="L501:M501"/>
    <mergeCell ref="L490:M490"/>
    <mergeCell ref="L491:M491"/>
    <mergeCell ref="L492:M492"/>
    <mergeCell ref="L493:M493"/>
    <mergeCell ref="L494:M494"/>
    <mergeCell ref="L495:M495"/>
    <mergeCell ref="L484:M484"/>
    <mergeCell ref="L485:M485"/>
    <mergeCell ref="L486:M486"/>
    <mergeCell ref="L487:M487"/>
    <mergeCell ref="L488:M488"/>
    <mergeCell ref="L489:M489"/>
    <mergeCell ref="L478:M478"/>
    <mergeCell ref="L479:M479"/>
    <mergeCell ref="L480:M480"/>
    <mergeCell ref="L481:M481"/>
    <mergeCell ref="L482:M482"/>
    <mergeCell ref="L483:M483"/>
    <mergeCell ref="L472:M472"/>
    <mergeCell ref="L473:M473"/>
    <mergeCell ref="L474:M474"/>
    <mergeCell ref="L475:M475"/>
    <mergeCell ref="L476:M476"/>
    <mergeCell ref="L477:M477"/>
    <mergeCell ref="L466:M466"/>
    <mergeCell ref="L467:M467"/>
    <mergeCell ref="L468:M468"/>
    <mergeCell ref="L469:M469"/>
    <mergeCell ref="L470:M470"/>
    <mergeCell ref="L471:M471"/>
    <mergeCell ref="L460:M460"/>
    <mergeCell ref="L461:M461"/>
    <mergeCell ref="L462:M462"/>
    <mergeCell ref="L463:M463"/>
    <mergeCell ref="L464:M464"/>
    <mergeCell ref="L465:M465"/>
    <mergeCell ref="L454:M454"/>
    <mergeCell ref="L455:M455"/>
    <mergeCell ref="L456:M456"/>
    <mergeCell ref="L457:M457"/>
    <mergeCell ref="L458:M458"/>
    <mergeCell ref="L459:M459"/>
    <mergeCell ref="L448:M448"/>
    <mergeCell ref="L449:M449"/>
    <mergeCell ref="L450:M450"/>
    <mergeCell ref="L451:M451"/>
    <mergeCell ref="L452:M452"/>
    <mergeCell ref="L453:M453"/>
    <mergeCell ref="L442:M442"/>
    <mergeCell ref="L443:M443"/>
    <mergeCell ref="L444:M444"/>
    <mergeCell ref="L445:M445"/>
    <mergeCell ref="L446:M446"/>
    <mergeCell ref="L447:M447"/>
    <mergeCell ref="L436:M436"/>
    <mergeCell ref="L437:M437"/>
    <mergeCell ref="L438:M438"/>
    <mergeCell ref="L439:M439"/>
    <mergeCell ref="L440:M440"/>
    <mergeCell ref="L441:M441"/>
    <mergeCell ref="L430:M430"/>
    <mergeCell ref="L431:M431"/>
    <mergeCell ref="L432:M432"/>
    <mergeCell ref="L433:M433"/>
    <mergeCell ref="L434:M434"/>
    <mergeCell ref="L435:M435"/>
    <mergeCell ref="L424:M424"/>
    <mergeCell ref="L425:M425"/>
    <mergeCell ref="L426:M426"/>
    <mergeCell ref="L427:M427"/>
    <mergeCell ref="L428:M428"/>
    <mergeCell ref="L429:M429"/>
    <mergeCell ref="L418:M418"/>
    <mergeCell ref="L419:M419"/>
    <mergeCell ref="L420:M420"/>
    <mergeCell ref="L421:M421"/>
    <mergeCell ref="L422:M422"/>
    <mergeCell ref="L423:M423"/>
    <mergeCell ref="L412:M412"/>
    <mergeCell ref="L413:M413"/>
    <mergeCell ref="L414:M414"/>
    <mergeCell ref="L415:M415"/>
    <mergeCell ref="L416:M416"/>
    <mergeCell ref="L417:M417"/>
    <mergeCell ref="L406:M406"/>
    <mergeCell ref="L407:M407"/>
    <mergeCell ref="L408:M408"/>
    <mergeCell ref="L409:M409"/>
    <mergeCell ref="L410:M410"/>
    <mergeCell ref="L411:M411"/>
    <mergeCell ref="L400:M400"/>
    <mergeCell ref="L401:M401"/>
    <mergeCell ref="L402:M402"/>
    <mergeCell ref="L403:M403"/>
    <mergeCell ref="L404:M404"/>
    <mergeCell ref="L405:M405"/>
    <mergeCell ref="L394:M394"/>
    <mergeCell ref="L395:M395"/>
    <mergeCell ref="L396:M396"/>
    <mergeCell ref="L397:M397"/>
    <mergeCell ref="L398:M398"/>
    <mergeCell ref="L399:M399"/>
    <mergeCell ref="L388:M388"/>
    <mergeCell ref="L389:M389"/>
    <mergeCell ref="L390:M390"/>
    <mergeCell ref="L391:M391"/>
    <mergeCell ref="L392:M392"/>
    <mergeCell ref="L393:M393"/>
    <mergeCell ref="L382:M382"/>
    <mergeCell ref="L383:M383"/>
    <mergeCell ref="L384:M384"/>
    <mergeCell ref="L385:M385"/>
    <mergeCell ref="L386:M386"/>
    <mergeCell ref="L387:M387"/>
    <mergeCell ref="L376:M376"/>
    <mergeCell ref="L377:M377"/>
    <mergeCell ref="L378:M378"/>
    <mergeCell ref="L379:M379"/>
    <mergeCell ref="L380:M380"/>
    <mergeCell ref="L381:M381"/>
    <mergeCell ref="L370:M370"/>
    <mergeCell ref="L371:M371"/>
    <mergeCell ref="L372:M372"/>
    <mergeCell ref="L373:M373"/>
    <mergeCell ref="L374:M374"/>
    <mergeCell ref="L375:M375"/>
    <mergeCell ref="L364:M364"/>
    <mergeCell ref="L365:M365"/>
    <mergeCell ref="L366:M366"/>
    <mergeCell ref="L367:M367"/>
    <mergeCell ref="L368:M368"/>
    <mergeCell ref="L369:M369"/>
    <mergeCell ref="L358:M358"/>
    <mergeCell ref="L359:M359"/>
    <mergeCell ref="L360:M360"/>
    <mergeCell ref="L361:M361"/>
    <mergeCell ref="L362:M362"/>
    <mergeCell ref="L363:M363"/>
    <mergeCell ref="L352:M352"/>
    <mergeCell ref="L353:M353"/>
    <mergeCell ref="L354:M354"/>
    <mergeCell ref="L355:M355"/>
    <mergeCell ref="L356:M356"/>
    <mergeCell ref="L357:M357"/>
    <mergeCell ref="L346:M346"/>
    <mergeCell ref="L347:M347"/>
    <mergeCell ref="L348:M348"/>
    <mergeCell ref="L349:M349"/>
    <mergeCell ref="L350:M350"/>
    <mergeCell ref="L351:M351"/>
    <mergeCell ref="L340:M340"/>
    <mergeCell ref="L341:M341"/>
    <mergeCell ref="L342:M342"/>
    <mergeCell ref="L343:M343"/>
    <mergeCell ref="L344:M344"/>
    <mergeCell ref="L345:M345"/>
    <mergeCell ref="L334:M334"/>
    <mergeCell ref="L335:M335"/>
    <mergeCell ref="L336:M336"/>
    <mergeCell ref="L337:M337"/>
    <mergeCell ref="L338:M338"/>
    <mergeCell ref="L339:M339"/>
    <mergeCell ref="L328:M328"/>
    <mergeCell ref="L329:M329"/>
    <mergeCell ref="L330:M330"/>
    <mergeCell ref="L331:M331"/>
    <mergeCell ref="L332:M332"/>
    <mergeCell ref="L333:M333"/>
    <mergeCell ref="L322:M322"/>
    <mergeCell ref="L323:M323"/>
    <mergeCell ref="L324:M324"/>
    <mergeCell ref="L325:M325"/>
    <mergeCell ref="L326:M326"/>
    <mergeCell ref="L327:M327"/>
    <mergeCell ref="L316:M316"/>
    <mergeCell ref="L317:M317"/>
    <mergeCell ref="L318:M318"/>
    <mergeCell ref="L319:M319"/>
    <mergeCell ref="L320:M320"/>
    <mergeCell ref="L321:M321"/>
    <mergeCell ref="L310:M310"/>
    <mergeCell ref="L311:M311"/>
    <mergeCell ref="L312:M312"/>
    <mergeCell ref="L313:M313"/>
    <mergeCell ref="L314:M314"/>
    <mergeCell ref="L315:M315"/>
    <mergeCell ref="L304:M304"/>
    <mergeCell ref="L305:M305"/>
    <mergeCell ref="L306:M306"/>
    <mergeCell ref="L307:M307"/>
    <mergeCell ref="L308:M308"/>
    <mergeCell ref="L309:M309"/>
    <mergeCell ref="L298:M298"/>
    <mergeCell ref="L299:M299"/>
    <mergeCell ref="L300:M300"/>
    <mergeCell ref="L301:M301"/>
    <mergeCell ref="L302:M302"/>
    <mergeCell ref="L303:M303"/>
    <mergeCell ref="E26:G26"/>
    <mergeCell ref="E28:F28"/>
    <mergeCell ref="AB272:AD272"/>
    <mergeCell ref="T272:AA272"/>
    <mergeCell ref="AG272:AI272"/>
    <mergeCell ref="AJ272:AL272"/>
    <mergeCell ref="AM272:AO272"/>
    <mergeCell ref="L292:M292"/>
    <mergeCell ref="L293:M293"/>
    <mergeCell ref="L294:M294"/>
    <mergeCell ref="L295:M295"/>
    <mergeCell ref="L296:M296"/>
    <mergeCell ref="L297:M297"/>
    <mergeCell ref="L286:M286"/>
    <mergeCell ref="L287:M287"/>
    <mergeCell ref="L288:M288"/>
    <mergeCell ref="L289:M289"/>
    <mergeCell ref="L290:M290"/>
    <mergeCell ref="L291:M291"/>
    <mergeCell ref="L277:M277"/>
    <mergeCell ref="L281:M281"/>
    <mergeCell ref="L282:M282"/>
    <mergeCell ref="L283:M283"/>
    <mergeCell ref="L284:M284"/>
    <mergeCell ref="L285:M285"/>
    <mergeCell ref="L273:M273"/>
    <mergeCell ref="L274:M274"/>
    <mergeCell ref="L275:M275"/>
    <mergeCell ref="L276:M276"/>
    <mergeCell ref="J272:M272"/>
    <mergeCell ref="B271:I271"/>
    <mergeCell ref="AE272:AF272"/>
    <mergeCell ref="B5:F5"/>
    <mergeCell ref="B8:F16"/>
    <mergeCell ref="L36:N36"/>
    <mergeCell ref="E272:I272"/>
    <mergeCell ref="N272:S272"/>
    <mergeCell ref="B270:D270"/>
    <mergeCell ref="L278:M278"/>
    <mergeCell ref="L279:M279"/>
    <mergeCell ref="L280:M280"/>
    <mergeCell ref="B1442:C1442"/>
    <mergeCell ref="B1443:C1443"/>
    <mergeCell ref="B1444:C1444"/>
    <mergeCell ref="B1445:C1445"/>
    <mergeCell ref="B1446:C1446"/>
    <mergeCell ref="B1447:C1447"/>
    <mergeCell ref="B1436:C1436"/>
    <mergeCell ref="B1437:C1437"/>
    <mergeCell ref="B1438:C1438"/>
    <mergeCell ref="B1439:C1439"/>
    <mergeCell ref="B1440:C1440"/>
    <mergeCell ref="B1441:C1441"/>
    <mergeCell ref="B1428:C1428"/>
    <mergeCell ref="B1429:C1429"/>
    <mergeCell ref="B1430:C1430"/>
    <mergeCell ref="B1431:C1431"/>
    <mergeCell ref="B1432:C1432"/>
    <mergeCell ref="E1447:F1447"/>
    <mergeCell ref="J1429:L1429"/>
    <mergeCell ref="J1430:L1430"/>
    <mergeCell ref="J1431:L1431"/>
    <mergeCell ref="J1432:L1432"/>
    <mergeCell ref="J1433:L1433"/>
    <mergeCell ref="J1434:L1434"/>
    <mergeCell ref="J1435:L1435"/>
    <mergeCell ref="J1436:L1436"/>
    <mergeCell ref="J1437:L1437"/>
    <mergeCell ref="E1445:F1445"/>
    <mergeCell ref="E1446:F1446"/>
    <mergeCell ref="B1433:C1433"/>
    <mergeCell ref="B1434:C1434"/>
    <mergeCell ref="B1435:C1435"/>
    <mergeCell ref="E1489:F1489"/>
    <mergeCell ref="E1490:F1490"/>
    <mergeCell ref="E1486:F1486"/>
    <mergeCell ref="E1487:F1487"/>
    <mergeCell ref="E1488:F1488"/>
    <mergeCell ref="E1477:F1477"/>
    <mergeCell ref="E1478:F1478"/>
    <mergeCell ref="E1479:F1479"/>
    <mergeCell ref="E1480:F1480"/>
    <mergeCell ref="E1481:F1481"/>
    <mergeCell ref="E1482:F1482"/>
    <mergeCell ref="E1471:F1471"/>
    <mergeCell ref="E1472:F1472"/>
    <mergeCell ref="E1473:F1473"/>
    <mergeCell ref="E1474:F1474"/>
    <mergeCell ref="E1475:F1475"/>
    <mergeCell ref="E1476:F1476"/>
    <mergeCell ref="B1487:C1487"/>
    <mergeCell ref="B1488:C1488"/>
    <mergeCell ref="E1444:F1444"/>
    <mergeCell ref="E1483:F1483"/>
    <mergeCell ref="E1484:F1484"/>
    <mergeCell ref="E1485:F1485"/>
    <mergeCell ref="E1448:F1448"/>
    <mergeCell ref="B1470:C1470"/>
    <mergeCell ref="B1471:C1471"/>
    <mergeCell ref="B1472:C1472"/>
    <mergeCell ref="B1515:C1515"/>
    <mergeCell ref="B1516:C1516"/>
    <mergeCell ref="B1517:C1517"/>
    <mergeCell ref="B1518:C1518"/>
    <mergeCell ref="B1519:C1519"/>
    <mergeCell ref="B1520:C1520"/>
    <mergeCell ref="B1521:C1521"/>
    <mergeCell ref="B1522:C1522"/>
    <mergeCell ref="B1523:C1523"/>
    <mergeCell ref="B1524:C1524"/>
    <mergeCell ref="B1525:C1525"/>
    <mergeCell ref="E1453:F1453"/>
    <mergeCell ref="E1454:F1454"/>
    <mergeCell ref="E1455:F1455"/>
    <mergeCell ref="E1456:F1456"/>
    <mergeCell ref="E1457:F1457"/>
    <mergeCell ref="E1458:F1458"/>
    <mergeCell ref="E1491:F1491"/>
    <mergeCell ref="E1492:F1492"/>
    <mergeCell ref="E1493:F1493"/>
    <mergeCell ref="E1465:F1465"/>
    <mergeCell ref="E1466:F1466"/>
    <mergeCell ref="E1467:F1467"/>
    <mergeCell ref="E1468:F1468"/>
    <mergeCell ref="E1469:F1469"/>
    <mergeCell ref="E1470:F1470"/>
    <mergeCell ref="E1459:F1459"/>
    <mergeCell ref="E1460:F1460"/>
    <mergeCell ref="B1526:C1526"/>
    <mergeCell ref="B1527:C1527"/>
    <mergeCell ref="B1528:C1528"/>
    <mergeCell ref="E1428:F1428"/>
    <mergeCell ref="D1427:F1427"/>
    <mergeCell ref="E1429:F1429"/>
    <mergeCell ref="E1430:F1430"/>
    <mergeCell ref="E1431:F1431"/>
    <mergeCell ref="E1432:F1432"/>
    <mergeCell ref="E1433:F1433"/>
    <mergeCell ref="E1434:F1434"/>
    <mergeCell ref="E1514:F1514"/>
    <mergeCell ref="E1515:F1515"/>
    <mergeCell ref="E1516:F1516"/>
    <mergeCell ref="E1517:F1517"/>
    <mergeCell ref="E1518:F1518"/>
    <mergeCell ref="E1519:F1519"/>
    <mergeCell ref="E1520:F1520"/>
    <mergeCell ref="E1521:F1521"/>
    <mergeCell ref="E1522:F1522"/>
    <mergeCell ref="E1523:F1523"/>
    <mergeCell ref="E1524:F1524"/>
    <mergeCell ref="E1525:F1525"/>
    <mergeCell ref="E1526:F1526"/>
    <mergeCell ref="E1527:F1527"/>
    <mergeCell ref="E1528:F1528"/>
    <mergeCell ref="E1435:F1435"/>
    <mergeCell ref="E1436:F1436"/>
    <mergeCell ref="E1437:F1437"/>
    <mergeCell ref="E1438:F1438"/>
    <mergeCell ref="E1439:F1439"/>
    <mergeCell ref="E1440:F1440"/>
    <mergeCell ref="J1438:L1438"/>
    <mergeCell ref="J1439:L1439"/>
    <mergeCell ref="J1440:L1440"/>
    <mergeCell ref="J1441:L1441"/>
    <mergeCell ref="J1442:L1442"/>
    <mergeCell ref="J1443:L1443"/>
    <mergeCell ref="J1444:L1444"/>
    <mergeCell ref="J1445:L1445"/>
    <mergeCell ref="J1473:L1473"/>
    <mergeCell ref="J1474:L1474"/>
    <mergeCell ref="J1475:L1475"/>
    <mergeCell ref="J1476:L1476"/>
    <mergeCell ref="J1477:L1477"/>
    <mergeCell ref="J1478:L1478"/>
    <mergeCell ref="J1479:L1479"/>
    <mergeCell ref="J1446:L1446"/>
    <mergeCell ref="J1447:L1447"/>
    <mergeCell ref="J1448:L1448"/>
    <mergeCell ref="J1449:L1449"/>
    <mergeCell ref="J1450:L1450"/>
    <mergeCell ref="J1451:L1451"/>
    <mergeCell ref="J1452:L1452"/>
    <mergeCell ref="J1453:L1453"/>
    <mergeCell ref="J1454:L1454"/>
    <mergeCell ref="J1455:L1455"/>
    <mergeCell ref="J1456:L1456"/>
    <mergeCell ref="J1457:L1457"/>
    <mergeCell ref="J1458:L1458"/>
    <mergeCell ref="J1459:L1459"/>
    <mergeCell ref="J1460:L1460"/>
    <mergeCell ref="J1461:L1461"/>
    <mergeCell ref="J1462:L1462"/>
    <mergeCell ref="J1498:L1498"/>
    <mergeCell ref="J1499:L1499"/>
    <mergeCell ref="J1500:L1500"/>
    <mergeCell ref="J1501:L1501"/>
    <mergeCell ref="J1502:L1502"/>
    <mergeCell ref="J1503:L1503"/>
    <mergeCell ref="J1504:L1504"/>
    <mergeCell ref="J1505:L1505"/>
    <mergeCell ref="J1506:L1506"/>
    <mergeCell ref="J1507:L1507"/>
    <mergeCell ref="J1508:L1508"/>
    <mergeCell ref="J1509:L1509"/>
    <mergeCell ref="J1510:L1510"/>
    <mergeCell ref="J1511:L1511"/>
    <mergeCell ref="J1480:L1480"/>
    <mergeCell ref="J1481:L1481"/>
    <mergeCell ref="J1482:L1482"/>
    <mergeCell ref="J1483:L1483"/>
    <mergeCell ref="J1484:L1484"/>
    <mergeCell ref="J1485:L1485"/>
    <mergeCell ref="J1486:L1486"/>
    <mergeCell ref="J1487:L1487"/>
    <mergeCell ref="J1488:L1488"/>
    <mergeCell ref="J1489:L1489"/>
    <mergeCell ref="J1490:L1490"/>
    <mergeCell ref="J1491:L1491"/>
    <mergeCell ref="J1492:L1492"/>
    <mergeCell ref="J1493:L1493"/>
    <mergeCell ref="J1494:L1494"/>
    <mergeCell ref="B272:C272"/>
    <mergeCell ref="J1527:L1527"/>
    <mergeCell ref="J1528:L1528"/>
    <mergeCell ref="J1428:L1428"/>
    <mergeCell ref="J1520:L1520"/>
    <mergeCell ref="J1521:L1521"/>
    <mergeCell ref="J1522:L1522"/>
    <mergeCell ref="J1523:L1523"/>
    <mergeCell ref="J1524:L1524"/>
    <mergeCell ref="J1525:L1525"/>
    <mergeCell ref="J1514:L1514"/>
    <mergeCell ref="J1526:L1526"/>
    <mergeCell ref="J1515:L1515"/>
    <mergeCell ref="J1516:L1516"/>
    <mergeCell ref="J1517:L1517"/>
    <mergeCell ref="J1518:L1518"/>
    <mergeCell ref="J1519:L1519"/>
    <mergeCell ref="J1512:L1512"/>
    <mergeCell ref="J1513:L1513"/>
    <mergeCell ref="J1495:L1495"/>
    <mergeCell ref="J1496:L1496"/>
    <mergeCell ref="J1463:L1463"/>
    <mergeCell ref="J1464:L1464"/>
    <mergeCell ref="J1465:L1465"/>
    <mergeCell ref="J1466:L1466"/>
    <mergeCell ref="J1467:L1467"/>
    <mergeCell ref="J1468:L1468"/>
    <mergeCell ref="J1469:L1469"/>
    <mergeCell ref="J1470:L1470"/>
    <mergeCell ref="J1471:L1471"/>
    <mergeCell ref="J1472:L1472"/>
    <mergeCell ref="J1497:L1497"/>
  </mergeCells>
  <conditionalFormatting sqref="B28 B38:D267">
    <cfRule type="expression" dxfId="775" priority="143" stopIfTrue="1">
      <formula>$AS$21&lt;&gt;"Yes"</formula>
    </cfRule>
  </conditionalFormatting>
  <conditionalFormatting sqref="G28 B28 C30:C32 B38:N267 B1429 G1430:I1528 D1429:E1429 G1429:J1429 D1430:D1528 B274:I1423">
    <cfRule type="expression" dxfId="774" priority="141" stopIfTrue="1">
      <formula>AND($AS$31&lt;&gt;0,$AS$31&lt;&gt;2)</formula>
    </cfRule>
  </conditionalFormatting>
  <conditionalFormatting sqref="L38:N267">
    <cfRule type="expression" dxfId="773" priority="865" stopIfTrue="1">
      <formula>$C38&lt;&gt;"Oil"</formula>
    </cfRule>
    <cfRule type="expression" dxfId="772" priority="866" stopIfTrue="1">
      <formula>$AS$21&lt;&gt;"Yes"</formula>
    </cfRule>
  </conditionalFormatting>
  <conditionalFormatting sqref="E22:E23">
    <cfRule type="expression" dxfId="771" priority="71" stopIfTrue="1">
      <formula>AND($AS$31&lt;&gt;0,$AS$31&lt;&gt;2)</formula>
    </cfRule>
  </conditionalFormatting>
  <conditionalFormatting sqref="E24">
    <cfRule type="expression" dxfId="770" priority="61" stopIfTrue="1">
      <formula>AND($AS$31&lt;&gt;0,$AS$31&lt;&gt;2)</formula>
    </cfRule>
  </conditionalFormatting>
  <conditionalFormatting sqref="B275:B1423">
    <cfRule type="expression" dxfId="769" priority="59" stopIfTrue="1">
      <formula>AND($AS$31&lt;&gt;0,$AS$31&lt;&gt;2)</formula>
    </cfRule>
  </conditionalFormatting>
  <conditionalFormatting sqref="N274:O1423">
    <cfRule type="expression" dxfId="768" priority="1207" stopIfTrue="1">
      <formula>OR($L274="Calculation Methodology 1 [98.233(f)(1)] - Tested Well",$L274="Calculation Methodology 1 [98.233(f)(1)] - Calculated Well")</formula>
    </cfRule>
  </conditionalFormatting>
  <conditionalFormatting sqref="R274:S1423">
    <cfRule type="expression" dxfId="767" priority="53" stopIfTrue="1">
      <formula>AND($O274="Yes",$L274&lt;&gt;"Calculation Methodology 1 [98.233(f)(1)] - Calculated Well")</formula>
    </cfRule>
  </conditionalFormatting>
  <conditionalFormatting sqref="P274:Q1423">
    <cfRule type="expression" dxfId="766" priority="52" stopIfTrue="1">
      <formula>AND($O274="No",$L274&lt;&gt;"Calculation Methodology 1 [98.233(f)(1)] - Calculated Well")</formula>
    </cfRule>
  </conditionalFormatting>
  <conditionalFormatting sqref="T274:U1423">
    <cfRule type="expression" dxfId="765" priority="51" stopIfTrue="1">
      <formula>$L274&lt;&gt;"Calculation Methodology 1 [98.233(f)(1)] - Tested Well"</formula>
    </cfRule>
  </conditionalFormatting>
  <conditionalFormatting sqref="AG274:AI1423">
    <cfRule type="expression" dxfId="764" priority="1282" stopIfTrue="1">
      <formula>$AA274="Equation W-10B"</formula>
    </cfRule>
  </conditionalFormatting>
  <conditionalFormatting sqref="AB274:AB1423">
    <cfRule type="expression" dxfId="763" priority="9" stopIfTrue="1">
      <formula>$AA274="Equation W-10A, measured well, and Equation W-12C"</formula>
    </cfRule>
    <cfRule type="expression" dxfId="762" priority="1283" stopIfTrue="1">
      <formula>$AA274="Equation W-10A, measured well"</formula>
    </cfRule>
  </conditionalFormatting>
  <conditionalFormatting sqref="AC274:AD1423">
    <cfRule type="expression" dxfId="761" priority="2" stopIfTrue="1">
      <formula>AND($AA274="Equation W-10A, measured well, and Equation W-12C",$AB274&lt;&gt;"Yes")</formula>
    </cfRule>
    <cfRule type="expression" dxfId="760" priority="7" stopIfTrue="1">
      <formula>AND($AA274="Equation W-10A, measured well",$AB274="No")</formula>
    </cfRule>
    <cfRule type="expression" dxfId="759" priority="20" stopIfTrue="1">
      <formula>AND($Z274="Gas",$AA274="Equation W-10A, measured well",$AB274="No")</formula>
    </cfRule>
    <cfRule type="expression" dxfId="758" priority="1284" stopIfTrue="1">
      <formula>$AA274&lt;&gt;"Equation W-10A, measured well"</formula>
    </cfRule>
    <cfRule type="expression" dxfId="757" priority="1285" stopIfTrue="1">
      <formula>AND($Z274="Oil",$AA274="Equation W-10A, measured well",$AB274&lt;&gt;"Yes")</formula>
    </cfRule>
  </conditionalFormatting>
  <conditionalFormatting sqref="AP274:AQ1423">
    <cfRule type="expression" dxfId="756" priority="38" stopIfTrue="1">
      <formula>OR($AS$21="No",$AW$6="No")</formula>
    </cfRule>
  </conditionalFormatting>
  <conditionalFormatting sqref="AM274:AO1423">
    <cfRule type="expression" dxfId="755" priority="37" stopIfTrue="1">
      <formula>OR($AS$21="No",$AV$6="No")</formula>
    </cfRule>
  </conditionalFormatting>
  <conditionalFormatting sqref="AJ274:AL1423">
    <cfRule type="expression" dxfId="754" priority="36" stopIfTrue="1">
      <formula>OR($AS$21="No",$AU$6="No")</formula>
    </cfRule>
  </conditionalFormatting>
  <conditionalFormatting sqref="E1429 V274:AI1423">
    <cfRule type="expression" dxfId="753" priority="35" stopIfTrue="1">
      <formula>OR($AS$21="No",$AT$6="No")</formula>
    </cfRule>
  </conditionalFormatting>
  <conditionalFormatting sqref="L274:U1423 D1429:D1528">
    <cfRule type="expression" dxfId="752" priority="34" stopIfTrue="1">
      <formula>OR($AS$21="No",$AS$6="No")</formula>
    </cfRule>
  </conditionalFormatting>
  <conditionalFormatting sqref="E1429">
    <cfRule type="expression" dxfId="751" priority="1298" stopIfTrue="1">
      <formula>NOT(ISBLANK($D1429))</formula>
    </cfRule>
  </conditionalFormatting>
  <conditionalFormatting sqref="E25">
    <cfRule type="expression" dxfId="750" priority="26" stopIfTrue="1">
      <formula>AND($AS$31&lt;&gt;0,$AS$31&lt;&gt;2)</formula>
    </cfRule>
  </conditionalFormatting>
  <conditionalFormatting sqref="D1429:D1528">
    <cfRule type="expression" dxfId="749" priority="1308" stopIfTrue="1">
      <formula>NOT(ISBLANK($E1429))</formula>
    </cfRule>
  </conditionalFormatting>
  <conditionalFormatting sqref="B1430:B1528">
    <cfRule type="expression" dxfId="748" priority="25" stopIfTrue="1">
      <formula>AND($AS$31&lt;&gt;0,$AS$31&lt;&gt;2)</formula>
    </cfRule>
  </conditionalFormatting>
  <conditionalFormatting sqref="H1429:H1528">
    <cfRule type="expression" dxfId="747" priority="1315" stopIfTrue="1">
      <formula>$G1429="Quarterly"</formula>
    </cfRule>
  </conditionalFormatting>
  <conditionalFormatting sqref="E1430:E1528">
    <cfRule type="expression" dxfId="746" priority="23" stopIfTrue="1">
      <formula>AND($AS$31&lt;&gt;0,$AS$31&lt;&gt;2)</formula>
    </cfRule>
  </conditionalFormatting>
  <conditionalFormatting sqref="E1430:E1528">
    <cfRule type="expression" dxfId="745" priority="22" stopIfTrue="1">
      <formula>OR($AS$21="No",$AT$6="No")</formula>
    </cfRule>
  </conditionalFormatting>
  <conditionalFormatting sqref="E1430:E1528">
    <cfRule type="expression" dxfId="744" priority="24" stopIfTrue="1">
      <formula>NOT(ISBLANK($D1430))</formula>
    </cfRule>
  </conditionalFormatting>
  <conditionalFormatting sqref="J1430:J1528">
    <cfRule type="expression" dxfId="743" priority="21" stopIfTrue="1">
      <formula>AND($AS$31&lt;&gt;0,$AS$31&lt;&gt;2)</formula>
    </cfRule>
  </conditionalFormatting>
  <conditionalFormatting sqref="D274:K1423">
    <cfRule type="expression" dxfId="742" priority="4" stopIfTrue="1">
      <formula>$C274="Yes"</formula>
    </cfRule>
  </conditionalFormatting>
  <conditionalFormatting sqref="W274:AI1423">
    <cfRule type="expression" dxfId="741" priority="18" stopIfTrue="1">
      <formula>$V274="No completions/workover with hydraulic fracturing reporting required for this well per 98.236(g)"</formula>
    </cfRule>
  </conditionalFormatting>
  <conditionalFormatting sqref="AK274:AL1423">
    <cfRule type="expression" dxfId="740" priority="17" stopIfTrue="1">
      <formula>$AJ274="No completions/workover without hydraulic fracturing reporting required for this well per 98.236(h)"</formula>
    </cfRule>
  </conditionalFormatting>
  <conditionalFormatting sqref="AN274:AO1423">
    <cfRule type="expression" dxfId="739" priority="16" stopIfTrue="1">
      <formula>$AM274="No well testing reporting required for this well per 98.236(l)"</formula>
    </cfRule>
  </conditionalFormatting>
  <conditionalFormatting sqref="AQ274:AQ1423">
    <cfRule type="expression" dxfId="738" priority="15" stopIfTrue="1">
      <formula>$AP274="No associated gas reporting required for this well per 98.236(m)"</formula>
    </cfRule>
  </conditionalFormatting>
  <conditionalFormatting sqref="AE274:AF1423">
    <cfRule type="expression" dxfId="737" priority="11" stopIfTrue="1">
      <formula>AND($Z274="Oil",$AA274="Equation W-10A, measured well, and Equation W-12C",$AB274&lt;&gt;"Yes")</formula>
    </cfRule>
  </conditionalFormatting>
  <conditionalFormatting sqref="B1429:L1528">
    <cfRule type="expression" dxfId="736" priority="10" stopIfTrue="1">
      <formula>$G$28&lt;&gt;"Yes"</formula>
    </cfRule>
  </conditionalFormatting>
  <conditionalFormatting sqref="J274:K1423">
    <cfRule type="expression" dxfId="735" priority="19" stopIfTrue="1">
      <formula>AND($I274&lt;&gt;"Permanently Shut-In and Plugged")</formula>
    </cfRule>
  </conditionalFormatting>
  <dataValidations xWindow="981" yWindow="818" count="69">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2 B17 B4 C18:C19 B36 C21 C26:C28 D23:D25" xr:uid="{00000000-0002-0000-0200-000000000000}"/>
    <dataValidation type="decimal" operator="greaterThanOrEqual" allowBlank="1" showInputMessage="1" showErrorMessage="1" promptTitle="API Gravity" prompt="Enter the average API gravity of all wells, in degrees" sqref="M38:M267" xr:uid="{00000000-0002-0000-0200-000001000000}">
      <formula1>0</formula1>
    </dataValidation>
    <dataValidation type="decimal" operator="greaterThanOrEqual" allowBlank="1" showInputMessage="1" showErrorMessage="1" promptTitle="Gas-to-Oil Ratio" prompt="Enter the average Gas-to-Oil (GOR) Ratio of all wells, in thousand standard cubic feet per barrel" sqref="L38:L267" xr:uid="{00000000-0002-0000-0200-000002000000}">
      <formula1>0</formula1>
    </dataValidation>
    <dataValidation type="list" allowBlank="1" showInputMessage="1" showErrorMessage="1" promptTitle="County" prompt="Select the county and state in which the applicable sub-basin is located with the corresponding county code in parentheses" sqref="B38:B267" xr:uid="{00000000-0002-0000-0200-000003000000}">
      <formula1>INDIRECT($AV$21)</formula1>
    </dataValidation>
    <dataValidation allowBlank="1" showInputMessage="1" showErrorMessage="1" promptTitle="Sub-Basin ID" prompt="This is the unique identifier for the sub-basin determined by the selection of Basin, County, and Formation Type" sqref="D38:D267" xr:uid="{00000000-0002-0000-0200-000004000000}"/>
    <dataValidation type="list" allowBlank="1" showInputMessage="1" showErrorMessage="1" promptTitle="Basin" prompt="Select the basin associated with this facility" sqref="B28" xr:uid="{00000000-0002-0000-0200-000005000000}">
      <formula1>UniqueBasin</formula1>
    </dataValidation>
    <dataValidation type="list" allowBlank="1" showInputMessage="1" showErrorMessage="1" promptTitle="Formation Type" prompt="Select the formation type of the sub-basin" sqref="C38:C267" xr:uid="{00000000-0002-0000-0200-000006000000}">
      <formula1>$AT$21:$AT$25</formula1>
    </dataValidation>
    <dataValidation type="decimal" operator="greaterThanOrEqual" allowBlank="1" showInputMessage="1" showErrorMessage="1" promptTitle="Qty crude oil/condensate sales" prompt="Enter the quantity of crude oil and condensate produced in the calendar year for sales, in barrels " sqref="C32" xr:uid="{00000000-0002-0000-0200-000007000000}">
      <formula1>0</formula1>
    </dataValidation>
    <dataValidation type="decimal" operator="greaterThanOrEqual" allowBlank="1" showInputMessage="1" showErrorMessage="1" promptTitle="Quantity of gas produced sales" prompt="Enter the quantity of gas produced in the calendar year for sales, in thousand standard cubic feet" sqref="C31" xr:uid="{00000000-0002-0000-0200-000008000000}">
      <formula1>0</formula1>
    </dataValidation>
    <dataValidation type="decimal" operator="greaterThanOrEqual" allowBlank="1" showInputMessage="1" showErrorMessage="1" promptTitle="Quantity of gas produced" prompt="Enter the quantity of gas produced in the calendar year from wells, in thousand standard cubic feet (includes gas routed to a pipeline, vented or flared, or used in field operations)" sqref="C30" xr:uid="{00000000-0002-0000-0200-000009000000}">
      <formula1>0</formula1>
    </dataValidation>
    <dataValidation type="decimal" allowBlank="1" showInputMessage="1" showErrorMessage="1" promptTitle="Avg. mole fraction CO2" prompt="Enter the average mole fraction of CO2 in produced gas" sqref="K38:K267" xr:uid="{00000000-0002-0000-0200-00000A000000}">
      <formula1>0</formula1>
      <formula2>1</formula2>
    </dataValidation>
    <dataValidation type="decimal" allowBlank="1" showInputMessage="1" showErrorMessage="1" promptTitle="Avg. mole fraction CH4" prompt="Enter the average mole fraction of CH4 in produced gas" sqref="J38:J267" xr:uid="{00000000-0002-0000-0200-00000B000000}">
      <formula1>0</formula1>
      <formula2>1</formula2>
    </dataValidation>
    <dataValidation type="whole" operator="greaterThanOrEqual" allowBlank="1" showInputMessage="1" showErrorMessage="1" promptTitle="Number of wells out of prod." prompt="Enter the number of wells permanently taken out of production (i.e., plugged and abandoned) during the calendar year" sqref="I38:I267" xr:uid="{00000000-0002-0000-0200-00000C000000}">
      <formula1>0</formula1>
    </dataValidation>
    <dataValidation type="whole" operator="greaterThanOrEqual" allowBlank="1" showInputMessage="1" showErrorMessage="1" promptTitle="Number of wells completed" prompt="Enter the number of wells completed during the calendar year" sqref="H38:H267" xr:uid="{00000000-0002-0000-0200-00000D000000}">
      <formula1>0</formula1>
    </dataValidation>
    <dataValidation type="whole" operator="greaterThanOrEqual" allowBlank="1" showInputMessage="1" showErrorMessage="1" promptTitle="Number of prod. wells divested" prompt="Enter the number of producing wells divested during the calendar year" sqref="G38:G267" xr:uid="{00000000-0002-0000-0200-00000E000000}">
      <formula1>0</formula1>
    </dataValidation>
    <dataValidation type="whole" operator="greaterThanOrEqual" allowBlank="1" showInputMessage="1" showErrorMessage="1" promptTitle="Number of prod. wells acquired" prompt="Enter the number of producing wells acquired during the calendar year" sqref="F38:F267" xr:uid="{00000000-0002-0000-0200-00000F000000}">
      <formula1>0</formula1>
    </dataValidation>
    <dataValidation type="whole" operator="greaterThanOrEqual" allowBlank="1" showInputMessage="1" showErrorMessage="1" promptTitle="Number of producing wells" prompt="Enter the number of producing wells at the end of the calendar year (exclude only those wells permanently taken out of production i.e., plugged and abandoned)" sqref="E38:E267" xr:uid="{00000000-0002-0000-0200-000010000000}">
      <formula1>0</formula1>
    </dataValidation>
    <dataValidation type="decimal" operator="greaterThanOrEqual" allowBlank="1" showInputMessage="1" showErrorMessage="1" promptTitle="Low Pressure Separator Pressure" prompt="Enter the average low pressure separator pressure, psig" sqref="AJ110:AQ130" xr:uid="{00000000-0002-0000-0200-000011000000}">
      <formula1>0</formula1>
    </dataValidation>
    <dataValidation type="list" allowBlank="1" showInputMessage="1" showErrorMessage="1" sqref="H274:H1423" xr:uid="{00000000-0002-0000-0200-000012000000}">
      <formula1>"Completed, Not applicable"</formula1>
    </dataValidation>
    <dataValidation type="list" allowBlank="1" showInputMessage="1" showErrorMessage="1" sqref="G274:G1423" xr:uid="{00000000-0002-0000-0200-000013000000}">
      <formula1>"Divested, Not applicable"</formula1>
    </dataValidation>
    <dataValidation type="list" allowBlank="1" showInputMessage="1" showErrorMessage="1" sqref="F274:F1423" xr:uid="{00000000-0002-0000-0200-000014000000}">
      <formula1>"Acquired, Not applicable"</formula1>
    </dataValidation>
    <dataValidation type="list" allowBlank="1" showInputMessage="1" showErrorMessage="1" sqref="E274:E1423" xr:uid="{00000000-0002-0000-0200-000015000000}">
      <formula1>"Producing, Non-producing, Not applicable"</formula1>
    </dataValidation>
    <dataValidation allowBlank="1" showInputMessage="1" showErrorMessage="1" promptTitle="Well ID Number" prompt="Enter a unique well ID number using Well ID format (XX-YYY-ZZZZZ)" sqref="B274:B1423" xr:uid="{00000000-0002-0000-0200-000016000000}"/>
    <dataValidation type="list" allowBlank="1" showInputMessage="1" showErrorMessage="1" promptTitle="Sub-basin Identifier" prompt="Select an identifier for this sub-basin" sqref="D274:D1423" xr:uid="{00000000-0002-0000-0200-000017000000}">
      <formula1>OFFSET(SubBasinID,0,0,SubBasinLength,1)</formula1>
    </dataValidation>
    <dataValidation type="list" allowBlank="1" showInputMessage="1" showErrorMessage="1" sqref="I274:I1423" xr:uid="{00000000-0002-0000-0200-000018000000}">
      <formula1>"Permanently Shut-In and Plugged, Not applicable"</formula1>
    </dataValidation>
    <dataValidation type="list" allowBlank="1" showInputMessage="1" showErrorMessage="1" promptTitle="Calculation method" prompt="Specify the calculation method used to calculate emissions for liquids unloading" sqref="L274:M1423" xr:uid="{00000000-0002-0000-0200-000019000000}">
      <formula1>$GL$6:$GL$11</formula1>
    </dataValidation>
    <dataValidation type="list" allowBlank="1" showInputMessage="1" showErrorMessage="1" promptTitle="Plunger Lifts" prompt="Indicate whether Plunger Lifts were used (Yes/ No)" sqref="O274:O1423" xr:uid="{00000000-0002-0000-0200-00001A000000}">
      <formula1>"Yes, No"</formula1>
    </dataValidation>
    <dataValidation type="list" allowBlank="1" showInputMessage="1" showErrorMessage="1" promptTitle="Tubing Diameter/Pressure Group" prompt="Select the tubing diameter and pressure group from the drop down list" sqref="N274:N1423" xr:uid="{00000000-0002-0000-0200-00001B000000}">
      <formula1>TubingDiameterPressure</formula1>
    </dataValidation>
    <dataValidation type="list" allowBlank="1" showInputMessage="1" showErrorMessage="1" promptTitle="Equation Used for This Well" prompt="Select equation used (Eq. W-10A or Eq. W-10B).  If Eq. W-10A was used, indicate whether the well was measured or if values were calculated from other measured wells." sqref="AA274:AA1423" xr:uid="{00000000-0002-0000-0200-00001C000000}">
      <formula1>EquationUsedAA1iii</formula1>
    </dataValidation>
    <dataValidation type="decimal" operator="greaterThanOrEqual" allowBlank="1" showInputMessage="1" showErrorMessage="1" promptTitle="Volume produced completions" prompt="Enter the volume of oil produced during the first 30 days of production after completion of the newly drilled well, in barrels" sqref="AF274:AF1423" xr:uid="{00000000-0002-0000-0200-00001D000000}">
      <formula1>0</formula1>
    </dataValidation>
    <dataValidation type="decimal" operator="greaterThanOrEqual" allowBlank="1" showInputMessage="1" showErrorMessage="1" promptTitle="Gas to Oil ratio" prompt="Enter the gas to oil ratio, GORp, in standard cubic feet per barrel of oil" sqref="AE274:AE1423" xr:uid="{00000000-0002-0000-0200-00001E000000}">
      <formula1>0</formula1>
    </dataValidation>
    <dataValidation type="list" allowBlank="1" showInputMessage="1" showErrorMessage="1" promptTitle="Oil Well or Gas Well" prompt="Select whether the well type combination describes oil wells or  gas wells within the selected sub-basin" sqref="Z274:Z1423" xr:uid="{00000000-0002-0000-0200-00001F000000}">
      <formula1>"Oil, Gas"</formula1>
    </dataValidation>
    <dataValidation type="list" allowBlank="1" showInputMessage="1" showErrorMessage="1" promptTitle="Wildcat or Delineation Well" prompt="Wildcat or Delineation Well Subject to a 2-year Delay in Reporting (Yes or No)" sqref="AB274:AB1423" xr:uid="{00000000-0002-0000-0200-000020000000}">
      <formula1>"Yes, No"</formula1>
    </dataValidation>
    <dataValidation type="list" allowBlank="1" showInputMessage="1" showErrorMessage="1" promptTitle="Reduced Emission Comp Workover" prompt="Select whether or not the completions or workovers are classified as “reduced emission completions or workovers” as defined in 98.238." sqref="Y274:Y1423" xr:uid="{00000000-0002-0000-0200-000021000000}">
      <formula1>"Yes,No"</formula1>
    </dataValidation>
    <dataValidation type="list" allowBlank="1" showInputMessage="1" showErrorMessage="1" promptTitle="Well Type" prompt="Select whether the wells are vertical or horizontal (directional drilling)" sqref="W274:W1423" xr:uid="{00000000-0002-0000-0200-000022000000}">
      <formula1>"Vertical,Horizontal"</formula1>
    </dataValidation>
    <dataValidation type="decimal" operator="greaterThanOrEqual" allowBlank="1" showInputMessage="1" showErrorMessage="1" promptTitle="Natural Gas Volume" prompt="Enter the flow volume of natural gas vented directly to the atmosphere or sent to a flare (standard cubic feet)" sqref="AG274:AG1423" xr:uid="{00000000-0002-0000-0200-000023000000}">
      <formula1>0</formula1>
    </dataValidation>
    <dataValidation type="decimal" operator="greaterThanOrEqual" allowBlank="1" showInputMessage="1" showErrorMessage="1" promptTitle="Flow rate" prompt="Enter the flow rate (standard cubic feet per hour)" sqref="AH274:AH1423" xr:uid="{00000000-0002-0000-0200-000024000000}">
      <formula1>0</formula1>
    </dataValidation>
    <dataValidation type="list" allowBlank="1" showInputMessage="1" showErrorMessage="1" promptTitle="Is gas flared?" prompt="Indicate whether the gas from the wells is flared or not flared [Yes/No]" sqref="X274:X1423" xr:uid="{00000000-0002-0000-0200-000025000000}">
      <formula1>"Yes,No"</formula1>
    </dataValidation>
    <dataValidation type="list" allowBlank="1" showInputMessage="1" showErrorMessage="1" promptTitle="Completions or Workovers" prompt="Specify whether the Well ID number associated with the sub-basin had completions or workovers without hydraulic fracturing during the calendar year" sqref="AJ274:AJ1423" xr:uid="{00000000-0002-0000-0200-000026000000}">
      <formula1>"Completions, Workovers, No completions/workover without hydraulic fracturing reporting required for this well per 98.236(h)"</formula1>
    </dataValidation>
    <dataValidation type="list" allowBlank="1" showInputMessage="1" showErrorMessage="1" promptTitle="Gas well flaring" prompt="Indicate whether this well was flared during the reporting year (Yes/No)" sqref="AK274:AK1423" xr:uid="{00000000-0002-0000-0200-000027000000}">
      <formula1>"Yes, No"</formula1>
    </dataValidation>
    <dataValidation type="list" allowBlank="1" showInputMessage="1" showErrorMessage="1" promptTitle="Gas well vented to atmosphere" prompt="Indicate whether this well was vented to the atmosphere during the reporting year (Yes/No)" sqref="AL274:AL1423" xr:uid="{00000000-0002-0000-0200-000028000000}">
      <formula1>"Yes, No"</formula1>
    </dataValidation>
    <dataValidation type="list" operator="greaterThanOrEqual" allowBlank="1" showInputMessage="1" showErrorMessage="1" promptTitle="Equation Used" prompt="Specify the equation used to calculate the annual volumetric natural gas emissions for this well." sqref="AM274:AM1423" xr:uid="{00000000-0002-0000-0200-000029000000}">
      <formula1>"W-17A, W-17B, No well testing reporting required for this well per 98.236(l)"</formula1>
    </dataValidation>
    <dataValidation type="list" operator="greaterThanOrEqual" allowBlank="1" showInputMessage="1" showErrorMessage="1" promptTitle="Emissions vented" prompt="Indicate whether emissions from this well were vented (Yes/No)" sqref="AN274:AN1423" xr:uid="{00000000-0002-0000-0200-00002A000000}">
      <formula1>"Yes, No"</formula1>
    </dataValidation>
    <dataValidation type="list" operator="greaterThanOrEqual" allowBlank="1" showInputMessage="1" showErrorMessage="1" promptTitle="Emissions flared" prompt="Indicate whether emissions from this well were flared (Yes/No)" sqref="AO274:AO1423" xr:uid="{00000000-0002-0000-0200-00002B000000}">
      <formula1>"Yes, No"</formula1>
    </dataValidation>
    <dataValidation type="list" allowBlank="1" showInputMessage="1" showErrorMessage="1" promptTitle="Vented to atmosphere" prompt="Specify whether the associated natural gas was vented directly to the atmosphere (Yes/No)" sqref="AP274:AP1423" xr:uid="{00000000-0002-0000-0200-00002C000000}">
      <formula1>"Yes, No, No associated gas reporting required for this well per 98.236(m)"</formula1>
    </dataValidation>
    <dataValidation type="list" allowBlank="1" showInputMessage="1" showErrorMessage="1" promptTitle="Flared" prompt="Specify whether the associated natural gas was flared (Yes/No)" sqref="AQ274:AQ1423" xr:uid="{00000000-0002-0000-0200-00002D000000}">
      <formula1>"Yes, No"</formula1>
    </dataValidation>
    <dataValidation type="custom" operator="greaterThanOrEqual" allowBlank="1" showInputMessage="1" showErrorMessage="1" promptTitle="Casing Pressure" prompt="if the well tested did not have a plunger lift, enter the casing pressure, in psia" sqref="P274:P1423" xr:uid="{00000000-0002-0000-0200-00002E000000}">
      <formula1>ISNUMBER(P274)</formula1>
    </dataValidation>
    <dataValidation type="decimal" operator="greaterThanOrEqual" allowBlank="1" showInputMessage="1" showErrorMessage="1" promptTitle="Internal casing diameter" prompt="Enter the casing diameter, in inches, for the tested well" sqref="Q274:Q1423" xr:uid="{00000000-0002-0000-0200-00002F000000}">
      <formula1>0</formula1>
    </dataValidation>
    <dataValidation type="custom" operator="greaterThanOrEqual" allowBlank="1" showInputMessage="1" showErrorMessage="1" promptTitle="Tubing pressure" prompt="If the well tested had a plunger lift, enter the tubing pressure, in psia" sqref="R274:R1423" xr:uid="{00000000-0002-0000-0200-000030000000}">
      <formula1>ISNUMBER(R274)</formula1>
    </dataValidation>
    <dataValidation type="decimal" operator="greaterThanOrEqual" allowBlank="1" showInputMessage="1" showErrorMessage="1" promptTitle="Tubing diameter" prompt="Enter the tubing diameter, in inches, for the tested well" sqref="S274:S1423" xr:uid="{00000000-0002-0000-0200-000031000000}">
      <formula1>0</formula1>
    </dataValidation>
    <dataValidation type="decimal" operator="greaterThanOrEqual" allowBlank="1" showInputMessage="1" showErrorMessage="1" promptTitle="Depth of well" prompt="Enter the depth of the tested well, in feet" sqref="T274:T1423" xr:uid="{00000000-0002-0000-0200-000032000000}">
      <formula1>0</formula1>
    </dataValidation>
    <dataValidation type="decimal" operator="greaterThanOrEqual" allowBlank="1" showInputMessage="1" showErrorMessage="1" promptTitle="Average flow rate (W-7A)" prompt="Enter average flow rate of the measured well venting (standard cubic feet per hour)" sqref="U274:U1423" xr:uid="{00000000-0002-0000-0200-000033000000}">
      <formula1>0</formula1>
    </dataValidation>
    <dataValidation type="decimal" operator="greaterThanOrEqual" allowBlank="1" showInputMessage="1" showErrorMessage="1" promptTitle="Measured average flowback rate" prompt="Measured average flowback rate for W-10A measured well, FRs,p, in standard cubic feet per hour.  Only for Equation W-10A, measured wells" sqref="AC274:AC1423" xr:uid="{00000000-0002-0000-0200-000034000000}">
      <formula1>0</formula1>
    </dataValidation>
    <dataValidation type="list" allowBlank="1" showInputMessage="1" showErrorMessage="1" promptTitle="Completions or Workovers" prompt="Specify whether the Well ID number associated with the sub-basin had completions or workovers with hydraulic fracturing during the calendar year" sqref="V274:V1423" xr:uid="{00000000-0002-0000-0200-000035000000}">
      <formula1>"Completions, Workovers, No completions/workover with hydraulic fracturing reporting required for this well per 98.236(g)"</formula1>
    </dataValidation>
    <dataValidation allowBlank="1" showInputMessage="1" showErrorMessage="1" promptTitle="Procedures used" prompt="Enter the procedures used to determine the missing data" sqref="J1429:J1528" xr:uid="{00000000-0002-0000-0200-000036000000}"/>
    <dataValidation type="decimal" allowBlank="1" showInputMessage="1" showErrorMessage="1" promptTitle="Hours of missing data procedure" prompt="Enter the total number of hours the missing data procedure was used" sqref="I1429:I1528" xr:uid="{00000000-0002-0000-0200-000037000000}">
      <formula1>0</formula1>
      <formula2>8784</formula2>
    </dataValidation>
    <dataValidation type="whole" allowBlank="1" showInputMessage="1" showErrorMessage="1" promptTitle="Number of Quarters" prompt="Enter the number of quarters missing data procedures were used" sqref="H1429:H1528" xr:uid="{00000000-0002-0000-0200-000038000000}">
      <formula1>1</formula1>
      <formula2>4</formula2>
    </dataValidation>
    <dataValidation type="list" allowBlank="1" showInputMessage="1" showErrorMessage="1" promptTitle="Measurement Frequency" prompt="Select the measurement frequency stated in your monitoring plan for the data element_x000a__x000a_If “Other”, specify frequency under “Procedures Used”" sqref="G1429:G1528" xr:uid="{00000000-0002-0000-0200-000039000000}">
      <formula1>Measurement_Frequency</formula1>
    </dataValidation>
    <dataValidation type="list" allowBlank="1" showInputMessage="1" showErrorMessage="1" promptTitle="Parameters" prompt="Select the parameters for which missing data procedures were used to calculate emissions" sqref="D1429:D1528" xr:uid="{00000000-0002-0000-0200-00003A000000}">
      <formula1>PMTRS_F_AA.1.iv</formula1>
    </dataValidation>
    <dataValidation type="list" allowBlank="1" showInputMessage="1" showErrorMessage="1" promptTitle="Parameters" prompt="Select the parameters for which missing data procedures were used to calculate emissions" sqref="E1429:F1528" xr:uid="{00000000-0002-0000-0200-00003B000000}">
      <formula1>PMTRS_G_AA.1.iv</formula1>
    </dataValidation>
    <dataValidation type="list" allowBlank="1" showInputMessage="1" showErrorMessage="1" promptTitle="Well ID Number" prompt="Select a well ID for which missing data procedures were used" sqref="B1429:C1528" xr:uid="{00000000-0002-0000-0200-00003C000000}">
      <formula1>OFFSET(well_ids,0,0,well_count,1)</formula1>
    </dataValidation>
    <dataValidation type="list" allowBlank="1" showInputMessage="1" showErrorMessage="1" promptTitle="Additional Data Indicator" prompt="Select &quot;Yes&quot; if this row is being used to provide additional data for a well described in a prior row." sqref="C274:C1423" xr:uid="{00000000-0002-0000-0200-00003D000000}">
      <formula1>"Yes, Not Applicable"</formula1>
    </dataValidation>
    <dataValidation type="custom" operator="greaterThanOrEqual" allowBlank="1" showInputMessage="1" showErrorMessage="1" promptTitle="Low Pressure Separator Pressure" prompt="Enter the average low pressure separator pressure, psig" sqref="N38:N267" xr:uid="{00000000-0002-0000-0200-00003E000000}">
      <formula1>ISNUMBER(N38)</formula1>
    </dataValidation>
    <dataValidation type="list" allowBlank="1" showInputMessage="1" showErrorMessage="1" promptTitle="Missing Data" prompt="Report whether missing data procedures were used for any parameters to calculate GHG emissions (Yes or No)" sqref="G28" xr:uid="{00000000-0002-0000-0200-00003F000000}">
      <formula1>"Yes, No"</formula1>
    </dataValidation>
    <dataValidation type="decimal" operator="greaterThanOrEqual" allowBlank="1" showInputMessage="1" showErrorMessage="1" promptTitle="Quantity of Crude Oil/Condensate" prompt="Specify the quantity of crude oil and condensate produced and sent to sale in the calendar year." sqref="K274:K1423" xr:uid="{7E19C8B8-8398-4B92-9970-2EA30FDEF0B1}">
      <formula1>0</formula1>
    </dataValidation>
    <dataValidation operator="greaterThanOrEqual" allowBlank="1" showInputMessage="1" showErrorMessage="1" sqref="AD273 AI273" xr:uid="{392B6776-B528-42BE-AB4F-AB4AC14154C4}"/>
    <dataValidation type="list" operator="greaterThanOrEqual" allowBlank="1" showInputMessage="1" showErrorMessage="1" promptTitle="Flow Rate Determination" prompt="Indicate if the flow rate during the intitial flowback period was determined using a multiphase flowmeter upstream of a seperator for any measured well in the sub-basin (Yes/No)." sqref="AD274:AD1423" xr:uid="{888B4BE5-C0D2-4D5A-8B45-6F40682F48EF}">
      <formula1>"Yes, No"</formula1>
    </dataValidation>
    <dataValidation type="decimal" operator="greaterThanOrEqual" allowBlank="1" showInputMessage="1" showErrorMessage="1" promptTitle="Quantity of NG Produced and Sold" prompt="Specify the quantity of NG produced and sent to sale in the calendar year for permanently shut-in and plugged wells." sqref="J274:J1423" xr:uid="{5C66779F-2B7C-41DC-BD04-0DEDD88519EF}">
      <formula1>0</formula1>
    </dataValidation>
    <dataValidation type="decimal" operator="greaterThanOrEqual" allowBlank="1" showInputMessage="1" showErrorMessage="1" promptTitle="Average Flow Rate" prompt="Specify the average flow rate for all measured wells in the sub-basin that were measured by the multiphase flow meter from the initiation of the flowback to when sufficient quantities of gas were present to enable seperation." sqref="AI274:AI1423" xr:uid="{9E497F1F-FFF2-4734-9535-B28FE2B6B413}">
      <formula1>0</formula1>
    </dataValidation>
  </dataValidations>
  <hyperlinks>
    <hyperlink ref="D3" location="Introduction!A1" display="Back to Summary Tab" xr:uid="{00000000-0004-0000-0200-000000000000}"/>
    <hyperlink ref="E22" location="'(aa)(1) Onshore Production'!B27" display="CLICK HERE" xr:uid="{00000000-0004-0000-0200-000001000000}"/>
    <hyperlink ref="E23" location="'(aa)(1) Onshore Production'!B37" display="CLICK HERE" xr:uid="{00000000-0004-0000-0200-000002000000}"/>
    <hyperlink ref="F35" location="'(aa)(1) Onshore Production'!A1" display="RETURN TO TOP" xr:uid="{00000000-0004-0000-0200-000003000000}"/>
    <hyperlink ref="E24" location="'(aa)(1) Onshore Production'!B273" display="CLICK HERE" xr:uid="{00000000-0004-0000-0200-000004000000}"/>
    <hyperlink ref="F270" location="'(aa)(1) Onshore Production'!A1" display="RETURN TO TOP" xr:uid="{00000000-0004-0000-0200-000005000000}"/>
    <hyperlink ref="E25" location="'(aa)(1) Onshore Production'!B1428" display="CLICK HERE" xr:uid="{00000000-0004-0000-0200-000006000000}"/>
    <hyperlink ref="L1427" location="'(aa)(1) Onshore Production'!A1" display="RETURN TO TOP" xr:uid="{00000000-0004-0000-0200-000007000000}"/>
    <hyperlink ref="J270" location="'(aa)(1) Onshore Production'!A1" display="RETURN TO TOP" xr:uid="{00000000-0004-0000-0200-000008000000}"/>
    <hyperlink ref="T270" location="'(aa)(1) Onshore Production'!A1" display="RETURN TO TOP" xr:uid="{00000000-0004-0000-0200-000009000000}"/>
    <hyperlink ref="AJ270" location="'(aa)(1) Onshore Production'!A1" display="RETURN TO TOP" xr:uid="{00000000-0004-0000-0200-00000B000000}"/>
    <hyperlink ref="AM270" location="'(aa)(1) Onshore Production'!A1" display="RETURN TO TOP" xr:uid="{00000000-0004-0000-0200-00000D000000}"/>
    <hyperlink ref="AP270" location="'(aa)(1) Onshore Production'!A1" display="RETURN TO TOP" xr:uid="{00000000-0004-0000-0200-00000F000000}"/>
    <hyperlink ref="C18" r:id="rId1" xr:uid="{00000000-0004-0000-0200-000012000000}"/>
    <hyperlink ref="C19" r:id="rId2" xr:uid="{00000000-0004-0000-0200-000013000000}"/>
    <hyperlink ref="C20" r:id="rId3" xr:uid="{00000000-0004-0000-0200-000014000000}"/>
  </hyperlinks>
  <pageMargins left="0.7" right="0.7" top="0.75" bottom="0.75" header="0.3" footer="0.3"/>
  <pageSetup orientation="portrait" r:id="rId4"/>
  <extLst>
    <ext xmlns:x14="http://schemas.microsoft.com/office/spreadsheetml/2009/9/main" uri="{78C0D931-6437-407d-A8EE-F0AAD7539E65}">
      <x14:conditionalFormattings>
        <x14:conditionalFormatting xmlns:xm="http://schemas.microsoft.com/office/excel/2006/main">
          <x14:cfRule type="expression" priority="1316" stopIfTrue="1" id="{00000000-000E-0000-0200-000023050000}">
            <xm:f>NOT(ISNA(MATCH($G1429,'missing data parameters'!$A$2:$A$8,0)))</xm:f>
            <x14:dxf>
              <font>
                <color theme="1"/>
              </font>
              <fill>
                <patternFill>
                  <bgColor rgb="FF99CCFF"/>
                </patternFill>
              </fill>
            </x14:dxf>
          </x14:cfRule>
          <xm:sqref>I1429:I1528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HL248"/>
  <sheetViews>
    <sheetView showGridLines="0" zoomScale="85" zoomScaleNormal="85" workbookViewId="0"/>
  </sheetViews>
  <sheetFormatPr defaultColWidth="8.90625" defaultRowHeight="14" x14ac:dyDescent="0.3"/>
  <cols>
    <col min="1" max="1" width="3.6328125" style="117" customWidth="1"/>
    <col min="2" max="2" width="49.54296875" style="117" customWidth="1"/>
    <col min="3" max="3" width="40.26953125" style="117" customWidth="1"/>
    <col min="4" max="4" width="45.6328125" style="117" customWidth="1"/>
    <col min="5" max="5" width="36.6328125" style="117" customWidth="1"/>
    <col min="6" max="6" width="40.54296875" style="117" customWidth="1"/>
    <col min="7" max="7" width="32.08984375" style="117" customWidth="1"/>
    <col min="8" max="8" width="31" style="117" customWidth="1"/>
    <col min="9" max="14" width="20.6328125" style="117" customWidth="1"/>
    <col min="15" max="20" width="20.6328125" style="117" hidden="1" customWidth="1"/>
    <col min="21" max="21" width="20.90625" style="117" hidden="1" customWidth="1"/>
    <col min="22" max="22" width="20.6328125" style="126" hidden="1" customWidth="1"/>
    <col min="23" max="23" width="25.453125" style="126" hidden="1" customWidth="1"/>
    <col min="24" max="24" width="20.6328125" style="126" hidden="1" customWidth="1"/>
    <col min="25" max="27" width="14" style="126" hidden="1" customWidth="1"/>
    <col min="28" max="30" width="19.453125" style="126" hidden="1" customWidth="1"/>
    <col min="31" max="36" width="14" style="126" hidden="1" customWidth="1"/>
    <col min="37" max="37" width="14.54296875" style="126" hidden="1" customWidth="1"/>
    <col min="38" max="76" width="14" style="126" hidden="1" customWidth="1"/>
    <col min="77" max="140" width="8.90625" style="126" hidden="1" customWidth="1"/>
    <col min="141" max="144" width="8.90625" style="125" customWidth="1"/>
    <col min="145" max="176" width="8.90625" style="117" customWidth="1"/>
    <col min="177" max="16384" width="8.90625" style="117"/>
  </cols>
  <sheetData>
    <row r="1" spans="2:198" ht="20" x14ac:dyDescent="0.4">
      <c r="B1" s="79"/>
    </row>
    <row r="2" spans="2:198" ht="19" x14ac:dyDescent="0.4">
      <c r="B2" s="1" t="s">
        <v>5054</v>
      </c>
      <c r="C2" s="118"/>
      <c r="D2" s="118"/>
      <c r="E2" s="299" t="e">
        <f>IF(Introduction!E30="Yes","","This tab is not required to be reported for the industry segment selected")</f>
        <v>#N/A</v>
      </c>
      <c r="F2" s="14"/>
    </row>
    <row r="3" spans="2:198" ht="18" x14ac:dyDescent="0.4">
      <c r="B3" s="81" t="s">
        <v>43</v>
      </c>
      <c r="C3" s="82" t="str">
        <f>Introduction!D4</f>
        <v>R.10</v>
      </c>
      <c r="D3" s="110" t="s">
        <v>63</v>
      </c>
      <c r="E3" s="7"/>
      <c r="F3" s="118"/>
      <c r="G3" s="118"/>
      <c r="H3" s="244">
        <f>Introduction!H4</f>
        <v>45618</v>
      </c>
    </row>
    <row r="4" spans="2:198" x14ac:dyDescent="0.3">
      <c r="B4" s="199" t="s">
        <v>19</v>
      </c>
      <c r="C4" s="200"/>
      <c r="D4" s="200"/>
      <c r="E4" s="200"/>
      <c r="F4" s="201"/>
    </row>
    <row r="5" spans="2:198" ht="42.65" customHeight="1" x14ac:dyDescent="0.3">
      <c r="B5" s="754" t="s">
        <v>8321</v>
      </c>
      <c r="C5" s="755"/>
      <c r="D5" s="755"/>
      <c r="E5" s="755"/>
      <c r="F5" s="756"/>
      <c r="J5" s="118"/>
      <c r="K5" s="118"/>
      <c r="M5" s="118"/>
    </row>
    <row r="6" spans="2:198" x14ac:dyDescent="0.3">
      <c r="B6" s="184"/>
      <c r="C6" s="182"/>
      <c r="D6" s="182"/>
      <c r="E6" s="182"/>
      <c r="F6" s="183"/>
    </row>
    <row r="7" spans="2:198" x14ac:dyDescent="0.3">
      <c r="B7" s="181"/>
      <c r="C7" s="182"/>
      <c r="D7" s="182"/>
      <c r="E7" s="182"/>
      <c r="F7" s="183"/>
      <c r="I7" s="118"/>
      <c r="J7" s="118"/>
      <c r="K7" s="118"/>
    </row>
    <row r="8" spans="2:198" ht="14" customHeight="1" x14ac:dyDescent="0.3">
      <c r="B8" s="757" t="s">
        <v>8636</v>
      </c>
      <c r="C8" s="758"/>
      <c r="D8" s="758"/>
      <c r="E8" s="758"/>
      <c r="F8" s="759"/>
      <c r="I8" s="118"/>
      <c r="J8" s="118"/>
      <c r="K8" s="118"/>
    </row>
    <row r="9" spans="2:198" x14ac:dyDescent="0.3">
      <c r="B9" s="757"/>
      <c r="C9" s="758"/>
      <c r="D9" s="758"/>
      <c r="E9" s="758"/>
      <c r="F9" s="759"/>
      <c r="I9" s="118"/>
      <c r="J9" s="118"/>
      <c r="K9" s="118"/>
    </row>
    <row r="10" spans="2:198" ht="20" customHeight="1" x14ac:dyDescent="0.3">
      <c r="B10" s="757"/>
      <c r="C10" s="758"/>
      <c r="D10" s="758"/>
      <c r="E10" s="758"/>
      <c r="F10" s="759"/>
      <c r="I10" s="118"/>
      <c r="J10" s="118"/>
      <c r="K10" s="118"/>
    </row>
    <row r="11" spans="2:198" ht="20" customHeight="1" x14ac:dyDescent="0.35">
      <c r="B11" s="757"/>
      <c r="C11" s="758"/>
      <c r="D11" s="758"/>
      <c r="E11" s="758"/>
      <c r="F11" s="759"/>
      <c r="I11" s="118"/>
      <c r="J11" s="118"/>
      <c r="K11" s="118"/>
      <c r="V11"/>
      <c r="W11"/>
    </row>
    <row r="12" spans="2:198" ht="14.5" x14ac:dyDescent="0.35">
      <c r="B12" s="83" t="s">
        <v>20</v>
      </c>
      <c r="C12" s="84"/>
      <c r="D12" s="84"/>
      <c r="E12" s="84"/>
      <c r="F12" s="85"/>
      <c r="I12" s="118"/>
      <c r="J12" s="118"/>
      <c r="K12" s="118"/>
      <c r="V12"/>
      <c r="W12"/>
      <c r="AC12" s="116"/>
    </row>
    <row r="13" spans="2:198" ht="14.5" x14ac:dyDescent="0.35">
      <c r="B13" s="15" t="s">
        <v>61</v>
      </c>
      <c r="C13" s="267" t="s">
        <v>4779</v>
      </c>
      <c r="D13" s="219"/>
      <c r="E13" s="219"/>
      <c r="F13" s="103"/>
      <c r="V13"/>
      <c r="W13"/>
    </row>
    <row r="14" spans="2:198" s="121" customFormat="1" x14ac:dyDescent="0.3">
      <c r="B14" s="99" t="s">
        <v>62</v>
      </c>
      <c r="C14" s="267" t="s">
        <v>8623</v>
      </c>
      <c r="D14" s="26"/>
      <c r="E14" s="26"/>
      <c r="F14" s="87"/>
      <c r="G14" s="117"/>
      <c r="H14" s="117"/>
      <c r="O14" s="117"/>
      <c r="P14" s="117"/>
      <c r="Q14" s="117"/>
      <c r="R14" s="117"/>
      <c r="S14" s="117"/>
      <c r="T14" s="117"/>
      <c r="V14" s="55"/>
      <c r="W14" s="55"/>
      <c r="X14" s="239" t="s">
        <v>4941</v>
      </c>
      <c r="Y14" s="51" t="s">
        <v>4942</v>
      </c>
      <c r="Z14" s="51" t="s">
        <v>4943</v>
      </c>
      <c r="AA14" s="51" t="s">
        <v>4944</v>
      </c>
      <c r="AB14" s="51" t="s">
        <v>4945</v>
      </c>
      <c r="AC14" s="51" t="s">
        <v>4946</v>
      </c>
      <c r="AD14" s="51" t="s">
        <v>4947</v>
      </c>
      <c r="AE14" s="51" t="s">
        <v>4948</v>
      </c>
      <c r="AF14" s="51" t="s">
        <v>4949</v>
      </c>
      <c r="AG14" s="51" t="s">
        <v>4950</v>
      </c>
      <c r="AH14" s="51" t="s">
        <v>4951</v>
      </c>
      <c r="AI14" s="51" t="s">
        <v>4952</v>
      </c>
      <c r="AJ14" s="51" t="s">
        <v>4953</v>
      </c>
      <c r="AK14" s="51" t="s">
        <v>4954</v>
      </c>
      <c r="AL14" s="51" t="s">
        <v>4955</v>
      </c>
      <c r="AM14" s="51" t="s">
        <v>4956</v>
      </c>
      <c r="AN14" s="51" t="s">
        <v>4957</v>
      </c>
      <c r="AO14" s="51" t="s">
        <v>4958</v>
      </c>
      <c r="AP14" s="51" t="s">
        <v>4959</v>
      </c>
      <c r="AQ14" s="51" t="s">
        <v>4960</v>
      </c>
      <c r="AR14" s="51" t="s">
        <v>4961</v>
      </c>
      <c r="AS14" s="51" t="s">
        <v>4962</v>
      </c>
      <c r="AT14" s="51" t="s">
        <v>4963</v>
      </c>
      <c r="AU14" s="51" t="s">
        <v>4964</v>
      </c>
      <c r="AV14" s="51" t="s">
        <v>4965</v>
      </c>
      <c r="AW14" s="51" t="s">
        <v>4966</v>
      </c>
      <c r="AX14" s="51" t="s">
        <v>4967</v>
      </c>
      <c r="AY14" s="51" t="s">
        <v>4968</v>
      </c>
      <c r="AZ14" s="51" t="s">
        <v>4969</v>
      </c>
      <c r="BA14" s="51" t="s">
        <v>4970</v>
      </c>
      <c r="BB14" s="51" t="s">
        <v>4971</v>
      </c>
      <c r="BC14" s="51" t="s">
        <v>4972</v>
      </c>
      <c r="BD14" s="51" t="s">
        <v>4973</v>
      </c>
      <c r="BE14" s="51" t="s">
        <v>4974</v>
      </c>
      <c r="BF14" s="51" t="s">
        <v>4975</v>
      </c>
      <c r="BG14" s="51" t="s">
        <v>4976</v>
      </c>
      <c r="BH14" s="51" t="s">
        <v>4977</v>
      </c>
      <c r="BI14" s="51" t="s">
        <v>4978</v>
      </c>
      <c r="BJ14" s="51" t="s">
        <v>4979</v>
      </c>
      <c r="BK14" s="51" t="s">
        <v>4980</v>
      </c>
      <c r="BL14" s="51" t="s">
        <v>4981</v>
      </c>
      <c r="BM14" s="51" t="s">
        <v>4982</v>
      </c>
      <c r="BN14" s="51" t="s">
        <v>4983</v>
      </c>
      <c r="BO14" s="51" t="s">
        <v>4984</v>
      </c>
      <c r="BP14" s="51" t="s">
        <v>4985</v>
      </c>
      <c r="BQ14" s="51" t="s">
        <v>4986</v>
      </c>
      <c r="BR14" s="51" t="s">
        <v>4987</v>
      </c>
      <c r="BS14" s="51" t="s">
        <v>4988</v>
      </c>
      <c r="BT14" s="51" t="s">
        <v>4989</v>
      </c>
      <c r="BU14" s="51" t="s">
        <v>4990</v>
      </c>
      <c r="BV14" s="51" t="s">
        <v>4991</v>
      </c>
      <c r="BW14" s="51" t="s">
        <v>4992</v>
      </c>
      <c r="BX14" s="51" t="s">
        <v>4993</v>
      </c>
      <c r="BY14" s="51" t="s">
        <v>4994</v>
      </c>
      <c r="BZ14" s="51" t="s">
        <v>4995</v>
      </c>
      <c r="CA14" s="51" t="s">
        <v>4996</v>
      </c>
      <c r="CB14" s="51" t="s">
        <v>4997</v>
      </c>
      <c r="CC14" s="51" t="s">
        <v>4998</v>
      </c>
      <c r="CD14" s="51" t="s">
        <v>4999</v>
      </c>
      <c r="CE14" s="51" t="s">
        <v>5000</v>
      </c>
      <c r="CF14" s="51" t="s">
        <v>5001</v>
      </c>
      <c r="CG14" s="51" t="s">
        <v>5002</v>
      </c>
      <c r="CH14" s="51" t="s">
        <v>5003</v>
      </c>
      <c r="CI14" s="51" t="s">
        <v>5004</v>
      </c>
      <c r="CJ14" s="51" t="s">
        <v>5005</v>
      </c>
      <c r="CK14" s="51" t="s">
        <v>5006</v>
      </c>
      <c r="CL14" s="51" t="s">
        <v>5007</v>
      </c>
      <c r="CM14" s="51" t="s">
        <v>5008</v>
      </c>
      <c r="CN14" s="51" t="s">
        <v>5009</v>
      </c>
      <c r="CO14" s="51" t="s">
        <v>5010</v>
      </c>
      <c r="CP14" s="51" t="s">
        <v>5011</v>
      </c>
      <c r="CQ14" s="51" t="s">
        <v>5012</v>
      </c>
      <c r="CR14" s="51" t="s">
        <v>5013</v>
      </c>
      <c r="CS14" s="51" t="s">
        <v>5014</v>
      </c>
      <c r="CT14" s="51" t="s">
        <v>5015</v>
      </c>
      <c r="CU14" s="51" t="s">
        <v>5016</v>
      </c>
      <c r="CV14" s="51" t="s">
        <v>5017</v>
      </c>
      <c r="CW14" s="51" t="s">
        <v>5018</v>
      </c>
      <c r="CX14" s="51" t="s">
        <v>5019</v>
      </c>
      <c r="CY14" s="51" t="s">
        <v>5020</v>
      </c>
      <c r="CZ14" s="51" t="s">
        <v>5021</v>
      </c>
      <c r="DA14" s="51" t="s">
        <v>5022</v>
      </c>
      <c r="DB14" s="51" t="s">
        <v>5023</v>
      </c>
      <c r="DC14" s="51" t="s">
        <v>5024</v>
      </c>
      <c r="DD14" s="51" t="s">
        <v>5025</v>
      </c>
      <c r="DE14" s="51" t="s">
        <v>5026</v>
      </c>
      <c r="DF14" s="51" t="s">
        <v>5027</v>
      </c>
      <c r="DG14" s="51" t="s">
        <v>5028</v>
      </c>
      <c r="DH14" s="51" t="s">
        <v>5029</v>
      </c>
      <c r="DI14" s="51" t="s">
        <v>5030</v>
      </c>
      <c r="DJ14" s="51" t="s">
        <v>5031</v>
      </c>
      <c r="DK14" s="51" t="s">
        <v>5032</v>
      </c>
      <c r="DL14" s="51" t="s">
        <v>5033</v>
      </c>
      <c r="DM14" s="51" t="s">
        <v>5034</v>
      </c>
      <c r="DN14" s="51" t="s">
        <v>5035</v>
      </c>
      <c r="DO14" s="51" t="s">
        <v>5036</v>
      </c>
      <c r="DP14" s="51" t="s">
        <v>5037</v>
      </c>
      <c r="DQ14" s="51" t="s">
        <v>5038</v>
      </c>
      <c r="DR14" s="51" t="s">
        <v>5039</v>
      </c>
      <c r="DS14" s="51" t="s">
        <v>5040</v>
      </c>
      <c r="DT14" s="51" t="s">
        <v>5041</v>
      </c>
      <c r="DU14" s="51" t="s">
        <v>5042</v>
      </c>
      <c r="DV14" s="51" t="s">
        <v>5043</v>
      </c>
      <c r="DW14" s="51" t="s">
        <v>5044</v>
      </c>
      <c r="DX14" s="51" t="s">
        <v>5045</v>
      </c>
      <c r="DY14" s="51" t="s">
        <v>5046</v>
      </c>
      <c r="DZ14" s="51" t="s">
        <v>5047</v>
      </c>
      <c r="EA14" s="51" t="s">
        <v>5048</v>
      </c>
      <c r="EB14" s="51" t="s">
        <v>5049</v>
      </c>
      <c r="EC14" s="51" t="s">
        <v>5050</v>
      </c>
      <c r="ED14" s="51" t="s">
        <v>5051</v>
      </c>
      <c r="EE14" s="51" t="s">
        <v>5052</v>
      </c>
      <c r="EF14" s="51" t="s">
        <v>5053</v>
      </c>
      <c r="EG14" s="55"/>
      <c r="EH14" s="55"/>
      <c r="EI14" s="55"/>
      <c r="EJ14" s="55"/>
      <c r="EK14" s="56"/>
      <c r="EL14" s="56"/>
      <c r="EM14" s="56"/>
      <c r="EN14" s="56"/>
    </row>
    <row r="15" spans="2:198" ht="15.75" customHeight="1" x14ac:dyDescent="0.35">
      <c r="B15" s="16" t="s">
        <v>3653</v>
      </c>
      <c r="C15" s="270" t="s">
        <v>8625</v>
      </c>
      <c r="D15" s="100"/>
      <c r="E15" s="100"/>
      <c r="F15" s="191"/>
      <c r="V15" s="50" t="s">
        <v>56</v>
      </c>
      <c r="W15"/>
      <c r="X15" s="50" t="str">
        <f>IF($B$180="","",IF(LEFT($B$180,4)="160A","GB_"&amp;LEFT($B$180,4),"GB_"&amp;LEFT($B$180,3)))</f>
        <v/>
      </c>
      <c r="Y15" s="116" t="s">
        <v>5055</v>
      </c>
      <c r="Z15" s="116" t="s">
        <v>5056</v>
      </c>
      <c r="AA15" s="116" t="s">
        <v>5057</v>
      </c>
      <c r="AB15" s="116" t="s">
        <v>5058</v>
      </c>
      <c r="AC15" s="116" t="s">
        <v>5059</v>
      </c>
      <c r="AD15" s="116" t="s">
        <v>5060</v>
      </c>
      <c r="AE15" s="116" t="s">
        <v>5061</v>
      </c>
      <c r="AF15" s="116" t="s">
        <v>5062</v>
      </c>
      <c r="AG15" s="116" t="s">
        <v>5063</v>
      </c>
      <c r="AH15" s="116" t="s">
        <v>5064</v>
      </c>
      <c r="AI15" s="116" t="s">
        <v>5065</v>
      </c>
      <c r="AJ15" s="116" t="s">
        <v>5066</v>
      </c>
      <c r="AK15" s="116" t="s">
        <v>5067</v>
      </c>
      <c r="AL15" s="116" t="s">
        <v>5068</v>
      </c>
      <c r="AM15" s="116" t="s">
        <v>5069</v>
      </c>
      <c r="AN15" s="116" t="s">
        <v>5070</v>
      </c>
      <c r="AO15" s="116" t="s">
        <v>5071</v>
      </c>
      <c r="AP15" s="116" t="s">
        <v>5072</v>
      </c>
      <c r="AQ15" s="116" t="s">
        <v>5073</v>
      </c>
      <c r="AR15" s="116" t="s">
        <v>5074</v>
      </c>
      <c r="AS15" s="116" t="s">
        <v>5075</v>
      </c>
      <c r="AT15" s="116" t="s">
        <v>5076</v>
      </c>
      <c r="AU15" s="116" t="s">
        <v>5077</v>
      </c>
      <c r="AV15" s="116" t="s">
        <v>5078</v>
      </c>
      <c r="AW15" s="116" t="s">
        <v>5079</v>
      </c>
      <c r="AX15" s="116" t="s">
        <v>5080</v>
      </c>
      <c r="AY15" s="116" t="s">
        <v>5081</v>
      </c>
      <c r="AZ15" s="116" t="s">
        <v>5082</v>
      </c>
      <c r="BA15" s="116" t="s">
        <v>5083</v>
      </c>
      <c r="BB15" s="116" t="s">
        <v>5084</v>
      </c>
      <c r="BC15" s="116" t="s">
        <v>5085</v>
      </c>
      <c r="BD15" s="116" t="s">
        <v>5086</v>
      </c>
      <c r="BE15" s="116" t="s">
        <v>5087</v>
      </c>
      <c r="BF15" s="116" t="s">
        <v>5088</v>
      </c>
      <c r="BG15" s="116" t="s">
        <v>5089</v>
      </c>
      <c r="BH15" s="116" t="s">
        <v>5090</v>
      </c>
      <c r="BI15" s="116" t="s">
        <v>5091</v>
      </c>
      <c r="BJ15" s="116" t="s">
        <v>5092</v>
      </c>
      <c r="BK15" s="116" t="s">
        <v>5093</v>
      </c>
      <c r="BL15" s="116" t="s">
        <v>5094</v>
      </c>
      <c r="BM15" s="116" t="s">
        <v>5095</v>
      </c>
      <c r="BN15" s="116" t="s">
        <v>7673</v>
      </c>
      <c r="BO15" s="116" t="s">
        <v>7674</v>
      </c>
      <c r="BP15" s="116" t="s">
        <v>7675</v>
      </c>
      <c r="BQ15" s="116" t="s">
        <v>7676</v>
      </c>
      <c r="BR15" s="116" t="s">
        <v>7677</v>
      </c>
      <c r="BS15" s="116" t="s">
        <v>7678</v>
      </c>
      <c r="BT15" s="116" t="s">
        <v>7679</v>
      </c>
      <c r="BU15" s="116" t="s">
        <v>7680</v>
      </c>
      <c r="BV15" s="116" t="s">
        <v>7681</v>
      </c>
      <c r="BW15" s="116" t="s">
        <v>7682</v>
      </c>
      <c r="BX15" s="116" t="s">
        <v>7683</v>
      </c>
      <c r="BY15" s="116" t="s">
        <v>7684</v>
      </c>
      <c r="BZ15" s="116" t="s">
        <v>7685</v>
      </c>
      <c r="CA15" s="116" t="s">
        <v>7686</v>
      </c>
      <c r="CB15" s="116" t="s">
        <v>7687</v>
      </c>
      <c r="CC15" s="116" t="s">
        <v>7688</v>
      </c>
      <c r="CD15" s="116" t="s">
        <v>7689</v>
      </c>
      <c r="CE15" s="116" t="s">
        <v>7690</v>
      </c>
      <c r="CF15" s="116" t="s">
        <v>7691</v>
      </c>
      <c r="CG15" s="116" t="s">
        <v>7692</v>
      </c>
      <c r="CH15" s="116" t="s">
        <v>7693</v>
      </c>
      <c r="CI15" s="116" t="s">
        <v>7694</v>
      </c>
      <c r="CJ15" s="116" t="s">
        <v>7695</v>
      </c>
      <c r="CK15" s="116" t="s">
        <v>7696</v>
      </c>
      <c r="CL15" s="116" t="s">
        <v>7697</v>
      </c>
      <c r="CM15" s="116" t="s">
        <v>7698</v>
      </c>
      <c r="CN15" s="116" t="s">
        <v>7699</v>
      </c>
      <c r="CO15" s="116" t="s">
        <v>7700</v>
      </c>
      <c r="CP15" s="116" t="s">
        <v>7701</v>
      </c>
      <c r="CQ15" s="116" t="s">
        <v>7702</v>
      </c>
      <c r="CR15" s="116" t="s">
        <v>7703</v>
      </c>
      <c r="CS15" s="116" t="s">
        <v>7704</v>
      </c>
      <c r="CT15" s="116" t="s">
        <v>7705</v>
      </c>
      <c r="CU15" s="116" t="s">
        <v>7706</v>
      </c>
      <c r="CV15" s="116" t="s">
        <v>7707</v>
      </c>
      <c r="CW15" s="116" t="s">
        <v>7708</v>
      </c>
      <c r="CX15" s="116" t="s">
        <v>7709</v>
      </c>
      <c r="CY15" s="116" t="s">
        <v>7710</v>
      </c>
      <c r="CZ15" s="116" t="s">
        <v>7711</v>
      </c>
      <c r="DA15" s="116" t="s">
        <v>7712</v>
      </c>
      <c r="DB15" s="116" t="s">
        <v>7713</v>
      </c>
      <c r="DC15" s="116" t="s">
        <v>7714</v>
      </c>
      <c r="DD15" s="116" t="s">
        <v>7715</v>
      </c>
      <c r="DE15" s="116" t="s">
        <v>7716</v>
      </c>
      <c r="DF15" s="116" t="s">
        <v>7717</v>
      </c>
      <c r="DG15" s="116" t="s">
        <v>7718</v>
      </c>
      <c r="DH15" s="116" t="s">
        <v>7719</v>
      </c>
      <c r="DI15" s="116" t="s">
        <v>7720</v>
      </c>
      <c r="DJ15" s="116" t="s">
        <v>7721</v>
      </c>
      <c r="DK15" s="116" t="s">
        <v>7722</v>
      </c>
      <c r="DL15" s="116" t="s">
        <v>7723</v>
      </c>
      <c r="DM15" s="116" t="s">
        <v>7724</v>
      </c>
      <c r="DN15" s="116" t="s">
        <v>7725</v>
      </c>
      <c r="DO15" s="116" t="s">
        <v>7726</v>
      </c>
      <c r="DP15" s="116" t="s">
        <v>7727</v>
      </c>
      <c r="DQ15" s="116" t="s">
        <v>7728</v>
      </c>
      <c r="DR15" s="116" t="s">
        <v>7729</v>
      </c>
      <c r="DS15" s="116" t="s">
        <v>7730</v>
      </c>
      <c r="DT15" s="116" t="s">
        <v>7731</v>
      </c>
      <c r="DU15" s="116" t="s">
        <v>7732</v>
      </c>
      <c r="DV15" s="116" t="s">
        <v>7733</v>
      </c>
      <c r="DW15" s="116" t="s">
        <v>7734</v>
      </c>
      <c r="DX15" s="116" t="s">
        <v>7735</v>
      </c>
      <c r="DY15" s="116" t="s">
        <v>7736</v>
      </c>
      <c r="DZ15" s="116" t="s">
        <v>7737</v>
      </c>
      <c r="EA15" s="116" t="s">
        <v>7738</v>
      </c>
      <c r="EB15" s="116" t="s">
        <v>7739</v>
      </c>
      <c r="EC15" s="116" t="s">
        <v>7740</v>
      </c>
      <c r="ED15" s="116" t="s">
        <v>7741</v>
      </c>
      <c r="EE15" s="116" t="s">
        <v>7742</v>
      </c>
      <c r="EF15" s="116" t="s">
        <v>7743</v>
      </c>
      <c r="EG15"/>
      <c r="EH15"/>
      <c r="EI15"/>
      <c r="EJ15"/>
      <c r="EK15" s="648"/>
      <c r="EL15" s="648"/>
      <c r="EM15" s="648"/>
      <c r="EN15" s="648"/>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row>
    <row r="16" spans="2:198" ht="15.75" customHeight="1" x14ac:dyDescent="0.35">
      <c r="B16" s="162"/>
      <c r="C16" s="22"/>
      <c r="D16" s="26"/>
      <c r="E16" s="26"/>
      <c r="F16" s="26"/>
      <c r="G16" s="26"/>
      <c r="H16" s="26"/>
      <c r="V16" s="50" t="e">
        <f>Introduction!E29</f>
        <v>#N/A</v>
      </c>
      <c r="W16"/>
      <c r="X16"/>
      <c r="Y16" s="116" t="s">
        <v>5096</v>
      </c>
      <c r="Z16" s="116" t="s">
        <v>5097</v>
      </c>
      <c r="AA16" s="116" t="s">
        <v>5098</v>
      </c>
      <c r="AB16" s="116" t="s">
        <v>5099</v>
      </c>
      <c r="AC16" s="116" t="s">
        <v>5100</v>
      </c>
      <c r="AD16" s="116" t="s">
        <v>5101</v>
      </c>
      <c r="AE16" s="116" t="s">
        <v>5102</v>
      </c>
      <c r="AF16" s="116" t="s">
        <v>5103</v>
      </c>
      <c r="AG16" s="116" t="s">
        <v>5104</v>
      </c>
      <c r="AH16" s="116" t="s">
        <v>5105</v>
      </c>
      <c r="AI16" s="116" t="s">
        <v>5106</v>
      </c>
      <c r="AJ16" s="116" t="s">
        <v>5107</v>
      </c>
      <c r="AK16" s="116" t="s">
        <v>5108</v>
      </c>
      <c r="AL16" s="116" t="s">
        <v>5109</v>
      </c>
      <c r="AM16" s="116" t="s">
        <v>5110</v>
      </c>
      <c r="AN16" s="116" t="s">
        <v>5111</v>
      </c>
      <c r="AO16" s="116" t="s">
        <v>5112</v>
      </c>
      <c r="AP16" s="116" t="s">
        <v>5113</v>
      </c>
      <c r="AQ16" s="116" t="s">
        <v>5114</v>
      </c>
      <c r="AR16" s="116" t="s">
        <v>5115</v>
      </c>
      <c r="AS16" s="116" t="s">
        <v>5116</v>
      </c>
      <c r="AT16" s="116" t="s">
        <v>5117</v>
      </c>
      <c r="AU16" s="116" t="s">
        <v>5118</v>
      </c>
      <c r="AV16" s="116" t="s">
        <v>5119</v>
      </c>
      <c r="AW16" s="116" t="s">
        <v>5120</v>
      </c>
      <c r="AX16" s="116" t="s">
        <v>5121</v>
      </c>
      <c r="AY16" s="116" t="s">
        <v>5122</v>
      </c>
      <c r="AZ16" s="116" t="s">
        <v>5123</v>
      </c>
      <c r="BA16" s="116" t="s">
        <v>5124</v>
      </c>
      <c r="BB16" s="116" t="s">
        <v>5125</v>
      </c>
      <c r="BC16" s="116" t="s">
        <v>5126</v>
      </c>
      <c r="BD16" s="116" t="s">
        <v>5127</v>
      </c>
      <c r="BE16" s="116" t="s">
        <v>5128</v>
      </c>
      <c r="BF16" s="116" t="s">
        <v>5129</v>
      </c>
      <c r="BG16" s="116" t="s">
        <v>5130</v>
      </c>
      <c r="BH16" s="116" t="s">
        <v>5131</v>
      </c>
      <c r="BI16" s="116" t="s">
        <v>5132</v>
      </c>
      <c r="BJ16" s="116" t="s">
        <v>5133</v>
      </c>
      <c r="BK16" s="116" t="s">
        <v>5134</v>
      </c>
      <c r="BL16" s="116" t="s">
        <v>5135</v>
      </c>
      <c r="BM16" s="116" t="s">
        <v>5136</v>
      </c>
      <c r="BN16" s="116" t="s">
        <v>7744</v>
      </c>
      <c r="BO16" s="116" t="s">
        <v>7745</v>
      </c>
      <c r="BP16" s="116" t="s">
        <v>7746</v>
      </c>
      <c r="BQ16" s="116" t="s">
        <v>7747</v>
      </c>
      <c r="BR16" s="116" t="s">
        <v>7748</v>
      </c>
      <c r="BS16" s="116" t="s">
        <v>7749</v>
      </c>
      <c r="BT16" s="116" t="s">
        <v>7750</v>
      </c>
      <c r="BU16" s="116" t="s">
        <v>7751</v>
      </c>
      <c r="BV16" s="116" t="s">
        <v>7752</v>
      </c>
      <c r="BW16" s="116" t="s">
        <v>7753</v>
      </c>
      <c r="BX16" s="116" t="s">
        <v>7754</v>
      </c>
      <c r="BY16" s="116" t="s">
        <v>7755</v>
      </c>
      <c r="BZ16" s="116" t="s">
        <v>7756</v>
      </c>
      <c r="CA16" s="116" t="s">
        <v>7757</v>
      </c>
      <c r="CB16" s="116" t="s">
        <v>7758</v>
      </c>
      <c r="CC16" s="116" t="s">
        <v>7759</v>
      </c>
      <c r="CD16" s="116" t="s">
        <v>7760</v>
      </c>
      <c r="CE16" s="116"/>
      <c r="CF16" s="116" t="s">
        <v>7761</v>
      </c>
      <c r="CG16" s="116" t="s">
        <v>7762</v>
      </c>
      <c r="CH16" s="116" t="s">
        <v>7763</v>
      </c>
      <c r="CI16" s="116" t="s">
        <v>7764</v>
      </c>
      <c r="CJ16" s="116"/>
      <c r="CK16" s="116" t="s">
        <v>7765</v>
      </c>
      <c r="CL16" s="116" t="s">
        <v>7766</v>
      </c>
      <c r="CM16" s="116" t="s">
        <v>7767</v>
      </c>
      <c r="CN16" s="116" t="s">
        <v>7768</v>
      </c>
      <c r="CO16" s="116" t="s">
        <v>7769</v>
      </c>
      <c r="CP16" s="116" t="s">
        <v>7770</v>
      </c>
      <c r="CQ16" s="116" t="s">
        <v>7771</v>
      </c>
      <c r="CR16" s="116" t="s">
        <v>7772</v>
      </c>
      <c r="CS16" s="116" t="s">
        <v>7773</v>
      </c>
      <c r="CT16" s="116" t="s">
        <v>7774</v>
      </c>
      <c r="CU16" s="116" t="s">
        <v>7775</v>
      </c>
      <c r="CV16" s="116" t="s">
        <v>7776</v>
      </c>
      <c r="CW16" s="116" t="s">
        <v>7777</v>
      </c>
      <c r="CX16" s="116" t="s">
        <v>7778</v>
      </c>
      <c r="CY16" s="116" t="s">
        <v>7779</v>
      </c>
      <c r="CZ16" s="116" t="s">
        <v>7780</v>
      </c>
      <c r="DA16" s="116"/>
      <c r="DB16" s="116" t="s">
        <v>7781</v>
      </c>
      <c r="DC16" s="116" t="s">
        <v>7782</v>
      </c>
      <c r="DD16" s="116"/>
      <c r="DE16" s="116" t="s">
        <v>7783</v>
      </c>
      <c r="DF16" s="116" t="s">
        <v>7784</v>
      </c>
      <c r="DG16" s="116" t="s">
        <v>7785</v>
      </c>
      <c r="DH16" s="116"/>
      <c r="DI16" s="116" t="s">
        <v>7786</v>
      </c>
      <c r="DJ16" s="116" t="s">
        <v>7787</v>
      </c>
      <c r="DK16" s="116" t="s">
        <v>7788</v>
      </c>
      <c r="DL16" s="116" t="s">
        <v>7789</v>
      </c>
      <c r="DM16" s="116" t="s">
        <v>7790</v>
      </c>
      <c r="DN16" s="116"/>
      <c r="DO16" s="116"/>
      <c r="DP16" s="116" t="s">
        <v>7791</v>
      </c>
      <c r="DQ16" s="116"/>
      <c r="DR16" s="116" t="s">
        <v>7792</v>
      </c>
      <c r="DS16" s="116" t="s">
        <v>7793</v>
      </c>
      <c r="DT16" s="116" t="s">
        <v>7794</v>
      </c>
      <c r="DU16" s="116" t="s">
        <v>7795</v>
      </c>
      <c r="DV16" s="116" t="s">
        <v>7796</v>
      </c>
      <c r="DW16" s="116" t="s">
        <v>7797</v>
      </c>
      <c r="DX16" s="116" t="s">
        <v>7798</v>
      </c>
      <c r="DY16" s="116" t="s">
        <v>7799</v>
      </c>
      <c r="DZ16" s="116" t="s">
        <v>7800</v>
      </c>
      <c r="EA16" s="116" t="s">
        <v>7801</v>
      </c>
      <c r="EB16" s="116" t="s">
        <v>7802</v>
      </c>
      <c r="EC16" s="116" t="s">
        <v>7803</v>
      </c>
      <c r="ED16" s="116" t="s">
        <v>7804</v>
      </c>
      <c r="EE16" s="116" t="s">
        <v>7805</v>
      </c>
      <c r="EF16" s="116"/>
      <c r="EG16"/>
      <c r="EH16"/>
      <c r="EI16"/>
      <c r="EJ16"/>
      <c r="EK16" s="648"/>
      <c r="EL16" s="648"/>
      <c r="EM16" s="648"/>
      <c r="EN16" s="648"/>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row>
    <row r="17" spans="1:220" ht="15.75" customHeight="1" x14ac:dyDescent="0.35">
      <c r="A17" s="161"/>
      <c r="B17" s="162"/>
      <c r="C17" s="161"/>
      <c r="D17" s="135" t="s">
        <v>4360</v>
      </c>
      <c r="E17" s="129" t="s">
        <v>79</v>
      </c>
      <c r="F17" s="161"/>
      <c r="G17" s="26"/>
      <c r="H17" s="26"/>
      <c r="I17" s="161"/>
      <c r="J17" s="161"/>
      <c r="K17" s="161"/>
      <c r="L17" s="161"/>
      <c r="M17" s="161"/>
      <c r="N17" s="161"/>
      <c r="U17" s="161"/>
      <c r="W17"/>
      <c r="X17"/>
      <c r="Y17" s="116" t="s">
        <v>5137</v>
      </c>
      <c r="Z17" s="116" t="s">
        <v>5138</v>
      </c>
      <c r="AA17" s="116" t="s">
        <v>5139</v>
      </c>
      <c r="AB17" s="116" t="s">
        <v>5140</v>
      </c>
      <c r="AC17" s="116" t="s">
        <v>5141</v>
      </c>
      <c r="AD17" s="116" t="s">
        <v>5142</v>
      </c>
      <c r="AE17" s="116" t="s">
        <v>5143</v>
      </c>
      <c r="AF17" s="116" t="s">
        <v>5144</v>
      </c>
      <c r="AG17" s="116" t="s">
        <v>5145</v>
      </c>
      <c r="AH17" s="116" t="s">
        <v>5146</v>
      </c>
      <c r="AI17" s="116" t="s">
        <v>5147</v>
      </c>
      <c r="AJ17" s="116" t="s">
        <v>5148</v>
      </c>
      <c r="AK17" s="116" t="s">
        <v>5149</v>
      </c>
      <c r="AL17" s="116" t="s">
        <v>5150</v>
      </c>
      <c r="AM17" s="116" t="s">
        <v>5151</v>
      </c>
      <c r="AN17" s="116" t="s">
        <v>5152</v>
      </c>
      <c r="AO17" s="116" t="s">
        <v>5153</v>
      </c>
      <c r="AP17" s="116" t="s">
        <v>5154</v>
      </c>
      <c r="AQ17" s="116" t="s">
        <v>5155</v>
      </c>
      <c r="AR17" s="116" t="s">
        <v>5156</v>
      </c>
      <c r="AS17" s="116" t="s">
        <v>5157</v>
      </c>
      <c r="AT17" s="116" t="s">
        <v>5158</v>
      </c>
      <c r="AU17" s="116" t="s">
        <v>5159</v>
      </c>
      <c r="AV17" s="116" t="s">
        <v>5160</v>
      </c>
      <c r="AW17" s="116" t="s">
        <v>5161</v>
      </c>
      <c r="AX17" s="116" t="s">
        <v>5162</v>
      </c>
      <c r="AY17" s="116" t="s">
        <v>5163</v>
      </c>
      <c r="AZ17" s="116" t="s">
        <v>5164</v>
      </c>
      <c r="BA17" s="116" t="s">
        <v>5165</v>
      </c>
      <c r="BB17" s="116" t="s">
        <v>5166</v>
      </c>
      <c r="BC17" s="116" t="s">
        <v>5167</v>
      </c>
      <c r="BD17" s="116" t="s">
        <v>5168</v>
      </c>
      <c r="BE17" s="116" t="s">
        <v>5169</v>
      </c>
      <c r="BF17" s="116" t="s">
        <v>5170</v>
      </c>
      <c r="BG17" s="116" t="s">
        <v>5171</v>
      </c>
      <c r="BH17" s="116" t="s">
        <v>5172</v>
      </c>
      <c r="BI17" s="116" t="s">
        <v>5173</v>
      </c>
      <c r="BJ17" s="116" t="s">
        <v>5174</v>
      </c>
      <c r="BK17" s="116" t="s">
        <v>5175</v>
      </c>
      <c r="BL17" s="116" t="s">
        <v>5176</v>
      </c>
      <c r="BM17" s="116" t="s">
        <v>5177</v>
      </c>
      <c r="BN17" s="116" t="s">
        <v>7806</v>
      </c>
      <c r="BO17" s="116" t="s">
        <v>7807</v>
      </c>
      <c r="BP17" s="116"/>
      <c r="BQ17" s="116" t="s">
        <v>7808</v>
      </c>
      <c r="BR17" s="116" t="s">
        <v>7809</v>
      </c>
      <c r="BS17" s="116" t="s">
        <v>7810</v>
      </c>
      <c r="BT17" s="116" t="s">
        <v>7811</v>
      </c>
      <c r="BU17" s="116"/>
      <c r="BV17" s="116" t="s">
        <v>7812</v>
      </c>
      <c r="BW17" s="116" t="s">
        <v>7813</v>
      </c>
      <c r="BX17" s="116"/>
      <c r="BY17" s="116" t="s">
        <v>7814</v>
      </c>
      <c r="BZ17" s="116" t="s">
        <v>7815</v>
      </c>
      <c r="CA17" s="116" t="s">
        <v>7816</v>
      </c>
      <c r="CB17" s="116" t="s">
        <v>7817</v>
      </c>
      <c r="CC17" s="116" t="s">
        <v>7818</v>
      </c>
      <c r="CD17" s="116" t="s">
        <v>7819</v>
      </c>
      <c r="CE17" s="116"/>
      <c r="CF17" s="116"/>
      <c r="CG17" s="116" t="s">
        <v>7820</v>
      </c>
      <c r="CH17" s="116" t="s">
        <v>7821</v>
      </c>
      <c r="CI17" s="116"/>
      <c r="CJ17" s="116"/>
      <c r="CK17" s="116" t="s">
        <v>7822</v>
      </c>
      <c r="CL17" s="116" t="s">
        <v>7823</v>
      </c>
      <c r="CM17" s="116" t="s">
        <v>7824</v>
      </c>
      <c r="CN17" s="116" t="s">
        <v>7825</v>
      </c>
      <c r="CO17" s="116" t="s">
        <v>7826</v>
      </c>
      <c r="CP17" s="116" t="s">
        <v>7827</v>
      </c>
      <c r="CQ17" s="116"/>
      <c r="CR17" s="116" t="s">
        <v>7828</v>
      </c>
      <c r="CS17" s="116" t="s">
        <v>7829</v>
      </c>
      <c r="CT17" s="116" t="s">
        <v>7830</v>
      </c>
      <c r="CU17" s="116" t="s">
        <v>7831</v>
      </c>
      <c r="CV17" s="116" t="s">
        <v>7832</v>
      </c>
      <c r="CW17" s="116" t="s">
        <v>7833</v>
      </c>
      <c r="CX17" s="116" t="s">
        <v>7834</v>
      </c>
      <c r="CY17" s="116" t="s">
        <v>7835</v>
      </c>
      <c r="CZ17" s="116" t="s">
        <v>7836</v>
      </c>
      <c r="DA17" s="116"/>
      <c r="DB17" s="116"/>
      <c r="DC17" s="116" t="s">
        <v>7837</v>
      </c>
      <c r="DD17" s="116"/>
      <c r="DE17" s="116" t="s">
        <v>7838</v>
      </c>
      <c r="DF17" s="116" t="s">
        <v>7839</v>
      </c>
      <c r="DG17" s="116" t="s">
        <v>7840</v>
      </c>
      <c r="DH17" s="116"/>
      <c r="DI17" s="116" t="s">
        <v>7841</v>
      </c>
      <c r="DJ17" s="116" t="s">
        <v>7842</v>
      </c>
      <c r="DK17" s="116" t="s">
        <v>7843</v>
      </c>
      <c r="DL17" s="116"/>
      <c r="DM17" s="116" t="s">
        <v>7844</v>
      </c>
      <c r="DN17" s="116"/>
      <c r="DO17" s="116"/>
      <c r="DP17" s="116"/>
      <c r="DQ17" s="116"/>
      <c r="DR17" s="116" t="s">
        <v>7845</v>
      </c>
      <c r="DS17" s="116" t="s">
        <v>7846</v>
      </c>
      <c r="DT17" s="116" t="s">
        <v>7847</v>
      </c>
      <c r="DU17" s="116" t="s">
        <v>7848</v>
      </c>
      <c r="DV17" s="116" t="s">
        <v>7849</v>
      </c>
      <c r="DW17" s="116" t="s">
        <v>7850</v>
      </c>
      <c r="DX17" s="116" t="s">
        <v>7851</v>
      </c>
      <c r="DY17" s="116" t="s">
        <v>7852</v>
      </c>
      <c r="DZ17" s="116" t="s">
        <v>7853</v>
      </c>
      <c r="EA17" s="116" t="s">
        <v>7854</v>
      </c>
      <c r="EB17" s="116" t="s">
        <v>7855</v>
      </c>
      <c r="EC17" s="116" t="s">
        <v>7856</v>
      </c>
      <c r="ED17" s="116"/>
      <c r="EE17" s="116" t="s">
        <v>7857</v>
      </c>
      <c r="EF17" s="116"/>
      <c r="EG17"/>
      <c r="EH17"/>
      <c r="EI17"/>
      <c r="EJ17"/>
      <c r="EK17" s="648"/>
      <c r="EL17" s="648"/>
      <c r="EM17" s="648"/>
      <c r="EN17" s="648"/>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row>
    <row r="18" spans="1:220" s="161" customFormat="1" ht="15.75" customHeight="1" x14ac:dyDescent="0.35">
      <c r="B18" s="162"/>
      <c r="D18" s="451" t="s">
        <v>8759</v>
      </c>
      <c r="E18" s="645" t="s">
        <v>79</v>
      </c>
      <c r="G18" s="26"/>
      <c r="H18" s="26"/>
      <c r="O18" s="117"/>
      <c r="P18" s="117"/>
      <c r="Q18" s="117"/>
      <c r="R18" s="117"/>
      <c r="S18" s="117"/>
      <c r="T18" s="117"/>
      <c r="V18" s="94"/>
      <c r="W18"/>
      <c r="X18"/>
      <c r="Y18" s="116" t="s">
        <v>5178</v>
      </c>
      <c r="Z18" s="116" t="s">
        <v>5179</v>
      </c>
      <c r="AA18" s="116" t="s">
        <v>5180</v>
      </c>
      <c r="AB18" s="116" t="s">
        <v>5181</v>
      </c>
      <c r="AC18" s="116" t="s">
        <v>5182</v>
      </c>
      <c r="AD18" s="116" t="s">
        <v>5183</v>
      </c>
      <c r="AE18" s="116" t="s">
        <v>5184</v>
      </c>
      <c r="AF18" s="116" t="s">
        <v>5185</v>
      </c>
      <c r="AG18" s="116" t="s">
        <v>5186</v>
      </c>
      <c r="AH18" s="116" t="s">
        <v>5187</v>
      </c>
      <c r="AI18" s="116" t="s">
        <v>5188</v>
      </c>
      <c r="AJ18" s="116" t="s">
        <v>5189</v>
      </c>
      <c r="AK18" s="116" t="s">
        <v>5190</v>
      </c>
      <c r="AL18" s="116" t="s">
        <v>5191</v>
      </c>
      <c r="AM18" s="116" t="s">
        <v>5192</v>
      </c>
      <c r="AN18" s="116" t="s">
        <v>5193</v>
      </c>
      <c r="AO18" s="116" t="s">
        <v>5194</v>
      </c>
      <c r="AP18" s="116" t="s">
        <v>5195</v>
      </c>
      <c r="AQ18" s="116" t="s">
        <v>5196</v>
      </c>
      <c r="AR18" s="116" t="s">
        <v>5197</v>
      </c>
      <c r="AS18" s="116" t="s">
        <v>5198</v>
      </c>
      <c r="AT18" s="116" t="s">
        <v>5199</v>
      </c>
      <c r="AU18" s="116" t="s">
        <v>5200</v>
      </c>
      <c r="AV18" s="116" t="s">
        <v>5201</v>
      </c>
      <c r="AW18" s="116" t="s">
        <v>5202</v>
      </c>
      <c r="AX18" s="116" t="s">
        <v>5203</v>
      </c>
      <c r="AY18" s="116" t="s">
        <v>5204</v>
      </c>
      <c r="AZ18" s="116" t="s">
        <v>5205</v>
      </c>
      <c r="BA18" s="116" t="s">
        <v>5206</v>
      </c>
      <c r="BB18" s="116" t="s">
        <v>5207</v>
      </c>
      <c r="BC18" s="116" t="s">
        <v>5208</v>
      </c>
      <c r="BD18" s="116" t="s">
        <v>5209</v>
      </c>
      <c r="BE18" s="116" t="s">
        <v>5210</v>
      </c>
      <c r="BF18" s="116" t="s">
        <v>5211</v>
      </c>
      <c r="BG18" s="116" t="s">
        <v>5212</v>
      </c>
      <c r="BH18" s="116" t="s">
        <v>5213</v>
      </c>
      <c r="BI18" s="116" t="s">
        <v>5214</v>
      </c>
      <c r="BJ18" s="116" t="s">
        <v>5215</v>
      </c>
      <c r="BK18" s="116" t="s">
        <v>5216</v>
      </c>
      <c r="BL18" s="116" t="s">
        <v>5217</v>
      </c>
      <c r="BM18" s="116" t="s">
        <v>5218</v>
      </c>
      <c r="BN18" s="116" t="s">
        <v>7858</v>
      </c>
      <c r="BO18" s="116" t="s">
        <v>7859</v>
      </c>
      <c r="BP18" s="116"/>
      <c r="BQ18" s="116" t="s">
        <v>7860</v>
      </c>
      <c r="BR18" s="116" t="s">
        <v>7861</v>
      </c>
      <c r="BS18" s="116"/>
      <c r="BT18" s="116" t="s">
        <v>7862</v>
      </c>
      <c r="BU18" s="116"/>
      <c r="BV18" s="116" t="s">
        <v>7863</v>
      </c>
      <c r="BW18" s="116" t="s">
        <v>7864</v>
      </c>
      <c r="BX18" s="116"/>
      <c r="BY18" s="116" t="s">
        <v>7865</v>
      </c>
      <c r="BZ18" s="116" t="s">
        <v>7866</v>
      </c>
      <c r="CA18" s="116" t="s">
        <v>7867</v>
      </c>
      <c r="CB18" s="116" t="s">
        <v>7868</v>
      </c>
      <c r="CC18" s="116" t="s">
        <v>7869</v>
      </c>
      <c r="CD18" s="116" t="s">
        <v>7870</v>
      </c>
      <c r="CE18" s="116"/>
      <c r="CF18" s="116"/>
      <c r="CG18" s="116" t="s">
        <v>7871</v>
      </c>
      <c r="CH18" s="116" t="s">
        <v>7872</v>
      </c>
      <c r="CI18" s="116"/>
      <c r="CJ18" s="116"/>
      <c r="CK18" s="116" t="s">
        <v>7873</v>
      </c>
      <c r="CL18" s="116" t="s">
        <v>7874</v>
      </c>
      <c r="CM18" s="116" t="s">
        <v>7875</v>
      </c>
      <c r="CN18" s="116" t="s">
        <v>7876</v>
      </c>
      <c r="CO18" s="116" t="s">
        <v>7877</v>
      </c>
      <c r="CP18" s="116" t="s">
        <v>7878</v>
      </c>
      <c r="CQ18" s="116"/>
      <c r="CR18" s="116" t="s">
        <v>7879</v>
      </c>
      <c r="CS18" s="116" t="s">
        <v>7880</v>
      </c>
      <c r="CT18" s="116" t="s">
        <v>7881</v>
      </c>
      <c r="CU18" s="116" t="s">
        <v>7882</v>
      </c>
      <c r="CV18" s="116" t="s">
        <v>7883</v>
      </c>
      <c r="CW18" s="116" t="s">
        <v>7884</v>
      </c>
      <c r="CX18" s="116" t="s">
        <v>7885</v>
      </c>
      <c r="CY18" s="116" t="s">
        <v>7886</v>
      </c>
      <c r="CZ18" s="116"/>
      <c r="DA18" s="116"/>
      <c r="DB18" s="116"/>
      <c r="DC18" s="116" t="s">
        <v>7887</v>
      </c>
      <c r="DD18" s="116"/>
      <c r="DE18" s="116" t="s">
        <v>7888</v>
      </c>
      <c r="DF18" s="116" t="s">
        <v>7889</v>
      </c>
      <c r="DG18" s="116" t="s">
        <v>7890</v>
      </c>
      <c r="DH18" s="116"/>
      <c r="DI18" s="116" t="s">
        <v>7891</v>
      </c>
      <c r="DJ18" s="116" t="s">
        <v>7892</v>
      </c>
      <c r="DK18" s="116" t="s">
        <v>7893</v>
      </c>
      <c r="DL18" s="116"/>
      <c r="DM18" s="116" t="s">
        <v>7894</v>
      </c>
      <c r="DN18" s="116"/>
      <c r="DO18" s="116"/>
      <c r="DP18" s="116"/>
      <c r="DQ18" s="116"/>
      <c r="DR18" s="116" t="s">
        <v>7895</v>
      </c>
      <c r="DS18" s="116" t="s">
        <v>7896</v>
      </c>
      <c r="DT18" s="116" t="s">
        <v>7897</v>
      </c>
      <c r="DU18" s="116" t="s">
        <v>7898</v>
      </c>
      <c r="DV18" s="116" t="s">
        <v>7899</v>
      </c>
      <c r="DW18" s="116" t="s">
        <v>7900</v>
      </c>
      <c r="DX18" s="116" t="s">
        <v>7901</v>
      </c>
      <c r="DY18" s="116" t="s">
        <v>7902</v>
      </c>
      <c r="DZ18" s="116"/>
      <c r="EA18" s="116" t="s">
        <v>7903</v>
      </c>
      <c r="EB18" s="116" t="s">
        <v>7904</v>
      </c>
      <c r="EC18" s="116" t="s">
        <v>7905</v>
      </c>
      <c r="ED18" s="116"/>
      <c r="EE18" s="116" t="s">
        <v>7906</v>
      </c>
      <c r="EF18" s="116"/>
      <c r="EG18"/>
      <c r="EH18"/>
      <c r="EI18"/>
      <c r="EJ18"/>
      <c r="EK18" s="648"/>
      <c r="EL18" s="648"/>
      <c r="EM18" s="648"/>
      <c r="EN18" s="64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row>
    <row r="19" spans="1:220" s="161" customFormat="1" ht="15.75" customHeight="1" x14ac:dyDescent="0.35">
      <c r="B19" s="162"/>
      <c r="D19" s="135" t="s">
        <v>4361</v>
      </c>
      <c r="E19" s="129" t="s">
        <v>79</v>
      </c>
      <c r="G19" s="26"/>
      <c r="H19" s="26"/>
      <c r="O19" s="117"/>
      <c r="P19" s="117"/>
      <c r="Q19" s="117"/>
      <c r="R19" s="117"/>
      <c r="S19" s="117"/>
      <c r="T19" s="117"/>
      <c r="V19" s="94"/>
      <c r="W19"/>
      <c r="X19"/>
      <c r="Y19" s="116" t="s">
        <v>5219</v>
      </c>
      <c r="Z19" s="116" t="s">
        <v>5220</v>
      </c>
      <c r="AA19" s="116" t="s">
        <v>5221</v>
      </c>
      <c r="AB19" s="116" t="s">
        <v>5222</v>
      </c>
      <c r="AC19" s="116" t="s">
        <v>5223</v>
      </c>
      <c r="AD19" s="116" t="s">
        <v>5224</v>
      </c>
      <c r="AE19" s="116" t="s">
        <v>5225</v>
      </c>
      <c r="AF19" s="116" t="s">
        <v>5226</v>
      </c>
      <c r="AG19" s="116" t="s">
        <v>5227</v>
      </c>
      <c r="AH19" s="116" t="s">
        <v>5228</v>
      </c>
      <c r="AI19" s="116" t="s">
        <v>5229</v>
      </c>
      <c r="AJ19" s="116" t="s">
        <v>5230</v>
      </c>
      <c r="AK19" s="116" t="s">
        <v>5231</v>
      </c>
      <c r="AL19" s="116" t="s">
        <v>5232</v>
      </c>
      <c r="AM19" s="116" t="s">
        <v>5233</v>
      </c>
      <c r="AN19" s="116" t="s">
        <v>5234</v>
      </c>
      <c r="AO19" s="116" t="s">
        <v>5235</v>
      </c>
      <c r="AP19" s="116" t="s">
        <v>5236</v>
      </c>
      <c r="AQ19" s="116" t="s">
        <v>5237</v>
      </c>
      <c r="AR19" s="116" t="s">
        <v>5238</v>
      </c>
      <c r="AS19" s="116" t="s">
        <v>5239</v>
      </c>
      <c r="AT19" s="116" t="s">
        <v>5240</v>
      </c>
      <c r="AU19" s="116" t="s">
        <v>5241</v>
      </c>
      <c r="AV19" s="116" t="s">
        <v>5242</v>
      </c>
      <c r="AW19" s="116" t="s">
        <v>5243</v>
      </c>
      <c r="AX19" s="116" t="s">
        <v>5244</v>
      </c>
      <c r="AY19" s="116" t="s">
        <v>5245</v>
      </c>
      <c r="AZ19" s="116" t="s">
        <v>5246</v>
      </c>
      <c r="BA19" s="116" t="s">
        <v>5247</v>
      </c>
      <c r="BB19" s="116" t="s">
        <v>5248</v>
      </c>
      <c r="BC19" s="116" t="s">
        <v>5249</v>
      </c>
      <c r="BD19" s="116" t="s">
        <v>5250</v>
      </c>
      <c r="BE19" s="116" t="s">
        <v>5251</v>
      </c>
      <c r="BF19" s="116" t="s">
        <v>5252</v>
      </c>
      <c r="BG19" s="116" t="s">
        <v>5253</v>
      </c>
      <c r="BH19" s="116" t="s">
        <v>5254</v>
      </c>
      <c r="BI19" s="116"/>
      <c r="BJ19" s="116" t="s">
        <v>5255</v>
      </c>
      <c r="BK19" s="116" t="s">
        <v>5256</v>
      </c>
      <c r="BL19" s="116" t="s">
        <v>5257</v>
      </c>
      <c r="BM19" s="116" t="s">
        <v>5258</v>
      </c>
      <c r="BN19" s="116" t="s">
        <v>7907</v>
      </c>
      <c r="BO19" s="116" t="s">
        <v>7908</v>
      </c>
      <c r="BP19" s="116"/>
      <c r="BQ19" s="116" t="s">
        <v>7909</v>
      </c>
      <c r="BR19" s="116" t="s">
        <v>7910</v>
      </c>
      <c r="BS19" s="116"/>
      <c r="BT19" s="116" t="s">
        <v>7911</v>
      </c>
      <c r="BU19" s="116"/>
      <c r="BV19" s="116" t="s">
        <v>7912</v>
      </c>
      <c r="BW19" s="116" t="s">
        <v>7913</v>
      </c>
      <c r="BX19" s="116"/>
      <c r="BY19" s="116" t="s">
        <v>7914</v>
      </c>
      <c r="BZ19" s="116" t="s">
        <v>7915</v>
      </c>
      <c r="CA19" s="116" t="s">
        <v>7916</v>
      </c>
      <c r="CB19" s="116" t="s">
        <v>7917</v>
      </c>
      <c r="CC19" s="116" t="s">
        <v>7918</v>
      </c>
      <c r="CD19" s="116" t="s">
        <v>7919</v>
      </c>
      <c r="CE19" s="116"/>
      <c r="CF19" s="116"/>
      <c r="CG19" s="116" t="s">
        <v>7920</v>
      </c>
      <c r="CH19" s="116" t="s">
        <v>7921</v>
      </c>
      <c r="CI19" s="116"/>
      <c r="CJ19" s="116"/>
      <c r="CK19" s="116" t="s">
        <v>7922</v>
      </c>
      <c r="CL19" s="116" t="s">
        <v>7923</v>
      </c>
      <c r="CM19" s="116"/>
      <c r="CN19" s="116" t="s">
        <v>7924</v>
      </c>
      <c r="CO19" s="116" t="s">
        <v>7925</v>
      </c>
      <c r="CP19" s="116" t="s">
        <v>7926</v>
      </c>
      <c r="CQ19" s="116"/>
      <c r="CR19" s="116" t="s">
        <v>7927</v>
      </c>
      <c r="CS19" s="116" t="s">
        <v>7928</v>
      </c>
      <c r="CT19" s="116" t="s">
        <v>7929</v>
      </c>
      <c r="CU19" s="116" t="s">
        <v>7930</v>
      </c>
      <c r="CV19" s="116" t="s">
        <v>7931</v>
      </c>
      <c r="CW19" s="116" t="s">
        <v>7932</v>
      </c>
      <c r="CX19" s="116" t="s">
        <v>7933</v>
      </c>
      <c r="CY19" s="116" t="s">
        <v>7934</v>
      </c>
      <c r="CZ19" s="116"/>
      <c r="DA19" s="116"/>
      <c r="DB19" s="116"/>
      <c r="DC19" s="116" t="s">
        <v>7935</v>
      </c>
      <c r="DD19" s="116"/>
      <c r="DE19" s="116" t="s">
        <v>7936</v>
      </c>
      <c r="DF19" s="116" t="s">
        <v>7937</v>
      </c>
      <c r="DG19" s="116" t="s">
        <v>7938</v>
      </c>
      <c r="DH19" s="116"/>
      <c r="DI19" s="116" t="s">
        <v>7939</v>
      </c>
      <c r="DJ19" s="116" t="s">
        <v>7940</v>
      </c>
      <c r="DK19" s="116"/>
      <c r="DL19" s="116"/>
      <c r="DM19" s="116" t="s">
        <v>7941</v>
      </c>
      <c r="DN19" s="116"/>
      <c r="DO19" s="116"/>
      <c r="DP19" s="116"/>
      <c r="DQ19" s="116"/>
      <c r="DR19" s="116" t="s">
        <v>7942</v>
      </c>
      <c r="DS19" s="116" t="s">
        <v>7943</v>
      </c>
      <c r="DT19" s="116" t="s">
        <v>7944</v>
      </c>
      <c r="DU19" s="116" t="s">
        <v>7945</v>
      </c>
      <c r="DV19" s="116" t="s">
        <v>7946</v>
      </c>
      <c r="DW19" s="116" t="s">
        <v>7947</v>
      </c>
      <c r="DX19" s="116" t="s">
        <v>7948</v>
      </c>
      <c r="DY19" s="116" t="s">
        <v>7949</v>
      </c>
      <c r="DZ19" s="116"/>
      <c r="EA19" s="116" t="s">
        <v>7950</v>
      </c>
      <c r="EB19" s="116" t="s">
        <v>7951</v>
      </c>
      <c r="EC19" s="116" t="s">
        <v>7952</v>
      </c>
      <c r="ED19" s="116"/>
      <c r="EE19" s="116" t="s">
        <v>7953</v>
      </c>
      <c r="EF19" s="116"/>
      <c r="EG19"/>
      <c r="EH19"/>
      <c r="EI19"/>
      <c r="EJ19"/>
      <c r="EK19" s="648"/>
      <c r="EL19" s="648"/>
      <c r="EM19" s="648"/>
      <c r="EN19" s="648"/>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row>
    <row r="20" spans="1:220" s="161" customFormat="1" ht="15.75" customHeight="1" x14ac:dyDescent="0.35">
      <c r="B20" s="162"/>
      <c r="D20" s="135" t="s">
        <v>4362</v>
      </c>
      <c r="E20" s="129" t="s">
        <v>79</v>
      </c>
      <c r="G20" s="26"/>
      <c r="H20" s="26"/>
      <c r="O20" s="117"/>
      <c r="P20" s="117"/>
      <c r="Q20" s="117"/>
      <c r="R20" s="117"/>
      <c r="S20" s="117"/>
      <c r="T20" s="117"/>
      <c r="V20" s="94"/>
      <c r="W20"/>
      <c r="X20"/>
      <c r="Y20" s="116" t="s">
        <v>5259</v>
      </c>
      <c r="Z20" s="116" t="s">
        <v>5260</v>
      </c>
      <c r="AA20" s="116" t="s">
        <v>5261</v>
      </c>
      <c r="AB20" s="116" t="s">
        <v>5262</v>
      </c>
      <c r="AC20" s="116" t="s">
        <v>5263</v>
      </c>
      <c r="AD20" s="116" t="s">
        <v>5264</v>
      </c>
      <c r="AE20" s="116" t="s">
        <v>5265</v>
      </c>
      <c r="AF20" s="116" t="s">
        <v>5266</v>
      </c>
      <c r="AG20" s="116" t="s">
        <v>5267</v>
      </c>
      <c r="AH20" s="116" t="s">
        <v>5268</v>
      </c>
      <c r="AI20" s="116" t="s">
        <v>5269</v>
      </c>
      <c r="AJ20" s="116" t="s">
        <v>5270</v>
      </c>
      <c r="AK20" s="116" t="s">
        <v>5271</v>
      </c>
      <c r="AL20" s="116" t="s">
        <v>5272</v>
      </c>
      <c r="AM20" s="116" t="s">
        <v>5273</v>
      </c>
      <c r="AN20" s="116" t="s">
        <v>5274</v>
      </c>
      <c r="AO20" s="116" t="s">
        <v>5275</v>
      </c>
      <c r="AP20" s="116" t="s">
        <v>5276</v>
      </c>
      <c r="AQ20" s="116" t="s">
        <v>5277</v>
      </c>
      <c r="AR20" s="116" t="s">
        <v>5278</v>
      </c>
      <c r="AS20" s="116" t="s">
        <v>5279</v>
      </c>
      <c r="AT20" s="116" t="s">
        <v>5280</v>
      </c>
      <c r="AU20" s="116" t="s">
        <v>5281</v>
      </c>
      <c r="AV20" s="116" t="s">
        <v>5282</v>
      </c>
      <c r="AW20" s="116" t="s">
        <v>5283</v>
      </c>
      <c r="AX20" s="116" t="s">
        <v>5284</v>
      </c>
      <c r="AY20" s="116" t="s">
        <v>5285</v>
      </c>
      <c r="AZ20" s="116" t="s">
        <v>5286</v>
      </c>
      <c r="BA20" s="116" t="s">
        <v>5287</v>
      </c>
      <c r="BB20" s="116" t="s">
        <v>5288</v>
      </c>
      <c r="BC20" s="116" t="s">
        <v>5289</v>
      </c>
      <c r="BD20" s="116" t="s">
        <v>5290</v>
      </c>
      <c r="BE20" s="116" t="s">
        <v>5291</v>
      </c>
      <c r="BF20" s="116" t="s">
        <v>5292</v>
      </c>
      <c r="BG20" s="116" t="s">
        <v>5293</v>
      </c>
      <c r="BH20" s="116" t="s">
        <v>5294</v>
      </c>
      <c r="BI20" s="116"/>
      <c r="BJ20" s="116" t="s">
        <v>5295</v>
      </c>
      <c r="BK20" s="116" t="s">
        <v>5296</v>
      </c>
      <c r="BL20" s="116" t="s">
        <v>5297</v>
      </c>
      <c r="BM20" s="116" t="s">
        <v>5298</v>
      </c>
      <c r="BN20" s="116" t="s">
        <v>7954</v>
      </c>
      <c r="BO20" s="116" t="s">
        <v>7955</v>
      </c>
      <c r="BP20" s="116"/>
      <c r="BQ20" s="116" t="s">
        <v>7956</v>
      </c>
      <c r="BR20" s="116"/>
      <c r="BS20" s="116"/>
      <c r="BT20" s="116" t="s">
        <v>7957</v>
      </c>
      <c r="BU20" s="116"/>
      <c r="BV20" s="116" t="s">
        <v>7958</v>
      </c>
      <c r="BW20" s="116" t="s">
        <v>7959</v>
      </c>
      <c r="BX20" s="116"/>
      <c r="BY20" s="116" t="s">
        <v>7960</v>
      </c>
      <c r="BZ20" s="116" t="s">
        <v>7961</v>
      </c>
      <c r="CA20" s="116" t="s">
        <v>7962</v>
      </c>
      <c r="CB20" s="116" t="s">
        <v>7963</v>
      </c>
      <c r="CC20" s="116" t="s">
        <v>7964</v>
      </c>
      <c r="CD20" s="116"/>
      <c r="CE20" s="116"/>
      <c r="CF20" s="116"/>
      <c r="CG20" s="116" t="s">
        <v>7965</v>
      </c>
      <c r="CH20" s="116" t="s">
        <v>7966</v>
      </c>
      <c r="CI20" s="116"/>
      <c r="CJ20" s="116"/>
      <c r="CK20" s="116"/>
      <c r="CL20" s="116" t="s">
        <v>7967</v>
      </c>
      <c r="CM20" s="116"/>
      <c r="CN20" s="116"/>
      <c r="CO20" s="116" t="s">
        <v>7968</v>
      </c>
      <c r="CP20" s="116" t="s">
        <v>7969</v>
      </c>
      <c r="CQ20" s="116"/>
      <c r="CR20" s="116" t="s">
        <v>7970</v>
      </c>
      <c r="CS20" s="116" t="s">
        <v>7971</v>
      </c>
      <c r="CT20" s="116" t="s">
        <v>7972</v>
      </c>
      <c r="CU20" s="116" t="s">
        <v>7973</v>
      </c>
      <c r="CV20" s="116" t="s">
        <v>7974</v>
      </c>
      <c r="CW20" s="116" t="s">
        <v>7975</v>
      </c>
      <c r="CX20" s="116" t="s">
        <v>7976</v>
      </c>
      <c r="CY20" s="116" t="s">
        <v>7977</v>
      </c>
      <c r="CZ20" s="116"/>
      <c r="DA20" s="116"/>
      <c r="DB20" s="116"/>
      <c r="DC20" s="116" t="s">
        <v>7978</v>
      </c>
      <c r="DD20" s="116"/>
      <c r="DE20" s="116" t="s">
        <v>7979</v>
      </c>
      <c r="DF20" s="116" t="s">
        <v>7980</v>
      </c>
      <c r="DG20" s="116" t="s">
        <v>7981</v>
      </c>
      <c r="DH20" s="116"/>
      <c r="DI20" s="116" t="s">
        <v>7982</v>
      </c>
      <c r="DJ20" s="116" t="s">
        <v>7983</v>
      </c>
      <c r="DK20" s="116"/>
      <c r="DL20" s="116"/>
      <c r="DM20" s="116" t="s">
        <v>7984</v>
      </c>
      <c r="DN20" s="116"/>
      <c r="DO20" s="116"/>
      <c r="DP20" s="116"/>
      <c r="DQ20" s="116"/>
      <c r="DR20" s="116" t="s">
        <v>7985</v>
      </c>
      <c r="DS20" s="116"/>
      <c r="DT20" s="116"/>
      <c r="DU20" s="116" t="s">
        <v>7945</v>
      </c>
      <c r="DV20" s="116" t="s">
        <v>7986</v>
      </c>
      <c r="DW20" s="116" t="s">
        <v>7987</v>
      </c>
      <c r="DX20" s="116" t="s">
        <v>7988</v>
      </c>
      <c r="DY20" s="116"/>
      <c r="DZ20" s="116"/>
      <c r="EA20" s="116" t="s">
        <v>7989</v>
      </c>
      <c r="EB20" s="116" t="s">
        <v>7990</v>
      </c>
      <c r="EC20" s="116" t="s">
        <v>7991</v>
      </c>
      <c r="ED20" s="116"/>
      <c r="EE20" s="116" t="s">
        <v>7992</v>
      </c>
      <c r="EF20" s="116"/>
      <c r="EG20"/>
      <c r="EH20"/>
      <c r="EI20"/>
      <c r="EJ20"/>
      <c r="EK20" s="648"/>
      <c r="EL20" s="648"/>
      <c r="EM20" s="648"/>
      <c r="EN20" s="648"/>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row>
    <row r="21" spans="1:220" s="161" customFormat="1" ht="15.75" customHeight="1" x14ac:dyDescent="0.35">
      <c r="B21" s="162"/>
      <c r="D21" s="135" t="s">
        <v>4363</v>
      </c>
      <c r="E21" s="129" t="s">
        <v>79</v>
      </c>
      <c r="G21" s="26"/>
      <c r="H21" s="26"/>
      <c r="O21" s="117"/>
      <c r="P21" s="117"/>
      <c r="Q21" s="117"/>
      <c r="R21" s="117"/>
      <c r="S21" s="117"/>
      <c r="T21" s="117"/>
      <c r="V21" s="94"/>
      <c r="W21" s="116"/>
      <c r="X21" s="116"/>
      <c r="Y21" s="116" t="s">
        <v>5299</v>
      </c>
      <c r="Z21" s="116" t="s">
        <v>5300</v>
      </c>
      <c r="AA21" s="116" t="s">
        <v>5301</v>
      </c>
      <c r="AB21" s="116" t="s">
        <v>5302</v>
      </c>
      <c r="AC21" s="116" t="s">
        <v>5303</v>
      </c>
      <c r="AD21" s="116" t="s">
        <v>5304</v>
      </c>
      <c r="AE21" s="116" t="s">
        <v>5305</v>
      </c>
      <c r="AF21" s="116" t="s">
        <v>5306</v>
      </c>
      <c r="AG21" s="116" t="s">
        <v>5307</v>
      </c>
      <c r="AH21" s="116" t="s">
        <v>5308</v>
      </c>
      <c r="AI21" s="116" t="s">
        <v>5309</v>
      </c>
      <c r="AJ21" s="116" t="s">
        <v>5310</v>
      </c>
      <c r="AK21" s="116" t="s">
        <v>5311</v>
      </c>
      <c r="AL21" s="116" t="s">
        <v>5312</v>
      </c>
      <c r="AM21" s="116" t="s">
        <v>5313</v>
      </c>
      <c r="AN21" s="116" t="s">
        <v>5314</v>
      </c>
      <c r="AO21" s="116" t="s">
        <v>5315</v>
      </c>
      <c r="AP21" s="116" t="s">
        <v>5316</v>
      </c>
      <c r="AQ21" s="116" t="s">
        <v>5317</v>
      </c>
      <c r="AR21" s="116" t="s">
        <v>5318</v>
      </c>
      <c r="AS21" s="116" t="s">
        <v>5319</v>
      </c>
      <c r="AT21" s="116" t="s">
        <v>5320</v>
      </c>
      <c r="AU21" s="116" t="s">
        <v>5321</v>
      </c>
      <c r="AV21" s="116" t="s">
        <v>5322</v>
      </c>
      <c r="AW21" s="116" t="s">
        <v>5323</v>
      </c>
      <c r="AX21" s="116" t="s">
        <v>5324</v>
      </c>
      <c r="AY21" s="116" t="s">
        <v>5325</v>
      </c>
      <c r="AZ21" s="116" t="s">
        <v>5326</v>
      </c>
      <c r="BA21" s="116" t="s">
        <v>5327</v>
      </c>
      <c r="BB21" s="116" t="s">
        <v>5328</v>
      </c>
      <c r="BC21" s="116" t="s">
        <v>5329</v>
      </c>
      <c r="BD21" s="116" t="s">
        <v>5330</v>
      </c>
      <c r="BE21" s="116" t="s">
        <v>5331</v>
      </c>
      <c r="BF21" s="116" t="s">
        <v>5332</v>
      </c>
      <c r="BG21" s="116" t="s">
        <v>5333</v>
      </c>
      <c r="BH21" s="116" t="s">
        <v>5334</v>
      </c>
      <c r="BI21" s="116"/>
      <c r="BJ21" s="116" t="s">
        <v>5335</v>
      </c>
      <c r="BK21" s="116" t="s">
        <v>5336</v>
      </c>
      <c r="BL21" s="116"/>
      <c r="BM21" s="116" t="s">
        <v>5337</v>
      </c>
      <c r="BN21" s="116" t="s">
        <v>7993</v>
      </c>
      <c r="BO21" s="116" t="s">
        <v>7994</v>
      </c>
      <c r="BP21" s="116"/>
      <c r="BQ21" s="116" t="s">
        <v>7995</v>
      </c>
      <c r="BR21" s="116"/>
      <c r="BS21" s="116"/>
      <c r="BT21" s="116"/>
      <c r="BU21" s="116"/>
      <c r="BV21" s="116" t="s">
        <v>7996</v>
      </c>
      <c r="BW21" s="116" t="s">
        <v>7997</v>
      </c>
      <c r="BX21" s="116"/>
      <c r="BY21" s="116" t="s">
        <v>7998</v>
      </c>
      <c r="BZ21" s="116" t="s">
        <v>7999</v>
      </c>
      <c r="CA21" s="116" t="s">
        <v>8000</v>
      </c>
      <c r="CB21" s="116" t="s">
        <v>8001</v>
      </c>
      <c r="CC21" s="116" t="s">
        <v>8002</v>
      </c>
      <c r="CD21" s="116"/>
      <c r="CE21" s="116"/>
      <c r="CF21" s="116"/>
      <c r="CG21" s="116"/>
      <c r="CH21" s="116" t="s">
        <v>8003</v>
      </c>
      <c r="CI21" s="116"/>
      <c r="CJ21" s="116"/>
      <c r="CK21" s="116"/>
      <c r="CL21" s="116"/>
      <c r="CM21" s="116"/>
      <c r="CN21" s="116"/>
      <c r="CO21" s="116" t="s">
        <v>8004</v>
      </c>
      <c r="CP21" s="116" t="s">
        <v>8005</v>
      </c>
      <c r="CQ21" s="116"/>
      <c r="CR21" s="116"/>
      <c r="CS21" s="116" t="s">
        <v>8006</v>
      </c>
      <c r="CT21" s="116" t="s">
        <v>8007</v>
      </c>
      <c r="CU21" s="116" t="s">
        <v>8008</v>
      </c>
      <c r="CV21" s="116" t="s">
        <v>8009</v>
      </c>
      <c r="CW21" s="116" t="s">
        <v>8010</v>
      </c>
      <c r="CX21" s="116" t="s">
        <v>8011</v>
      </c>
      <c r="CY21" s="116" t="s">
        <v>8012</v>
      </c>
      <c r="CZ21" s="116"/>
      <c r="DA21" s="116"/>
      <c r="DB21" s="116"/>
      <c r="DC21" s="116" t="s">
        <v>8013</v>
      </c>
      <c r="DD21" s="116"/>
      <c r="DE21" s="116"/>
      <c r="DF21" s="116" t="s">
        <v>8014</v>
      </c>
      <c r="DG21" s="116"/>
      <c r="DH21" s="116"/>
      <c r="DI21" s="116"/>
      <c r="DJ21" s="116" t="s">
        <v>8015</v>
      </c>
      <c r="DK21" s="116"/>
      <c r="DL21" s="116"/>
      <c r="DM21" s="116" t="s">
        <v>8016</v>
      </c>
      <c r="DN21" s="116"/>
      <c r="DO21" s="116"/>
      <c r="DP21" s="116"/>
      <c r="DQ21" s="116"/>
      <c r="DR21" s="116" t="s">
        <v>8017</v>
      </c>
      <c r="DS21" s="116"/>
      <c r="DT21" s="116"/>
      <c r="DU21" s="116" t="s">
        <v>7945</v>
      </c>
      <c r="DV21" s="116"/>
      <c r="DW21" s="116" t="s">
        <v>8018</v>
      </c>
      <c r="DX21" s="116" t="s">
        <v>8019</v>
      </c>
      <c r="DY21" s="116"/>
      <c r="DZ21" s="116"/>
      <c r="EA21" s="116" t="s">
        <v>8020</v>
      </c>
      <c r="EB21" s="116" t="s">
        <v>8021</v>
      </c>
      <c r="EC21" s="116" t="s">
        <v>8022</v>
      </c>
      <c r="ED21" s="116"/>
      <c r="EE21" s="116" t="s">
        <v>8023</v>
      </c>
      <c r="EF21" s="116"/>
      <c r="EG21" s="116"/>
      <c r="EH21" s="116"/>
      <c r="EI21" s="116"/>
      <c r="EJ21" s="116"/>
      <c r="EK21" s="648"/>
      <c r="EL21" s="648"/>
      <c r="EM21" s="648"/>
      <c r="EN21" s="648"/>
      <c r="EO21" s="116"/>
      <c r="EP21" s="116"/>
      <c r="EQ21" s="116"/>
      <c r="ER21" s="116"/>
      <c r="ES21" s="116"/>
      <c r="ET21" s="116"/>
      <c r="EU21" s="116"/>
      <c r="EV21" s="116"/>
      <c r="EW21" s="116"/>
      <c r="EX21" s="116"/>
      <c r="EY21" s="116"/>
      <c r="EZ21" s="116"/>
      <c r="FA21" s="116"/>
      <c r="FB21" s="116"/>
      <c r="FC21" s="116"/>
      <c r="FD21" s="116"/>
      <c r="FE21" s="116"/>
      <c r="FF21" s="116"/>
      <c r="FG21" s="116"/>
      <c r="FH21" s="116"/>
      <c r="FI21" s="116"/>
      <c r="FJ21" s="116"/>
      <c r="FK21" s="116"/>
      <c r="FL21" s="116"/>
      <c r="FM21" s="116"/>
      <c r="FN21" s="116"/>
      <c r="FO21" s="116"/>
      <c r="FP21" s="116"/>
      <c r="FQ21" s="116"/>
      <c r="FR21" s="116"/>
      <c r="FS21" s="116"/>
      <c r="FT21" s="116"/>
      <c r="FU21" s="116"/>
      <c r="FV21" s="116"/>
      <c r="FW21" s="116"/>
      <c r="FX21" s="116"/>
      <c r="FY21" s="116"/>
      <c r="FZ21" s="116"/>
      <c r="GA21" s="116"/>
      <c r="GB21" s="116"/>
      <c r="GC21" s="116"/>
      <c r="GD21" s="116"/>
      <c r="GE21" s="116"/>
      <c r="GF21" s="116"/>
      <c r="GG21" s="116"/>
      <c r="GH21" s="116"/>
      <c r="GI21" s="116"/>
      <c r="GJ21" s="116"/>
      <c r="GK21" s="116"/>
      <c r="GL21" s="116"/>
      <c r="GM21" s="116"/>
      <c r="GN21" s="116"/>
      <c r="GO21" s="116"/>
      <c r="GP21" s="116"/>
    </row>
    <row r="22" spans="1:220" s="161" customFormat="1" ht="15.75" customHeight="1" x14ac:dyDescent="0.35">
      <c r="B22" s="162"/>
      <c r="D22" s="135" t="s">
        <v>4364</v>
      </c>
      <c r="E22" s="129" t="s">
        <v>79</v>
      </c>
      <c r="G22" s="26"/>
      <c r="H22" s="26"/>
      <c r="O22" s="117"/>
      <c r="P22" s="117"/>
      <c r="Q22" s="117"/>
      <c r="R22" s="117"/>
      <c r="S22" s="117"/>
      <c r="T22" s="117"/>
      <c r="V22" s="94"/>
      <c r="W22"/>
      <c r="X22"/>
      <c r="Y22" s="116" t="s">
        <v>5338</v>
      </c>
      <c r="Z22" s="116" t="s">
        <v>5339</v>
      </c>
      <c r="AA22" s="116" t="s">
        <v>5340</v>
      </c>
      <c r="AB22" s="116" t="s">
        <v>5341</v>
      </c>
      <c r="AC22" s="116" t="s">
        <v>5342</v>
      </c>
      <c r="AD22" s="116" t="s">
        <v>5343</v>
      </c>
      <c r="AE22" s="116" t="s">
        <v>5344</v>
      </c>
      <c r="AF22" s="116" t="s">
        <v>5345</v>
      </c>
      <c r="AG22" s="116" t="s">
        <v>5346</v>
      </c>
      <c r="AH22" s="116" t="s">
        <v>5347</v>
      </c>
      <c r="AI22" s="116" t="s">
        <v>5348</v>
      </c>
      <c r="AJ22" s="116" t="s">
        <v>5349</v>
      </c>
      <c r="AK22" s="116" t="s">
        <v>5350</v>
      </c>
      <c r="AL22" s="116" t="s">
        <v>5351</v>
      </c>
      <c r="AM22" s="116" t="s">
        <v>5352</v>
      </c>
      <c r="AN22" s="116" t="s">
        <v>5353</v>
      </c>
      <c r="AO22" s="116" t="s">
        <v>5354</v>
      </c>
      <c r="AP22" s="116" t="s">
        <v>5355</v>
      </c>
      <c r="AQ22" s="116" t="s">
        <v>5356</v>
      </c>
      <c r="AR22" s="116" t="s">
        <v>5357</v>
      </c>
      <c r="AS22" s="116" t="s">
        <v>5358</v>
      </c>
      <c r="AT22" s="116" t="s">
        <v>5359</v>
      </c>
      <c r="AU22" s="116" t="s">
        <v>5360</v>
      </c>
      <c r="AV22" s="116" t="s">
        <v>5361</v>
      </c>
      <c r="AW22" s="116" t="s">
        <v>5362</v>
      </c>
      <c r="AX22" s="116" t="s">
        <v>5363</v>
      </c>
      <c r="AY22" s="116" t="s">
        <v>5364</v>
      </c>
      <c r="AZ22" s="116" t="s">
        <v>5365</v>
      </c>
      <c r="BA22" s="116" t="s">
        <v>5366</v>
      </c>
      <c r="BB22" s="116" t="s">
        <v>5367</v>
      </c>
      <c r="BC22" s="116" t="s">
        <v>5368</v>
      </c>
      <c r="BD22" s="116" t="s">
        <v>5369</v>
      </c>
      <c r="BE22" s="116" t="s">
        <v>5370</v>
      </c>
      <c r="BF22" s="116" t="s">
        <v>5371</v>
      </c>
      <c r="BG22" s="116" t="s">
        <v>5372</v>
      </c>
      <c r="BH22" s="116" t="s">
        <v>5373</v>
      </c>
      <c r="BI22" s="116"/>
      <c r="BJ22" s="116"/>
      <c r="BK22" s="116" t="s">
        <v>5374</v>
      </c>
      <c r="BL22" s="116"/>
      <c r="BM22" s="116" t="s">
        <v>5375</v>
      </c>
      <c r="BN22" s="116" t="s">
        <v>8024</v>
      </c>
      <c r="BO22" s="116" t="s">
        <v>8025</v>
      </c>
      <c r="BP22" s="116"/>
      <c r="BQ22" s="116" t="s">
        <v>8026</v>
      </c>
      <c r="BR22" s="116"/>
      <c r="BS22" s="116"/>
      <c r="BT22" s="116"/>
      <c r="BU22" s="116"/>
      <c r="BV22" s="116" t="s">
        <v>8027</v>
      </c>
      <c r="BW22" s="116" t="s">
        <v>8028</v>
      </c>
      <c r="BX22" s="116"/>
      <c r="BY22" s="116" t="s">
        <v>8029</v>
      </c>
      <c r="BZ22" s="116" t="s">
        <v>8030</v>
      </c>
      <c r="CA22" s="116" t="s">
        <v>8031</v>
      </c>
      <c r="CB22" s="116" t="s">
        <v>8032</v>
      </c>
      <c r="CC22" s="116" t="s">
        <v>8033</v>
      </c>
      <c r="CD22" s="116"/>
      <c r="CE22" s="116"/>
      <c r="CF22" s="116"/>
      <c r="CG22" s="116"/>
      <c r="CH22" s="116" t="s">
        <v>8034</v>
      </c>
      <c r="CI22" s="116"/>
      <c r="CJ22" s="116"/>
      <c r="CK22" s="116"/>
      <c r="CL22" s="116"/>
      <c r="CM22" s="116"/>
      <c r="CN22" s="116"/>
      <c r="CO22" s="116" t="s">
        <v>8035</v>
      </c>
      <c r="CP22" s="116" t="s">
        <v>8036</v>
      </c>
      <c r="CQ22" s="116"/>
      <c r="CR22" s="116"/>
      <c r="CS22" s="116"/>
      <c r="CT22" s="116" t="s">
        <v>8037</v>
      </c>
      <c r="CU22" s="116" t="s">
        <v>8038</v>
      </c>
      <c r="CV22" s="116" t="s">
        <v>8039</v>
      </c>
      <c r="CW22" s="116"/>
      <c r="CX22" s="116" t="s">
        <v>8040</v>
      </c>
      <c r="CY22" s="116"/>
      <c r="CZ22" s="116"/>
      <c r="DA22" s="116"/>
      <c r="DB22" s="116"/>
      <c r="DC22" s="116" t="s">
        <v>8041</v>
      </c>
      <c r="DD22" s="116"/>
      <c r="DE22" s="116"/>
      <c r="DF22" s="116" t="s">
        <v>8042</v>
      </c>
      <c r="DG22" s="116"/>
      <c r="DH22" s="116"/>
      <c r="DI22" s="116"/>
      <c r="DJ22" s="116" t="s">
        <v>8043</v>
      </c>
      <c r="DK22" s="116"/>
      <c r="DL22" s="116"/>
      <c r="DM22" s="116" t="s">
        <v>8044</v>
      </c>
      <c r="DN22" s="116"/>
      <c r="DO22" s="116"/>
      <c r="DP22" s="116"/>
      <c r="DQ22" s="116"/>
      <c r="DR22" s="116" t="s">
        <v>8045</v>
      </c>
      <c r="DS22" s="116"/>
      <c r="DT22" s="116"/>
      <c r="DU22" s="116" t="s">
        <v>7945</v>
      </c>
      <c r="DV22" s="116"/>
      <c r="DW22" s="116" t="s">
        <v>8046</v>
      </c>
      <c r="DX22" s="116" t="s">
        <v>8047</v>
      </c>
      <c r="DY22" s="116"/>
      <c r="DZ22" s="116"/>
      <c r="EA22" s="116" t="s">
        <v>8048</v>
      </c>
      <c r="EB22" s="116" t="s">
        <v>8049</v>
      </c>
      <c r="EC22" s="116"/>
      <c r="ED22" s="116"/>
      <c r="EE22" s="116" t="s">
        <v>8050</v>
      </c>
      <c r="EF22" s="116"/>
      <c r="EG22"/>
      <c r="EH22"/>
      <c r="EI22"/>
      <c r="EJ22"/>
      <c r="EK22" s="648"/>
      <c r="EL22" s="648"/>
      <c r="EM22" s="648"/>
      <c r="EN22" s="648"/>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row>
    <row r="23" spans="1:220" s="161" customFormat="1" ht="15.75" customHeight="1" x14ac:dyDescent="0.35">
      <c r="B23" s="162"/>
      <c r="D23" s="135" t="s">
        <v>4365</v>
      </c>
      <c r="E23" s="129" t="s">
        <v>79</v>
      </c>
      <c r="G23" s="26"/>
      <c r="H23" s="26"/>
      <c r="O23" s="117"/>
      <c r="P23" s="117"/>
      <c r="Q23" s="117"/>
      <c r="R23" s="117"/>
      <c r="S23" s="117"/>
      <c r="T23" s="117"/>
      <c r="V23" s="94"/>
      <c r="W23"/>
      <c r="X23"/>
      <c r="Y23" s="116" t="s">
        <v>5376</v>
      </c>
      <c r="Z23" s="116"/>
      <c r="AA23" s="116" t="s">
        <v>5377</v>
      </c>
      <c r="AB23" s="116" t="s">
        <v>5378</v>
      </c>
      <c r="AC23" s="116" t="s">
        <v>5379</v>
      </c>
      <c r="AD23" s="116" t="s">
        <v>5380</v>
      </c>
      <c r="AE23" s="116" t="s">
        <v>5381</v>
      </c>
      <c r="AF23" s="116" t="s">
        <v>5382</v>
      </c>
      <c r="AG23" s="116" t="s">
        <v>5383</v>
      </c>
      <c r="AH23" s="116" t="s">
        <v>5384</v>
      </c>
      <c r="AI23" s="116" t="s">
        <v>5385</v>
      </c>
      <c r="AJ23" s="116" t="s">
        <v>5386</v>
      </c>
      <c r="AK23" s="116" t="s">
        <v>5387</v>
      </c>
      <c r="AL23" s="116" t="s">
        <v>5388</v>
      </c>
      <c r="AM23" s="116" t="s">
        <v>5389</v>
      </c>
      <c r="AN23" s="116" t="s">
        <v>5390</v>
      </c>
      <c r="AO23" s="116" t="s">
        <v>5391</v>
      </c>
      <c r="AP23" s="116" t="s">
        <v>5392</v>
      </c>
      <c r="AQ23" s="116" t="s">
        <v>5393</v>
      </c>
      <c r="AR23" s="116" t="s">
        <v>5394</v>
      </c>
      <c r="AS23" s="116" t="s">
        <v>5395</v>
      </c>
      <c r="AT23" s="116" t="s">
        <v>5396</v>
      </c>
      <c r="AU23" s="116" t="s">
        <v>5397</v>
      </c>
      <c r="AV23" s="116" t="s">
        <v>5398</v>
      </c>
      <c r="AW23" s="116" t="s">
        <v>5399</v>
      </c>
      <c r="AX23" s="116" t="s">
        <v>5400</v>
      </c>
      <c r="AY23" s="116" t="s">
        <v>5401</v>
      </c>
      <c r="AZ23" s="116" t="s">
        <v>5402</v>
      </c>
      <c r="BA23" s="116" t="s">
        <v>5403</v>
      </c>
      <c r="BB23" s="116" t="s">
        <v>5404</v>
      </c>
      <c r="BC23" s="116" t="s">
        <v>5405</v>
      </c>
      <c r="BD23" s="116" t="s">
        <v>5406</v>
      </c>
      <c r="BE23" s="116" t="s">
        <v>5407</v>
      </c>
      <c r="BF23" s="116" t="s">
        <v>5408</v>
      </c>
      <c r="BG23" s="116" t="s">
        <v>5409</v>
      </c>
      <c r="BH23" s="116" t="s">
        <v>5410</v>
      </c>
      <c r="BI23" s="116"/>
      <c r="BJ23" s="116"/>
      <c r="BK23" s="116"/>
      <c r="BL23" s="116"/>
      <c r="BM23" s="116" t="s">
        <v>5411</v>
      </c>
      <c r="BN23" s="116" t="s">
        <v>8051</v>
      </c>
      <c r="BO23" s="116" t="s">
        <v>8052</v>
      </c>
      <c r="BP23" s="116"/>
      <c r="BQ23" s="116" t="s">
        <v>8053</v>
      </c>
      <c r="BR23" s="116"/>
      <c r="BS23" s="116"/>
      <c r="BT23" s="116"/>
      <c r="BU23" s="116"/>
      <c r="BV23" s="116" t="s">
        <v>8054</v>
      </c>
      <c r="BW23" s="116" t="s">
        <v>8055</v>
      </c>
      <c r="BX23" s="116"/>
      <c r="BY23" s="116" t="s">
        <v>8056</v>
      </c>
      <c r="BZ23" s="116" t="s">
        <v>8057</v>
      </c>
      <c r="CA23" s="116"/>
      <c r="CB23" s="116" t="s">
        <v>8058</v>
      </c>
      <c r="CC23" s="116" t="s">
        <v>8059</v>
      </c>
      <c r="CD23" s="116"/>
      <c r="CE23" s="116"/>
      <c r="CF23" s="116"/>
      <c r="CG23" s="116"/>
      <c r="CH23" s="116" t="s">
        <v>8060</v>
      </c>
      <c r="CI23" s="116"/>
      <c r="CJ23" s="116"/>
      <c r="CK23" s="116"/>
      <c r="CL23" s="116"/>
      <c r="CM23" s="116"/>
      <c r="CN23" s="116"/>
      <c r="CO23" s="116" t="s">
        <v>8061</v>
      </c>
      <c r="CP23" s="116" t="s">
        <v>8062</v>
      </c>
      <c r="CQ23" s="116"/>
      <c r="CR23" s="116"/>
      <c r="CS23" s="116"/>
      <c r="CT23" s="116" t="s">
        <v>8063</v>
      </c>
      <c r="CU23" s="116" t="s">
        <v>8064</v>
      </c>
      <c r="CV23" s="116" t="s">
        <v>8065</v>
      </c>
      <c r="CW23" s="116"/>
      <c r="CX23" s="116" t="s">
        <v>8066</v>
      </c>
      <c r="CY23" s="116"/>
      <c r="CZ23" s="116"/>
      <c r="DA23" s="116"/>
      <c r="DB23" s="116"/>
      <c r="DC23" s="116" t="s">
        <v>8067</v>
      </c>
      <c r="DD23" s="116"/>
      <c r="DE23" s="116"/>
      <c r="DF23" s="116" t="s">
        <v>8068</v>
      </c>
      <c r="DG23" s="116"/>
      <c r="DH23" s="116"/>
      <c r="DI23" s="116"/>
      <c r="DJ23" s="116" t="s">
        <v>8069</v>
      </c>
      <c r="DK23" s="116"/>
      <c r="DL23" s="116"/>
      <c r="DM23" s="116"/>
      <c r="DN23" s="116"/>
      <c r="DO23" s="116"/>
      <c r="DP23" s="116"/>
      <c r="DQ23" s="116"/>
      <c r="DR23" s="116" t="s">
        <v>8070</v>
      </c>
      <c r="DS23" s="116"/>
      <c r="DT23" s="116"/>
      <c r="DU23" s="116" t="s">
        <v>7945</v>
      </c>
      <c r="DV23" s="116"/>
      <c r="DW23" s="116"/>
      <c r="DX23" s="116" t="s">
        <v>8071</v>
      </c>
      <c r="DY23" s="116"/>
      <c r="DZ23" s="116"/>
      <c r="EA23" s="116" t="s">
        <v>8072</v>
      </c>
      <c r="EB23" s="116"/>
      <c r="EC23" s="116"/>
      <c r="ED23" s="116"/>
      <c r="EE23" s="116" t="s">
        <v>8073</v>
      </c>
      <c r="EF23" s="116"/>
      <c r="EG23"/>
      <c r="EH23"/>
      <c r="EI23"/>
      <c r="EJ23"/>
      <c r="EK23" s="648"/>
      <c r="EL23" s="648"/>
      <c r="EM23" s="648"/>
      <c r="EN23" s="648"/>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row>
    <row r="24" spans="1:220" s="161" customFormat="1" ht="15.75" customHeight="1" x14ac:dyDescent="0.35">
      <c r="B24" s="162"/>
      <c r="D24" s="135" t="s">
        <v>4366</v>
      </c>
      <c r="E24" s="129" t="s">
        <v>79</v>
      </c>
      <c r="G24" s="26"/>
      <c r="H24" s="26"/>
      <c r="O24" s="117"/>
      <c r="P24" s="117"/>
      <c r="Q24" s="117"/>
      <c r="R24" s="117"/>
      <c r="S24" s="117"/>
      <c r="T24" s="117"/>
      <c r="V24" s="94"/>
      <c r="W24"/>
      <c r="X24"/>
      <c r="Y24" s="116" t="s">
        <v>5412</v>
      </c>
      <c r="Z24" s="116"/>
      <c r="AA24" s="116" t="s">
        <v>5413</v>
      </c>
      <c r="AB24" s="116" t="s">
        <v>5414</v>
      </c>
      <c r="AC24" s="116" t="s">
        <v>5415</v>
      </c>
      <c r="AD24" s="116" t="s">
        <v>5416</v>
      </c>
      <c r="AE24" s="116" t="s">
        <v>5417</v>
      </c>
      <c r="AF24" s="116" t="s">
        <v>5418</v>
      </c>
      <c r="AG24" s="116" t="s">
        <v>5419</v>
      </c>
      <c r="AH24" s="116" t="s">
        <v>5420</v>
      </c>
      <c r="AI24" s="116" t="s">
        <v>5421</v>
      </c>
      <c r="AJ24" s="116" t="s">
        <v>5422</v>
      </c>
      <c r="AK24" s="116"/>
      <c r="AL24" s="116" t="s">
        <v>5423</v>
      </c>
      <c r="AM24" s="116" t="s">
        <v>5424</v>
      </c>
      <c r="AN24" s="116" t="s">
        <v>5425</v>
      </c>
      <c r="AO24" s="116" t="s">
        <v>5426</v>
      </c>
      <c r="AP24" s="116" t="s">
        <v>5427</v>
      </c>
      <c r="AQ24" s="116" t="s">
        <v>5428</v>
      </c>
      <c r="AR24" s="116" t="s">
        <v>5429</v>
      </c>
      <c r="AS24" s="116" t="s">
        <v>5430</v>
      </c>
      <c r="AT24" s="116" t="s">
        <v>5431</v>
      </c>
      <c r="AU24" s="116" t="s">
        <v>5432</v>
      </c>
      <c r="AV24" s="116" t="s">
        <v>5433</v>
      </c>
      <c r="AW24" s="116" t="s">
        <v>5434</v>
      </c>
      <c r="AX24" s="116" t="s">
        <v>5435</v>
      </c>
      <c r="AY24" s="116" t="s">
        <v>5436</v>
      </c>
      <c r="AZ24" s="116" t="s">
        <v>5437</v>
      </c>
      <c r="BA24" s="116" t="s">
        <v>5438</v>
      </c>
      <c r="BB24" s="116" t="s">
        <v>5439</v>
      </c>
      <c r="BC24" s="116"/>
      <c r="BD24" s="116" t="s">
        <v>5440</v>
      </c>
      <c r="BE24" s="116" t="s">
        <v>5441</v>
      </c>
      <c r="BF24" s="116" t="s">
        <v>5442</v>
      </c>
      <c r="BG24" s="116" t="s">
        <v>5443</v>
      </c>
      <c r="BH24" s="116" t="s">
        <v>5444</v>
      </c>
      <c r="BI24" s="116"/>
      <c r="BJ24" s="116"/>
      <c r="BK24" s="116"/>
      <c r="BL24" s="116"/>
      <c r="BM24" s="116" t="s">
        <v>5445</v>
      </c>
      <c r="BN24" s="116" t="s">
        <v>8074</v>
      </c>
      <c r="BO24" s="116" t="s">
        <v>8075</v>
      </c>
      <c r="BP24" s="116"/>
      <c r="BQ24" s="116"/>
      <c r="BR24" s="116"/>
      <c r="BS24" s="116"/>
      <c r="BT24" s="116"/>
      <c r="BU24" s="116"/>
      <c r="BV24" s="116" t="s">
        <v>8076</v>
      </c>
      <c r="BW24" s="116"/>
      <c r="BX24" s="116"/>
      <c r="BY24" s="116" t="s">
        <v>8077</v>
      </c>
      <c r="BZ24" s="116" t="s">
        <v>8078</v>
      </c>
      <c r="CA24" s="116"/>
      <c r="CB24" s="116" t="s">
        <v>8079</v>
      </c>
      <c r="CC24" s="116" t="s">
        <v>8080</v>
      </c>
      <c r="CD24" s="116"/>
      <c r="CE24" s="116"/>
      <c r="CF24" s="116"/>
      <c r="CG24" s="116"/>
      <c r="CH24" s="116" t="s">
        <v>8081</v>
      </c>
      <c r="CI24" s="116"/>
      <c r="CJ24" s="116"/>
      <c r="CK24" s="116"/>
      <c r="CL24" s="116"/>
      <c r="CM24" s="116"/>
      <c r="CN24" s="116"/>
      <c r="CO24" s="116"/>
      <c r="CP24" s="116"/>
      <c r="CQ24" s="116"/>
      <c r="CR24" s="116"/>
      <c r="CS24" s="116"/>
      <c r="CT24" s="116" t="s">
        <v>8082</v>
      </c>
      <c r="CU24" s="116" t="s">
        <v>8083</v>
      </c>
      <c r="CV24" s="116" t="s">
        <v>8084</v>
      </c>
      <c r="CW24" s="116"/>
      <c r="CX24" s="116" t="s">
        <v>8085</v>
      </c>
      <c r="CY24" s="116"/>
      <c r="CZ24" s="116"/>
      <c r="DA24" s="116"/>
      <c r="DB24" s="116"/>
      <c r="DC24" s="116" t="s">
        <v>8086</v>
      </c>
      <c r="DD24" s="116"/>
      <c r="DE24" s="116"/>
      <c r="DF24" s="116" t="s">
        <v>8087</v>
      </c>
      <c r="DG24" s="116"/>
      <c r="DH24" s="116"/>
      <c r="DI24" s="116"/>
      <c r="DJ24" s="116" t="s">
        <v>8088</v>
      </c>
      <c r="DK24" s="116"/>
      <c r="DL24" s="116"/>
      <c r="DM24" s="116"/>
      <c r="DN24" s="116"/>
      <c r="DO24" s="116"/>
      <c r="DP24" s="116"/>
      <c r="DQ24" s="116"/>
      <c r="DR24" s="116" t="s">
        <v>8089</v>
      </c>
      <c r="DS24" s="116"/>
      <c r="DT24" s="116"/>
      <c r="DU24" s="116" t="s">
        <v>8090</v>
      </c>
      <c r="DV24" s="116"/>
      <c r="DW24" s="116"/>
      <c r="DX24" s="116" t="s">
        <v>8091</v>
      </c>
      <c r="DY24" s="116"/>
      <c r="DZ24" s="116"/>
      <c r="EA24" s="116" t="s">
        <v>8092</v>
      </c>
      <c r="EB24" s="116"/>
      <c r="EC24" s="116"/>
      <c r="ED24" s="116"/>
      <c r="EE24" s="116" t="s">
        <v>8093</v>
      </c>
      <c r="EF24" s="116"/>
      <c r="EG24"/>
      <c r="EH24"/>
      <c r="EI24"/>
      <c r="EJ24"/>
      <c r="EK24" s="648"/>
      <c r="EL24" s="648"/>
      <c r="EM24" s="648"/>
      <c r="EN24" s="648"/>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row>
    <row r="25" spans="1:220" s="161" customFormat="1" ht="15.75" customHeight="1" x14ac:dyDescent="0.35">
      <c r="B25" s="162"/>
      <c r="D25" s="135" t="s">
        <v>4639</v>
      </c>
      <c r="E25" s="129" t="s">
        <v>79</v>
      </c>
      <c r="F25" s="26"/>
      <c r="G25" s="26"/>
      <c r="H25" s="26"/>
      <c r="O25" s="117"/>
      <c r="P25" s="117"/>
      <c r="Q25" s="117"/>
      <c r="R25" s="117"/>
      <c r="S25" s="117"/>
      <c r="T25" s="117"/>
      <c r="V25" s="163"/>
      <c r="W25"/>
      <c r="X25"/>
      <c r="Y25" s="116" t="s">
        <v>5446</v>
      </c>
      <c r="Z25" s="116"/>
      <c r="AA25" s="116" t="s">
        <v>5447</v>
      </c>
      <c r="AB25" s="116" t="s">
        <v>5448</v>
      </c>
      <c r="AC25" s="116" t="s">
        <v>5449</v>
      </c>
      <c r="AD25" s="116" t="s">
        <v>5450</v>
      </c>
      <c r="AE25" s="116" t="s">
        <v>5451</v>
      </c>
      <c r="AF25" s="116" t="s">
        <v>5452</v>
      </c>
      <c r="AG25" s="116" t="s">
        <v>5453</v>
      </c>
      <c r="AH25" s="116" t="s">
        <v>5454</v>
      </c>
      <c r="AI25" s="116" t="s">
        <v>5455</v>
      </c>
      <c r="AJ25" s="116" t="s">
        <v>5456</v>
      </c>
      <c r="AK25" s="116"/>
      <c r="AL25" s="116" t="s">
        <v>5457</v>
      </c>
      <c r="AM25" s="116" t="s">
        <v>5458</v>
      </c>
      <c r="AN25" s="116" t="s">
        <v>5459</v>
      </c>
      <c r="AO25" s="116" t="s">
        <v>5460</v>
      </c>
      <c r="AP25" s="116" t="s">
        <v>5461</v>
      </c>
      <c r="AQ25" s="116" t="s">
        <v>5462</v>
      </c>
      <c r="AR25" s="116" t="s">
        <v>5463</v>
      </c>
      <c r="AS25" s="116" t="s">
        <v>5464</v>
      </c>
      <c r="AT25" s="116" t="s">
        <v>5465</v>
      </c>
      <c r="AU25" s="116" t="s">
        <v>5466</v>
      </c>
      <c r="AV25" s="116" t="s">
        <v>5467</v>
      </c>
      <c r="AW25" s="116" t="s">
        <v>5468</v>
      </c>
      <c r="AX25" s="116" t="s">
        <v>5469</v>
      </c>
      <c r="AY25" s="116" t="s">
        <v>5470</v>
      </c>
      <c r="AZ25" s="116" t="s">
        <v>5471</v>
      </c>
      <c r="BA25" s="116" t="s">
        <v>5472</v>
      </c>
      <c r="BB25" s="116" t="s">
        <v>5473</v>
      </c>
      <c r="BC25" s="116"/>
      <c r="BD25" s="116" t="s">
        <v>5474</v>
      </c>
      <c r="BE25" s="116" t="s">
        <v>5475</v>
      </c>
      <c r="BF25" s="116" t="s">
        <v>5476</v>
      </c>
      <c r="BG25" s="116" t="s">
        <v>5477</v>
      </c>
      <c r="BH25" s="116" t="s">
        <v>5478</v>
      </c>
      <c r="BI25" s="116"/>
      <c r="BJ25" s="116"/>
      <c r="BK25" s="116"/>
      <c r="BL25" s="116"/>
      <c r="BM25" s="116" t="s">
        <v>5479</v>
      </c>
      <c r="BN25" s="116" t="s">
        <v>8094</v>
      </c>
      <c r="BO25" s="116" t="s">
        <v>8095</v>
      </c>
      <c r="BP25" s="116"/>
      <c r="BQ25" s="116"/>
      <c r="BR25" s="116"/>
      <c r="BS25" s="116"/>
      <c r="BT25" s="116"/>
      <c r="BU25" s="116"/>
      <c r="BV25" s="116" t="s">
        <v>8096</v>
      </c>
      <c r="BW25" s="116"/>
      <c r="BX25" s="116"/>
      <c r="BY25" s="116" t="s">
        <v>8097</v>
      </c>
      <c r="BZ25" s="116" t="s">
        <v>8098</v>
      </c>
      <c r="CA25" s="116"/>
      <c r="CB25" s="116" t="s">
        <v>8099</v>
      </c>
      <c r="CC25" s="116" t="s">
        <v>8100</v>
      </c>
      <c r="CD25" s="116"/>
      <c r="CE25" s="116"/>
      <c r="CF25" s="116"/>
      <c r="CG25" s="116"/>
      <c r="CH25" s="116" t="s">
        <v>8101</v>
      </c>
      <c r="CI25" s="116"/>
      <c r="CJ25" s="116"/>
      <c r="CK25" s="116"/>
      <c r="CL25" s="116"/>
      <c r="CM25" s="116"/>
      <c r="CN25" s="116"/>
      <c r="CO25" s="116"/>
      <c r="CP25" s="116"/>
      <c r="CQ25" s="116"/>
      <c r="CR25" s="116"/>
      <c r="CS25" s="116"/>
      <c r="CT25" s="116" t="s">
        <v>8102</v>
      </c>
      <c r="CU25" s="116" t="s">
        <v>8103</v>
      </c>
      <c r="CV25" s="116" t="s">
        <v>8104</v>
      </c>
      <c r="CW25" s="116"/>
      <c r="CX25" s="116" t="s">
        <v>8105</v>
      </c>
      <c r="CY25" s="116"/>
      <c r="CZ25" s="116"/>
      <c r="DA25" s="116"/>
      <c r="DB25" s="116"/>
      <c r="DC25" s="116" t="s">
        <v>8106</v>
      </c>
      <c r="DD25" s="116"/>
      <c r="DE25" s="116"/>
      <c r="DF25" s="116" t="s">
        <v>8107</v>
      </c>
      <c r="DG25" s="116"/>
      <c r="DH25" s="116"/>
      <c r="DI25" s="116"/>
      <c r="DJ25" s="116"/>
      <c r="DK25" s="116"/>
      <c r="DL25" s="116"/>
      <c r="DM25" s="116"/>
      <c r="DN25" s="116"/>
      <c r="DO25" s="116"/>
      <c r="DP25" s="116"/>
      <c r="DQ25" s="116"/>
      <c r="DR25" s="116" t="s">
        <v>8108</v>
      </c>
      <c r="DS25" s="116"/>
      <c r="DT25" s="116"/>
      <c r="DU25" s="116" t="s">
        <v>8109</v>
      </c>
      <c r="DV25" s="116"/>
      <c r="DW25" s="116"/>
      <c r="DX25" s="116" t="s">
        <v>8110</v>
      </c>
      <c r="DY25" s="116"/>
      <c r="DZ25" s="116"/>
      <c r="EA25" s="116" t="s">
        <v>8111</v>
      </c>
      <c r="EB25" s="116"/>
      <c r="EC25" s="116"/>
      <c r="ED25" s="116"/>
      <c r="EE25" s="116" t="s">
        <v>8112</v>
      </c>
      <c r="EF25" s="116"/>
      <c r="EG25"/>
      <c r="EH25"/>
      <c r="EI25"/>
      <c r="EJ25"/>
      <c r="EK25" s="648"/>
      <c r="EL25" s="648"/>
      <c r="EM25" s="648"/>
      <c r="EN25" s="648"/>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s="164"/>
      <c r="GR25" s="164"/>
      <c r="GS25" s="164"/>
      <c r="GT25" s="164"/>
      <c r="GU25" s="164"/>
      <c r="GV25" s="164"/>
      <c r="GW25" s="164"/>
      <c r="GX25" s="164"/>
      <c r="GY25" s="164"/>
      <c r="GZ25" s="164"/>
      <c r="HA25" s="164"/>
      <c r="HB25" s="164"/>
      <c r="HC25" s="164"/>
      <c r="HD25" s="164"/>
      <c r="HE25" s="164"/>
      <c r="HF25" s="164"/>
      <c r="HG25" s="164"/>
      <c r="HH25" s="164"/>
      <c r="HI25" s="164"/>
      <c r="HJ25" s="164"/>
      <c r="HK25" s="164"/>
      <c r="HL25" s="164"/>
    </row>
    <row r="26" spans="1:220" s="161" customFormat="1" ht="15.75" customHeight="1" x14ac:dyDescent="0.35">
      <c r="B26" s="165"/>
      <c r="C26" s="22"/>
      <c r="D26" s="135" t="s">
        <v>4799</v>
      </c>
      <c r="E26" s="129" t="s">
        <v>79</v>
      </c>
      <c r="G26" s="26"/>
      <c r="H26" s="26"/>
      <c r="O26" s="117"/>
      <c r="P26" s="117"/>
      <c r="Q26" s="117"/>
      <c r="R26" s="117"/>
      <c r="S26" s="117"/>
      <c r="T26" s="117"/>
      <c r="V26" s="202" t="s">
        <v>3887</v>
      </c>
      <c r="W26"/>
      <c r="X26"/>
      <c r="Y26" s="116" t="s">
        <v>5480</v>
      </c>
      <c r="Z26" s="116"/>
      <c r="AA26" s="116" t="s">
        <v>5481</v>
      </c>
      <c r="AB26" s="116" t="s">
        <v>5482</v>
      </c>
      <c r="AC26" s="116" t="s">
        <v>5483</v>
      </c>
      <c r="AD26" s="116" t="s">
        <v>5484</v>
      </c>
      <c r="AE26" s="116" t="s">
        <v>5485</v>
      </c>
      <c r="AF26" s="116" t="s">
        <v>5486</v>
      </c>
      <c r="AG26" s="116" t="s">
        <v>5487</v>
      </c>
      <c r="AH26" s="116" t="s">
        <v>5488</v>
      </c>
      <c r="AI26" s="116" t="s">
        <v>5489</v>
      </c>
      <c r="AJ26" s="116" t="s">
        <v>5490</v>
      </c>
      <c r="AK26" s="116"/>
      <c r="AL26" s="116" t="s">
        <v>5491</v>
      </c>
      <c r="AM26" s="116" t="s">
        <v>5492</v>
      </c>
      <c r="AN26" s="116" t="s">
        <v>5493</v>
      </c>
      <c r="AO26" s="116" t="s">
        <v>5494</v>
      </c>
      <c r="AP26" s="116" t="s">
        <v>5495</v>
      </c>
      <c r="AQ26" s="116" t="s">
        <v>5496</v>
      </c>
      <c r="AR26" s="116" t="s">
        <v>5497</v>
      </c>
      <c r="AS26" s="116" t="s">
        <v>5498</v>
      </c>
      <c r="AT26" s="116" t="s">
        <v>5499</v>
      </c>
      <c r="AU26" s="116" t="s">
        <v>5500</v>
      </c>
      <c r="AV26" s="116" t="s">
        <v>5501</v>
      </c>
      <c r="AW26" s="116" t="s">
        <v>5502</v>
      </c>
      <c r="AX26" s="116" t="s">
        <v>5503</v>
      </c>
      <c r="AY26" s="116" t="s">
        <v>5504</v>
      </c>
      <c r="AZ26" s="116" t="s">
        <v>5505</v>
      </c>
      <c r="BA26" s="116" t="s">
        <v>5506</v>
      </c>
      <c r="BB26" s="116" t="s">
        <v>5507</v>
      </c>
      <c r="BC26" s="116"/>
      <c r="BD26" s="116" t="s">
        <v>5508</v>
      </c>
      <c r="BE26" s="116" t="s">
        <v>5509</v>
      </c>
      <c r="BF26" s="116" t="s">
        <v>5510</v>
      </c>
      <c r="BG26" s="116" t="s">
        <v>5511</v>
      </c>
      <c r="BH26" s="116" t="s">
        <v>5512</v>
      </c>
      <c r="BI26" s="116"/>
      <c r="BJ26" s="116"/>
      <c r="BK26" s="116"/>
      <c r="BL26" s="116"/>
      <c r="BM26" s="116" t="s">
        <v>5513</v>
      </c>
      <c r="BN26" s="116" t="s">
        <v>8113</v>
      </c>
      <c r="BO26" s="116" t="s">
        <v>8114</v>
      </c>
      <c r="BP26" s="116"/>
      <c r="BQ26" s="116"/>
      <c r="BR26" s="116"/>
      <c r="BS26" s="116"/>
      <c r="BT26" s="116"/>
      <c r="BU26" s="116"/>
      <c r="BV26" s="116" t="s">
        <v>8115</v>
      </c>
      <c r="BW26" s="116"/>
      <c r="BX26" s="116"/>
      <c r="BY26" s="116" t="s">
        <v>8116</v>
      </c>
      <c r="BZ26" s="116" t="s">
        <v>8117</v>
      </c>
      <c r="CA26" s="116"/>
      <c r="CB26" s="116"/>
      <c r="CC26" s="116" t="s">
        <v>8118</v>
      </c>
      <c r="CD26" s="116"/>
      <c r="CE26" s="116"/>
      <c r="CF26" s="116"/>
      <c r="CG26" s="116"/>
      <c r="CH26" s="116" t="s">
        <v>8119</v>
      </c>
      <c r="CI26" s="116"/>
      <c r="CJ26" s="116"/>
      <c r="CK26" s="116"/>
      <c r="CL26" s="116"/>
      <c r="CM26" s="116"/>
      <c r="CN26" s="116"/>
      <c r="CO26" s="116"/>
      <c r="CP26" s="116"/>
      <c r="CQ26" s="116"/>
      <c r="CR26" s="116"/>
      <c r="CS26" s="116"/>
      <c r="CT26" s="116" t="s">
        <v>8120</v>
      </c>
      <c r="CU26" s="116"/>
      <c r="CV26" s="116" t="s">
        <v>8121</v>
      </c>
      <c r="CW26" s="116"/>
      <c r="CX26" s="116" t="s">
        <v>8122</v>
      </c>
      <c r="CY26" s="116"/>
      <c r="CZ26" s="116"/>
      <c r="DA26" s="116"/>
      <c r="DB26" s="116"/>
      <c r="DC26" s="116"/>
      <c r="DD26" s="116"/>
      <c r="DE26" s="116"/>
      <c r="DF26" s="116" t="s">
        <v>8123</v>
      </c>
      <c r="DG26" s="116"/>
      <c r="DH26" s="116"/>
      <c r="DI26" s="116"/>
      <c r="DJ26" s="116"/>
      <c r="DK26" s="116"/>
      <c r="DL26" s="116"/>
      <c r="DM26" s="116"/>
      <c r="DN26" s="116"/>
      <c r="DO26" s="116"/>
      <c r="DP26" s="116"/>
      <c r="DQ26" s="116"/>
      <c r="DR26" s="116" t="s">
        <v>8124</v>
      </c>
      <c r="DS26" s="116"/>
      <c r="DT26" s="116"/>
      <c r="DU26" s="116" t="s">
        <v>8125</v>
      </c>
      <c r="DV26" s="116"/>
      <c r="DW26" s="116"/>
      <c r="DX26" s="116" t="s">
        <v>8126</v>
      </c>
      <c r="DY26" s="116"/>
      <c r="DZ26" s="116"/>
      <c r="EA26" s="116" t="s">
        <v>8127</v>
      </c>
      <c r="EB26" s="116"/>
      <c r="EC26" s="116"/>
      <c r="ED26" s="116"/>
      <c r="EE26" s="116" t="s">
        <v>8128</v>
      </c>
      <c r="EF26" s="116"/>
      <c r="EG26"/>
      <c r="EH26"/>
      <c r="EI26"/>
      <c r="EJ26"/>
      <c r="EK26" s="648"/>
      <c r="EL26" s="648"/>
      <c r="EM26" s="648"/>
      <c r="EN26" s="648"/>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row>
    <row r="27" spans="1:220" s="161" customFormat="1" ht="15.75" customHeight="1" x14ac:dyDescent="0.35">
      <c r="D27" s="135" t="s">
        <v>4798</v>
      </c>
      <c r="E27" s="129" t="s">
        <v>79</v>
      </c>
      <c r="O27" s="117"/>
      <c r="P27" s="117"/>
      <c r="Q27" s="117"/>
      <c r="R27" s="117"/>
      <c r="S27" s="117"/>
      <c r="T27" s="117"/>
      <c r="V27" s="202">
        <f>Introduction!$V$8</f>
        <v>0</v>
      </c>
      <c r="W27"/>
      <c r="X27"/>
      <c r="Y27" s="116" t="s">
        <v>5514</v>
      </c>
      <c r="Z27" s="116"/>
      <c r="AA27" s="116" t="s">
        <v>5515</v>
      </c>
      <c r="AB27" s="116" t="s">
        <v>5516</v>
      </c>
      <c r="AC27" s="116" t="s">
        <v>5517</v>
      </c>
      <c r="AD27" s="116" t="s">
        <v>5518</v>
      </c>
      <c r="AE27" s="116" t="s">
        <v>5519</v>
      </c>
      <c r="AF27" s="116" t="s">
        <v>5520</v>
      </c>
      <c r="AG27" s="116" t="s">
        <v>5521</v>
      </c>
      <c r="AH27" s="116" t="s">
        <v>5522</v>
      </c>
      <c r="AI27" s="116" t="s">
        <v>5523</v>
      </c>
      <c r="AJ27" s="116" t="s">
        <v>5524</v>
      </c>
      <c r="AK27" s="116"/>
      <c r="AL27" s="116" t="s">
        <v>5525</v>
      </c>
      <c r="AM27" s="116" t="s">
        <v>5526</v>
      </c>
      <c r="AN27" s="116" t="s">
        <v>5527</v>
      </c>
      <c r="AO27" s="116" t="s">
        <v>5528</v>
      </c>
      <c r="AP27" s="116" t="s">
        <v>5529</v>
      </c>
      <c r="AQ27" s="116" t="s">
        <v>5530</v>
      </c>
      <c r="AR27" s="116" t="s">
        <v>5531</v>
      </c>
      <c r="AS27" s="116" t="s">
        <v>5532</v>
      </c>
      <c r="AT27" s="116" t="s">
        <v>5533</v>
      </c>
      <c r="AU27" s="116" t="s">
        <v>5534</v>
      </c>
      <c r="AV27" s="116" t="s">
        <v>5535</v>
      </c>
      <c r="AW27" s="116" t="s">
        <v>5536</v>
      </c>
      <c r="AX27" s="116" t="s">
        <v>5537</v>
      </c>
      <c r="AY27" s="116" t="s">
        <v>5538</v>
      </c>
      <c r="AZ27" s="116" t="s">
        <v>5539</v>
      </c>
      <c r="BA27" s="116" t="s">
        <v>5540</v>
      </c>
      <c r="BB27" s="116" t="s">
        <v>5541</v>
      </c>
      <c r="BC27" s="116"/>
      <c r="BD27" s="116" t="s">
        <v>5542</v>
      </c>
      <c r="BE27" s="116" t="s">
        <v>5543</v>
      </c>
      <c r="BF27" s="116" t="s">
        <v>5544</v>
      </c>
      <c r="BG27" s="116" t="s">
        <v>5545</v>
      </c>
      <c r="BH27" s="116" t="s">
        <v>5546</v>
      </c>
      <c r="BI27" s="116"/>
      <c r="BJ27" s="116"/>
      <c r="BK27" s="116"/>
      <c r="BL27" s="116"/>
      <c r="BM27" s="116" t="s">
        <v>5547</v>
      </c>
      <c r="BN27" s="116" t="s">
        <v>8129</v>
      </c>
      <c r="BO27" s="116" t="s">
        <v>8130</v>
      </c>
      <c r="BP27" s="116"/>
      <c r="BQ27" s="116"/>
      <c r="BR27" s="116"/>
      <c r="BS27" s="116"/>
      <c r="BT27" s="116"/>
      <c r="BU27" s="116"/>
      <c r="BV27" s="116" t="s">
        <v>8131</v>
      </c>
      <c r="BW27" s="116"/>
      <c r="BX27" s="116"/>
      <c r="BY27" s="116" t="s">
        <v>8132</v>
      </c>
      <c r="BZ27" s="116" t="s">
        <v>8133</v>
      </c>
      <c r="CA27" s="116"/>
      <c r="CB27" s="116"/>
      <c r="CC27" s="116" t="s">
        <v>8134</v>
      </c>
      <c r="CD27" s="116"/>
      <c r="CE27" s="116"/>
      <c r="CF27" s="116"/>
      <c r="CG27" s="116"/>
      <c r="CH27" s="116" t="s">
        <v>8135</v>
      </c>
      <c r="CI27" s="116"/>
      <c r="CJ27" s="116"/>
      <c r="CK27" s="116"/>
      <c r="CL27" s="116"/>
      <c r="CM27" s="116"/>
      <c r="CN27" s="116"/>
      <c r="CO27" s="116"/>
      <c r="CP27" s="116"/>
      <c r="CQ27" s="116"/>
      <c r="CR27" s="116"/>
      <c r="CS27" s="116"/>
      <c r="CT27" s="116" t="s">
        <v>8136</v>
      </c>
      <c r="CU27" s="116"/>
      <c r="CV27" s="116" t="s">
        <v>8137</v>
      </c>
      <c r="CW27" s="116"/>
      <c r="CX27" s="116" t="s">
        <v>8138</v>
      </c>
      <c r="CY27" s="116"/>
      <c r="CZ27" s="116"/>
      <c r="DA27" s="116"/>
      <c r="DB27" s="116"/>
      <c r="DC27" s="116"/>
      <c r="DD27" s="116"/>
      <c r="DE27" s="116"/>
      <c r="DF27" s="116" t="s">
        <v>8139</v>
      </c>
      <c r="DG27" s="116"/>
      <c r="DH27" s="116"/>
      <c r="DI27" s="116"/>
      <c r="DJ27" s="116"/>
      <c r="DK27" s="116"/>
      <c r="DL27" s="116"/>
      <c r="DM27" s="116"/>
      <c r="DN27" s="116"/>
      <c r="DO27" s="116"/>
      <c r="DP27" s="116"/>
      <c r="DQ27" s="116"/>
      <c r="DR27" s="116" t="s">
        <v>8140</v>
      </c>
      <c r="DS27" s="116"/>
      <c r="DT27" s="116"/>
      <c r="DU27" s="116" t="s">
        <v>8141</v>
      </c>
      <c r="DV27" s="116"/>
      <c r="DW27" s="116"/>
      <c r="DX27" s="116" t="s">
        <v>8142</v>
      </c>
      <c r="DY27" s="116"/>
      <c r="DZ27" s="116"/>
      <c r="EA27" s="116" t="s">
        <v>8143</v>
      </c>
      <c r="EB27" s="116"/>
      <c r="EC27" s="116"/>
      <c r="ED27" s="116"/>
      <c r="EE27" s="116" t="s">
        <v>8144</v>
      </c>
      <c r="EF27" s="116"/>
      <c r="EG27"/>
      <c r="EH27"/>
      <c r="EI27"/>
      <c r="EJ27"/>
      <c r="EK27" s="648"/>
      <c r="EL27" s="648"/>
      <c r="EM27" s="648"/>
      <c r="EN27" s="648"/>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row>
    <row r="28" spans="1:220" s="161" customFormat="1" ht="15.75" customHeight="1" x14ac:dyDescent="0.35">
      <c r="C28" s="22"/>
      <c r="D28" s="26"/>
      <c r="F28" s="26"/>
      <c r="G28" s="26"/>
      <c r="H28" s="26"/>
      <c r="O28" s="117"/>
      <c r="P28" s="117"/>
      <c r="Q28" s="117"/>
      <c r="R28" s="117"/>
      <c r="S28" s="117"/>
      <c r="T28" s="117"/>
      <c r="V28" s="117"/>
      <c r="W28"/>
      <c r="X28"/>
      <c r="Y28" s="116" t="s">
        <v>5548</v>
      </c>
      <c r="Z28" s="116"/>
      <c r="AA28" s="116" t="s">
        <v>5549</v>
      </c>
      <c r="AB28" s="116" t="s">
        <v>5550</v>
      </c>
      <c r="AC28" s="116" t="s">
        <v>5551</v>
      </c>
      <c r="AD28" s="116" t="s">
        <v>5552</v>
      </c>
      <c r="AE28" s="116" t="s">
        <v>5553</v>
      </c>
      <c r="AF28" s="116" t="s">
        <v>5554</v>
      </c>
      <c r="AG28" s="116" t="s">
        <v>5555</v>
      </c>
      <c r="AH28" s="116" t="s">
        <v>5556</v>
      </c>
      <c r="AI28" s="116" t="s">
        <v>5557</v>
      </c>
      <c r="AJ28" s="116" t="s">
        <v>5558</v>
      </c>
      <c r="AK28" s="116"/>
      <c r="AL28" s="116" t="s">
        <v>5559</v>
      </c>
      <c r="AM28" s="116" t="s">
        <v>5560</v>
      </c>
      <c r="AN28" s="116" t="s">
        <v>5561</v>
      </c>
      <c r="AO28" s="116" t="s">
        <v>5562</v>
      </c>
      <c r="AP28" s="116" t="s">
        <v>5563</v>
      </c>
      <c r="AQ28" s="116" t="s">
        <v>5564</v>
      </c>
      <c r="AR28" s="116" t="s">
        <v>5565</v>
      </c>
      <c r="AS28" s="116" t="s">
        <v>5566</v>
      </c>
      <c r="AT28" s="116" t="s">
        <v>5567</v>
      </c>
      <c r="AU28" s="116" t="s">
        <v>5568</v>
      </c>
      <c r="AV28" s="116" t="s">
        <v>5569</v>
      </c>
      <c r="AW28" s="116" t="s">
        <v>5570</v>
      </c>
      <c r="AX28" s="116" t="s">
        <v>5571</v>
      </c>
      <c r="AY28" s="116" t="s">
        <v>5572</v>
      </c>
      <c r="AZ28" s="116" t="s">
        <v>5573</v>
      </c>
      <c r="BA28" s="116" t="s">
        <v>5574</v>
      </c>
      <c r="BB28" s="116" t="s">
        <v>5575</v>
      </c>
      <c r="BC28" s="116"/>
      <c r="BD28" s="116" t="s">
        <v>5576</v>
      </c>
      <c r="BE28" s="116" t="s">
        <v>5577</v>
      </c>
      <c r="BF28" s="116" t="s">
        <v>5578</v>
      </c>
      <c r="BG28" s="116" t="s">
        <v>5579</v>
      </c>
      <c r="BH28" s="116" t="s">
        <v>5580</v>
      </c>
      <c r="BI28" s="116"/>
      <c r="BJ28" s="116"/>
      <c r="BK28" s="116"/>
      <c r="BL28" s="116"/>
      <c r="BM28" s="116" t="s">
        <v>5581</v>
      </c>
      <c r="BN28" s="116" t="s">
        <v>8145</v>
      </c>
      <c r="BO28" s="116" t="s">
        <v>8146</v>
      </c>
      <c r="BP28" s="116"/>
      <c r="BQ28" s="116"/>
      <c r="BR28" s="116"/>
      <c r="BS28" s="116"/>
      <c r="BT28" s="116"/>
      <c r="BU28" s="116"/>
      <c r="BV28" s="116"/>
      <c r="BW28" s="116"/>
      <c r="BX28" s="116"/>
      <c r="BY28" s="116" t="s">
        <v>8147</v>
      </c>
      <c r="BZ28" s="116"/>
      <c r="CA28" s="116"/>
      <c r="CB28" s="116"/>
      <c r="CC28" s="116"/>
      <c r="CD28" s="116"/>
      <c r="CE28" s="116"/>
      <c r="CF28" s="116"/>
      <c r="CG28" s="116"/>
      <c r="CH28" s="116" t="s">
        <v>8148</v>
      </c>
      <c r="CI28" s="116"/>
      <c r="CJ28" s="116"/>
      <c r="CK28" s="116"/>
      <c r="CL28" s="116"/>
      <c r="CM28" s="116"/>
      <c r="CN28" s="116"/>
      <c r="CO28" s="116"/>
      <c r="CP28" s="116"/>
      <c r="CQ28" s="116"/>
      <c r="CR28" s="116"/>
      <c r="CS28" s="116"/>
      <c r="CT28" s="116" t="s">
        <v>8149</v>
      </c>
      <c r="CU28" s="116"/>
      <c r="CV28" s="116" t="s">
        <v>8150</v>
      </c>
      <c r="CW28" s="116"/>
      <c r="CX28" s="116" t="s">
        <v>8151</v>
      </c>
      <c r="CY28" s="116"/>
      <c r="CZ28" s="116"/>
      <c r="DA28" s="116"/>
      <c r="DB28" s="116"/>
      <c r="DC28" s="116"/>
      <c r="DD28" s="116"/>
      <c r="DE28" s="116"/>
      <c r="DF28" s="116" t="s">
        <v>8152</v>
      </c>
      <c r="DG28" s="116"/>
      <c r="DH28" s="116"/>
      <c r="DI28" s="116"/>
      <c r="DJ28" s="116"/>
      <c r="DK28" s="116"/>
      <c r="DL28" s="116"/>
      <c r="DM28" s="116"/>
      <c r="DN28" s="116"/>
      <c r="DO28" s="116"/>
      <c r="DP28" s="116"/>
      <c r="DQ28" s="116"/>
      <c r="DR28" s="116" t="s">
        <v>8153</v>
      </c>
      <c r="DS28" s="116"/>
      <c r="DT28" s="116"/>
      <c r="DU28" s="116" t="s">
        <v>8154</v>
      </c>
      <c r="DV28" s="116"/>
      <c r="DW28" s="116"/>
      <c r="DX28" s="116" t="s">
        <v>8155</v>
      </c>
      <c r="DY28" s="116"/>
      <c r="DZ28" s="116"/>
      <c r="EA28" s="116" t="s">
        <v>8156</v>
      </c>
      <c r="EB28" s="116"/>
      <c r="EC28" s="116"/>
      <c r="ED28" s="116"/>
      <c r="EE28" s="116" t="s">
        <v>8157</v>
      </c>
      <c r="EF28" s="116"/>
      <c r="EG28"/>
      <c r="EH28"/>
      <c r="EI28"/>
      <c r="EJ28"/>
      <c r="EK28" s="648"/>
      <c r="EL28" s="648"/>
      <c r="EM28" s="648"/>
      <c r="EN28" s="64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row>
    <row r="29" spans="1:220" s="161" customFormat="1" ht="15.75" customHeight="1" x14ac:dyDescent="0.35">
      <c r="A29" s="117"/>
      <c r="B29" s="117"/>
      <c r="C29" s="117"/>
      <c r="D29" s="117"/>
      <c r="E29" s="117"/>
      <c r="F29" s="117"/>
      <c r="G29" s="117"/>
      <c r="H29" s="117"/>
      <c r="I29" s="117"/>
      <c r="J29" s="117"/>
      <c r="K29" s="117"/>
      <c r="L29" s="117"/>
      <c r="M29" s="117"/>
      <c r="N29" s="117"/>
      <c r="O29" s="117"/>
      <c r="P29" s="117"/>
      <c r="Q29" s="117"/>
      <c r="R29" s="117"/>
      <c r="S29" s="117"/>
      <c r="T29" s="117"/>
      <c r="U29" s="117"/>
      <c r="V29" s="94"/>
      <c r="W29"/>
      <c r="X29"/>
      <c r="Y29" s="116" t="s">
        <v>5582</v>
      </c>
      <c r="Z29" s="116"/>
      <c r="AA29" s="116" t="s">
        <v>5583</v>
      </c>
      <c r="AB29" s="116" t="s">
        <v>5584</v>
      </c>
      <c r="AC29" s="116" t="s">
        <v>5585</v>
      </c>
      <c r="AD29" s="116" t="s">
        <v>5586</v>
      </c>
      <c r="AE29" s="116" t="s">
        <v>5587</v>
      </c>
      <c r="AF29" s="116" t="s">
        <v>5588</v>
      </c>
      <c r="AG29" s="116" t="s">
        <v>5589</v>
      </c>
      <c r="AH29" s="116" t="s">
        <v>5590</v>
      </c>
      <c r="AI29" s="116" t="s">
        <v>5591</v>
      </c>
      <c r="AJ29" s="116" t="s">
        <v>5592</v>
      </c>
      <c r="AK29" s="116"/>
      <c r="AL29" s="116" t="s">
        <v>5593</v>
      </c>
      <c r="AM29" s="116" t="s">
        <v>5594</v>
      </c>
      <c r="AN29" s="116" t="s">
        <v>5595</v>
      </c>
      <c r="AO29" s="116" t="s">
        <v>5596</v>
      </c>
      <c r="AP29" s="116" t="s">
        <v>5597</v>
      </c>
      <c r="AQ29" s="116" t="s">
        <v>5598</v>
      </c>
      <c r="AR29" s="116" t="s">
        <v>5599</v>
      </c>
      <c r="AS29" s="116" t="s">
        <v>5600</v>
      </c>
      <c r="AT29" s="116" t="s">
        <v>5601</v>
      </c>
      <c r="AU29" s="116" t="s">
        <v>5602</v>
      </c>
      <c r="AV29" s="116" t="s">
        <v>5603</v>
      </c>
      <c r="AW29" s="116" t="s">
        <v>5604</v>
      </c>
      <c r="AX29" s="116"/>
      <c r="AY29" s="116" t="s">
        <v>5605</v>
      </c>
      <c r="AZ29" s="116" t="s">
        <v>5606</v>
      </c>
      <c r="BA29" s="116" t="s">
        <v>5607</v>
      </c>
      <c r="BB29" s="116" t="s">
        <v>5608</v>
      </c>
      <c r="BC29" s="116"/>
      <c r="BD29" s="116" t="s">
        <v>5609</v>
      </c>
      <c r="BE29" s="116" t="s">
        <v>5610</v>
      </c>
      <c r="BF29" s="116" t="s">
        <v>5611</v>
      </c>
      <c r="BG29" s="116" t="s">
        <v>5612</v>
      </c>
      <c r="BH29" s="116" t="s">
        <v>5613</v>
      </c>
      <c r="BI29" s="116"/>
      <c r="BJ29" s="116"/>
      <c r="BK29" s="116"/>
      <c r="BL29" s="116"/>
      <c r="BM29" s="116"/>
      <c r="BN29" s="116" t="s">
        <v>8158</v>
      </c>
      <c r="BO29" s="116" t="s">
        <v>8159</v>
      </c>
      <c r="BP29" s="116"/>
      <c r="BQ29" s="116"/>
      <c r="BR29" s="116"/>
      <c r="BS29" s="116"/>
      <c r="BT29" s="116"/>
      <c r="BU29" s="116"/>
      <c r="BV29" s="116"/>
      <c r="BW29" s="116"/>
      <c r="BX29" s="116"/>
      <c r="BY29" s="116" t="s">
        <v>8160</v>
      </c>
      <c r="BZ29" s="116"/>
      <c r="CA29" s="116"/>
      <c r="CB29" s="116"/>
      <c r="CC29" s="116"/>
      <c r="CD29" s="116"/>
      <c r="CE29" s="116"/>
      <c r="CF29" s="116"/>
      <c r="CG29" s="116"/>
      <c r="CH29" s="116" t="s">
        <v>8161</v>
      </c>
      <c r="CI29" s="116"/>
      <c r="CJ29" s="116"/>
      <c r="CK29" s="116"/>
      <c r="CL29" s="116"/>
      <c r="CM29" s="116"/>
      <c r="CN29" s="116"/>
      <c r="CO29" s="116"/>
      <c r="CP29" s="116"/>
      <c r="CQ29" s="116"/>
      <c r="CR29" s="116"/>
      <c r="CS29" s="116"/>
      <c r="CT29" s="116" t="s">
        <v>8162</v>
      </c>
      <c r="CU29" s="116"/>
      <c r="CV29" s="116" t="s">
        <v>8163</v>
      </c>
      <c r="CW29" s="116"/>
      <c r="CX29" s="116" t="s">
        <v>8164</v>
      </c>
      <c r="CY29" s="116"/>
      <c r="CZ29" s="116"/>
      <c r="DA29" s="116"/>
      <c r="DB29" s="116"/>
      <c r="DC29" s="116"/>
      <c r="DD29" s="116"/>
      <c r="DE29" s="116"/>
      <c r="DF29" s="116" t="s">
        <v>8165</v>
      </c>
      <c r="DG29" s="116"/>
      <c r="DH29" s="116"/>
      <c r="DI29" s="116"/>
      <c r="DJ29" s="116"/>
      <c r="DK29" s="116"/>
      <c r="DL29" s="116"/>
      <c r="DM29" s="116"/>
      <c r="DN29" s="116"/>
      <c r="DO29" s="116"/>
      <c r="DP29" s="116"/>
      <c r="DQ29" s="116"/>
      <c r="DR29" s="116"/>
      <c r="DS29" s="116"/>
      <c r="DT29" s="116"/>
      <c r="DU29" s="116" t="s">
        <v>8166</v>
      </c>
      <c r="DV29" s="116"/>
      <c r="DW29" s="116"/>
      <c r="DX29" s="116" t="s">
        <v>8167</v>
      </c>
      <c r="DY29" s="116"/>
      <c r="DZ29" s="116"/>
      <c r="EA29" s="116" t="s">
        <v>8168</v>
      </c>
      <c r="EB29" s="116"/>
      <c r="EC29" s="116"/>
      <c r="ED29" s="116"/>
      <c r="EE29" s="116"/>
      <c r="EF29" s="116"/>
      <c r="EG29"/>
      <c r="EH29"/>
      <c r="EI29"/>
      <c r="EJ29"/>
      <c r="EK29" s="648"/>
      <c r="EL29" s="648"/>
      <c r="EM29" s="648"/>
      <c r="EN29" s="648"/>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row>
    <row r="30" spans="1:220" s="161" customFormat="1" ht="15.75" customHeight="1" x14ac:dyDescent="0.35">
      <c r="A30" s="117"/>
      <c r="B30" s="117"/>
      <c r="C30" s="117"/>
      <c r="D30" s="117"/>
      <c r="E30" s="117"/>
      <c r="F30" s="117"/>
      <c r="G30" s="117"/>
      <c r="H30" s="117"/>
      <c r="I30" s="117"/>
      <c r="J30" s="117"/>
      <c r="K30" s="117"/>
      <c r="L30" s="117"/>
      <c r="M30" s="117"/>
      <c r="N30" s="117"/>
      <c r="O30" s="117"/>
      <c r="P30" s="117"/>
      <c r="Q30" s="117"/>
      <c r="R30" s="117"/>
      <c r="S30" s="117"/>
      <c r="T30" s="117"/>
      <c r="U30" s="117"/>
      <c r="V30" s="94"/>
      <c r="W30"/>
      <c r="X30"/>
      <c r="Y30" s="116" t="s">
        <v>5614</v>
      </c>
      <c r="Z30" s="116"/>
      <c r="AA30" s="116" t="s">
        <v>5615</v>
      </c>
      <c r="AB30" s="116" t="s">
        <v>5616</v>
      </c>
      <c r="AC30" s="116" t="s">
        <v>5617</v>
      </c>
      <c r="AD30" s="116" t="s">
        <v>5618</v>
      </c>
      <c r="AE30" s="116" t="s">
        <v>5619</v>
      </c>
      <c r="AF30" s="116" t="s">
        <v>5620</v>
      </c>
      <c r="AG30" s="116" t="s">
        <v>5621</v>
      </c>
      <c r="AH30" s="116" t="s">
        <v>5622</v>
      </c>
      <c r="AI30" s="116" t="s">
        <v>5623</v>
      </c>
      <c r="AJ30" s="116" t="s">
        <v>5624</v>
      </c>
      <c r="AK30" s="116"/>
      <c r="AL30" s="116" t="s">
        <v>5625</v>
      </c>
      <c r="AM30" s="116" t="s">
        <v>5626</v>
      </c>
      <c r="AN30" s="116" t="s">
        <v>5627</v>
      </c>
      <c r="AO30" s="116" t="s">
        <v>5628</v>
      </c>
      <c r="AP30" s="116" t="s">
        <v>5629</v>
      </c>
      <c r="AQ30" s="116" t="s">
        <v>5630</v>
      </c>
      <c r="AR30" s="116" t="s">
        <v>5631</v>
      </c>
      <c r="AS30" s="116" t="s">
        <v>5632</v>
      </c>
      <c r="AT30" s="116"/>
      <c r="AU30" s="116" t="s">
        <v>5633</v>
      </c>
      <c r="AV30" s="116" t="s">
        <v>5634</v>
      </c>
      <c r="AW30" s="116" t="s">
        <v>5635</v>
      </c>
      <c r="AX30" s="116"/>
      <c r="AY30" s="116" t="s">
        <v>5636</v>
      </c>
      <c r="AZ30" s="116" t="s">
        <v>5637</v>
      </c>
      <c r="BA30" s="116" t="s">
        <v>5638</v>
      </c>
      <c r="BB30" s="116" t="s">
        <v>5639</v>
      </c>
      <c r="BC30" s="116"/>
      <c r="BD30" s="116" t="s">
        <v>5640</v>
      </c>
      <c r="BE30" s="116" t="s">
        <v>5641</v>
      </c>
      <c r="BF30" s="116" t="s">
        <v>5642</v>
      </c>
      <c r="BG30" s="116" t="s">
        <v>5643</v>
      </c>
      <c r="BH30" s="116" t="s">
        <v>5644</v>
      </c>
      <c r="BI30" s="116"/>
      <c r="BJ30" s="116"/>
      <c r="BK30" s="116"/>
      <c r="BL30" s="116"/>
      <c r="BM30" s="116"/>
      <c r="BN30" s="116" t="s">
        <v>8169</v>
      </c>
      <c r="BO30" s="116" t="s">
        <v>8170</v>
      </c>
      <c r="BP30" s="116"/>
      <c r="BQ30" s="116"/>
      <c r="BR30" s="116"/>
      <c r="BS30" s="116"/>
      <c r="BT30" s="116"/>
      <c r="BU30" s="116"/>
      <c r="BV30" s="116"/>
      <c r="BW30" s="116"/>
      <c r="BX30" s="116"/>
      <c r="BY30" s="116" t="s">
        <v>8171</v>
      </c>
      <c r="BZ30" s="116"/>
      <c r="CA30" s="116"/>
      <c r="CB30" s="116"/>
      <c r="CC30" s="116"/>
      <c r="CD30" s="116"/>
      <c r="CE30" s="116"/>
      <c r="CF30" s="116"/>
      <c r="CG30" s="116"/>
      <c r="CH30" s="116" t="s">
        <v>8172</v>
      </c>
      <c r="CI30" s="116"/>
      <c r="CJ30" s="116"/>
      <c r="CK30" s="116"/>
      <c r="CL30" s="116"/>
      <c r="CM30" s="116"/>
      <c r="CN30" s="116"/>
      <c r="CO30" s="116"/>
      <c r="CP30" s="116"/>
      <c r="CQ30" s="116"/>
      <c r="CR30" s="116"/>
      <c r="CS30" s="116"/>
      <c r="CT30" s="116" t="s">
        <v>8173</v>
      </c>
      <c r="CU30" s="116"/>
      <c r="CV30" s="116" t="s">
        <v>8174</v>
      </c>
      <c r="CW30" s="116"/>
      <c r="CX30" s="116" t="s">
        <v>8175</v>
      </c>
      <c r="CY30" s="116"/>
      <c r="CZ30" s="116"/>
      <c r="DA30" s="116"/>
      <c r="DB30" s="116"/>
      <c r="DC30" s="116"/>
      <c r="DD30" s="116"/>
      <c r="DE30" s="116"/>
      <c r="DF30" s="116" t="s">
        <v>8176</v>
      </c>
      <c r="DG30" s="116"/>
      <c r="DH30" s="116"/>
      <c r="DI30" s="116"/>
      <c r="DJ30" s="116"/>
      <c r="DK30" s="116"/>
      <c r="DL30" s="116"/>
      <c r="DM30" s="116"/>
      <c r="DN30" s="116"/>
      <c r="DO30" s="116"/>
      <c r="DP30" s="116"/>
      <c r="DQ30" s="116"/>
      <c r="DR30" s="116"/>
      <c r="DS30" s="116"/>
      <c r="DT30" s="116"/>
      <c r="DU30" s="116"/>
      <c r="DV30" s="116"/>
      <c r="DW30" s="116"/>
      <c r="DX30" s="116" t="s">
        <v>8177</v>
      </c>
      <c r="DY30" s="116"/>
      <c r="DZ30" s="116"/>
      <c r="EA30" s="116"/>
      <c r="EB30" s="116"/>
      <c r="EC30" s="116"/>
      <c r="ED30" s="116"/>
      <c r="EE30" s="116"/>
      <c r="EF30" s="116"/>
      <c r="EG30"/>
      <c r="EH30"/>
      <c r="EI30"/>
      <c r="EJ30"/>
      <c r="EK30" s="648"/>
      <c r="EL30" s="648"/>
      <c r="EM30" s="648"/>
      <c r="EN30" s="648"/>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row>
    <row r="31" spans="1:220" s="161" customFormat="1" ht="15.65" customHeight="1" x14ac:dyDescent="0.35">
      <c r="A31" s="117"/>
      <c r="B31" s="160" t="s">
        <v>4351</v>
      </c>
      <c r="C31" s="157"/>
      <c r="D31" s="117"/>
      <c r="E31" s="117"/>
      <c r="F31"/>
      <c r="G31" s="117"/>
      <c r="H31" s="117"/>
      <c r="I31" s="117"/>
      <c r="J31" s="117"/>
      <c r="K31" s="117"/>
      <c r="L31" s="117"/>
      <c r="M31" s="117"/>
      <c r="N31" s="117"/>
      <c r="O31" s="117"/>
      <c r="P31" s="117"/>
      <c r="Q31" s="117"/>
      <c r="R31" s="117"/>
      <c r="S31" s="117"/>
      <c r="T31" s="117"/>
      <c r="U31" s="117"/>
      <c r="V31" s="94"/>
      <c r="W31"/>
      <c r="X31"/>
      <c r="Y31" s="116" t="s">
        <v>5645</v>
      </c>
      <c r="Z31" s="116"/>
      <c r="AA31" s="116" t="s">
        <v>5646</v>
      </c>
      <c r="AB31" s="116" t="s">
        <v>5647</v>
      </c>
      <c r="AC31" s="116" t="s">
        <v>5648</v>
      </c>
      <c r="AD31" s="116" t="s">
        <v>5649</v>
      </c>
      <c r="AE31" s="116" t="s">
        <v>5650</v>
      </c>
      <c r="AF31" s="116" t="s">
        <v>5651</v>
      </c>
      <c r="AG31" s="116" t="s">
        <v>5652</v>
      </c>
      <c r="AH31" s="116" t="s">
        <v>5653</v>
      </c>
      <c r="AI31" s="116" t="s">
        <v>5654</v>
      </c>
      <c r="AJ31" s="116" t="s">
        <v>5655</v>
      </c>
      <c r="AK31" s="116"/>
      <c r="AL31" s="116" t="s">
        <v>5656</v>
      </c>
      <c r="AM31" s="116" t="s">
        <v>5657</v>
      </c>
      <c r="AN31" s="116" t="s">
        <v>5658</v>
      </c>
      <c r="AO31" s="116" t="s">
        <v>5659</v>
      </c>
      <c r="AP31" s="116" t="s">
        <v>5660</v>
      </c>
      <c r="AQ31" s="116" t="s">
        <v>5661</v>
      </c>
      <c r="AR31" s="116" t="s">
        <v>5662</v>
      </c>
      <c r="AS31" s="116" t="s">
        <v>5663</v>
      </c>
      <c r="AT31" s="116"/>
      <c r="AU31" s="116" t="s">
        <v>5664</v>
      </c>
      <c r="AV31" s="116" t="s">
        <v>5665</v>
      </c>
      <c r="AW31" s="116" t="s">
        <v>5666</v>
      </c>
      <c r="AX31" s="116"/>
      <c r="AY31" s="116" t="s">
        <v>5667</v>
      </c>
      <c r="AZ31" s="116" t="s">
        <v>5668</v>
      </c>
      <c r="BA31" s="116"/>
      <c r="BB31" s="116"/>
      <c r="BC31" s="116"/>
      <c r="BD31" s="116" t="s">
        <v>5669</v>
      </c>
      <c r="BE31" s="116"/>
      <c r="BF31" s="116" t="s">
        <v>5670</v>
      </c>
      <c r="BG31" s="116" t="s">
        <v>5671</v>
      </c>
      <c r="BH31" s="116" t="s">
        <v>5672</v>
      </c>
      <c r="BI31" s="116"/>
      <c r="BJ31" s="116"/>
      <c r="BK31" s="116"/>
      <c r="BL31" s="116"/>
      <c r="BM31" s="116"/>
      <c r="BN31" s="116" t="s">
        <v>8178</v>
      </c>
      <c r="BO31" s="116" t="s">
        <v>8179</v>
      </c>
      <c r="BP31" s="116"/>
      <c r="BQ31" s="116"/>
      <c r="BR31" s="116"/>
      <c r="BS31" s="116"/>
      <c r="BT31" s="116"/>
      <c r="BU31" s="116"/>
      <c r="BV31" s="116"/>
      <c r="BW31" s="116"/>
      <c r="BX31" s="116"/>
      <c r="BY31" s="116" t="s">
        <v>8180</v>
      </c>
      <c r="BZ31" s="116"/>
      <c r="CA31" s="116"/>
      <c r="CB31" s="116"/>
      <c r="CC31" s="116"/>
      <c r="CD31" s="116"/>
      <c r="CE31" s="116"/>
      <c r="CF31" s="116"/>
      <c r="CG31" s="116"/>
      <c r="CH31" s="116" t="s">
        <v>8181</v>
      </c>
      <c r="CI31" s="116"/>
      <c r="CJ31" s="116"/>
      <c r="CK31" s="116"/>
      <c r="CL31" s="116"/>
      <c r="CM31" s="116"/>
      <c r="CN31" s="116"/>
      <c r="CO31" s="116"/>
      <c r="CP31" s="116"/>
      <c r="CQ31" s="116"/>
      <c r="CR31" s="116"/>
      <c r="CS31" s="116"/>
      <c r="CT31" s="116" t="s">
        <v>8182</v>
      </c>
      <c r="CU31" s="116"/>
      <c r="CV31" s="116" t="s">
        <v>8183</v>
      </c>
      <c r="CW31" s="116"/>
      <c r="CX31" s="116" t="s">
        <v>8184</v>
      </c>
      <c r="CY31" s="116"/>
      <c r="CZ31" s="116"/>
      <c r="DA31" s="116"/>
      <c r="DB31" s="116"/>
      <c r="DC31" s="116"/>
      <c r="DD31" s="116"/>
      <c r="DE31" s="116"/>
      <c r="DF31" s="116" t="s">
        <v>8185</v>
      </c>
      <c r="DG31" s="116"/>
      <c r="DH31" s="116"/>
      <c r="DI31" s="116"/>
      <c r="DJ31" s="116"/>
      <c r="DK31" s="116"/>
      <c r="DL31" s="116"/>
      <c r="DM31" s="116"/>
      <c r="DN31" s="116"/>
      <c r="DO31" s="116"/>
      <c r="DP31" s="116"/>
      <c r="DQ31" s="116"/>
      <c r="DR31" s="116"/>
      <c r="DS31" s="116"/>
      <c r="DT31" s="116"/>
      <c r="DU31" s="116"/>
      <c r="DV31" s="116"/>
      <c r="DW31" s="116"/>
      <c r="DX31" s="116" t="s">
        <v>8186</v>
      </c>
      <c r="DY31" s="116"/>
      <c r="DZ31" s="116"/>
      <c r="EA31" s="116"/>
      <c r="EB31" s="116"/>
      <c r="EC31" s="116"/>
      <c r="ED31" s="116"/>
      <c r="EE31" s="116"/>
      <c r="EF31" s="116"/>
      <c r="EG31"/>
      <c r="EH31"/>
      <c r="EI31"/>
      <c r="EJ31"/>
      <c r="EK31" s="648"/>
      <c r="EL31" s="648"/>
      <c r="EM31" s="648"/>
      <c r="EN31" s="648"/>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row>
    <row r="32" spans="1:220" ht="14.5" x14ac:dyDescent="0.35">
      <c r="W32"/>
      <c r="X32"/>
      <c r="Y32" s="116" t="s">
        <v>5673</v>
      </c>
      <c r="Z32" s="116"/>
      <c r="AA32" s="116" t="s">
        <v>5674</v>
      </c>
      <c r="AB32" s="116" t="s">
        <v>5675</v>
      </c>
      <c r="AC32" s="116" t="s">
        <v>5676</v>
      </c>
      <c r="AD32" s="116" t="s">
        <v>5677</v>
      </c>
      <c r="AE32" s="116" t="s">
        <v>5678</v>
      </c>
      <c r="AF32" s="116" t="s">
        <v>5679</v>
      </c>
      <c r="AG32" s="116" t="s">
        <v>5680</v>
      </c>
      <c r="AH32" s="116" t="s">
        <v>5681</v>
      </c>
      <c r="AI32" s="116" t="s">
        <v>5682</v>
      </c>
      <c r="AJ32" s="116" t="s">
        <v>5683</v>
      </c>
      <c r="AK32" s="116"/>
      <c r="AL32" s="116" t="s">
        <v>5684</v>
      </c>
      <c r="AM32" s="116" t="s">
        <v>5685</v>
      </c>
      <c r="AN32" s="116" t="s">
        <v>5686</v>
      </c>
      <c r="AO32" s="116" t="s">
        <v>5687</v>
      </c>
      <c r="AP32" s="116" t="s">
        <v>5688</v>
      </c>
      <c r="AQ32" s="116" t="s">
        <v>5689</v>
      </c>
      <c r="AR32" s="116" t="s">
        <v>5690</v>
      </c>
      <c r="AS32" s="116" t="s">
        <v>5691</v>
      </c>
      <c r="AT32" s="116"/>
      <c r="AU32" s="116" t="s">
        <v>5692</v>
      </c>
      <c r="AV32" s="116" t="s">
        <v>5693</v>
      </c>
      <c r="AW32" s="116" t="s">
        <v>5694</v>
      </c>
      <c r="AX32" s="116"/>
      <c r="AY32" s="116" t="s">
        <v>5695</v>
      </c>
      <c r="AZ32" s="116" t="s">
        <v>5696</v>
      </c>
      <c r="BA32" s="116"/>
      <c r="BB32" s="116"/>
      <c r="BC32" s="116"/>
      <c r="BD32" s="116" t="s">
        <v>5697</v>
      </c>
      <c r="BE32" s="116"/>
      <c r="BF32" s="116" t="s">
        <v>5698</v>
      </c>
      <c r="BG32" s="116" t="s">
        <v>5699</v>
      </c>
      <c r="BH32" s="116" t="s">
        <v>5700</v>
      </c>
      <c r="BI32" s="116"/>
      <c r="BJ32" s="116"/>
      <c r="BK32" s="116"/>
      <c r="BL32" s="116"/>
      <c r="BM32" s="116"/>
      <c r="BN32" s="116" t="s">
        <v>8187</v>
      </c>
      <c r="BO32" s="116" t="s">
        <v>8188</v>
      </c>
      <c r="BP32" s="116"/>
      <c r="BQ32" s="116"/>
      <c r="BR32" s="116"/>
      <c r="BS32" s="116"/>
      <c r="BT32" s="116"/>
      <c r="BU32" s="116"/>
      <c r="BV32" s="116"/>
      <c r="BW32" s="116"/>
      <c r="BX32" s="116"/>
      <c r="BY32" s="116"/>
      <c r="BZ32" s="116"/>
      <c r="CA32" s="116"/>
      <c r="CB32" s="116"/>
      <c r="CC32" s="116"/>
      <c r="CD32" s="116"/>
      <c r="CE32" s="116"/>
      <c r="CF32" s="116"/>
      <c r="CG32" s="116"/>
      <c r="CH32" s="116" t="s">
        <v>8189</v>
      </c>
      <c r="CI32" s="116"/>
      <c r="CJ32" s="116"/>
      <c r="CK32" s="116"/>
      <c r="CL32" s="116"/>
      <c r="CM32" s="116"/>
      <c r="CN32" s="116"/>
      <c r="CO32" s="116"/>
      <c r="CP32" s="116"/>
      <c r="CQ32" s="116"/>
      <c r="CR32" s="116"/>
      <c r="CS32" s="116"/>
      <c r="CT32" s="116" t="s">
        <v>8190</v>
      </c>
      <c r="CU32" s="116"/>
      <c r="CV32" s="116" t="s">
        <v>8191</v>
      </c>
      <c r="CW32" s="116"/>
      <c r="CX32" s="116" t="s">
        <v>8192</v>
      </c>
      <c r="CY32" s="116"/>
      <c r="CZ32" s="116"/>
      <c r="DA32" s="116"/>
      <c r="DB32" s="116"/>
      <c r="DC32" s="116"/>
      <c r="DD32" s="116"/>
      <c r="DE32" s="116"/>
      <c r="DF32" s="116" t="s">
        <v>8193</v>
      </c>
      <c r="DG32" s="116"/>
      <c r="DH32" s="116"/>
      <c r="DI32" s="116"/>
      <c r="DJ32" s="116"/>
      <c r="DK32" s="116"/>
      <c r="DL32" s="116"/>
      <c r="DM32" s="116"/>
      <c r="DN32" s="116"/>
      <c r="DO32" s="116"/>
      <c r="DP32" s="116"/>
      <c r="DQ32" s="116"/>
      <c r="DR32" s="116"/>
      <c r="DS32" s="116"/>
      <c r="DT32" s="116"/>
      <c r="DU32" s="116"/>
      <c r="DV32" s="116"/>
      <c r="DW32" s="116"/>
      <c r="DX32" s="116" t="s">
        <v>8194</v>
      </c>
      <c r="DY32" s="116"/>
      <c r="DZ32" s="116"/>
      <c r="EA32" s="116"/>
      <c r="EB32" s="116"/>
      <c r="EC32" s="116"/>
      <c r="ED32" s="116"/>
      <c r="EE32" s="116"/>
      <c r="EF32" s="116"/>
      <c r="EG32"/>
      <c r="EH32"/>
      <c r="EI32"/>
      <c r="EJ32"/>
      <c r="EK32" s="648"/>
      <c r="EL32" s="648"/>
      <c r="EM32" s="648"/>
      <c r="EN32" s="648"/>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row>
    <row r="33" spans="2:160" ht="84" x14ac:dyDescent="0.35">
      <c r="B33" s="223" t="s">
        <v>4128</v>
      </c>
      <c r="C33" s="158" t="s">
        <v>4129</v>
      </c>
      <c r="E33"/>
      <c r="F33"/>
      <c r="Y33" s="116" t="s">
        <v>5701</v>
      </c>
      <c r="Z33" s="116"/>
      <c r="AA33" s="116" t="s">
        <v>5702</v>
      </c>
      <c r="AB33" s="116" t="s">
        <v>5703</v>
      </c>
      <c r="AC33" s="116" t="s">
        <v>5704</v>
      </c>
      <c r="AD33" s="116" t="s">
        <v>5705</v>
      </c>
      <c r="AE33" s="116" t="s">
        <v>5706</v>
      </c>
      <c r="AF33" s="116" t="s">
        <v>5707</v>
      </c>
      <c r="AG33" s="116" t="s">
        <v>5708</v>
      </c>
      <c r="AH33" s="116" t="s">
        <v>5709</v>
      </c>
      <c r="AI33" s="116" t="s">
        <v>5710</v>
      </c>
      <c r="AJ33" s="116" t="s">
        <v>5711</v>
      </c>
      <c r="AK33" s="116"/>
      <c r="AL33" s="116" t="s">
        <v>5712</v>
      </c>
      <c r="AM33" s="116" t="s">
        <v>5713</v>
      </c>
      <c r="AN33" s="116" t="s">
        <v>5714</v>
      </c>
      <c r="AO33" s="116" t="s">
        <v>5715</v>
      </c>
      <c r="AP33" s="116" t="s">
        <v>5716</v>
      </c>
      <c r="AQ33" s="116" t="s">
        <v>5717</v>
      </c>
      <c r="AR33" s="116" t="s">
        <v>5718</v>
      </c>
      <c r="AS33" s="116" t="s">
        <v>5719</v>
      </c>
      <c r="AT33" s="116"/>
      <c r="AU33" s="116" t="s">
        <v>5720</v>
      </c>
      <c r="AV33" s="116" t="s">
        <v>5721</v>
      </c>
      <c r="AW33" s="116" t="s">
        <v>5722</v>
      </c>
      <c r="AX33" s="116"/>
      <c r="AY33" s="116" t="s">
        <v>5723</v>
      </c>
      <c r="AZ33" s="116" t="s">
        <v>5724</v>
      </c>
      <c r="BA33" s="116"/>
      <c r="BB33" s="116"/>
      <c r="BC33" s="116"/>
      <c r="BD33" s="116" t="s">
        <v>5725</v>
      </c>
      <c r="BE33" s="116"/>
      <c r="BF33" s="116" t="s">
        <v>5726</v>
      </c>
      <c r="BG33" s="116" t="s">
        <v>5727</v>
      </c>
      <c r="BH33" s="116" t="s">
        <v>5728</v>
      </c>
      <c r="BI33" s="116"/>
      <c r="BJ33" s="116"/>
      <c r="BK33" s="116"/>
      <c r="BL33" s="116"/>
      <c r="BM33" s="116"/>
      <c r="BN33" s="116" t="s">
        <v>8195</v>
      </c>
      <c r="BO33" s="116" t="s">
        <v>8196</v>
      </c>
      <c r="BP33" s="116"/>
      <c r="BQ33" s="116"/>
      <c r="BR33" s="116"/>
      <c r="BS33" s="116"/>
      <c r="BT33" s="116"/>
      <c r="BU33" s="116"/>
      <c r="BV33" s="116"/>
      <c r="BW33" s="116"/>
      <c r="BX33" s="116"/>
      <c r="BY33" s="116"/>
      <c r="BZ33" s="116"/>
      <c r="CA33" s="116"/>
      <c r="CB33" s="116"/>
      <c r="CC33" s="116"/>
      <c r="CD33" s="116"/>
      <c r="CE33" s="116"/>
      <c r="CF33" s="116"/>
      <c r="CG33" s="116"/>
      <c r="CH33" s="116" t="s">
        <v>8197</v>
      </c>
      <c r="CI33" s="116"/>
      <c r="CJ33" s="116"/>
      <c r="CK33" s="116"/>
      <c r="CL33" s="116"/>
      <c r="CM33" s="116"/>
      <c r="CN33" s="116"/>
      <c r="CO33" s="116"/>
      <c r="CP33" s="116"/>
      <c r="CQ33" s="116"/>
      <c r="CR33" s="116"/>
      <c r="CS33" s="116"/>
      <c r="CT33" s="116" t="s">
        <v>8198</v>
      </c>
      <c r="CU33" s="116"/>
      <c r="CV33" s="116" t="s">
        <v>8199</v>
      </c>
      <c r="CW33" s="116"/>
      <c r="CX33" s="116" t="s">
        <v>8200</v>
      </c>
      <c r="CY33" s="116"/>
      <c r="CZ33" s="116"/>
      <c r="DA33" s="116"/>
      <c r="DB33" s="116"/>
      <c r="DC33" s="116"/>
      <c r="DD33" s="116"/>
      <c r="DE33" s="116"/>
      <c r="DF33" s="116" t="s">
        <v>8201</v>
      </c>
      <c r="DG33" s="116"/>
      <c r="DH33" s="116"/>
      <c r="DI33" s="116"/>
      <c r="DJ33" s="116"/>
      <c r="DK33" s="116"/>
      <c r="DL33" s="116"/>
      <c r="DM33" s="116"/>
      <c r="DN33" s="116"/>
      <c r="DO33" s="116"/>
      <c r="DP33" s="116"/>
      <c r="DQ33" s="116"/>
      <c r="DR33" s="116"/>
      <c r="DS33" s="116"/>
      <c r="DT33" s="116"/>
      <c r="DU33" s="116"/>
      <c r="DV33" s="116"/>
      <c r="DW33" s="116"/>
      <c r="DX33" s="116" t="s">
        <v>8202</v>
      </c>
      <c r="DY33" s="116"/>
      <c r="DZ33" s="116"/>
      <c r="EA33" s="116"/>
      <c r="EB33" s="116"/>
      <c r="EC33" s="116"/>
      <c r="ED33" s="116"/>
      <c r="EE33" s="116"/>
      <c r="EF33" s="116"/>
    </row>
    <row r="34" spans="2:160" ht="14.5" x14ac:dyDescent="0.35">
      <c r="B34" s="255"/>
      <c r="C34" s="255"/>
      <c r="Y34" s="116" t="s">
        <v>5729</v>
      </c>
      <c r="Z34" s="116"/>
      <c r="AA34" s="116" t="s">
        <v>5730</v>
      </c>
      <c r="AB34" s="116" t="s">
        <v>5731</v>
      </c>
      <c r="AC34" s="116" t="s">
        <v>5732</v>
      </c>
      <c r="AD34" s="116" t="s">
        <v>5733</v>
      </c>
      <c r="AE34" s="116" t="s">
        <v>5734</v>
      </c>
      <c r="AF34" s="116" t="s">
        <v>5735</v>
      </c>
      <c r="AG34" s="116" t="s">
        <v>5736</v>
      </c>
      <c r="AH34" s="116" t="s">
        <v>5737</v>
      </c>
      <c r="AI34" s="116" t="s">
        <v>5738</v>
      </c>
      <c r="AJ34" s="116" t="s">
        <v>5739</v>
      </c>
      <c r="AK34" s="116"/>
      <c r="AL34" s="116" t="s">
        <v>5740</v>
      </c>
      <c r="AM34" s="116" t="s">
        <v>5741</v>
      </c>
      <c r="AN34" s="116" t="s">
        <v>5742</v>
      </c>
      <c r="AO34" s="116" t="s">
        <v>5743</v>
      </c>
      <c r="AP34" s="116" t="s">
        <v>5744</v>
      </c>
      <c r="AQ34" s="116" t="s">
        <v>5745</v>
      </c>
      <c r="AR34" s="116" t="s">
        <v>5746</v>
      </c>
      <c r="AS34" s="116" t="s">
        <v>5747</v>
      </c>
      <c r="AT34" s="116"/>
      <c r="AU34" s="116" t="s">
        <v>5748</v>
      </c>
      <c r="AV34" s="116" t="s">
        <v>5749</v>
      </c>
      <c r="AW34" s="116" t="s">
        <v>5750</v>
      </c>
      <c r="AX34" s="116"/>
      <c r="AY34" s="116" t="s">
        <v>5751</v>
      </c>
      <c r="AZ34" s="116" t="s">
        <v>5752</v>
      </c>
      <c r="BA34" s="116"/>
      <c r="BB34" s="116"/>
      <c r="BC34" s="116"/>
      <c r="BD34" s="116" t="s">
        <v>5753</v>
      </c>
      <c r="BE34" s="116"/>
      <c r="BF34" s="116" t="s">
        <v>5754</v>
      </c>
      <c r="BG34" s="116" t="s">
        <v>5755</v>
      </c>
      <c r="BH34" s="116" t="s">
        <v>5756</v>
      </c>
      <c r="BI34" s="116"/>
      <c r="BJ34" s="116"/>
      <c r="BK34" s="116"/>
      <c r="BL34" s="116"/>
      <c r="BM34" s="116"/>
      <c r="BN34" s="116" t="s">
        <v>8203</v>
      </c>
      <c r="BO34" s="116" t="s">
        <v>8204</v>
      </c>
      <c r="BP34" s="116"/>
      <c r="BQ34" s="116"/>
      <c r="BR34" s="116"/>
      <c r="BS34" s="116"/>
      <c r="BT34" s="116"/>
      <c r="BU34" s="116"/>
      <c r="BV34" s="116"/>
      <c r="BW34" s="116"/>
      <c r="BX34" s="116"/>
      <c r="BY34" s="116"/>
      <c r="BZ34" s="116"/>
      <c r="CA34" s="116"/>
      <c r="CB34" s="116"/>
      <c r="CC34" s="116"/>
      <c r="CD34" s="116"/>
      <c r="CE34" s="116"/>
      <c r="CF34" s="116"/>
      <c r="CG34" s="116"/>
      <c r="CH34" s="116" t="s">
        <v>8205</v>
      </c>
      <c r="CI34" s="116"/>
      <c r="CJ34" s="116"/>
      <c r="CK34" s="116"/>
      <c r="CL34" s="116"/>
      <c r="CM34" s="116"/>
      <c r="CN34" s="116"/>
      <c r="CO34" s="116"/>
      <c r="CP34" s="116"/>
      <c r="CQ34" s="116"/>
      <c r="CR34" s="116"/>
      <c r="CS34" s="116"/>
      <c r="CT34" s="116" t="s">
        <v>8206</v>
      </c>
      <c r="CU34" s="116"/>
      <c r="CV34" s="116" t="s">
        <v>8207</v>
      </c>
      <c r="CW34" s="116"/>
      <c r="CX34" s="116" t="s">
        <v>8208</v>
      </c>
      <c r="CY34" s="116"/>
      <c r="CZ34" s="116"/>
      <c r="DA34" s="116"/>
      <c r="DB34" s="116"/>
      <c r="DC34" s="116"/>
      <c r="DD34" s="116"/>
      <c r="DE34" s="116"/>
      <c r="DF34" s="116" t="s">
        <v>8209</v>
      </c>
      <c r="DG34" s="116"/>
      <c r="DH34" s="116"/>
      <c r="DI34" s="116"/>
      <c r="DJ34" s="116"/>
      <c r="DK34" s="116"/>
      <c r="DL34" s="116"/>
      <c r="DM34" s="116"/>
      <c r="DN34" s="116"/>
      <c r="DO34" s="116"/>
      <c r="DP34" s="116"/>
      <c r="DQ34" s="116"/>
      <c r="DR34" s="116"/>
      <c r="DS34" s="116"/>
      <c r="DT34" s="116"/>
      <c r="DU34" s="116"/>
      <c r="DV34" s="116"/>
      <c r="DW34" s="116"/>
      <c r="DX34" s="116" t="s">
        <v>8210</v>
      </c>
      <c r="DY34" s="116"/>
      <c r="DZ34" s="116"/>
      <c r="EA34" s="116"/>
      <c r="EB34" s="116"/>
      <c r="EC34" s="116"/>
      <c r="ED34" s="116"/>
      <c r="EE34" s="116"/>
      <c r="EF34" s="116"/>
    </row>
    <row r="35" spans="2:160" ht="14.5" x14ac:dyDescent="0.35">
      <c r="Y35" s="116" t="s">
        <v>5757</v>
      </c>
      <c r="Z35" s="116"/>
      <c r="AA35" s="116" t="s">
        <v>5758</v>
      </c>
      <c r="AB35" s="116" t="s">
        <v>5759</v>
      </c>
      <c r="AC35" s="116" t="s">
        <v>5760</v>
      </c>
      <c r="AD35" s="116" t="s">
        <v>5761</v>
      </c>
      <c r="AE35" s="116" t="s">
        <v>5762</v>
      </c>
      <c r="AF35" s="116" t="s">
        <v>5763</v>
      </c>
      <c r="AG35" s="116" t="s">
        <v>5764</v>
      </c>
      <c r="AH35" s="116" t="s">
        <v>5765</v>
      </c>
      <c r="AI35" s="116" t="s">
        <v>5766</v>
      </c>
      <c r="AJ35" s="116" t="s">
        <v>5767</v>
      </c>
      <c r="AK35" s="116"/>
      <c r="AL35" s="116" t="s">
        <v>5768</v>
      </c>
      <c r="AM35" s="116" t="s">
        <v>5769</v>
      </c>
      <c r="AN35" s="116" t="s">
        <v>5770</v>
      </c>
      <c r="AO35" s="116" t="s">
        <v>5771</v>
      </c>
      <c r="AP35" s="116" t="s">
        <v>5772</v>
      </c>
      <c r="AQ35" s="116" t="s">
        <v>5773</v>
      </c>
      <c r="AR35" s="116" t="s">
        <v>5774</v>
      </c>
      <c r="AS35" s="116" t="s">
        <v>5775</v>
      </c>
      <c r="AT35" s="116"/>
      <c r="AU35" s="116" t="s">
        <v>5776</v>
      </c>
      <c r="AV35" s="116" t="s">
        <v>5777</v>
      </c>
      <c r="AW35" s="116" t="s">
        <v>5778</v>
      </c>
      <c r="AX35" s="116"/>
      <c r="AY35" s="116" t="s">
        <v>5779</v>
      </c>
      <c r="AZ35" s="116" t="s">
        <v>5780</v>
      </c>
      <c r="BA35" s="116"/>
      <c r="BB35" s="116"/>
      <c r="BC35" s="116"/>
      <c r="BD35" s="116" t="s">
        <v>5781</v>
      </c>
      <c r="BE35" s="116"/>
      <c r="BF35" s="116" t="s">
        <v>5782</v>
      </c>
      <c r="BG35" s="116" t="s">
        <v>5783</v>
      </c>
      <c r="BH35" s="116" t="s">
        <v>5784</v>
      </c>
      <c r="BI35" s="116"/>
      <c r="BJ35" s="116"/>
      <c r="BK35" s="116"/>
      <c r="BL35" s="116"/>
      <c r="BM35" s="116"/>
      <c r="BN35" s="116" t="s">
        <v>8211</v>
      </c>
      <c r="BO35" s="116" t="s">
        <v>8212</v>
      </c>
      <c r="BP35" s="116"/>
      <c r="BQ35" s="116"/>
      <c r="BR35" s="116"/>
      <c r="BS35" s="116"/>
      <c r="BT35" s="116"/>
      <c r="BU35" s="116"/>
      <c r="BV35" s="116"/>
      <c r="BW35" s="116"/>
      <c r="BX35" s="116"/>
      <c r="BY35" s="116"/>
      <c r="BZ35" s="116"/>
      <c r="CA35" s="116"/>
      <c r="CB35" s="116"/>
      <c r="CC35" s="116"/>
      <c r="CD35" s="116"/>
      <c r="CE35" s="116"/>
      <c r="CF35" s="116"/>
      <c r="CG35" s="116"/>
      <c r="CH35" s="116" t="s">
        <v>8213</v>
      </c>
      <c r="CI35" s="116"/>
      <c r="CJ35" s="116"/>
      <c r="CK35" s="116"/>
      <c r="CL35" s="116"/>
      <c r="CM35" s="116"/>
      <c r="CN35" s="116"/>
      <c r="CO35" s="116"/>
      <c r="CP35" s="116"/>
      <c r="CQ35" s="116"/>
      <c r="CR35" s="116"/>
      <c r="CS35" s="116"/>
      <c r="CT35" s="116" t="s">
        <v>8214</v>
      </c>
      <c r="CU35" s="116"/>
      <c r="CV35" s="116" t="s">
        <v>8215</v>
      </c>
      <c r="CW35" s="116"/>
      <c r="CX35" s="116" t="s">
        <v>8216</v>
      </c>
      <c r="CY35" s="116"/>
      <c r="CZ35" s="116"/>
      <c r="DA35" s="116"/>
      <c r="DB35" s="116"/>
      <c r="DC35" s="116"/>
      <c r="DD35" s="116"/>
      <c r="DE35" s="116"/>
      <c r="DF35" s="116" t="s">
        <v>8217</v>
      </c>
      <c r="DG35" s="116"/>
      <c r="DH35" s="116"/>
      <c r="DI35" s="116"/>
      <c r="DJ35" s="116"/>
      <c r="DK35" s="116"/>
      <c r="DL35" s="116"/>
      <c r="DM35" s="116"/>
      <c r="DN35" s="116"/>
      <c r="DO35" s="116"/>
      <c r="DP35" s="116"/>
      <c r="DQ35" s="116"/>
      <c r="DR35" s="116"/>
      <c r="DS35" s="116"/>
      <c r="DT35" s="116"/>
      <c r="DU35" s="116"/>
      <c r="DV35" s="116"/>
      <c r="DW35" s="116"/>
      <c r="DX35" s="116" t="s">
        <v>8218</v>
      </c>
      <c r="DY35" s="116"/>
      <c r="DZ35" s="116"/>
      <c r="EA35" s="116"/>
      <c r="EB35" s="116"/>
      <c r="EC35" s="116"/>
      <c r="ED35" s="116"/>
      <c r="EE35" s="116"/>
      <c r="EF35" s="116"/>
    </row>
    <row r="36" spans="2:160" ht="14.5" x14ac:dyDescent="0.35">
      <c r="B36" s="13" t="s">
        <v>8758</v>
      </c>
      <c r="Y36" s="116" t="s">
        <v>5785</v>
      </c>
      <c r="Z36" s="116"/>
      <c r="AA36" s="116" t="s">
        <v>5786</v>
      </c>
      <c r="AB36" s="116" t="s">
        <v>5787</v>
      </c>
      <c r="AC36" s="116" t="s">
        <v>5788</v>
      </c>
      <c r="AD36" s="116" t="s">
        <v>5789</v>
      </c>
      <c r="AE36" s="116" t="s">
        <v>5790</v>
      </c>
      <c r="AF36" s="116" t="s">
        <v>5791</v>
      </c>
      <c r="AG36" s="116" t="s">
        <v>5792</v>
      </c>
      <c r="AH36" s="116" t="s">
        <v>5793</v>
      </c>
      <c r="AI36" s="116" t="s">
        <v>5794</v>
      </c>
      <c r="AJ36" s="116" t="s">
        <v>5795</v>
      </c>
      <c r="AK36" s="116"/>
      <c r="AL36" s="116" t="s">
        <v>5796</v>
      </c>
      <c r="AM36" s="116" t="s">
        <v>5797</v>
      </c>
      <c r="AN36" s="116" t="s">
        <v>5798</v>
      </c>
      <c r="AO36" s="116" t="s">
        <v>5799</v>
      </c>
      <c r="AP36" s="116" t="s">
        <v>5800</v>
      </c>
      <c r="AQ36" s="116" t="s">
        <v>5801</v>
      </c>
      <c r="AR36" s="116" t="s">
        <v>5802</v>
      </c>
      <c r="AS36" s="116" t="s">
        <v>5803</v>
      </c>
      <c r="AT36" s="116"/>
      <c r="AU36" s="116" t="s">
        <v>5804</v>
      </c>
      <c r="AV36" s="116" t="s">
        <v>5805</v>
      </c>
      <c r="AW36" s="116" t="s">
        <v>5806</v>
      </c>
      <c r="AX36" s="116"/>
      <c r="AY36" s="116" t="s">
        <v>5807</v>
      </c>
      <c r="AZ36" s="116" t="s">
        <v>5808</v>
      </c>
      <c r="BA36" s="116"/>
      <c r="BB36" s="116"/>
      <c r="BC36" s="116"/>
      <c r="BD36" s="116" t="s">
        <v>5809</v>
      </c>
      <c r="BE36" s="116"/>
      <c r="BF36" s="116" t="s">
        <v>5810</v>
      </c>
      <c r="BG36" s="116" t="s">
        <v>5811</v>
      </c>
      <c r="BH36" s="116" t="s">
        <v>5812</v>
      </c>
      <c r="BI36" s="116"/>
      <c r="BJ36" s="116"/>
      <c r="BK36" s="116"/>
      <c r="BL36" s="116"/>
      <c r="BM36" s="116"/>
      <c r="BN36" s="116" t="s">
        <v>8219</v>
      </c>
      <c r="BO36" s="116" t="s">
        <v>8220</v>
      </c>
      <c r="BP36" s="116"/>
      <c r="BQ36" s="116"/>
      <c r="BR36" s="116"/>
      <c r="BS36" s="116"/>
      <c r="BT36" s="116"/>
      <c r="BU36" s="116"/>
      <c r="BV36" s="116"/>
      <c r="BW36" s="116"/>
      <c r="BX36" s="116"/>
      <c r="BY36" s="116"/>
      <c r="BZ36" s="116"/>
      <c r="CA36" s="116"/>
      <c r="CB36" s="116"/>
      <c r="CC36" s="116"/>
      <c r="CD36" s="116"/>
      <c r="CE36" s="116"/>
      <c r="CF36" s="116"/>
      <c r="CG36" s="116"/>
      <c r="CH36" s="116" t="s">
        <v>8221</v>
      </c>
      <c r="CI36" s="116"/>
      <c r="CJ36" s="116"/>
      <c r="CK36" s="116"/>
      <c r="CL36" s="116"/>
      <c r="CM36" s="116"/>
      <c r="CN36" s="116"/>
      <c r="CO36" s="116"/>
      <c r="CP36" s="116"/>
      <c r="CQ36" s="116"/>
      <c r="CR36" s="116"/>
      <c r="CS36" s="116"/>
      <c r="CT36" s="116" t="s">
        <v>8222</v>
      </c>
      <c r="CU36" s="116"/>
      <c r="CV36" s="116" t="s">
        <v>8223</v>
      </c>
      <c r="CW36" s="116"/>
      <c r="CX36" s="116"/>
      <c r="CY36" s="116"/>
      <c r="CZ36" s="116"/>
      <c r="DA36" s="116"/>
      <c r="DB36" s="116"/>
      <c r="DC36" s="116"/>
      <c r="DD36" s="116"/>
      <c r="DE36" s="116"/>
      <c r="DF36" s="116" t="s">
        <v>8224</v>
      </c>
      <c r="DG36" s="116"/>
      <c r="DH36" s="116"/>
      <c r="DI36" s="116"/>
      <c r="DJ36" s="116"/>
      <c r="DK36" s="116"/>
      <c r="DL36" s="116"/>
      <c r="DM36" s="116"/>
      <c r="DN36" s="116"/>
      <c r="DO36" s="116"/>
      <c r="DP36" s="116"/>
      <c r="DQ36" s="116"/>
      <c r="DR36" s="116"/>
      <c r="DS36" s="116"/>
      <c r="DT36" s="116"/>
      <c r="DU36" s="116"/>
      <c r="DV36" s="116"/>
      <c r="DW36" s="116"/>
      <c r="DX36" s="116" t="s">
        <v>8225</v>
      </c>
      <c r="DY36" s="116"/>
      <c r="DZ36" s="116"/>
      <c r="EA36" s="116"/>
      <c r="EB36" s="116"/>
      <c r="EC36" s="116"/>
      <c r="ED36" s="116"/>
      <c r="EE36" s="116"/>
      <c r="EF36" s="116"/>
    </row>
    <row r="37" spans="2:160" ht="14.5" x14ac:dyDescent="0.35">
      <c r="Y37" s="116" t="s">
        <v>5813</v>
      </c>
      <c r="Z37" s="116"/>
      <c r="AA37" s="116" t="s">
        <v>5814</v>
      </c>
      <c r="AB37" s="116" t="s">
        <v>5815</v>
      </c>
      <c r="AC37" s="116" t="s">
        <v>5816</v>
      </c>
      <c r="AD37" s="116" t="s">
        <v>5817</v>
      </c>
      <c r="AE37" s="116" t="s">
        <v>5818</v>
      </c>
      <c r="AF37" s="116" t="s">
        <v>5819</v>
      </c>
      <c r="AG37" s="116" t="s">
        <v>5820</v>
      </c>
      <c r="AH37" s="116" t="s">
        <v>5821</v>
      </c>
      <c r="AI37" s="116" t="s">
        <v>5822</v>
      </c>
      <c r="AJ37" s="116" t="s">
        <v>5823</v>
      </c>
      <c r="AK37" s="116"/>
      <c r="AL37" s="116" t="s">
        <v>5824</v>
      </c>
      <c r="AM37" s="116" t="s">
        <v>5825</v>
      </c>
      <c r="AN37" s="116" t="s">
        <v>5826</v>
      </c>
      <c r="AO37" s="116" t="s">
        <v>5827</v>
      </c>
      <c r="AP37" s="116" t="s">
        <v>5828</v>
      </c>
      <c r="AQ37" s="116" t="s">
        <v>5829</v>
      </c>
      <c r="AR37" s="116" t="s">
        <v>5830</v>
      </c>
      <c r="AS37" s="116" t="s">
        <v>5831</v>
      </c>
      <c r="AT37" s="116"/>
      <c r="AU37" s="116" t="s">
        <v>5832</v>
      </c>
      <c r="AV37" s="116" t="s">
        <v>5833</v>
      </c>
      <c r="AW37" s="116" t="s">
        <v>5834</v>
      </c>
      <c r="AX37" s="116"/>
      <c r="AY37" s="116" t="s">
        <v>5835</v>
      </c>
      <c r="AZ37" s="116" t="s">
        <v>5836</v>
      </c>
      <c r="BA37" s="116"/>
      <c r="BB37" s="116"/>
      <c r="BC37" s="116"/>
      <c r="BD37" s="116" t="s">
        <v>5837</v>
      </c>
      <c r="BE37" s="116"/>
      <c r="BF37" s="116" t="s">
        <v>5838</v>
      </c>
      <c r="BG37" s="116" t="s">
        <v>5839</v>
      </c>
      <c r="BH37" s="116" t="s">
        <v>5840</v>
      </c>
      <c r="BI37" s="116"/>
      <c r="BJ37" s="116"/>
      <c r="BK37" s="116"/>
      <c r="BL37" s="116"/>
      <c r="BM37" s="116"/>
      <c r="BN37" s="116" t="s">
        <v>8226</v>
      </c>
      <c r="BO37" s="116" t="s">
        <v>8227</v>
      </c>
      <c r="BP37" s="116"/>
      <c r="BQ37" s="116"/>
      <c r="BR37" s="116"/>
      <c r="BS37" s="116"/>
      <c r="BT37" s="116"/>
      <c r="BU37" s="116"/>
      <c r="BV37" s="116"/>
      <c r="BW37" s="116"/>
      <c r="BX37" s="116"/>
      <c r="BY37" s="116"/>
      <c r="BZ37" s="116"/>
      <c r="CA37" s="116"/>
      <c r="CB37" s="116"/>
      <c r="CC37" s="116"/>
      <c r="CD37" s="116"/>
      <c r="CE37" s="116"/>
      <c r="CF37" s="116"/>
      <c r="CG37" s="116"/>
      <c r="CH37" s="116" t="s">
        <v>8228</v>
      </c>
      <c r="CI37" s="116"/>
      <c r="CJ37" s="116"/>
      <c r="CK37" s="116"/>
      <c r="CL37" s="116"/>
      <c r="CM37" s="116"/>
      <c r="CN37" s="116"/>
      <c r="CO37" s="116"/>
      <c r="CP37" s="116"/>
      <c r="CQ37" s="116"/>
      <c r="CR37" s="116"/>
      <c r="CS37" s="116"/>
      <c r="CT37" s="116" t="s">
        <v>8229</v>
      </c>
      <c r="CU37" s="116"/>
      <c r="CV37" s="116"/>
      <c r="CW37" s="116"/>
      <c r="CX37" s="116"/>
      <c r="CY37" s="116"/>
      <c r="CZ37" s="116"/>
      <c r="DA37" s="116"/>
      <c r="DB37" s="116"/>
      <c r="DC37" s="116"/>
      <c r="DD37" s="116"/>
      <c r="DE37" s="116"/>
      <c r="DF37" s="116" t="s">
        <v>8230</v>
      </c>
      <c r="DG37" s="116"/>
      <c r="DH37" s="116"/>
      <c r="DI37" s="116"/>
      <c r="DJ37" s="116"/>
      <c r="DK37" s="116"/>
      <c r="DL37" s="116"/>
      <c r="DM37" s="116"/>
      <c r="DN37" s="116"/>
      <c r="DO37" s="116"/>
      <c r="DP37" s="116"/>
      <c r="DQ37" s="116"/>
      <c r="DR37" s="116"/>
      <c r="DS37" s="116"/>
      <c r="DT37" s="116"/>
      <c r="DU37" s="116"/>
      <c r="DV37" s="116"/>
      <c r="DW37" s="116"/>
      <c r="DX37" s="116" t="s">
        <v>8231</v>
      </c>
      <c r="DY37" s="116"/>
      <c r="DZ37" s="116"/>
      <c r="EA37" s="116"/>
      <c r="EB37" s="116"/>
      <c r="EC37" s="116"/>
      <c r="ED37" s="116"/>
      <c r="EE37" s="116"/>
      <c r="EF37" s="116"/>
    </row>
    <row r="38" spans="2:160" ht="125.5" customHeight="1" x14ac:dyDescent="0.3">
      <c r="B38" s="426" t="s">
        <v>8686</v>
      </c>
      <c r="C38" s="426" t="s">
        <v>8848</v>
      </c>
      <c r="D38" s="426" t="s">
        <v>8849</v>
      </c>
      <c r="Y38" s="335" t="s">
        <v>5841</v>
      </c>
      <c r="Z38" s="335"/>
      <c r="AA38" s="335" t="s">
        <v>5842</v>
      </c>
      <c r="AB38" s="335" t="s">
        <v>5843</v>
      </c>
      <c r="AC38" s="335" t="s">
        <v>5844</v>
      </c>
      <c r="AD38" s="335" t="s">
        <v>5845</v>
      </c>
      <c r="AE38" s="335" t="s">
        <v>5846</v>
      </c>
      <c r="AF38" s="335" t="s">
        <v>5847</v>
      </c>
      <c r="AG38" s="335" t="s">
        <v>5848</v>
      </c>
      <c r="AH38" s="335" t="s">
        <v>5849</v>
      </c>
      <c r="AI38" s="335" t="s">
        <v>5850</v>
      </c>
      <c r="AJ38" s="335" t="s">
        <v>5851</v>
      </c>
      <c r="AK38" s="335"/>
      <c r="AL38" s="335" t="s">
        <v>5852</v>
      </c>
      <c r="AM38" s="335" t="s">
        <v>5853</v>
      </c>
      <c r="AN38" s="335" t="s">
        <v>5854</v>
      </c>
      <c r="AO38" s="335" t="s">
        <v>5855</v>
      </c>
      <c r="AP38" s="335" t="s">
        <v>5856</v>
      </c>
      <c r="AQ38" s="335" t="s">
        <v>5857</v>
      </c>
      <c r="AR38" s="335" t="s">
        <v>5858</v>
      </c>
      <c r="AS38" s="335" t="s">
        <v>5859</v>
      </c>
      <c r="AT38" s="335"/>
      <c r="AU38" s="335" t="s">
        <v>5860</v>
      </c>
      <c r="AV38" s="335" t="s">
        <v>5861</v>
      </c>
      <c r="AW38" s="335" t="s">
        <v>5862</v>
      </c>
      <c r="AX38" s="335"/>
      <c r="AY38" s="335" t="s">
        <v>5863</v>
      </c>
      <c r="AZ38" s="335" t="s">
        <v>5864</v>
      </c>
      <c r="BA38" s="335"/>
      <c r="BB38" s="335"/>
      <c r="BC38" s="335"/>
      <c r="BD38" s="335" t="s">
        <v>5865</v>
      </c>
      <c r="BE38" s="335"/>
      <c r="BF38" s="335"/>
      <c r="BG38" s="335" t="s">
        <v>5866</v>
      </c>
      <c r="BH38" s="335" t="s">
        <v>5867</v>
      </c>
      <c r="BI38" s="335"/>
      <c r="BJ38" s="335"/>
      <c r="BK38" s="335"/>
      <c r="BL38" s="335"/>
      <c r="BM38" s="335"/>
      <c r="BN38" s="335" t="s">
        <v>8232</v>
      </c>
      <c r="BO38" s="335" t="s">
        <v>8233</v>
      </c>
      <c r="BP38" s="335"/>
      <c r="BQ38" s="335"/>
      <c r="BR38" s="335"/>
      <c r="BS38" s="335"/>
      <c r="BT38" s="335"/>
      <c r="BU38" s="335"/>
      <c r="BV38" s="335"/>
      <c r="BW38" s="335"/>
      <c r="BX38" s="335"/>
      <c r="BY38" s="335"/>
      <c r="BZ38" s="335"/>
      <c r="CA38" s="335"/>
      <c r="CB38" s="335"/>
      <c r="CC38" s="335"/>
      <c r="CD38" s="335"/>
      <c r="CE38" s="335"/>
      <c r="CF38" s="335"/>
      <c r="CG38" s="335"/>
      <c r="CH38" s="335" t="s">
        <v>8234</v>
      </c>
      <c r="CI38" s="335"/>
      <c r="CJ38" s="335"/>
      <c r="CK38" s="335"/>
      <c r="CL38" s="335"/>
      <c r="CM38" s="335"/>
      <c r="CN38" s="335"/>
      <c r="CO38" s="335"/>
      <c r="CP38" s="335"/>
      <c r="CQ38" s="335"/>
      <c r="CR38" s="335"/>
      <c r="CS38" s="335"/>
      <c r="CT38" s="335" t="s">
        <v>8235</v>
      </c>
      <c r="CU38" s="335"/>
      <c r="CV38" s="335"/>
      <c r="CW38" s="335"/>
      <c r="CX38" s="335"/>
      <c r="CY38" s="335"/>
      <c r="CZ38" s="335"/>
      <c r="DA38" s="335"/>
      <c r="DB38" s="335"/>
      <c r="DC38" s="335"/>
      <c r="DD38" s="335"/>
      <c r="DE38" s="335"/>
      <c r="DF38" s="335" t="s">
        <v>8236</v>
      </c>
      <c r="DG38" s="335"/>
      <c r="DH38" s="335"/>
      <c r="DI38" s="335"/>
      <c r="DJ38" s="335"/>
      <c r="DK38" s="335"/>
      <c r="DL38" s="335"/>
      <c r="DM38" s="335"/>
      <c r="DN38" s="335"/>
      <c r="DO38" s="335"/>
      <c r="DP38" s="335"/>
      <c r="DQ38" s="335"/>
      <c r="DR38" s="335"/>
      <c r="DS38" s="335"/>
      <c r="DT38" s="335"/>
      <c r="DU38" s="335"/>
      <c r="DV38" s="335"/>
      <c r="DW38" s="335"/>
      <c r="DX38" s="335" t="s">
        <v>8237</v>
      </c>
      <c r="DY38" s="335"/>
      <c r="DZ38" s="335"/>
      <c r="EA38" s="335"/>
      <c r="EB38" s="335"/>
      <c r="EC38" s="335"/>
      <c r="ED38" s="335"/>
      <c r="EE38" s="335"/>
      <c r="EF38" s="335"/>
      <c r="EG38" s="55"/>
      <c r="EH38" s="55"/>
      <c r="EI38" s="55"/>
      <c r="EJ38" s="55"/>
      <c r="EK38" s="56"/>
      <c r="EL38" s="56"/>
      <c r="EM38" s="56"/>
      <c r="EN38" s="56"/>
      <c r="EO38" s="121"/>
      <c r="EP38" s="121"/>
      <c r="EQ38" s="121"/>
      <c r="ER38" s="121"/>
      <c r="ES38" s="121"/>
      <c r="ET38" s="121"/>
      <c r="EU38" s="121"/>
      <c r="EV38" s="121"/>
      <c r="EW38" s="121"/>
      <c r="EX38" s="121"/>
      <c r="EY38" s="121"/>
      <c r="EZ38" s="121"/>
      <c r="FA38" s="121"/>
      <c r="FB38" s="121"/>
      <c r="FC38" s="121"/>
      <c r="FD38" s="121"/>
    </row>
    <row r="39" spans="2:160" ht="14.5" x14ac:dyDescent="0.35">
      <c r="B39" s="315">
        <v>1</v>
      </c>
      <c r="C39" s="316"/>
      <c r="D39" s="316"/>
      <c r="Y39" s="116" t="s">
        <v>5868</v>
      </c>
      <c r="Z39" s="116"/>
      <c r="AA39" s="116" t="s">
        <v>5869</v>
      </c>
      <c r="AB39" s="116" t="s">
        <v>5870</v>
      </c>
      <c r="AC39" s="116" t="s">
        <v>5871</v>
      </c>
      <c r="AD39" s="116" t="s">
        <v>5872</v>
      </c>
      <c r="AE39" s="116" t="s">
        <v>5873</v>
      </c>
      <c r="AF39" s="116" t="s">
        <v>5874</v>
      </c>
      <c r="AG39" s="116" t="s">
        <v>5875</v>
      </c>
      <c r="AH39" s="116" t="s">
        <v>5876</v>
      </c>
      <c r="AI39" s="116" t="s">
        <v>5877</v>
      </c>
      <c r="AJ39" s="116" t="s">
        <v>5878</v>
      </c>
      <c r="AK39" s="116"/>
      <c r="AL39" s="116" t="s">
        <v>5879</v>
      </c>
      <c r="AM39" s="116" t="s">
        <v>5880</v>
      </c>
      <c r="AN39" s="116" t="s">
        <v>5881</v>
      </c>
      <c r="AO39" s="116" t="s">
        <v>5882</v>
      </c>
      <c r="AP39" s="116" t="s">
        <v>5883</v>
      </c>
      <c r="AQ39" s="116" t="s">
        <v>5884</v>
      </c>
      <c r="AR39" s="116" t="s">
        <v>5885</v>
      </c>
      <c r="AS39" s="116" t="s">
        <v>5886</v>
      </c>
      <c r="AT39" s="116"/>
      <c r="AU39" s="116" t="s">
        <v>5887</v>
      </c>
      <c r="AV39" s="116" t="s">
        <v>5888</v>
      </c>
      <c r="AW39" s="116" t="s">
        <v>5889</v>
      </c>
      <c r="AX39" s="116"/>
      <c r="AY39" s="116" t="s">
        <v>5890</v>
      </c>
      <c r="AZ39" s="116" t="s">
        <v>5891</v>
      </c>
      <c r="BA39" s="116"/>
      <c r="BB39" s="116"/>
      <c r="BC39" s="116"/>
      <c r="BD39" s="116" t="s">
        <v>5892</v>
      </c>
      <c r="BE39" s="116"/>
      <c r="BF39" s="116"/>
      <c r="BG39" s="116" t="s">
        <v>5893</v>
      </c>
      <c r="BH39" s="116" t="s">
        <v>5894</v>
      </c>
      <c r="BI39" s="116"/>
      <c r="BJ39" s="116"/>
      <c r="BK39" s="116"/>
      <c r="BL39" s="116"/>
      <c r="BM39" s="116"/>
      <c r="BN39" s="116" t="s">
        <v>8238</v>
      </c>
      <c r="BO39" s="116" t="s">
        <v>8239</v>
      </c>
      <c r="BP39" s="116"/>
      <c r="BQ39" s="116"/>
      <c r="BR39" s="116"/>
      <c r="BS39" s="116"/>
      <c r="BT39" s="116"/>
      <c r="BU39" s="116"/>
      <c r="BV39" s="116"/>
      <c r="BW39" s="116"/>
      <c r="BX39" s="116"/>
      <c r="BY39" s="116"/>
      <c r="BZ39" s="116"/>
      <c r="CA39" s="116"/>
      <c r="CB39" s="116"/>
      <c r="CC39" s="116"/>
      <c r="CD39" s="116"/>
      <c r="CE39" s="116"/>
      <c r="CF39" s="116"/>
      <c r="CG39" s="116"/>
      <c r="CH39" s="116" t="s">
        <v>8240</v>
      </c>
      <c r="CI39" s="116"/>
      <c r="CJ39" s="116"/>
      <c r="CK39" s="116"/>
      <c r="CL39" s="116"/>
      <c r="CM39" s="116"/>
      <c r="CN39" s="116"/>
      <c r="CO39" s="116"/>
      <c r="CP39" s="116"/>
      <c r="CQ39" s="116"/>
      <c r="CR39" s="116"/>
      <c r="CS39" s="116"/>
      <c r="CT39" s="116" t="s">
        <v>8241</v>
      </c>
      <c r="CU39" s="116"/>
      <c r="CV39" s="116"/>
      <c r="CW39" s="116"/>
      <c r="CX39" s="116"/>
      <c r="CY39" s="116"/>
      <c r="CZ39" s="116"/>
      <c r="DA39" s="116"/>
      <c r="DB39" s="116"/>
      <c r="DC39" s="116"/>
      <c r="DD39" s="116"/>
      <c r="DE39" s="116"/>
      <c r="DF39" s="116" t="s">
        <v>8242</v>
      </c>
      <c r="DG39" s="116"/>
      <c r="DH39" s="116"/>
      <c r="DI39" s="116"/>
      <c r="DJ39" s="116"/>
      <c r="DK39" s="116"/>
      <c r="DL39" s="116"/>
      <c r="DM39" s="116"/>
      <c r="DN39" s="116"/>
      <c r="DO39" s="116"/>
      <c r="DP39" s="116"/>
      <c r="DQ39" s="116"/>
      <c r="DR39" s="116"/>
      <c r="DS39" s="116"/>
      <c r="DT39" s="116"/>
      <c r="DU39" s="116"/>
      <c r="DV39" s="116"/>
      <c r="DW39" s="116"/>
      <c r="DX39" s="116" t="s">
        <v>8243</v>
      </c>
      <c r="DY39" s="116"/>
      <c r="DZ39" s="116"/>
      <c r="EA39" s="116"/>
      <c r="EB39" s="116"/>
      <c r="EC39" s="116"/>
      <c r="ED39" s="116"/>
      <c r="EE39" s="116"/>
      <c r="EF39" s="116"/>
    </row>
    <row r="40" spans="2:160" ht="14.5" x14ac:dyDescent="0.35">
      <c r="B40" s="315">
        <v>2</v>
      </c>
      <c r="C40" s="316"/>
      <c r="D40" s="316"/>
      <c r="Y40" s="116" t="s">
        <v>5895</v>
      </c>
      <c r="Z40" s="116"/>
      <c r="AA40" s="116" t="s">
        <v>5896</v>
      </c>
      <c r="AB40" s="116" t="s">
        <v>5897</v>
      </c>
      <c r="AC40" s="116" t="s">
        <v>5898</v>
      </c>
      <c r="AD40" s="116" t="s">
        <v>5899</v>
      </c>
      <c r="AE40" s="116" t="s">
        <v>5900</v>
      </c>
      <c r="AF40" s="116" t="s">
        <v>5901</v>
      </c>
      <c r="AG40" s="116" t="s">
        <v>5902</v>
      </c>
      <c r="AH40" s="116" t="s">
        <v>5903</v>
      </c>
      <c r="AI40" s="116" t="s">
        <v>5904</v>
      </c>
      <c r="AJ40" s="116" t="s">
        <v>5905</v>
      </c>
      <c r="AK40" s="116"/>
      <c r="AL40" s="116" t="s">
        <v>5906</v>
      </c>
      <c r="AM40" s="116" t="s">
        <v>5907</v>
      </c>
      <c r="AN40" s="116" t="s">
        <v>5908</v>
      </c>
      <c r="AO40" s="116" t="s">
        <v>5909</v>
      </c>
      <c r="AP40" s="116" t="s">
        <v>5910</v>
      </c>
      <c r="AQ40" s="116" t="s">
        <v>5911</v>
      </c>
      <c r="AR40" s="116" t="s">
        <v>5912</v>
      </c>
      <c r="AS40" s="116" t="s">
        <v>5913</v>
      </c>
      <c r="AT40" s="116"/>
      <c r="AU40" s="116" t="s">
        <v>5914</v>
      </c>
      <c r="AV40" s="116" t="s">
        <v>5915</v>
      </c>
      <c r="AW40" s="116" t="s">
        <v>5916</v>
      </c>
      <c r="AX40" s="116"/>
      <c r="AY40" s="116" t="s">
        <v>5917</v>
      </c>
      <c r="AZ40" s="116" t="s">
        <v>5918</v>
      </c>
      <c r="BA40" s="116"/>
      <c r="BB40" s="116"/>
      <c r="BC40" s="116"/>
      <c r="BD40" s="116" t="s">
        <v>5919</v>
      </c>
      <c r="BE40" s="116"/>
      <c r="BF40" s="116"/>
      <c r="BG40" s="116" t="s">
        <v>5920</v>
      </c>
      <c r="BH40" s="116" t="s">
        <v>5921</v>
      </c>
      <c r="BI40" s="116"/>
      <c r="BJ40" s="116"/>
      <c r="BK40" s="116"/>
      <c r="BL40" s="116"/>
      <c r="BM40" s="116"/>
      <c r="BN40" s="116" t="s">
        <v>8244</v>
      </c>
      <c r="BO40" s="116" t="s">
        <v>8245</v>
      </c>
      <c r="BP40" s="116"/>
      <c r="BQ40" s="116"/>
      <c r="BR40" s="116"/>
      <c r="BS40" s="116"/>
      <c r="BT40" s="116"/>
      <c r="BU40" s="116"/>
      <c r="BV40" s="116"/>
      <c r="BW40" s="116"/>
      <c r="BX40" s="116"/>
      <c r="BY40" s="116"/>
      <c r="BZ40" s="116"/>
      <c r="CA40" s="116"/>
      <c r="CB40" s="116"/>
      <c r="CC40" s="116"/>
      <c r="CD40" s="116"/>
      <c r="CE40" s="116"/>
      <c r="CF40" s="116"/>
      <c r="CG40" s="116"/>
      <c r="CH40" s="116" t="s">
        <v>8246</v>
      </c>
      <c r="CI40" s="116"/>
      <c r="CJ40" s="116"/>
      <c r="CK40" s="116"/>
      <c r="CL40" s="116"/>
      <c r="CM40" s="116"/>
      <c r="CN40" s="116"/>
      <c r="CO40" s="116"/>
      <c r="CP40" s="116"/>
      <c r="CQ40" s="116"/>
      <c r="CR40" s="116"/>
      <c r="CS40" s="116"/>
      <c r="CT40" s="116" t="s">
        <v>8247</v>
      </c>
      <c r="CU40" s="116"/>
      <c r="CV40" s="116"/>
      <c r="CW40" s="116"/>
      <c r="CX40" s="116"/>
      <c r="CY40" s="116"/>
      <c r="CZ40" s="116"/>
      <c r="DA40" s="116"/>
      <c r="DB40" s="116"/>
      <c r="DC40" s="116"/>
      <c r="DD40" s="116"/>
      <c r="DE40" s="116"/>
      <c r="DF40" s="116"/>
      <c r="DG40" s="116"/>
      <c r="DH40" s="116"/>
      <c r="DI40" s="116"/>
      <c r="DJ40" s="116"/>
      <c r="DK40" s="116"/>
      <c r="DL40" s="116"/>
      <c r="DM40" s="116"/>
      <c r="DN40" s="116"/>
      <c r="DO40" s="116"/>
      <c r="DP40" s="116"/>
      <c r="DQ40" s="116"/>
      <c r="DR40" s="116"/>
      <c r="DS40" s="116"/>
      <c r="DT40" s="116"/>
      <c r="DU40" s="116"/>
      <c r="DV40" s="116"/>
      <c r="DW40" s="116"/>
      <c r="DX40" s="116" t="s">
        <v>8248</v>
      </c>
      <c r="DY40" s="116"/>
      <c r="DZ40" s="116"/>
      <c r="EA40" s="116"/>
      <c r="EB40" s="116"/>
      <c r="EC40" s="116"/>
      <c r="ED40" s="116"/>
      <c r="EE40" s="116"/>
      <c r="EF40" s="116"/>
    </row>
    <row r="41" spans="2:160" ht="14.5" x14ac:dyDescent="0.35">
      <c r="B41" s="315">
        <v>3</v>
      </c>
      <c r="C41" s="316"/>
      <c r="D41" s="316"/>
      <c r="Y41" s="116" t="s">
        <v>5922</v>
      </c>
      <c r="Z41" s="116"/>
      <c r="AA41" s="116" t="s">
        <v>5923</v>
      </c>
      <c r="AB41" s="116" t="s">
        <v>5924</v>
      </c>
      <c r="AC41" s="116" t="s">
        <v>5925</v>
      </c>
      <c r="AD41" s="116" t="s">
        <v>5926</v>
      </c>
      <c r="AE41" s="116" t="s">
        <v>5927</v>
      </c>
      <c r="AF41" s="116" t="s">
        <v>5928</v>
      </c>
      <c r="AG41" s="116" t="s">
        <v>5929</v>
      </c>
      <c r="AH41" s="116" t="s">
        <v>5930</v>
      </c>
      <c r="AI41" s="116" t="s">
        <v>5931</v>
      </c>
      <c r="AJ41" s="116" t="s">
        <v>5932</v>
      </c>
      <c r="AK41" s="116"/>
      <c r="AL41" s="116" t="s">
        <v>5933</v>
      </c>
      <c r="AM41" s="116" t="s">
        <v>5934</v>
      </c>
      <c r="AN41" s="116" t="s">
        <v>5935</v>
      </c>
      <c r="AO41" s="116" t="s">
        <v>5936</v>
      </c>
      <c r="AP41" s="116" t="s">
        <v>5937</v>
      </c>
      <c r="AQ41" s="116" t="s">
        <v>5938</v>
      </c>
      <c r="AR41" s="116" t="s">
        <v>5939</v>
      </c>
      <c r="AS41" s="116" t="s">
        <v>5940</v>
      </c>
      <c r="AT41" s="116"/>
      <c r="AU41" s="116" t="s">
        <v>5941</v>
      </c>
      <c r="AV41" s="116" t="s">
        <v>5942</v>
      </c>
      <c r="AW41" s="116" t="s">
        <v>5943</v>
      </c>
      <c r="AX41" s="116"/>
      <c r="AY41" s="116" t="s">
        <v>5944</v>
      </c>
      <c r="AZ41" s="116" t="s">
        <v>5945</v>
      </c>
      <c r="BA41" s="116"/>
      <c r="BB41" s="116"/>
      <c r="BC41" s="116"/>
      <c r="BD41" s="116" t="s">
        <v>5946</v>
      </c>
      <c r="BE41" s="116"/>
      <c r="BF41" s="116"/>
      <c r="BG41" s="116" t="s">
        <v>5947</v>
      </c>
      <c r="BH41" s="116" t="s">
        <v>5948</v>
      </c>
      <c r="BI41" s="116"/>
      <c r="BJ41" s="116"/>
      <c r="BK41" s="116"/>
      <c r="BL41" s="116"/>
      <c r="BM41" s="116"/>
      <c r="BN41" s="116" t="s">
        <v>8249</v>
      </c>
      <c r="BO41" s="116" t="s">
        <v>8250</v>
      </c>
      <c r="BP41" s="116"/>
      <c r="BQ41" s="116"/>
      <c r="BR41" s="116"/>
      <c r="BS41" s="116"/>
      <c r="BT41" s="116"/>
      <c r="BU41" s="116"/>
      <c r="BV41" s="116"/>
      <c r="BW41" s="116"/>
      <c r="BX41" s="116"/>
      <c r="BY41" s="116"/>
      <c r="BZ41" s="116"/>
      <c r="CA41" s="116"/>
      <c r="CB41" s="116"/>
      <c r="CC41" s="116"/>
      <c r="CD41" s="116"/>
      <c r="CE41" s="116"/>
      <c r="CF41" s="116"/>
      <c r="CG41" s="116"/>
      <c r="CH41" s="116" t="s">
        <v>8251</v>
      </c>
      <c r="CI41" s="116"/>
      <c r="CJ41" s="116"/>
      <c r="CK41" s="116"/>
      <c r="CL41" s="116"/>
      <c r="CM41" s="116"/>
      <c r="CN41" s="116"/>
      <c r="CO41" s="116"/>
      <c r="CP41" s="116"/>
      <c r="CQ41" s="116"/>
      <c r="CR41" s="116"/>
      <c r="CS41" s="116"/>
      <c r="CT41" s="116" t="s">
        <v>8252</v>
      </c>
      <c r="CU41" s="116"/>
      <c r="CV41" s="116"/>
      <c r="CW41" s="116"/>
      <c r="CX41" s="116"/>
      <c r="CY41" s="116"/>
      <c r="CZ41" s="116"/>
      <c r="DA41" s="116"/>
      <c r="DB41" s="116"/>
      <c r="DC41" s="116"/>
      <c r="DD41" s="116"/>
      <c r="DE41" s="116"/>
      <c r="DF41" s="116"/>
      <c r="DG41" s="116"/>
      <c r="DH41" s="116"/>
      <c r="DI41" s="116"/>
      <c r="DJ41" s="116"/>
      <c r="DK41" s="116"/>
      <c r="DL41" s="116"/>
      <c r="DM41" s="116"/>
      <c r="DN41" s="116"/>
      <c r="DO41" s="116"/>
      <c r="DP41" s="116"/>
      <c r="DQ41" s="116"/>
      <c r="DR41" s="116"/>
      <c r="DS41" s="116"/>
      <c r="DT41" s="116"/>
      <c r="DU41" s="116"/>
      <c r="DV41" s="116"/>
      <c r="DW41" s="116"/>
      <c r="DX41" s="116" t="s">
        <v>8253</v>
      </c>
      <c r="DY41" s="116"/>
      <c r="DZ41" s="116"/>
      <c r="EA41" s="116"/>
      <c r="EB41" s="116"/>
      <c r="EC41" s="116"/>
      <c r="ED41" s="116"/>
      <c r="EE41" s="116"/>
      <c r="EF41" s="116"/>
    </row>
    <row r="42" spans="2:160" ht="14.5" x14ac:dyDescent="0.35">
      <c r="B42" s="315">
        <v>4</v>
      </c>
      <c r="C42" s="316"/>
      <c r="D42" s="316"/>
      <c r="Y42" s="116" t="s">
        <v>5949</v>
      </c>
      <c r="Z42" s="116"/>
      <c r="AA42" s="116" t="s">
        <v>5950</v>
      </c>
      <c r="AB42" s="116" t="s">
        <v>5951</v>
      </c>
      <c r="AC42" s="116" t="s">
        <v>5952</v>
      </c>
      <c r="AD42" s="116" t="s">
        <v>5953</v>
      </c>
      <c r="AE42" s="116" t="s">
        <v>5954</v>
      </c>
      <c r="AF42" s="116" t="s">
        <v>5955</v>
      </c>
      <c r="AG42" s="116" t="s">
        <v>5956</v>
      </c>
      <c r="AH42" s="116" t="s">
        <v>5957</v>
      </c>
      <c r="AI42" s="116" t="s">
        <v>5958</v>
      </c>
      <c r="AJ42" s="116" t="s">
        <v>5959</v>
      </c>
      <c r="AK42" s="116"/>
      <c r="AL42" s="116" t="s">
        <v>5960</v>
      </c>
      <c r="AM42" s="116" t="s">
        <v>5961</v>
      </c>
      <c r="AN42" s="116" t="s">
        <v>5962</v>
      </c>
      <c r="AO42" s="116" t="s">
        <v>5963</v>
      </c>
      <c r="AP42" s="116" t="s">
        <v>5964</v>
      </c>
      <c r="AQ42" s="116" t="s">
        <v>5965</v>
      </c>
      <c r="AR42" s="116" t="s">
        <v>5966</v>
      </c>
      <c r="AS42" s="116" t="s">
        <v>5967</v>
      </c>
      <c r="AT42" s="116"/>
      <c r="AU42" s="116" t="s">
        <v>5968</v>
      </c>
      <c r="AV42" s="116" t="s">
        <v>5969</v>
      </c>
      <c r="AW42" s="116" t="s">
        <v>5970</v>
      </c>
      <c r="AX42" s="116"/>
      <c r="AY42" s="116" t="s">
        <v>5971</v>
      </c>
      <c r="AZ42" s="116" t="s">
        <v>5972</v>
      </c>
      <c r="BA42" s="116"/>
      <c r="BB42" s="116"/>
      <c r="BC42" s="116"/>
      <c r="BD42" s="116" t="s">
        <v>5973</v>
      </c>
      <c r="BE42" s="116"/>
      <c r="BF42" s="116"/>
      <c r="BG42" s="116" t="s">
        <v>5974</v>
      </c>
      <c r="BH42" s="116" t="s">
        <v>5975</v>
      </c>
      <c r="BI42" s="116"/>
      <c r="BJ42" s="116"/>
      <c r="BK42" s="116"/>
      <c r="BL42" s="116"/>
      <c r="BM42" s="116"/>
      <c r="BN42" s="116" t="s">
        <v>8254</v>
      </c>
      <c r="BO42" s="116"/>
      <c r="BP42" s="116"/>
      <c r="BQ42" s="116"/>
      <c r="BR42" s="116"/>
      <c r="BS42" s="116"/>
      <c r="BT42" s="116"/>
      <c r="BU42" s="116"/>
      <c r="BV42" s="116"/>
      <c r="BW42" s="116"/>
      <c r="BX42" s="116"/>
      <c r="BY42" s="116"/>
      <c r="BZ42" s="116"/>
      <c r="CA42" s="116"/>
      <c r="CB42" s="116"/>
      <c r="CC42" s="116"/>
      <c r="CD42" s="116"/>
      <c r="CE42" s="116"/>
      <c r="CF42" s="116"/>
      <c r="CG42" s="116"/>
      <c r="CH42" s="116" t="s">
        <v>8255</v>
      </c>
      <c r="CI42" s="116"/>
      <c r="CJ42" s="116"/>
      <c r="CK42" s="116"/>
      <c r="CL42" s="116"/>
      <c r="CM42" s="116"/>
      <c r="CN42" s="116"/>
      <c r="CO42" s="116"/>
      <c r="CP42" s="116"/>
      <c r="CQ42" s="116"/>
      <c r="CR42" s="116"/>
      <c r="CS42" s="116"/>
      <c r="CT42" s="116" t="s">
        <v>8256</v>
      </c>
      <c r="CU42" s="116"/>
      <c r="CV42" s="116"/>
      <c r="CW42" s="116"/>
      <c r="CX42" s="116"/>
      <c r="CY42" s="116"/>
      <c r="CZ42" s="116"/>
      <c r="DA42" s="116"/>
      <c r="DB42" s="116"/>
      <c r="DC42" s="116"/>
      <c r="DD42" s="116"/>
      <c r="DE42" s="116"/>
      <c r="DF42" s="116"/>
      <c r="DG42" s="116"/>
      <c r="DH42" s="116"/>
      <c r="DI42" s="116"/>
      <c r="DJ42" s="116"/>
      <c r="DK42" s="116"/>
      <c r="DL42" s="116"/>
      <c r="DM42" s="116"/>
      <c r="DN42" s="116"/>
      <c r="DO42" s="116"/>
      <c r="DP42" s="116"/>
      <c r="DQ42" s="116"/>
      <c r="DR42" s="116"/>
      <c r="DS42" s="116"/>
      <c r="DT42" s="116"/>
      <c r="DU42" s="116"/>
      <c r="DV42" s="116"/>
      <c r="DW42" s="116"/>
      <c r="DX42" s="116" t="s">
        <v>8257</v>
      </c>
      <c r="DY42" s="116"/>
      <c r="DZ42" s="116"/>
      <c r="EA42" s="116"/>
      <c r="EB42" s="116"/>
      <c r="EC42" s="116"/>
      <c r="ED42" s="116"/>
      <c r="EE42" s="116"/>
      <c r="EF42" s="116"/>
    </row>
    <row r="43" spans="2:160" ht="14.5" x14ac:dyDescent="0.35">
      <c r="B43" s="315">
        <v>5</v>
      </c>
      <c r="C43" s="316"/>
      <c r="D43" s="316"/>
      <c r="Y43" s="116" t="s">
        <v>5976</v>
      </c>
      <c r="Z43" s="116"/>
      <c r="AA43" s="116" t="s">
        <v>5977</v>
      </c>
      <c r="AB43" s="116" t="s">
        <v>5978</v>
      </c>
      <c r="AC43" s="116" t="s">
        <v>5979</v>
      </c>
      <c r="AD43" s="116" t="s">
        <v>5980</v>
      </c>
      <c r="AE43" s="116" t="s">
        <v>5981</v>
      </c>
      <c r="AF43" s="116" t="s">
        <v>5982</v>
      </c>
      <c r="AG43" s="116" t="s">
        <v>5983</v>
      </c>
      <c r="AH43" s="116" t="s">
        <v>5984</v>
      </c>
      <c r="AI43" s="116" t="s">
        <v>5985</v>
      </c>
      <c r="AJ43" s="116" t="s">
        <v>5986</v>
      </c>
      <c r="AK43" s="116"/>
      <c r="AL43" s="116" t="s">
        <v>5987</v>
      </c>
      <c r="AM43" s="116" t="s">
        <v>5988</v>
      </c>
      <c r="AN43" s="116" t="s">
        <v>5989</v>
      </c>
      <c r="AO43" s="116" t="s">
        <v>5990</v>
      </c>
      <c r="AP43" s="116" t="s">
        <v>5991</v>
      </c>
      <c r="AQ43" s="116" t="s">
        <v>5992</v>
      </c>
      <c r="AR43" s="116" t="s">
        <v>5993</v>
      </c>
      <c r="AS43" s="116" t="s">
        <v>5994</v>
      </c>
      <c r="AT43" s="116"/>
      <c r="AU43" s="116" t="s">
        <v>5995</v>
      </c>
      <c r="AV43" s="116" t="s">
        <v>5996</v>
      </c>
      <c r="AW43" s="116"/>
      <c r="AX43" s="116"/>
      <c r="AY43" s="116"/>
      <c r="AZ43" s="116" t="s">
        <v>5997</v>
      </c>
      <c r="BA43" s="116"/>
      <c r="BB43" s="116"/>
      <c r="BC43" s="116"/>
      <c r="BD43" s="116" t="s">
        <v>5998</v>
      </c>
      <c r="BE43" s="116"/>
      <c r="BF43" s="116"/>
      <c r="BG43" s="116" t="s">
        <v>5999</v>
      </c>
      <c r="BH43" s="116" t="s">
        <v>6000</v>
      </c>
      <c r="BI43" s="116"/>
      <c r="BJ43" s="116"/>
      <c r="BK43" s="116"/>
      <c r="BL43" s="116"/>
      <c r="BM43" s="116"/>
      <c r="BN43" s="116" t="s">
        <v>8258</v>
      </c>
      <c r="BO43" s="116"/>
      <c r="BP43" s="116"/>
      <c r="BQ43" s="116"/>
      <c r="BR43" s="116"/>
      <c r="BS43" s="116"/>
      <c r="BT43" s="116"/>
      <c r="BU43" s="116"/>
      <c r="BV43" s="116"/>
      <c r="BW43" s="116"/>
      <c r="BX43" s="116"/>
      <c r="BY43" s="116"/>
      <c r="BZ43" s="116"/>
      <c r="CA43" s="116"/>
      <c r="CB43" s="116"/>
      <c r="CC43" s="116"/>
      <c r="CD43" s="116"/>
      <c r="CE43" s="116"/>
      <c r="CF43" s="116"/>
      <c r="CG43" s="116"/>
      <c r="CH43" s="116" t="s">
        <v>8259</v>
      </c>
      <c r="CI43" s="116"/>
      <c r="CJ43" s="116"/>
      <c r="CK43" s="116"/>
      <c r="CL43" s="116"/>
      <c r="CM43" s="116"/>
      <c r="CN43" s="116"/>
      <c r="CO43" s="116"/>
      <c r="CP43" s="116"/>
      <c r="CQ43" s="116"/>
      <c r="CR43" s="116"/>
      <c r="CS43" s="116"/>
      <c r="CT43" s="116" t="s">
        <v>8260</v>
      </c>
      <c r="CU43" s="116"/>
      <c r="CV43" s="116"/>
      <c r="CW43" s="116"/>
      <c r="CX43" s="116"/>
      <c r="CY43" s="116"/>
      <c r="CZ43" s="116"/>
      <c r="DA43" s="116"/>
      <c r="DB43" s="116"/>
      <c r="DC43" s="116"/>
      <c r="DD43" s="116"/>
      <c r="DE43" s="116"/>
      <c r="DF43" s="116"/>
      <c r="DG43" s="116"/>
      <c r="DH43" s="116"/>
      <c r="DI43" s="116"/>
      <c r="DJ43" s="116"/>
      <c r="DK43" s="116"/>
      <c r="DL43" s="116"/>
      <c r="DM43" s="116"/>
      <c r="DN43" s="116"/>
      <c r="DO43" s="116"/>
      <c r="DP43" s="116"/>
      <c r="DQ43" s="116"/>
      <c r="DR43" s="116"/>
      <c r="DS43" s="116"/>
      <c r="DT43" s="116"/>
      <c r="DU43" s="116"/>
      <c r="DV43" s="116"/>
      <c r="DW43" s="116"/>
      <c r="DX43" s="116" t="s">
        <v>8261</v>
      </c>
      <c r="DY43" s="116"/>
      <c r="DZ43" s="116"/>
      <c r="EA43" s="116"/>
      <c r="EB43" s="116"/>
      <c r="EC43" s="116"/>
      <c r="ED43" s="116"/>
      <c r="EE43" s="116"/>
      <c r="EF43" s="116"/>
    </row>
    <row r="44" spans="2:160" ht="14.5" x14ac:dyDescent="0.35">
      <c r="B44" s="315">
        <v>6</v>
      </c>
      <c r="C44" s="316"/>
      <c r="D44" s="316"/>
      <c r="Y44" s="116" t="s">
        <v>6001</v>
      </c>
      <c r="Z44" s="116"/>
      <c r="AA44" s="116" t="s">
        <v>6002</v>
      </c>
      <c r="AB44" s="116" t="s">
        <v>6003</v>
      </c>
      <c r="AC44" s="116" t="s">
        <v>6004</v>
      </c>
      <c r="AD44" s="116" t="s">
        <v>6005</v>
      </c>
      <c r="AE44" s="116" t="s">
        <v>6006</v>
      </c>
      <c r="AF44" s="116" t="s">
        <v>6007</v>
      </c>
      <c r="AG44" s="116" t="s">
        <v>6008</v>
      </c>
      <c r="AH44" s="116" t="s">
        <v>6009</v>
      </c>
      <c r="AI44" s="116" t="s">
        <v>6010</v>
      </c>
      <c r="AJ44" s="116" t="s">
        <v>6011</v>
      </c>
      <c r="AK44" s="116"/>
      <c r="AL44" s="116" t="s">
        <v>6012</v>
      </c>
      <c r="AM44" s="116" t="s">
        <v>6013</v>
      </c>
      <c r="AN44" s="116" t="s">
        <v>6014</v>
      </c>
      <c r="AO44" s="116" t="s">
        <v>6015</v>
      </c>
      <c r="AP44" s="116" t="s">
        <v>6016</v>
      </c>
      <c r="AQ44" s="116" t="s">
        <v>6017</v>
      </c>
      <c r="AR44" s="116" t="s">
        <v>6018</v>
      </c>
      <c r="AS44" s="116" t="s">
        <v>6019</v>
      </c>
      <c r="AT44" s="116"/>
      <c r="AU44" s="116" t="s">
        <v>6020</v>
      </c>
      <c r="AV44" s="116" t="s">
        <v>6021</v>
      </c>
      <c r="AW44" s="116"/>
      <c r="AX44" s="116"/>
      <c r="AY44" s="116"/>
      <c r="AZ44" s="116" t="s">
        <v>6022</v>
      </c>
      <c r="BA44" s="116"/>
      <c r="BB44" s="116"/>
      <c r="BC44" s="116"/>
      <c r="BD44" s="116" t="s">
        <v>6023</v>
      </c>
      <c r="BE44" s="116"/>
      <c r="BF44" s="116"/>
      <c r="BG44" s="116" t="s">
        <v>6024</v>
      </c>
      <c r="BH44" s="116" t="s">
        <v>6025</v>
      </c>
      <c r="BI44" s="116"/>
      <c r="BJ44" s="116"/>
      <c r="BK44" s="116"/>
      <c r="BL44" s="116"/>
      <c r="BM44" s="116"/>
      <c r="BN44" s="116" t="s">
        <v>8262</v>
      </c>
      <c r="BO44" s="116"/>
      <c r="BP44" s="116"/>
      <c r="BQ44" s="116"/>
      <c r="BR44" s="116"/>
      <c r="BS44" s="116"/>
      <c r="BT44" s="116"/>
      <c r="BU44" s="116"/>
      <c r="BV44" s="116"/>
      <c r="BW44" s="116"/>
      <c r="BX44" s="116"/>
      <c r="BY44" s="116"/>
      <c r="BZ44" s="116"/>
      <c r="CA44" s="116"/>
      <c r="CB44" s="116"/>
      <c r="CC44" s="116"/>
      <c r="CD44" s="116"/>
      <c r="CE44" s="116"/>
      <c r="CF44" s="116"/>
      <c r="CG44" s="116"/>
      <c r="CH44" s="116" t="s">
        <v>8263</v>
      </c>
      <c r="CI44" s="116"/>
      <c r="CJ44" s="116"/>
      <c r="CK44" s="116"/>
      <c r="CL44" s="116"/>
      <c r="CM44" s="116"/>
      <c r="CN44" s="116"/>
      <c r="CO44" s="116"/>
      <c r="CP44" s="116"/>
      <c r="CQ44" s="116"/>
      <c r="CR44" s="116"/>
      <c r="CS44" s="116"/>
      <c r="CT44" s="116" t="s">
        <v>8264</v>
      </c>
      <c r="CU44" s="116"/>
      <c r="CV44" s="116"/>
      <c r="CW44" s="116"/>
      <c r="CX44" s="116"/>
      <c r="CY44" s="116"/>
      <c r="CZ44" s="116"/>
      <c r="DA44" s="116"/>
      <c r="DB44" s="116"/>
      <c r="DC44" s="116"/>
      <c r="DD44" s="116"/>
      <c r="DE44" s="116"/>
      <c r="DF44" s="116"/>
      <c r="DG44" s="116"/>
      <c r="DH44" s="116"/>
      <c r="DI44" s="116"/>
      <c r="DJ44" s="116"/>
      <c r="DK44" s="116"/>
      <c r="DL44" s="116"/>
      <c r="DM44" s="116"/>
      <c r="DN44" s="116"/>
      <c r="DO44" s="116"/>
      <c r="DP44" s="116"/>
      <c r="DQ44" s="116"/>
      <c r="DR44" s="116"/>
      <c r="DS44" s="116"/>
      <c r="DT44" s="116"/>
      <c r="DU44" s="116"/>
      <c r="DV44" s="116"/>
      <c r="DW44" s="116"/>
      <c r="DX44" s="116"/>
      <c r="DY44" s="116"/>
      <c r="DZ44" s="116"/>
      <c r="EA44" s="116"/>
      <c r="EB44" s="116"/>
      <c r="EC44" s="116"/>
      <c r="ED44" s="116"/>
      <c r="EE44" s="116"/>
      <c r="EF44" s="116"/>
    </row>
    <row r="45" spans="2:160" ht="14.5" x14ac:dyDescent="0.35">
      <c r="B45" s="315">
        <v>7</v>
      </c>
      <c r="C45" s="316"/>
      <c r="D45" s="316"/>
      <c r="Y45" s="116" t="s">
        <v>6026</v>
      </c>
      <c r="Z45" s="116"/>
      <c r="AA45" s="116" t="s">
        <v>6027</v>
      </c>
      <c r="AB45" s="116" t="s">
        <v>6028</v>
      </c>
      <c r="AC45" s="116" t="s">
        <v>6029</v>
      </c>
      <c r="AD45" s="116" t="s">
        <v>6030</v>
      </c>
      <c r="AE45" s="116" t="s">
        <v>6031</v>
      </c>
      <c r="AF45" s="116" t="s">
        <v>6032</v>
      </c>
      <c r="AG45" s="116" t="s">
        <v>6033</v>
      </c>
      <c r="AH45" s="116" t="s">
        <v>6034</v>
      </c>
      <c r="AI45" s="116" t="s">
        <v>6035</v>
      </c>
      <c r="AJ45" s="116" t="s">
        <v>6036</v>
      </c>
      <c r="AK45" s="116"/>
      <c r="AL45" s="116" t="s">
        <v>6037</v>
      </c>
      <c r="AM45" s="116" t="s">
        <v>6038</v>
      </c>
      <c r="AN45" s="116" t="s">
        <v>6039</v>
      </c>
      <c r="AO45" s="116" t="s">
        <v>6040</v>
      </c>
      <c r="AP45" s="116" t="s">
        <v>6041</v>
      </c>
      <c r="AQ45" s="116" t="s">
        <v>6042</v>
      </c>
      <c r="AR45" s="116" t="s">
        <v>6043</v>
      </c>
      <c r="AS45" s="116" t="s">
        <v>6044</v>
      </c>
      <c r="AT45" s="116"/>
      <c r="AU45" s="116" t="s">
        <v>6045</v>
      </c>
      <c r="AV45" s="116" t="s">
        <v>6046</v>
      </c>
      <c r="AW45" s="116"/>
      <c r="AX45" s="116"/>
      <c r="AY45" s="116"/>
      <c r="AZ45" s="116" t="s">
        <v>6047</v>
      </c>
      <c r="BA45" s="116"/>
      <c r="BB45" s="116"/>
      <c r="BC45" s="116"/>
      <c r="BD45" s="116" t="s">
        <v>6048</v>
      </c>
      <c r="BE45" s="116"/>
      <c r="BF45" s="116"/>
      <c r="BG45" s="116" t="s">
        <v>6049</v>
      </c>
      <c r="BH45" s="116" t="s">
        <v>6050</v>
      </c>
      <c r="BI45" s="116"/>
      <c r="BJ45" s="116"/>
      <c r="BK45" s="116"/>
      <c r="BL45" s="116"/>
      <c r="BM45" s="116"/>
      <c r="BN45" s="116" t="s">
        <v>8265</v>
      </c>
      <c r="BO45" s="116"/>
      <c r="BP45" s="116"/>
      <c r="BQ45" s="116"/>
      <c r="BR45" s="116"/>
      <c r="BS45" s="116"/>
      <c r="BT45" s="116"/>
      <c r="BU45" s="116"/>
      <c r="BV45" s="116"/>
      <c r="BW45" s="116"/>
      <c r="BX45" s="116"/>
      <c r="BY45" s="116"/>
      <c r="BZ45" s="116"/>
      <c r="CA45" s="116"/>
      <c r="CB45" s="116"/>
      <c r="CC45" s="116"/>
      <c r="CD45" s="116"/>
      <c r="CE45" s="116"/>
      <c r="CF45" s="116"/>
      <c r="CG45" s="116"/>
      <c r="CH45" s="116" t="s">
        <v>8266</v>
      </c>
      <c r="CI45" s="116"/>
      <c r="CJ45" s="116"/>
      <c r="CK45" s="116"/>
      <c r="CL45" s="116"/>
      <c r="CM45" s="116"/>
      <c r="CN45" s="116"/>
      <c r="CO45" s="116"/>
      <c r="CP45" s="116"/>
      <c r="CQ45" s="116"/>
      <c r="CR45" s="116"/>
      <c r="CS45" s="116"/>
      <c r="CT45" s="116"/>
      <c r="CU45" s="116"/>
      <c r="CV45" s="116"/>
      <c r="CW45" s="116"/>
      <c r="CX45" s="116"/>
      <c r="CY45" s="116"/>
      <c r="CZ45" s="116"/>
      <c r="DA45" s="116"/>
      <c r="DB45" s="116"/>
      <c r="DC45" s="116"/>
      <c r="DD45" s="116"/>
      <c r="DE45" s="116"/>
      <c r="DF45" s="116"/>
      <c r="DG45" s="116"/>
      <c r="DH45" s="116"/>
      <c r="DI45" s="116"/>
      <c r="DJ45" s="116"/>
      <c r="DK45" s="116"/>
      <c r="DL45" s="116"/>
      <c r="DM45" s="116"/>
      <c r="DN45" s="116"/>
      <c r="DO45" s="116"/>
      <c r="DP45" s="116"/>
      <c r="DQ45" s="116"/>
      <c r="DR45" s="116"/>
      <c r="DS45" s="116"/>
      <c r="DT45" s="116"/>
      <c r="DU45" s="116"/>
      <c r="DV45" s="116"/>
      <c r="DW45" s="116"/>
      <c r="DX45" s="116"/>
      <c r="DY45" s="116"/>
      <c r="DZ45" s="116"/>
      <c r="EA45" s="116"/>
      <c r="EB45" s="116"/>
      <c r="EC45" s="116"/>
      <c r="ED45" s="116"/>
      <c r="EE45" s="116"/>
      <c r="EF45" s="116"/>
    </row>
    <row r="46" spans="2:160" ht="14.5" x14ac:dyDescent="0.35">
      <c r="B46" s="315">
        <v>8</v>
      </c>
      <c r="C46" s="316"/>
      <c r="D46" s="316"/>
      <c r="Y46" s="116" t="s">
        <v>6051</v>
      </c>
      <c r="Z46" s="116"/>
      <c r="AA46" s="116" t="s">
        <v>6052</v>
      </c>
      <c r="AB46" s="116" t="s">
        <v>6053</v>
      </c>
      <c r="AC46" s="116" t="s">
        <v>6054</v>
      </c>
      <c r="AD46" s="116" t="s">
        <v>6055</v>
      </c>
      <c r="AE46" s="116" t="s">
        <v>6056</v>
      </c>
      <c r="AF46" s="116" t="s">
        <v>6057</v>
      </c>
      <c r="AG46" s="116" t="s">
        <v>6058</v>
      </c>
      <c r="AH46" s="116" t="s">
        <v>6059</v>
      </c>
      <c r="AI46" s="116" t="s">
        <v>6060</v>
      </c>
      <c r="AJ46" s="116" t="s">
        <v>6061</v>
      </c>
      <c r="AK46" s="116"/>
      <c r="AL46" s="116" t="s">
        <v>6062</v>
      </c>
      <c r="AM46" s="116" t="s">
        <v>6063</v>
      </c>
      <c r="AN46" s="116" t="s">
        <v>6064</v>
      </c>
      <c r="AO46" s="116" t="s">
        <v>6065</v>
      </c>
      <c r="AP46" s="116" t="s">
        <v>6066</v>
      </c>
      <c r="AQ46" s="116" t="s">
        <v>6067</v>
      </c>
      <c r="AR46" s="116" t="s">
        <v>6068</v>
      </c>
      <c r="AS46" s="116" t="s">
        <v>6069</v>
      </c>
      <c r="AT46" s="116"/>
      <c r="AU46" s="116" t="s">
        <v>6070</v>
      </c>
      <c r="AV46" s="116" t="s">
        <v>6071</v>
      </c>
      <c r="AW46" s="116"/>
      <c r="AX46" s="116"/>
      <c r="AY46" s="116"/>
      <c r="AZ46" s="116" t="s">
        <v>6072</v>
      </c>
      <c r="BA46" s="116"/>
      <c r="BB46" s="116"/>
      <c r="BC46" s="116"/>
      <c r="BD46" s="116" t="s">
        <v>6073</v>
      </c>
      <c r="BE46" s="116"/>
      <c r="BF46" s="116"/>
      <c r="BG46" s="116" t="s">
        <v>6074</v>
      </c>
      <c r="BH46" s="116" t="s">
        <v>6075</v>
      </c>
      <c r="BI46" s="116"/>
      <c r="BJ46" s="116"/>
      <c r="BK46" s="116"/>
      <c r="BL46" s="116"/>
      <c r="BM46" s="116"/>
      <c r="BN46" s="116" t="s">
        <v>8267</v>
      </c>
      <c r="BO46" s="116"/>
      <c r="BP46" s="116"/>
      <c r="BQ46" s="116"/>
      <c r="BR46" s="116"/>
      <c r="BS46" s="116"/>
      <c r="BT46" s="116"/>
      <c r="BU46" s="116"/>
      <c r="BV46" s="116"/>
      <c r="BW46" s="116"/>
      <c r="BX46" s="116"/>
      <c r="BY46" s="116"/>
      <c r="BZ46" s="116"/>
      <c r="CA46" s="116"/>
      <c r="CB46" s="116"/>
      <c r="CC46" s="116"/>
      <c r="CD46" s="116"/>
      <c r="CE46" s="116"/>
      <c r="CF46" s="116"/>
      <c r="CG46" s="116"/>
      <c r="CH46" s="116" t="s">
        <v>8268</v>
      </c>
      <c r="CI46" s="116"/>
      <c r="CJ46" s="116"/>
      <c r="CK46" s="116"/>
      <c r="CL46" s="116"/>
      <c r="CM46" s="116"/>
      <c r="CN46" s="116"/>
      <c r="CO46" s="116"/>
      <c r="CP46" s="116"/>
      <c r="CQ46" s="116"/>
      <c r="CR46" s="116"/>
      <c r="CS46" s="116"/>
      <c r="CT46" s="116"/>
      <c r="CU46" s="116"/>
      <c r="CV46" s="116"/>
      <c r="CW46" s="116"/>
      <c r="CX46" s="116"/>
      <c r="CY46" s="116"/>
      <c r="CZ46" s="116"/>
      <c r="DA46" s="116"/>
      <c r="DB46" s="116"/>
      <c r="DC46" s="116"/>
      <c r="DD46" s="116"/>
      <c r="DE46" s="116"/>
      <c r="DF46" s="116"/>
      <c r="DG46" s="116"/>
      <c r="DH46" s="116"/>
      <c r="DI46" s="116"/>
      <c r="DJ46" s="116"/>
      <c r="DK46" s="116"/>
      <c r="DL46" s="116"/>
      <c r="DM46" s="116"/>
      <c r="DN46" s="116"/>
      <c r="DO46" s="116"/>
      <c r="DP46" s="116"/>
      <c r="DQ46" s="116"/>
      <c r="DR46" s="116"/>
      <c r="DS46" s="116"/>
      <c r="DT46" s="116"/>
      <c r="DU46" s="116"/>
      <c r="DV46" s="116"/>
      <c r="DW46" s="116"/>
      <c r="DX46" s="116"/>
      <c r="DY46" s="116"/>
      <c r="DZ46" s="116"/>
      <c r="EA46" s="116"/>
      <c r="EB46" s="116"/>
      <c r="EC46" s="116"/>
      <c r="ED46" s="116"/>
      <c r="EE46" s="116"/>
      <c r="EF46" s="116"/>
    </row>
    <row r="47" spans="2:160" ht="14.5" x14ac:dyDescent="0.35">
      <c r="B47" s="315">
        <v>9</v>
      </c>
      <c r="C47" s="316"/>
      <c r="D47" s="316"/>
      <c r="Y47" s="116" t="s">
        <v>6076</v>
      </c>
      <c r="Z47" s="116"/>
      <c r="AA47" s="116" t="s">
        <v>6077</v>
      </c>
      <c r="AB47" s="116" t="s">
        <v>6078</v>
      </c>
      <c r="AC47" s="116" t="s">
        <v>6079</v>
      </c>
      <c r="AD47" s="116" t="s">
        <v>6080</v>
      </c>
      <c r="AE47" s="116" t="s">
        <v>6081</v>
      </c>
      <c r="AF47" s="116" t="s">
        <v>6082</v>
      </c>
      <c r="AG47" s="116" t="s">
        <v>6083</v>
      </c>
      <c r="AH47" s="116" t="s">
        <v>6084</v>
      </c>
      <c r="AI47" s="116" t="s">
        <v>6085</v>
      </c>
      <c r="AJ47" s="116" t="s">
        <v>6086</v>
      </c>
      <c r="AK47" s="116"/>
      <c r="AL47" s="116" t="s">
        <v>6087</v>
      </c>
      <c r="AM47" s="116" t="s">
        <v>6088</v>
      </c>
      <c r="AN47" s="116" t="s">
        <v>6089</v>
      </c>
      <c r="AO47" s="116" t="s">
        <v>6090</v>
      </c>
      <c r="AP47" s="116" t="s">
        <v>6091</v>
      </c>
      <c r="AQ47" s="116" t="s">
        <v>6092</v>
      </c>
      <c r="AR47" s="116" t="s">
        <v>6093</v>
      </c>
      <c r="AS47" s="116" t="s">
        <v>6094</v>
      </c>
      <c r="AT47" s="116"/>
      <c r="AU47" s="116" t="s">
        <v>6095</v>
      </c>
      <c r="AV47" s="116" t="s">
        <v>6096</v>
      </c>
      <c r="AW47" s="116"/>
      <c r="AX47" s="116"/>
      <c r="AY47" s="116"/>
      <c r="AZ47" s="116" t="s">
        <v>6097</v>
      </c>
      <c r="BA47" s="116"/>
      <c r="BB47" s="116"/>
      <c r="BC47" s="116"/>
      <c r="BD47" s="116" t="s">
        <v>6098</v>
      </c>
      <c r="BE47" s="116"/>
      <c r="BF47" s="116"/>
      <c r="BG47" s="116" t="s">
        <v>6099</v>
      </c>
      <c r="BH47" s="116" t="s">
        <v>6100</v>
      </c>
      <c r="BI47" s="116"/>
      <c r="BJ47" s="116"/>
      <c r="BK47" s="116"/>
      <c r="BL47" s="116"/>
      <c r="BM47" s="116"/>
      <c r="BN47" s="116" t="s">
        <v>8269</v>
      </c>
      <c r="BO47" s="116"/>
      <c r="BP47" s="116"/>
      <c r="BQ47" s="116"/>
      <c r="BR47" s="116"/>
      <c r="BS47" s="116"/>
      <c r="BT47" s="116"/>
      <c r="BU47" s="116"/>
      <c r="BV47" s="116"/>
      <c r="BW47" s="116"/>
      <c r="BX47" s="116"/>
      <c r="BY47" s="116"/>
      <c r="BZ47" s="116"/>
      <c r="CA47" s="116"/>
      <c r="CB47" s="116"/>
      <c r="CC47" s="116"/>
      <c r="CD47" s="116"/>
      <c r="CE47" s="116"/>
      <c r="CF47" s="116"/>
      <c r="CG47" s="116"/>
      <c r="CH47" s="116" t="s">
        <v>8270</v>
      </c>
      <c r="CI47" s="116"/>
      <c r="CJ47" s="116"/>
      <c r="CK47" s="116"/>
      <c r="CL47" s="116"/>
      <c r="CM47" s="116"/>
      <c r="CN47" s="116"/>
      <c r="CO47" s="116"/>
      <c r="CP47" s="116"/>
      <c r="CQ47" s="116"/>
      <c r="CR47" s="116"/>
      <c r="CS47" s="116"/>
      <c r="CT47" s="116"/>
      <c r="CU47" s="116"/>
      <c r="CV47" s="116"/>
      <c r="CW47" s="116"/>
      <c r="CX47" s="116"/>
      <c r="CY47" s="116"/>
      <c r="CZ47" s="116"/>
      <c r="DA47" s="116"/>
      <c r="DB47" s="116"/>
      <c r="DC47" s="116"/>
      <c r="DD47" s="116"/>
      <c r="DE47" s="116"/>
      <c r="DF47" s="116"/>
      <c r="DG47" s="116"/>
      <c r="DH47" s="116"/>
      <c r="DI47" s="116"/>
      <c r="DJ47" s="116"/>
      <c r="DK47" s="116"/>
      <c r="DL47" s="116"/>
      <c r="DM47" s="116"/>
      <c r="DN47" s="116"/>
      <c r="DO47" s="116"/>
      <c r="DP47" s="116"/>
      <c r="DQ47" s="116"/>
      <c r="DR47" s="116"/>
      <c r="DS47" s="116"/>
      <c r="DT47" s="116"/>
      <c r="DU47" s="116"/>
      <c r="DV47" s="116"/>
      <c r="DW47" s="116"/>
      <c r="DX47" s="116"/>
      <c r="DY47" s="116"/>
      <c r="DZ47" s="116"/>
      <c r="EA47" s="116"/>
      <c r="EB47" s="116"/>
      <c r="EC47" s="116"/>
      <c r="ED47" s="116"/>
      <c r="EE47" s="116"/>
      <c r="EF47" s="116"/>
    </row>
    <row r="48" spans="2:160" ht="14.5" x14ac:dyDescent="0.35">
      <c r="B48" s="315">
        <v>10</v>
      </c>
      <c r="C48" s="316"/>
      <c r="D48" s="316"/>
      <c r="Y48" s="116" t="s">
        <v>6101</v>
      </c>
      <c r="Z48" s="116"/>
      <c r="AA48" s="116" t="s">
        <v>6102</v>
      </c>
      <c r="AB48" s="116" t="s">
        <v>6103</v>
      </c>
      <c r="AC48" s="116" t="s">
        <v>6104</v>
      </c>
      <c r="AD48" s="116" t="s">
        <v>6105</v>
      </c>
      <c r="AE48" s="116" t="s">
        <v>6106</v>
      </c>
      <c r="AF48" s="116" t="s">
        <v>6107</v>
      </c>
      <c r="AG48" s="116" t="s">
        <v>6108</v>
      </c>
      <c r="AH48" s="116" t="s">
        <v>6109</v>
      </c>
      <c r="AI48" s="116" t="s">
        <v>6110</v>
      </c>
      <c r="AJ48" s="116" t="s">
        <v>6111</v>
      </c>
      <c r="AK48" s="116"/>
      <c r="AL48" s="116" t="s">
        <v>6112</v>
      </c>
      <c r="AM48" s="116" t="s">
        <v>6113</v>
      </c>
      <c r="AN48" s="116" t="s">
        <v>6114</v>
      </c>
      <c r="AO48" s="116" t="s">
        <v>6115</v>
      </c>
      <c r="AP48" s="116" t="s">
        <v>6116</v>
      </c>
      <c r="AQ48" s="116" t="s">
        <v>6117</v>
      </c>
      <c r="AR48" s="116" t="s">
        <v>6118</v>
      </c>
      <c r="AS48" s="116" t="s">
        <v>6119</v>
      </c>
      <c r="AT48" s="116"/>
      <c r="AU48" s="116" t="s">
        <v>6120</v>
      </c>
      <c r="AV48" s="116" t="s">
        <v>6121</v>
      </c>
      <c r="AW48" s="116"/>
      <c r="AX48" s="116"/>
      <c r="AY48" s="116"/>
      <c r="AZ48" s="116" t="s">
        <v>6122</v>
      </c>
      <c r="BA48" s="116"/>
      <c r="BB48" s="116"/>
      <c r="BC48" s="116"/>
      <c r="BD48" s="116" t="s">
        <v>6123</v>
      </c>
      <c r="BE48" s="116"/>
      <c r="BF48" s="116"/>
      <c r="BG48" s="116" t="s">
        <v>6124</v>
      </c>
      <c r="BH48" s="116" t="s">
        <v>6125</v>
      </c>
      <c r="BI48" s="116"/>
      <c r="BJ48" s="116"/>
      <c r="BK48" s="116"/>
      <c r="BL48" s="116"/>
      <c r="BM48" s="116"/>
      <c r="BN48" s="116" t="s">
        <v>8271</v>
      </c>
      <c r="BO48" s="116"/>
      <c r="BP48" s="116"/>
      <c r="BQ48" s="116"/>
      <c r="BR48" s="116"/>
      <c r="BS48" s="116"/>
      <c r="BT48" s="116"/>
      <c r="BU48" s="116"/>
      <c r="BV48" s="116"/>
      <c r="BW48" s="116"/>
      <c r="BX48" s="116"/>
      <c r="BY48" s="116"/>
      <c r="BZ48" s="116"/>
      <c r="CA48" s="116"/>
      <c r="CB48" s="116"/>
      <c r="CC48" s="116"/>
      <c r="CD48" s="116"/>
      <c r="CE48" s="116"/>
      <c r="CF48" s="116"/>
      <c r="CG48" s="116"/>
      <c r="CH48" s="116" t="s">
        <v>8272</v>
      </c>
      <c r="CI48" s="116"/>
      <c r="CJ48" s="116"/>
      <c r="CK48" s="116"/>
      <c r="CL48" s="116"/>
      <c r="CM48" s="116"/>
      <c r="CN48" s="116"/>
      <c r="CO48" s="116"/>
      <c r="CP48" s="116"/>
      <c r="CQ48" s="116"/>
      <c r="CR48" s="116"/>
      <c r="CS48" s="116"/>
      <c r="CT48" s="116"/>
      <c r="CU48" s="116"/>
      <c r="CV48" s="116"/>
      <c r="CW48" s="116"/>
      <c r="CX48" s="116"/>
      <c r="CY48" s="116"/>
      <c r="CZ48" s="116"/>
      <c r="DA48" s="116"/>
      <c r="DB48" s="116"/>
      <c r="DC48" s="116"/>
      <c r="DD48" s="116"/>
      <c r="DE48" s="116"/>
      <c r="DF48" s="116"/>
      <c r="DG48" s="116"/>
      <c r="DH48" s="116"/>
      <c r="DI48" s="116"/>
      <c r="DJ48" s="116"/>
      <c r="DK48" s="116"/>
      <c r="DL48" s="116"/>
      <c r="DM48" s="116"/>
      <c r="DN48" s="116"/>
      <c r="DO48" s="116"/>
      <c r="DP48" s="116"/>
      <c r="DQ48" s="116"/>
      <c r="DR48" s="116"/>
      <c r="DS48" s="116"/>
      <c r="DT48" s="116"/>
      <c r="DU48" s="116"/>
      <c r="DV48" s="116"/>
      <c r="DW48" s="116"/>
      <c r="DX48" s="116"/>
      <c r="DY48" s="116"/>
      <c r="DZ48" s="116"/>
      <c r="EA48" s="116"/>
      <c r="EB48" s="116"/>
      <c r="EC48" s="116"/>
      <c r="ED48" s="116"/>
      <c r="EE48" s="116"/>
      <c r="EF48" s="116"/>
    </row>
    <row r="49" spans="2:136" ht="14.5" x14ac:dyDescent="0.35">
      <c r="B49" s="315">
        <v>11</v>
      </c>
      <c r="C49" s="316"/>
      <c r="D49" s="316"/>
      <c r="Y49" s="116" t="s">
        <v>6126</v>
      </c>
      <c r="Z49" s="116"/>
      <c r="AA49" s="116" t="s">
        <v>6127</v>
      </c>
      <c r="AB49" s="116" t="s">
        <v>6128</v>
      </c>
      <c r="AC49" s="116" t="s">
        <v>6129</v>
      </c>
      <c r="AD49" s="116" t="s">
        <v>6130</v>
      </c>
      <c r="AE49" s="116" t="s">
        <v>6131</v>
      </c>
      <c r="AF49" s="116" t="s">
        <v>6132</v>
      </c>
      <c r="AG49" s="116" t="s">
        <v>6133</v>
      </c>
      <c r="AH49" s="116" t="s">
        <v>6134</v>
      </c>
      <c r="AI49" s="116" t="s">
        <v>6135</v>
      </c>
      <c r="AJ49" s="116" t="s">
        <v>6136</v>
      </c>
      <c r="AK49" s="116"/>
      <c r="AL49" s="116" t="s">
        <v>6137</v>
      </c>
      <c r="AM49" s="116" t="s">
        <v>6138</v>
      </c>
      <c r="AN49" s="116" t="s">
        <v>6139</v>
      </c>
      <c r="AO49" s="116" t="s">
        <v>6140</v>
      </c>
      <c r="AP49" s="116" t="s">
        <v>6141</v>
      </c>
      <c r="AQ49" s="116" t="s">
        <v>6142</v>
      </c>
      <c r="AR49" s="116" t="s">
        <v>6143</v>
      </c>
      <c r="AS49" s="116" t="s">
        <v>6144</v>
      </c>
      <c r="AT49" s="116"/>
      <c r="AU49" s="116" t="s">
        <v>6145</v>
      </c>
      <c r="AV49" s="116" t="s">
        <v>6146</v>
      </c>
      <c r="AW49" s="116"/>
      <c r="AX49" s="116"/>
      <c r="AY49" s="116"/>
      <c r="AZ49" s="116" t="s">
        <v>6147</v>
      </c>
      <c r="BA49" s="116"/>
      <c r="BB49" s="116"/>
      <c r="BC49" s="116"/>
      <c r="BD49" s="116" t="s">
        <v>6148</v>
      </c>
      <c r="BE49" s="116"/>
      <c r="BF49" s="116"/>
      <c r="BG49" s="116" t="s">
        <v>6149</v>
      </c>
      <c r="BH49" s="116" t="s">
        <v>6150</v>
      </c>
      <c r="BI49" s="116"/>
      <c r="BJ49" s="116"/>
      <c r="BK49" s="116"/>
      <c r="BL49" s="116"/>
      <c r="BM49" s="116"/>
      <c r="BN49" s="116" t="s">
        <v>8273</v>
      </c>
      <c r="BO49" s="116"/>
      <c r="BP49" s="116"/>
      <c r="BQ49" s="116"/>
      <c r="BR49" s="116"/>
      <c r="BS49" s="116"/>
      <c r="BT49" s="116"/>
      <c r="BU49" s="116"/>
      <c r="BV49" s="116"/>
      <c r="BW49" s="116"/>
      <c r="BX49" s="116"/>
      <c r="BY49" s="116"/>
      <c r="BZ49" s="116"/>
      <c r="CA49" s="116"/>
      <c r="CB49" s="116"/>
      <c r="CC49" s="116"/>
      <c r="CD49" s="116"/>
      <c r="CE49" s="116"/>
      <c r="CF49" s="116"/>
      <c r="CG49" s="116"/>
      <c r="CH49" s="116"/>
      <c r="CI49" s="116"/>
      <c r="CJ49" s="116"/>
      <c r="CK49" s="116"/>
      <c r="CL49" s="116"/>
      <c r="CM49" s="116"/>
      <c r="CN49" s="116"/>
      <c r="CO49" s="116"/>
      <c r="CP49" s="116"/>
      <c r="CQ49" s="116"/>
      <c r="CR49" s="116"/>
      <c r="CS49" s="116"/>
      <c r="CT49" s="116"/>
      <c r="CU49" s="116"/>
      <c r="CV49" s="116"/>
      <c r="CW49" s="116"/>
      <c r="CX49" s="116"/>
      <c r="CY49" s="116"/>
      <c r="CZ49" s="116"/>
      <c r="DA49" s="116"/>
      <c r="DB49" s="116"/>
      <c r="DC49" s="116"/>
      <c r="DD49" s="116"/>
      <c r="DE49" s="116"/>
      <c r="DF49" s="116"/>
      <c r="DG49" s="116"/>
      <c r="DH49" s="116"/>
      <c r="DI49" s="116"/>
      <c r="DJ49" s="116"/>
      <c r="DK49" s="116"/>
      <c r="DL49" s="116"/>
      <c r="DM49" s="116"/>
      <c r="DN49" s="116"/>
      <c r="DO49" s="116"/>
      <c r="DP49" s="116"/>
      <c r="DQ49" s="116"/>
      <c r="DR49" s="116"/>
      <c r="DS49" s="116"/>
      <c r="DT49" s="116"/>
      <c r="DU49" s="116"/>
      <c r="DV49" s="116"/>
      <c r="DW49" s="116"/>
      <c r="DX49" s="116"/>
      <c r="DY49" s="116"/>
      <c r="DZ49" s="116"/>
      <c r="EA49" s="116"/>
      <c r="EB49" s="116"/>
      <c r="EC49" s="116"/>
      <c r="ED49" s="116"/>
      <c r="EE49" s="116"/>
      <c r="EF49" s="116"/>
    </row>
    <row r="50" spans="2:136" ht="14.5" x14ac:dyDescent="0.35">
      <c r="B50" s="315">
        <v>12</v>
      </c>
      <c r="C50" s="316"/>
      <c r="D50" s="316"/>
      <c r="Y50" s="116" t="s">
        <v>6151</v>
      </c>
      <c r="Z50" s="116"/>
      <c r="AA50" s="116" t="s">
        <v>6152</v>
      </c>
      <c r="AB50" s="116" t="s">
        <v>6153</v>
      </c>
      <c r="AC50" s="116" t="s">
        <v>6154</v>
      </c>
      <c r="AD50" s="116" t="s">
        <v>6155</v>
      </c>
      <c r="AE50" s="116" t="s">
        <v>6156</v>
      </c>
      <c r="AF50" s="116" t="s">
        <v>6157</v>
      </c>
      <c r="AG50" s="116" t="s">
        <v>6158</v>
      </c>
      <c r="AH50" s="116" t="s">
        <v>6159</v>
      </c>
      <c r="AI50" s="116" t="s">
        <v>6160</v>
      </c>
      <c r="AJ50" s="116" t="s">
        <v>6161</v>
      </c>
      <c r="AK50" s="116"/>
      <c r="AL50" s="116" t="s">
        <v>6162</v>
      </c>
      <c r="AM50" s="116" t="s">
        <v>6163</v>
      </c>
      <c r="AN50" s="116" t="s">
        <v>6164</v>
      </c>
      <c r="AO50" s="116" t="s">
        <v>6165</v>
      </c>
      <c r="AP50" s="116" t="s">
        <v>6166</v>
      </c>
      <c r="AQ50" s="116" t="s">
        <v>6167</v>
      </c>
      <c r="AR50" s="116" t="s">
        <v>6168</v>
      </c>
      <c r="AS50" s="116" t="s">
        <v>6169</v>
      </c>
      <c r="AT50" s="116"/>
      <c r="AU50" s="116" t="s">
        <v>6170</v>
      </c>
      <c r="AV50" s="116" t="s">
        <v>6171</v>
      </c>
      <c r="AW50" s="116"/>
      <c r="AX50" s="116"/>
      <c r="AY50" s="116"/>
      <c r="AZ50" s="116" t="s">
        <v>6172</v>
      </c>
      <c r="BA50" s="116"/>
      <c r="BB50" s="116"/>
      <c r="BC50" s="116"/>
      <c r="BD50" s="116" t="s">
        <v>6173</v>
      </c>
      <c r="BE50" s="116"/>
      <c r="BF50" s="116"/>
      <c r="BG50" s="116" t="s">
        <v>6174</v>
      </c>
      <c r="BH50" s="116"/>
      <c r="BI50" s="116"/>
      <c r="BJ50" s="116"/>
      <c r="BK50" s="116"/>
      <c r="BL50" s="116"/>
      <c r="BM50" s="116"/>
      <c r="BN50" s="116" t="s">
        <v>8274</v>
      </c>
      <c r="BO50" s="116"/>
      <c r="BP50" s="116"/>
      <c r="BQ50" s="116"/>
      <c r="BR50" s="116"/>
      <c r="BS50" s="116"/>
      <c r="BT50" s="116"/>
      <c r="BU50" s="116"/>
      <c r="BV50" s="116"/>
      <c r="BW50" s="116"/>
      <c r="BX50" s="116"/>
      <c r="BY50" s="116"/>
      <c r="BZ50" s="116"/>
      <c r="CA50" s="116"/>
      <c r="CB50" s="116"/>
      <c r="CC50" s="116"/>
      <c r="CD50" s="116"/>
      <c r="CE50" s="116"/>
      <c r="CF50" s="116"/>
      <c r="CG50" s="116"/>
      <c r="CH50" s="116"/>
      <c r="CI50" s="116"/>
      <c r="CJ50" s="116"/>
      <c r="CK50" s="116"/>
      <c r="CL50" s="116"/>
      <c r="CM50" s="116"/>
      <c r="CN50" s="116"/>
      <c r="CO50" s="116"/>
      <c r="CP50" s="116"/>
      <c r="CQ50" s="116"/>
      <c r="CR50" s="116"/>
      <c r="CS50" s="116"/>
      <c r="CT50" s="116"/>
      <c r="CU50" s="116"/>
      <c r="CV50" s="116"/>
      <c r="CW50" s="116"/>
      <c r="CX50" s="116"/>
      <c r="CY50" s="116"/>
      <c r="CZ50" s="116"/>
      <c r="DA50" s="116"/>
      <c r="DB50" s="116"/>
      <c r="DC50" s="116"/>
      <c r="DD50" s="116"/>
      <c r="DE50" s="116"/>
      <c r="DF50" s="116"/>
      <c r="DG50" s="116"/>
      <c r="DH50" s="116"/>
      <c r="DI50" s="116"/>
      <c r="DJ50" s="116"/>
      <c r="DK50" s="116"/>
      <c r="DL50" s="116"/>
      <c r="DM50" s="116"/>
      <c r="DN50" s="116"/>
      <c r="DO50" s="116"/>
      <c r="DP50" s="116"/>
      <c r="DQ50" s="116"/>
      <c r="DR50" s="116"/>
      <c r="DS50" s="116"/>
      <c r="DT50" s="116"/>
      <c r="DU50" s="116"/>
      <c r="DV50" s="116"/>
      <c r="DW50" s="116"/>
      <c r="DX50" s="116"/>
      <c r="DY50" s="116"/>
      <c r="DZ50" s="116"/>
      <c r="EA50" s="116"/>
      <c r="EB50" s="116"/>
      <c r="EC50" s="116"/>
      <c r="ED50" s="116"/>
      <c r="EE50" s="116"/>
      <c r="EF50" s="116"/>
    </row>
    <row r="51" spans="2:136" ht="14.5" x14ac:dyDescent="0.35">
      <c r="B51" s="315">
        <v>13</v>
      </c>
      <c r="C51" s="316"/>
      <c r="D51" s="316"/>
      <c r="Y51" s="116" t="s">
        <v>6175</v>
      </c>
      <c r="Z51" s="116"/>
      <c r="AA51" s="116" t="s">
        <v>6176</v>
      </c>
      <c r="AB51" s="116" t="s">
        <v>6177</v>
      </c>
      <c r="AC51" s="116" t="s">
        <v>6178</v>
      </c>
      <c r="AD51" s="116" t="s">
        <v>6179</v>
      </c>
      <c r="AE51" s="116" t="s">
        <v>6180</v>
      </c>
      <c r="AF51" s="116" t="s">
        <v>6181</v>
      </c>
      <c r="AG51" s="116" t="s">
        <v>6182</v>
      </c>
      <c r="AH51" s="116" t="s">
        <v>6183</v>
      </c>
      <c r="AI51" s="116" t="s">
        <v>6184</v>
      </c>
      <c r="AJ51" s="116" t="s">
        <v>6185</v>
      </c>
      <c r="AK51" s="116"/>
      <c r="AL51" s="116" t="s">
        <v>6186</v>
      </c>
      <c r="AM51" s="116"/>
      <c r="AN51" s="116" t="s">
        <v>6187</v>
      </c>
      <c r="AO51" s="116" t="s">
        <v>6188</v>
      </c>
      <c r="AP51" s="116" t="s">
        <v>6189</v>
      </c>
      <c r="AQ51" s="116" t="s">
        <v>6190</v>
      </c>
      <c r="AR51" s="116" t="s">
        <v>6191</v>
      </c>
      <c r="AS51" s="116" t="s">
        <v>6192</v>
      </c>
      <c r="AT51" s="116"/>
      <c r="AU51" s="116" t="s">
        <v>6193</v>
      </c>
      <c r="AV51" s="116" t="s">
        <v>6194</v>
      </c>
      <c r="AW51" s="116"/>
      <c r="AX51" s="116"/>
      <c r="AY51" s="116"/>
      <c r="AZ51" s="116" t="s">
        <v>6195</v>
      </c>
      <c r="BA51" s="116"/>
      <c r="BB51" s="116"/>
      <c r="BC51" s="116"/>
      <c r="BD51" s="116" t="s">
        <v>6196</v>
      </c>
      <c r="BE51" s="116"/>
      <c r="BF51" s="116"/>
      <c r="BG51" s="116" t="s">
        <v>6197</v>
      </c>
      <c r="BH51" s="116"/>
      <c r="BI51" s="116"/>
      <c r="BJ51" s="116"/>
      <c r="BK51" s="116"/>
      <c r="BL51" s="116"/>
      <c r="BM51" s="116"/>
      <c r="BN51" s="116" t="s">
        <v>8275</v>
      </c>
      <c r="BO51" s="116"/>
      <c r="BP51" s="116"/>
      <c r="BQ51" s="116"/>
      <c r="BR51" s="116"/>
      <c r="BS51" s="116"/>
      <c r="BT51" s="116"/>
      <c r="BU51" s="116"/>
      <c r="BV51" s="116"/>
      <c r="BW51" s="116"/>
      <c r="BX51" s="116"/>
      <c r="BY51" s="116"/>
      <c r="BZ51" s="116"/>
      <c r="CA51" s="116"/>
      <c r="CB51" s="116"/>
      <c r="CC51" s="116"/>
      <c r="CD51" s="116"/>
      <c r="CE51" s="116"/>
      <c r="CF51" s="116"/>
      <c r="CG51" s="116"/>
      <c r="CH51" s="116"/>
      <c r="CI51" s="116"/>
      <c r="CJ51" s="116"/>
      <c r="CK51" s="116"/>
      <c r="CL51" s="116"/>
      <c r="CM51" s="116"/>
      <c r="CN51" s="116"/>
      <c r="CO51" s="116"/>
      <c r="CP51" s="116"/>
      <c r="CQ51" s="116"/>
      <c r="CR51" s="116"/>
      <c r="CS51" s="116"/>
      <c r="CT51" s="116"/>
      <c r="CU51" s="116"/>
      <c r="CV51" s="116"/>
      <c r="CW51" s="116"/>
      <c r="CX51" s="116"/>
      <c r="CY51" s="116"/>
      <c r="CZ51" s="116"/>
      <c r="DA51" s="116"/>
      <c r="DB51" s="116"/>
      <c r="DC51" s="116"/>
      <c r="DD51" s="116"/>
      <c r="DE51" s="116"/>
      <c r="DF51" s="116"/>
      <c r="DG51" s="116"/>
      <c r="DH51" s="116"/>
      <c r="DI51" s="116"/>
      <c r="DJ51" s="116"/>
      <c r="DK51" s="116"/>
      <c r="DL51" s="116"/>
      <c r="DM51" s="116"/>
      <c r="DN51" s="116"/>
      <c r="DO51" s="116"/>
      <c r="DP51" s="116"/>
      <c r="DQ51" s="116"/>
      <c r="DR51" s="116"/>
      <c r="DS51" s="116"/>
      <c r="DT51" s="116"/>
      <c r="DU51" s="116"/>
      <c r="DV51" s="116"/>
      <c r="DW51" s="116"/>
      <c r="DX51" s="116"/>
      <c r="DY51" s="116"/>
      <c r="DZ51" s="116"/>
      <c r="EA51" s="116"/>
      <c r="EB51" s="116"/>
      <c r="EC51" s="116"/>
      <c r="ED51" s="116"/>
      <c r="EE51" s="116"/>
      <c r="EF51" s="116"/>
    </row>
    <row r="52" spans="2:136" ht="14.5" x14ac:dyDescent="0.35">
      <c r="B52" s="315">
        <v>14</v>
      </c>
      <c r="C52" s="316"/>
      <c r="D52" s="316"/>
      <c r="Y52" s="116" t="s">
        <v>6198</v>
      </c>
      <c r="Z52" s="116"/>
      <c r="AA52" s="116" t="s">
        <v>6199</v>
      </c>
      <c r="AB52" s="116" t="s">
        <v>6200</v>
      </c>
      <c r="AC52" s="116" t="s">
        <v>6201</v>
      </c>
      <c r="AD52" s="116" t="s">
        <v>6202</v>
      </c>
      <c r="AE52" s="116" t="s">
        <v>6203</v>
      </c>
      <c r="AF52" s="116" t="s">
        <v>6204</v>
      </c>
      <c r="AG52" s="116"/>
      <c r="AH52" s="116" t="s">
        <v>6205</v>
      </c>
      <c r="AI52" s="116" t="s">
        <v>6206</v>
      </c>
      <c r="AJ52" s="116" t="s">
        <v>6207</v>
      </c>
      <c r="AK52" s="116"/>
      <c r="AL52" s="116" t="s">
        <v>6208</v>
      </c>
      <c r="AM52" s="116"/>
      <c r="AN52" s="116" t="s">
        <v>6209</v>
      </c>
      <c r="AO52" s="116" t="s">
        <v>6210</v>
      </c>
      <c r="AP52" s="116" t="s">
        <v>6211</v>
      </c>
      <c r="AQ52" s="116" t="s">
        <v>6212</v>
      </c>
      <c r="AR52" s="116" t="s">
        <v>6213</v>
      </c>
      <c r="AS52" s="116" t="s">
        <v>6214</v>
      </c>
      <c r="AT52" s="116"/>
      <c r="AU52" s="116" t="s">
        <v>6215</v>
      </c>
      <c r="AV52" s="116" t="s">
        <v>6216</v>
      </c>
      <c r="AW52" s="116"/>
      <c r="AX52" s="116"/>
      <c r="AY52" s="116"/>
      <c r="AZ52" s="116" t="s">
        <v>6217</v>
      </c>
      <c r="BA52" s="116"/>
      <c r="BB52" s="116"/>
      <c r="BC52" s="116"/>
      <c r="BD52" s="116" t="s">
        <v>6218</v>
      </c>
      <c r="BE52" s="116"/>
      <c r="BF52" s="116"/>
      <c r="BG52" s="116" t="s">
        <v>6219</v>
      </c>
      <c r="BH52" s="116"/>
      <c r="BI52" s="116"/>
      <c r="BJ52" s="116"/>
      <c r="BK52" s="116"/>
      <c r="BL52" s="116"/>
      <c r="BM52" s="116"/>
      <c r="BN52" s="116" t="s">
        <v>8276</v>
      </c>
      <c r="BO52" s="116"/>
      <c r="BP52" s="116"/>
      <c r="BQ52" s="116"/>
      <c r="BR52" s="116"/>
      <c r="BS52" s="116"/>
      <c r="BT52" s="116"/>
      <c r="BU52" s="116"/>
      <c r="BV52" s="116"/>
      <c r="BW52" s="116"/>
      <c r="BX52" s="116"/>
      <c r="BY52" s="116"/>
      <c r="BZ52" s="116"/>
      <c r="CA52" s="116"/>
      <c r="CB52" s="116"/>
      <c r="CC52" s="116"/>
      <c r="CD52" s="116"/>
      <c r="CE52" s="116"/>
      <c r="CF52" s="116"/>
      <c r="CG52" s="116"/>
      <c r="CH52" s="116"/>
      <c r="CI52" s="116"/>
      <c r="CJ52" s="116"/>
      <c r="CK52" s="116"/>
      <c r="CL52" s="116"/>
      <c r="CM52" s="116"/>
      <c r="CN52" s="116"/>
      <c r="CO52" s="116"/>
      <c r="CP52" s="116"/>
      <c r="CQ52" s="116"/>
      <c r="CR52" s="116"/>
      <c r="CS52" s="116"/>
      <c r="CT52" s="116"/>
      <c r="CU52" s="116"/>
      <c r="CV52" s="116"/>
      <c r="CW52" s="116"/>
      <c r="CX52" s="116"/>
      <c r="CY52" s="116"/>
      <c r="CZ52" s="116"/>
      <c r="DA52" s="116"/>
      <c r="DB52" s="116"/>
      <c r="DC52" s="116"/>
      <c r="DD52" s="116"/>
      <c r="DE52" s="116"/>
      <c r="DF52" s="116"/>
      <c r="DG52" s="116"/>
      <c r="DH52" s="116"/>
      <c r="DI52" s="116"/>
      <c r="DJ52" s="116"/>
      <c r="DK52" s="116"/>
      <c r="DL52" s="116"/>
      <c r="DM52" s="116"/>
      <c r="DN52" s="116"/>
      <c r="DO52" s="116"/>
      <c r="DP52" s="116"/>
      <c r="DQ52" s="116"/>
      <c r="DR52" s="116"/>
      <c r="DS52" s="116"/>
      <c r="DT52" s="116"/>
      <c r="DU52" s="116"/>
      <c r="DV52" s="116"/>
      <c r="DW52" s="116"/>
      <c r="DX52" s="116"/>
      <c r="DY52" s="116"/>
      <c r="DZ52" s="116"/>
      <c r="EA52" s="116"/>
      <c r="EB52" s="116"/>
      <c r="EC52" s="116"/>
      <c r="ED52" s="116"/>
      <c r="EE52" s="116"/>
      <c r="EF52" s="116"/>
    </row>
    <row r="53" spans="2:136" ht="14.5" x14ac:dyDescent="0.35">
      <c r="B53" s="315">
        <v>15</v>
      </c>
      <c r="C53" s="316"/>
      <c r="D53" s="316"/>
      <c r="Y53" s="116" t="s">
        <v>6220</v>
      </c>
      <c r="Z53" s="116"/>
      <c r="AA53" s="116" t="s">
        <v>6221</v>
      </c>
      <c r="AB53" s="116" t="s">
        <v>6222</v>
      </c>
      <c r="AC53" s="116" t="s">
        <v>6223</v>
      </c>
      <c r="AD53" s="116" t="s">
        <v>6224</v>
      </c>
      <c r="AE53" s="116" t="s">
        <v>6225</v>
      </c>
      <c r="AF53" s="116" t="s">
        <v>6226</v>
      </c>
      <c r="AG53" s="116"/>
      <c r="AH53" s="116" t="s">
        <v>6227</v>
      </c>
      <c r="AI53" s="116" t="s">
        <v>6228</v>
      </c>
      <c r="AJ53" s="116"/>
      <c r="AK53" s="116"/>
      <c r="AL53" s="116" t="s">
        <v>6229</v>
      </c>
      <c r="AM53" s="116"/>
      <c r="AN53" s="116" t="s">
        <v>6230</v>
      </c>
      <c r="AO53" s="116" t="s">
        <v>6231</v>
      </c>
      <c r="AP53" s="116" t="s">
        <v>6232</v>
      </c>
      <c r="AQ53" s="116" t="s">
        <v>6233</v>
      </c>
      <c r="AR53" s="116" t="s">
        <v>6234</v>
      </c>
      <c r="AS53" s="116" t="s">
        <v>6235</v>
      </c>
      <c r="AT53" s="116"/>
      <c r="AU53" s="116" t="s">
        <v>6236</v>
      </c>
      <c r="AV53" s="116" t="s">
        <v>6237</v>
      </c>
      <c r="AW53" s="116"/>
      <c r="AX53" s="116"/>
      <c r="AY53" s="116"/>
      <c r="AZ53" s="116" t="s">
        <v>6238</v>
      </c>
      <c r="BA53" s="116"/>
      <c r="BB53" s="116"/>
      <c r="BC53" s="116"/>
      <c r="BD53" s="116" t="s">
        <v>6239</v>
      </c>
      <c r="BE53" s="116"/>
      <c r="BF53" s="116"/>
      <c r="BG53" s="116" t="s">
        <v>6240</v>
      </c>
      <c r="BH53" s="116"/>
      <c r="BI53" s="116"/>
      <c r="BJ53" s="116"/>
      <c r="BK53" s="116"/>
      <c r="BL53" s="116"/>
      <c r="BM53" s="116"/>
      <c r="BN53" s="116" t="s">
        <v>8277</v>
      </c>
      <c r="BO53" s="116"/>
      <c r="BP53" s="116"/>
      <c r="BQ53" s="116"/>
      <c r="BR53" s="116"/>
      <c r="BS53" s="116"/>
      <c r="BT53" s="116"/>
      <c r="BU53" s="116"/>
      <c r="BV53" s="116"/>
      <c r="BW53" s="116"/>
      <c r="BX53" s="116"/>
      <c r="BY53" s="116"/>
      <c r="BZ53" s="116"/>
      <c r="CA53" s="116"/>
      <c r="CB53" s="116"/>
      <c r="CC53" s="116"/>
      <c r="CD53" s="116"/>
      <c r="CE53" s="116"/>
      <c r="CF53" s="116"/>
      <c r="CG53" s="116"/>
      <c r="CH53" s="116"/>
      <c r="CI53" s="116"/>
      <c r="CJ53" s="116"/>
      <c r="CK53" s="116"/>
      <c r="CL53" s="116"/>
      <c r="CM53" s="116"/>
      <c r="CN53" s="116"/>
      <c r="CO53" s="116"/>
      <c r="CP53" s="116"/>
      <c r="CQ53" s="116"/>
      <c r="CR53" s="116"/>
      <c r="CS53" s="116"/>
      <c r="CT53" s="116"/>
      <c r="CU53" s="116"/>
      <c r="CV53" s="116"/>
      <c r="CW53" s="116"/>
      <c r="CX53" s="116"/>
      <c r="CY53" s="116"/>
      <c r="CZ53" s="116"/>
      <c r="DA53" s="116"/>
      <c r="DB53" s="116"/>
      <c r="DC53" s="116"/>
      <c r="DD53" s="116"/>
      <c r="DE53" s="116"/>
      <c r="DF53" s="116"/>
      <c r="DG53" s="116"/>
      <c r="DH53" s="116"/>
      <c r="DI53" s="116"/>
      <c r="DJ53" s="116"/>
      <c r="DK53" s="116"/>
      <c r="DL53" s="116"/>
      <c r="DM53" s="116"/>
      <c r="DN53" s="116"/>
      <c r="DO53" s="116"/>
      <c r="DP53" s="116"/>
      <c r="DQ53" s="116"/>
      <c r="DR53" s="116"/>
      <c r="DS53" s="116"/>
      <c r="DT53" s="116"/>
      <c r="DU53" s="116"/>
      <c r="DV53" s="116"/>
      <c r="DW53" s="116"/>
      <c r="DX53" s="116"/>
      <c r="DY53" s="116"/>
      <c r="DZ53" s="116"/>
      <c r="EA53" s="116"/>
      <c r="EB53" s="116"/>
      <c r="EC53" s="116"/>
      <c r="ED53" s="116"/>
      <c r="EE53" s="116"/>
      <c r="EF53" s="116"/>
    </row>
    <row r="54" spans="2:136" ht="14.5" x14ac:dyDescent="0.35">
      <c r="B54" s="315">
        <v>16</v>
      </c>
      <c r="C54" s="316"/>
      <c r="D54" s="316"/>
      <c r="Y54" s="116" t="s">
        <v>6241</v>
      </c>
      <c r="Z54" s="116"/>
      <c r="AA54" s="116" t="s">
        <v>6242</v>
      </c>
      <c r="AB54" s="116" t="s">
        <v>6243</v>
      </c>
      <c r="AC54" s="116" t="s">
        <v>6244</v>
      </c>
      <c r="AD54" s="116" t="s">
        <v>6245</v>
      </c>
      <c r="AE54" s="116" t="s">
        <v>6246</v>
      </c>
      <c r="AF54" s="116" t="s">
        <v>6247</v>
      </c>
      <c r="AG54" s="116"/>
      <c r="AH54" s="116" t="s">
        <v>6248</v>
      </c>
      <c r="AI54" s="116" t="s">
        <v>6249</v>
      </c>
      <c r="AJ54" s="116"/>
      <c r="AK54" s="116"/>
      <c r="AL54" s="116" t="s">
        <v>6250</v>
      </c>
      <c r="AM54" s="116"/>
      <c r="AN54" s="116" t="s">
        <v>6251</v>
      </c>
      <c r="AO54" s="116" t="s">
        <v>6252</v>
      </c>
      <c r="AP54" s="116" t="s">
        <v>6253</v>
      </c>
      <c r="AQ54" s="116" t="s">
        <v>6254</v>
      </c>
      <c r="AR54" s="116" t="s">
        <v>6255</v>
      </c>
      <c r="AS54" s="116" t="s">
        <v>6256</v>
      </c>
      <c r="AT54" s="116"/>
      <c r="AU54" s="116" t="s">
        <v>6257</v>
      </c>
      <c r="AV54" s="116" t="s">
        <v>6258</v>
      </c>
      <c r="AW54" s="116"/>
      <c r="AX54" s="116"/>
      <c r="AY54" s="116"/>
      <c r="AZ54" s="116" t="s">
        <v>6259</v>
      </c>
      <c r="BA54" s="116"/>
      <c r="BB54" s="116"/>
      <c r="BC54" s="116"/>
      <c r="BD54" s="116" t="s">
        <v>6260</v>
      </c>
      <c r="BE54" s="116"/>
      <c r="BF54" s="116"/>
      <c r="BG54" s="116" t="s">
        <v>6261</v>
      </c>
      <c r="BH54" s="116"/>
      <c r="BI54" s="116"/>
      <c r="BJ54" s="116"/>
      <c r="BK54" s="116"/>
      <c r="BL54" s="116"/>
      <c r="BM54" s="116"/>
      <c r="BN54" s="116" t="s">
        <v>8278</v>
      </c>
      <c r="BO54" s="116"/>
      <c r="BP54" s="116"/>
      <c r="BQ54" s="116"/>
      <c r="BR54" s="116"/>
      <c r="BS54" s="116"/>
      <c r="BT54" s="116"/>
      <c r="BU54" s="116"/>
      <c r="BV54" s="116"/>
      <c r="BW54" s="116"/>
      <c r="BX54" s="116"/>
      <c r="BY54" s="116"/>
      <c r="BZ54" s="116"/>
      <c r="CA54" s="116"/>
      <c r="CB54" s="116"/>
      <c r="CC54" s="116"/>
      <c r="CD54" s="116"/>
      <c r="CE54" s="116"/>
      <c r="CF54" s="116"/>
      <c r="CG54" s="116"/>
      <c r="CH54" s="116"/>
      <c r="CI54" s="116"/>
      <c r="CJ54" s="116"/>
      <c r="CK54" s="116"/>
      <c r="CL54" s="116"/>
      <c r="CM54" s="116"/>
      <c r="CN54" s="116"/>
      <c r="CO54" s="116"/>
      <c r="CP54" s="116"/>
      <c r="CQ54" s="116"/>
      <c r="CR54" s="116"/>
      <c r="CS54" s="116"/>
      <c r="CT54" s="116"/>
      <c r="CU54" s="116"/>
      <c r="CV54" s="116"/>
      <c r="CW54" s="116"/>
      <c r="CX54" s="116"/>
      <c r="CY54" s="116"/>
      <c r="CZ54" s="116"/>
      <c r="DA54" s="116"/>
      <c r="DB54" s="116"/>
      <c r="DC54" s="116"/>
      <c r="DD54" s="116"/>
      <c r="DE54" s="116"/>
      <c r="DF54" s="116"/>
      <c r="DG54" s="116"/>
      <c r="DH54" s="116"/>
      <c r="DI54" s="116"/>
      <c r="DJ54" s="116"/>
      <c r="DK54" s="116"/>
      <c r="DL54" s="116"/>
      <c r="DM54" s="116"/>
      <c r="DN54" s="116"/>
      <c r="DO54" s="116"/>
      <c r="DP54" s="116"/>
      <c r="DQ54" s="116"/>
      <c r="DR54" s="116"/>
      <c r="DS54" s="116"/>
      <c r="DT54" s="116"/>
      <c r="DU54" s="116"/>
      <c r="DV54" s="116"/>
      <c r="DW54" s="116"/>
      <c r="DX54" s="116"/>
      <c r="DY54" s="116"/>
      <c r="DZ54" s="116"/>
      <c r="EA54" s="116"/>
      <c r="EB54" s="116"/>
      <c r="EC54" s="116"/>
      <c r="ED54" s="116"/>
      <c r="EE54" s="116"/>
      <c r="EF54" s="116"/>
    </row>
    <row r="55" spans="2:136" ht="14.5" x14ac:dyDescent="0.35">
      <c r="B55" s="315">
        <v>17</v>
      </c>
      <c r="C55" s="316"/>
      <c r="D55" s="316"/>
      <c r="Y55" s="116" t="s">
        <v>6262</v>
      </c>
      <c r="Z55" s="116"/>
      <c r="AA55" s="116" t="s">
        <v>6263</v>
      </c>
      <c r="AB55" s="116" t="s">
        <v>6264</v>
      </c>
      <c r="AC55" s="116" t="s">
        <v>6265</v>
      </c>
      <c r="AD55" s="116" t="s">
        <v>6266</v>
      </c>
      <c r="AE55" s="116" t="s">
        <v>6267</v>
      </c>
      <c r="AF55" s="116" t="s">
        <v>6268</v>
      </c>
      <c r="AG55" s="116"/>
      <c r="AH55" s="116" t="s">
        <v>6269</v>
      </c>
      <c r="AI55" s="116" t="s">
        <v>6270</v>
      </c>
      <c r="AJ55" s="116"/>
      <c r="AK55" s="116"/>
      <c r="AL55" s="116" t="s">
        <v>6271</v>
      </c>
      <c r="AM55" s="116"/>
      <c r="AN55" s="116" t="s">
        <v>6272</v>
      </c>
      <c r="AO55" s="116" t="s">
        <v>6273</v>
      </c>
      <c r="AP55" s="116" t="s">
        <v>6274</v>
      </c>
      <c r="AQ55" s="116" t="s">
        <v>6275</v>
      </c>
      <c r="AR55" s="116" t="s">
        <v>6276</v>
      </c>
      <c r="AS55" s="116" t="s">
        <v>6277</v>
      </c>
      <c r="AT55" s="116"/>
      <c r="AU55" s="116" t="s">
        <v>6278</v>
      </c>
      <c r="AV55" s="116" t="s">
        <v>6279</v>
      </c>
      <c r="AW55" s="116"/>
      <c r="AX55" s="116"/>
      <c r="AY55" s="116"/>
      <c r="AZ55" s="116" t="s">
        <v>6280</v>
      </c>
      <c r="BA55" s="116"/>
      <c r="BB55" s="116"/>
      <c r="BC55" s="116"/>
      <c r="BD55" s="116" t="s">
        <v>6281</v>
      </c>
      <c r="BE55" s="116"/>
      <c r="BF55" s="116"/>
      <c r="BG55" s="116" t="s">
        <v>6282</v>
      </c>
      <c r="BH55" s="116"/>
      <c r="BI55" s="116"/>
      <c r="BJ55" s="116"/>
      <c r="BK55" s="116"/>
      <c r="BL55" s="116"/>
      <c r="BM55" s="116"/>
      <c r="BN55" s="116" t="s">
        <v>8279</v>
      </c>
      <c r="BO55" s="116"/>
      <c r="BP55" s="116"/>
      <c r="BQ55" s="116"/>
      <c r="BR55" s="116"/>
      <c r="BS55" s="116"/>
      <c r="BT55" s="116"/>
      <c r="BU55" s="116"/>
      <c r="BV55" s="116"/>
      <c r="BW55" s="116"/>
      <c r="BX55" s="116"/>
      <c r="BY55" s="116"/>
      <c r="BZ55" s="116"/>
      <c r="CA55" s="116"/>
      <c r="CB55" s="116"/>
      <c r="CC55" s="116"/>
      <c r="CD55" s="116"/>
      <c r="CE55" s="116"/>
      <c r="CF55" s="116"/>
      <c r="CG55" s="116"/>
      <c r="CH55" s="116"/>
      <c r="CI55" s="116"/>
      <c r="CJ55" s="116"/>
      <c r="CK55" s="116"/>
      <c r="CL55" s="116"/>
      <c r="CM55" s="116"/>
      <c r="CN55" s="116"/>
      <c r="CO55" s="116"/>
      <c r="CP55" s="116"/>
      <c r="CQ55" s="116"/>
      <c r="CR55" s="116"/>
      <c r="CS55" s="116"/>
      <c r="CT55" s="116"/>
      <c r="CU55" s="116"/>
      <c r="CV55" s="116"/>
      <c r="CW55" s="116"/>
      <c r="CX55" s="116"/>
      <c r="CY55" s="116"/>
      <c r="CZ55" s="116"/>
      <c r="DA55" s="116"/>
      <c r="DB55" s="116"/>
      <c r="DC55" s="116"/>
      <c r="DD55" s="116"/>
      <c r="DE55" s="116"/>
      <c r="DF55" s="116"/>
      <c r="DG55" s="116"/>
      <c r="DH55" s="116"/>
      <c r="DI55" s="116"/>
      <c r="DJ55" s="116"/>
      <c r="DK55" s="116"/>
      <c r="DL55" s="116"/>
      <c r="DM55" s="116"/>
      <c r="DN55" s="116"/>
      <c r="DO55" s="116"/>
      <c r="DP55" s="116"/>
      <c r="DQ55" s="116"/>
      <c r="DR55" s="116"/>
      <c r="DS55" s="116"/>
      <c r="DT55" s="116"/>
      <c r="DU55" s="116"/>
      <c r="DV55" s="116"/>
      <c r="DW55" s="116"/>
      <c r="DX55" s="116"/>
      <c r="DY55" s="116"/>
      <c r="DZ55" s="116"/>
      <c r="EA55" s="116"/>
      <c r="EB55" s="116"/>
      <c r="EC55" s="116"/>
      <c r="ED55" s="116"/>
      <c r="EE55" s="116"/>
      <c r="EF55" s="116"/>
    </row>
    <row r="56" spans="2:136" ht="14.5" x14ac:dyDescent="0.35">
      <c r="B56" s="315">
        <v>18</v>
      </c>
      <c r="C56" s="316"/>
      <c r="D56" s="316"/>
      <c r="Y56" s="116" t="s">
        <v>6283</v>
      </c>
      <c r="Z56" s="116"/>
      <c r="AA56" s="116" t="s">
        <v>6284</v>
      </c>
      <c r="AB56" s="116" t="s">
        <v>6285</v>
      </c>
      <c r="AC56" s="116" t="s">
        <v>6286</v>
      </c>
      <c r="AD56" s="116" t="s">
        <v>6287</v>
      </c>
      <c r="AE56" s="116" t="s">
        <v>6288</v>
      </c>
      <c r="AF56" s="116" t="s">
        <v>6289</v>
      </c>
      <c r="AG56" s="116"/>
      <c r="AH56" s="116" t="s">
        <v>6290</v>
      </c>
      <c r="AI56" s="116" t="s">
        <v>6291</v>
      </c>
      <c r="AJ56" s="116"/>
      <c r="AK56" s="116"/>
      <c r="AL56" s="116" t="s">
        <v>6292</v>
      </c>
      <c r="AM56" s="116"/>
      <c r="AN56" s="116" t="s">
        <v>6293</v>
      </c>
      <c r="AO56" s="116" t="s">
        <v>6294</v>
      </c>
      <c r="AP56" s="116" t="s">
        <v>6295</v>
      </c>
      <c r="AQ56" s="116" t="s">
        <v>6296</v>
      </c>
      <c r="AR56" s="116" t="s">
        <v>6297</v>
      </c>
      <c r="AS56" s="116" t="s">
        <v>6298</v>
      </c>
      <c r="AT56" s="116"/>
      <c r="AU56" s="116" t="s">
        <v>6299</v>
      </c>
      <c r="AV56" s="116" t="s">
        <v>6300</v>
      </c>
      <c r="AW56" s="116"/>
      <c r="AX56" s="116"/>
      <c r="AY56" s="116"/>
      <c r="AZ56" s="116" t="s">
        <v>6301</v>
      </c>
      <c r="BA56" s="116"/>
      <c r="BB56" s="116"/>
      <c r="BC56" s="116"/>
      <c r="BD56" s="116" t="s">
        <v>6302</v>
      </c>
      <c r="BE56" s="116"/>
      <c r="BF56" s="116"/>
      <c r="BG56" s="116" t="s">
        <v>6303</v>
      </c>
      <c r="BH56" s="116"/>
      <c r="BI56" s="116"/>
      <c r="BJ56" s="116"/>
      <c r="BK56" s="116"/>
      <c r="BL56" s="116"/>
      <c r="BM56" s="116"/>
      <c r="BN56" s="116" t="s">
        <v>8280</v>
      </c>
      <c r="BO56" s="116"/>
      <c r="BP56" s="116"/>
      <c r="BQ56" s="116"/>
      <c r="BR56" s="116"/>
      <c r="BS56" s="116"/>
      <c r="BT56" s="116"/>
      <c r="BU56" s="116"/>
      <c r="BV56" s="116"/>
      <c r="BW56" s="116"/>
      <c r="BX56" s="116"/>
      <c r="BY56" s="116"/>
      <c r="BZ56" s="116"/>
      <c r="CA56" s="116"/>
      <c r="CB56" s="116"/>
      <c r="CC56" s="116"/>
      <c r="CD56" s="116"/>
      <c r="CE56" s="116"/>
      <c r="CF56" s="116"/>
      <c r="CG56" s="116"/>
      <c r="CH56" s="116"/>
      <c r="CI56" s="116"/>
      <c r="CJ56" s="116"/>
      <c r="CK56" s="116"/>
      <c r="CL56" s="116"/>
      <c r="CM56" s="116"/>
      <c r="CN56" s="116"/>
      <c r="CO56" s="116"/>
      <c r="CP56" s="116"/>
      <c r="CQ56" s="116"/>
      <c r="CR56" s="116"/>
      <c r="CS56" s="116"/>
      <c r="CT56" s="116"/>
      <c r="CU56" s="116"/>
      <c r="CV56" s="116"/>
      <c r="CW56" s="116"/>
      <c r="CX56" s="116"/>
      <c r="CY56" s="116"/>
      <c r="CZ56" s="116"/>
      <c r="DA56" s="116"/>
      <c r="DB56" s="116"/>
      <c r="DC56" s="116"/>
      <c r="DD56" s="116"/>
      <c r="DE56" s="116"/>
      <c r="DF56" s="116"/>
      <c r="DG56" s="116"/>
      <c r="DH56" s="116"/>
      <c r="DI56" s="116"/>
      <c r="DJ56" s="116"/>
      <c r="DK56" s="116"/>
      <c r="DL56" s="116"/>
      <c r="DM56" s="116"/>
      <c r="DN56" s="116"/>
      <c r="DO56" s="116"/>
      <c r="DP56" s="116"/>
      <c r="DQ56" s="116"/>
      <c r="DR56" s="116"/>
      <c r="DS56" s="116"/>
      <c r="DT56" s="116"/>
      <c r="DU56" s="116"/>
      <c r="DV56" s="116"/>
      <c r="DW56" s="116"/>
      <c r="DX56" s="116"/>
      <c r="DY56" s="116"/>
      <c r="DZ56" s="116"/>
      <c r="EA56" s="116"/>
      <c r="EB56" s="116"/>
      <c r="EC56" s="116"/>
      <c r="ED56" s="116"/>
      <c r="EE56" s="116"/>
      <c r="EF56" s="116"/>
    </row>
    <row r="57" spans="2:136" ht="14.5" x14ac:dyDescent="0.35">
      <c r="B57" s="315">
        <v>19</v>
      </c>
      <c r="C57" s="316"/>
      <c r="D57" s="316"/>
      <c r="Y57" s="116" t="s">
        <v>6304</v>
      </c>
      <c r="Z57" s="116"/>
      <c r="AA57" s="116" t="s">
        <v>6305</v>
      </c>
      <c r="AB57" s="116" t="s">
        <v>6306</v>
      </c>
      <c r="AC57" s="116" t="s">
        <v>6307</v>
      </c>
      <c r="AD57" s="116" t="s">
        <v>6308</v>
      </c>
      <c r="AE57" s="116" t="s">
        <v>6309</v>
      </c>
      <c r="AF57" s="116" t="s">
        <v>6310</v>
      </c>
      <c r="AG57" s="116"/>
      <c r="AH57" s="116" t="s">
        <v>6311</v>
      </c>
      <c r="AI57" s="116" t="s">
        <v>6312</v>
      </c>
      <c r="AJ57" s="116"/>
      <c r="AK57" s="116"/>
      <c r="AL57" s="116" t="s">
        <v>6313</v>
      </c>
      <c r="AM57" s="116"/>
      <c r="AN57" s="116" t="s">
        <v>6314</v>
      </c>
      <c r="AO57" s="116" t="s">
        <v>6315</v>
      </c>
      <c r="AP57" s="116" t="s">
        <v>6316</v>
      </c>
      <c r="AQ57" s="116" t="s">
        <v>6317</v>
      </c>
      <c r="AR57" s="116" t="s">
        <v>6318</v>
      </c>
      <c r="AS57" s="116" t="s">
        <v>6319</v>
      </c>
      <c r="AT57" s="116"/>
      <c r="AU57" s="116" t="s">
        <v>6320</v>
      </c>
      <c r="AV57" s="116" t="s">
        <v>6321</v>
      </c>
      <c r="AW57" s="116"/>
      <c r="AX57" s="116"/>
      <c r="AY57" s="116"/>
      <c r="AZ57" s="116" t="s">
        <v>6322</v>
      </c>
      <c r="BA57" s="116"/>
      <c r="BB57" s="116"/>
      <c r="BC57" s="116"/>
      <c r="BD57" s="116" t="s">
        <v>6323</v>
      </c>
      <c r="BE57" s="116"/>
      <c r="BF57" s="116"/>
      <c r="BG57" s="116" t="s">
        <v>6324</v>
      </c>
      <c r="BH57" s="116"/>
      <c r="BI57" s="116"/>
      <c r="BJ57" s="116"/>
      <c r="BK57" s="116"/>
      <c r="BL57" s="116"/>
      <c r="BM57" s="116"/>
      <c r="BN57" s="116" t="s">
        <v>8281</v>
      </c>
      <c r="BO57" s="116"/>
      <c r="BP57" s="116"/>
      <c r="BQ57" s="116"/>
      <c r="BR57" s="116"/>
      <c r="BS57" s="116"/>
      <c r="BT57" s="116"/>
      <c r="BU57" s="116"/>
      <c r="BV57" s="116"/>
      <c r="BW57" s="116"/>
      <c r="BX57" s="116"/>
      <c r="BY57" s="116"/>
      <c r="BZ57" s="116"/>
      <c r="CA57" s="116"/>
      <c r="CB57" s="116"/>
      <c r="CC57" s="116"/>
      <c r="CD57" s="116"/>
      <c r="CE57" s="116"/>
      <c r="CF57" s="116"/>
      <c r="CG57" s="116"/>
      <c r="CH57" s="116"/>
      <c r="CI57" s="116"/>
      <c r="CJ57" s="116"/>
      <c r="CK57" s="116"/>
      <c r="CL57" s="116"/>
      <c r="CM57" s="116"/>
      <c r="CN57" s="116"/>
      <c r="CO57" s="116"/>
      <c r="CP57" s="116"/>
      <c r="CQ57" s="116"/>
      <c r="CR57" s="116"/>
      <c r="CS57" s="116"/>
      <c r="CT57" s="116"/>
      <c r="CU57" s="116"/>
      <c r="CV57" s="116"/>
      <c r="CW57" s="116"/>
      <c r="CX57" s="116"/>
      <c r="CY57" s="116"/>
      <c r="CZ57" s="116"/>
      <c r="DA57" s="116"/>
      <c r="DB57" s="116"/>
      <c r="DC57" s="116"/>
      <c r="DD57" s="116"/>
      <c r="DE57" s="116"/>
      <c r="DF57" s="116"/>
      <c r="DG57" s="116"/>
      <c r="DH57" s="116"/>
      <c r="DI57" s="116"/>
      <c r="DJ57" s="116"/>
      <c r="DK57" s="116"/>
      <c r="DL57" s="116"/>
      <c r="DM57" s="116"/>
      <c r="DN57" s="116"/>
      <c r="DO57" s="116"/>
      <c r="DP57" s="116"/>
      <c r="DQ57" s="116"/>
      <c r="DR57" s="116"/>
      <c r="DS57" s="116"/>
      <c r="DT57" s="116"/>
      <c r="DU57" s="116"/>
      <c r="DV57" s="116"/>
      <c r="DW57" s="116"/>
      <c r="DX57" s="116"/>
      <c r="DY57" s="116"/>
      <c r="DZ57" s="116"/>
      <c r="EA57" s="116"/>
      <c r="EB57" s="116"/>
      <c r="EC57" s="116"/>
      <c r="ED57" s="116"/>
      <c r="EE57" s="116"/>
      <c r="EF57" s="116"/>
    </row>
    <row r="58" spans="2:136" ht="14.5" x14ac:dyDescent="0.35">
      <c r="B58" s="315">
        <v>20</v>
      </c>
      <c r="C58" s="316"/>
      <c r="D58" s="316"/>
      <c r="Y58" s="116" t="s">
        <v>6325</v>
      </c>
      <c r="Z58" s="116"/>
      <c r="AA58" s="116" t="s">
        <v>6326</v>
      </c>
      <c r="AB58" s="116" t="s">
        <v>6327</v>
      </c>
      <c r="AC58" s="116" t="s">
        <v>6328</v>
      </c>
      <c r="AD58" s="116" t="s">
        <v>6329</v>
      </c>
      <c r="AE58" s="116" t="s">
        <v>6330</v>
      </c>
      <c r="AF58" s="116" t="s">
        <v>6331</v>
      </c>
      <c r="AG58" s="116"/>
      <c r="AH58" s="116" t="s">
        <v>6332</v>
      </c>
      <c r="AI58" s="116" t="s">
        <v>6333</v>
      </c>
      <c r="AJ58" s="116"/>
      <c r="AK58" s="116"/>
      <c r="AL58" s="116" t="s">
        <v>6334</v>
      </c>
      <c r="AM58" s="116"/>
      <c r="AN58" s="116" t="s">
        <v>6335</v>
      </c>
      <c r="AO58" s="116" t="s">
        <v>6336</v>
      </c>
      <c r="AP58" s="116" t="s">
        <v>6337</v>
      </c>
      <c r="AQ58" s="116" t="s">
        <v>6338</v>
      </c>
      <c r="AR58" s="116" t="s">
        <v>6339</v>
      </c>
      <c r="AS58" s="116" t="s">
        <v>6340</v>
      </c>
      <c r="AT58" s="116"/>
      <c r="AU58" s="116" t="s">
        <v>6341</v>
      </c>
      <c r="AV58" s="116" t="s">
        <v>6342</v>
      </c>
      <c r="AW58" s="116"/>
      <c r="AX58" s="116"/>
      <c r="AY58" s="116"/>
      <c r="AZ58" s="116" t="s">
        <v>6343</v>
      </c>
      <c r="BA58" s="116"/>
      <c r="BB58" s="116"/>
      <c r="BC58" s="116"/>
      <c r="BD58" s="116" t="s">
        <v>6344</v>
      </c>
      <c r="BE58" s="116"/>
      <c r="BF58" s="116"/>
      <c r="BG58" s="116" t="s">
        <v>6345</v>
      </c>
      <c r="BH58" s="116"/>
      <c r="BI58" s="116"/>
      <c r="BJ58" s="116"/>
      <c r="BK58" s="116"/>
      <c r="BL58" s="116"/>
      <c r="BM58" s="116"/>
      <c r="BN58" s="116" t="s">
        <v>8282</v>
      </c>
      <c r="BO58" s="116"/>
      <c r="BP58" s="116"/>
      <c r="BQ58" s="116"/>
      <c r="BR58" s="116"/>
      <c r="BS58" s="116"/>
      <c r="BT58" s="116"/>
      <c r="BU58" s="116"/>
      <c r="BV58" s="116"/>
      <c r="BW58" s="116"/>
      <c r="BX58" s="116"/>
      <c r="BY58" s="116"/>
      <c r="BZ58" s="116"/>
      <c r="CA58" s="116"/>
      <c r="CB58" s="116"/>
      <c r="CC58" s="116"/>
      <c r="CD58" s="116"/>
      <c r="CE58" s="116"/>
      <c r="CF58" s="116"/>
      <c r="CG58" s="116"/>
      <c r="CH58" s="116"/>
      <c r="CI58" s="116"/>
      <c r="CJ58" s="116"/>
      <c r="CK58" s="116"/>
      <c r="CL58" s="116"/>
      <c r="CM58" s="116"/>
      <c r="CN58" s="116"/>
      <c r="CO58" s="116"/>
      <c r="CP58" s="116"/>
      <c r="CQ58" s="116"/>
      <c r="CR58" s="116"/>
      <c r="CS58" s="116"/>
      <c r="CT58" s="116"/>
      <c r="CU58" s="116"/>
      <c r="CV58" s="116"/>
      <c r="CW58" s="116"/>
      <c r="CX58" s="116"/>
      <c r="CY58" s="116"/>
      <c r="CZ58" s="116"/>
      <c r="DA58" s="116"/>
      <c r="DB58" s="116"/>
      <c r="DC58" s="116"/>
      <c r="DD58" s="116"/>
      <c r="DE58" s="116"/>
      <c r="DF58" s="116"/>
      <c r="DG58" s="116"/>
      <c r="DH58" s="116"/>
      <c r="DI58" s="116"/>
      <c r="DJ58" s="116"/>
      <c r="DK58" s="116"/>
      <c r="DL58" s="116"/>
      <c r="DM58" s="116"/>
      <c r="DN58" s="116"/>
      <c r="DO58" s="116"/>
      <c r="DP58" s="116"/>
      <c r="DQ58" s="116"/>
      <c r="DR58" s="116"/>
      <c r="DS58" s="116"/>
      <c r="DT58" s="116"/>
      <c r="DU58" s="116"/>
      <c r="DV58" s="116"/>
      <c r="DW58" s="116"/>
      <c r="DX58" s="116"/>
      <c r="DY58" s="116"/>
      <c r="DZ58" s="116"/>
      <c r="EA58" s="116"/>
      <c r="EB58" s="116"/>
      <c r="EC58" s="116"/>
      <c r="ED58" s="116"/>
      <c r="EE58" s="116"/>
      <c r="EF58" s="116"/>
    </row>
    <row r="59" spans="2:136" ht="14.5" x14ac:dyDescent="0.35">
      <c r="B59" s="315">
        <v>21</v>
      </c>
      <c r="C59" s="316"/>
      <c r="D59" s="316"/>
      <c r="Y59" s="116" t="s">
        <v>6346</v>
      </c>
      <c r="Z59" s="116"/>
      <c r="AA59" s="116" t="s">
        <v>6347</v>
      </c>
      <c r="AB59" s="116" t="s">
        <v>6348</v>
      </c>
      <c r="AC59" s="116" t="s">
        <v>6349</v>
      </c>
      <c r="AD59" s="116" t="s">
        <v>6350</v>
      </c>
      <c r="AE59" s="116" t="s">
        <v>6351</v>
      </c>
      <c r="AF59" s="116" t="s">
        <v>6352</v>
      </c>
      <c r="AG59" s="116"/>
      <c r="AH59" s="116" t="s">
        <v>6353</v>
      </c>
      <c r="AI59" s="116" t="s">
        <v>6354</v>
      </c>
      <c r="AJ59" s="116"/>
      <c r="AK59" s="116"/>
      <c r="AL59" s="116" t="s">
        <v>6355</v>
      </c>
      <c r="AM59" s="116"/>
      <c r="AN59" s="116" t="s">
        <v>6356</v>
      </c>
      <c r="AO59" s="116" t="s">
        <v>6357</v>
      </c>
      <c r="AP59" s="116" t="s">
        <v>6358</v>
      </c>
      <c r="AQ59" s="116" t="s">
        <v>6359</v>
      </c>
      <c r="AR59" s="116" t="s">
        <v>6360</v>
      </c>
      <c r="AS59" s="116" t="s">
        <v>6361</v>
      </c>
      <c r="AT59" s="116"/>
      <c r="AU59" s="116" t="s">
        <v>6362</v>
      </c>
      <c r="AV59" s="116" t="s">
        <v>6363</v>
      </c>
      <c r="AW59" s="116"/>
      <c r="AX59" s="116"/>
      <c r="AY59" s="116"/>
      <c r="AZ59" s="116" t="s">
        <v>6364</v>
      </c>
      <c r="BA59" s="116"/>
      <c r="BB59" s="116"/>
      <c r="BC59" s="116"/>
      <c r="BD59" s="116" t="s">
        <v>6365</v>
      </c>
      <c r="BE59" s="116"/>
      <c r="BF59" s="116"/>
      <c r="BG59" s="116" t="s">
        <v>6366</v>
      </c>
      <c r="BH59" s="116"/>
      <c r="BI59" s="116"/>
      <c r="BJ59" s="116"/>
      <c r="BK59" s="116"/>
      <c r="BL59" s="116"/>
      <c r="BM59" s="116"/>
      <c r="BN59" s="116" t="s">
        <v>8283</v>
      </c>
      <c r="BO59" s="116"/>
      <c r="BP59" s="116"/>
      <c r="BQ59" s="116"/>
      <c r="BR59" s="116"/>
      <c r="BS59" s="116"/>
      <c r="BT59" s="116"/>
      <c r="BU59" s="116"/>
      <c r="BV59" s="116"/>
      <c r="BW59" s="116"/>
      <c r="BX59" s="116"/>
      <c r="BY59" s="116"/>
      <c r="BZ59" s="116"/>
      <c r="CA59" s="116"/>
      <c r="CB59" s="116"/>
      <c r="CC59" s="116"/>
      <c r="CD59" s="116"/>
      <c r="CE59" s="116"/>
      <c r="CF59" s="116"/>
      <c r="CG59" s="116"/>
      <c r="CH59" s="116"/>
      <c r="CI59" s="116"/>
      <c r="CJ59" s="116"/>
      <c r="CK59" s="116"/>
      <c r="CL59" s="116"/>
      <c r="CM59" s="116"/>
      <c r="CN59" s="116"/>
      <c r="CO59" s="116"/>
      <c r="CP59" s="116"/>
      <c r="CQ59" s="116"/>
      <c r="CR59" s="116"/>
      <c r="CS59" s="116"/>
      <c r="CT59" s="116"/>
      <c r="CU59" s="116"/>
      <c r="CV59" s="116"/>
      <c r="CW59" s="116"/>
      <c r="CX59" s="116"/>
      <c r="CY59" s="116"/>
      <c r="CZ59" s="116"/>
      <c r="DA59" s="116"/>
      <c r="DB59" s="116"/>
      <c r="DC59" s="116"/>
      <c r="DD59" s="116"/>
      <c r="DE59" s="116"/>
      <c r="DF59" s="116"/>
      <c r="DG59" s="116"/>
      <c r="DH59" s="116"/>
      <c r="DI59" s="116"/>
      <c r="DJ59" s="116"/>
      <c r="DK59" s="116"/>
      <c r="DL59" s="116"/>
      <c r="DM59" s="116"/>
      <c r="DN59" s="116"/>
      <c r="DO59" s="116"/>
      <c r="DP59" s="116"/>
      <c r="DQ59" s="116"/>
      <c r="DR59" s="116"/>
      <c r="DS59" s="116"/>
      <c r="DT59" s="116"/>
      <c r="DU59" s="116"/>
      <c r="DV59" s="116"/>
      <c r="DW59" s="116"/>
      <c r="DX59" s="116"/>
      <c r="DY59" s="116"/>
      <c r="DZ59" s="116"/>
      <c r="EA59" s="116"/>
      <c r="EB59" s="116"/>
      <c r="EC59" s="116"/>
      <c r="ED59" s="116"/>
      <c r="EE59" s="116"/>
      <c r="EF59" s="116"/>
    </row>
    <row r="60" spans="2:136" ht="14.5" x14ac:dyDescent="0.35">
      <c r="B60" s="315">
        <v>22</v>
      </c>
      <c r="C60" s="316"/>
      <c r="D60" s="316"/>
      <c r="Y60" s="116" t="s">
        <v>6367</v>
      </c>
      <c r="Z60" s="116"/>
      <c r="AA60" s="116" t="s">
        <v>6368</v>
      </c>
      <c r="AB60" s="116" t="s">
        <v>6369</v>
      </c>
      <c r="AC60" s="116" t="s">
        <v>6370</v>
      </c>
      <c r="AD60" s="116" t="s">
        <v>6371</v>
      </c>
      <c r="AE60" s="116" t="s">
        <v>6372</v>
      </c>
      <c r="AF60" s="116" t="s">
        <v>6373</v>
      </c>
      <c r="AG60" s="116"/>
      <c r="AH60" s="116" t="s">
        <v>6374</v>
      </c>
      <c r="AI60" s="116" t="s">
        <v>6375</v>
      </c>
      <c r="AJ60" s="116"/>
      <c r="AK60" s="116"/>
      <c r="AL60" s="116" t="s">
        <v>6376</v>
      </c>
      <c r="AM60" s="116"/>
      <c r="AN60" s="116" t="s">
        <v>6377</v>
      </c>
      <c r="AO60" s="116" t="s">
        <v>6378</v>
      </c>
      <c r="AP60" s="116" t="s">
        <v>6379</v>
      </c>
      <c r="AQ60" s="116" t="s">
        <v>6380</v>
      </c>
      <c r="AR60" s="116" t="s">
        <v>6381</v>
      </c>
      <c r="AS60" s="116" t="s">
        <v>6382</v>
      </c>
      <c r="AT60" s="116"/>
      <c r="AU60" s="116" t="s">
        <v>6383</v>
      </c>
      <c r="AV60" s="116" t="s">
        <v>6384</v>
      </c>
      <c r="AW60" s="116"/>
      <c r="AX60" s="116"/>
      <c r="AY60" s="116"/>
      <c r="AZ60" s="116" t="s">
        <v>6385</v>
      </c>
      <c r="BA60" s="116"/>
      <c r="BB60" s="116"/>
      <c r="BC60" s="116"/>
      <c r="BD60" s="116" t="s">
        <v>6386</v>
      </c>
      <c r="BE60" s="116"/>
      <c r="BF60" s="116"/>
      <c r="BG60" s="116" t="s">
        <v>6387</v>
      </c>
      <c r="BH60" s="116"/>
      <c r="BI60" s="116"/>
      <c r="BJ60" s="116"/>
      <c r="BK60" s="116"/>
      <c r="BL60" s="116"/>
      <c r="BM60" s="116"/>
      <c r="BN60" s="116" t="s">
        <v>8284</v>
      </c>
      <c r="BO60" s="116"/>
      <c r="BP60" s="116"/>
      <c r="BQ60" s="116"/>
      <c r="BR60" s="116"/>
      <c r="BS60" s="116"/>
      <c r="BT60" s="116"/>
      <c r="BU60" s="116"/>
      <c r="BV60" s="116"/>
      <c r="BW60" s="116"/>
      <c r="BX60" s="116"/>
      <c r="BY60" s="116"/>
      <c r="BZ60" s="116"/>
      <c r="CA60" s="116"/>
      <c r="CB60" s="116"/>
      <c r="CC60" s="116"/>
      <c r="CD60" s="116"/>
      <c r="CE60" s="116"/>
      <c r="CF60" s="116"/>
      <c r="CG60" s="116"/>
      <c r="CH60" s="116"/>
      <c r="CI60" s="116"/>
      <c r="CJ60" s="116"/>
      <c r="CK60" s="116"/>
      <c r="CL60" s="116"/>
      <c r="CM60" s="116"/>
      <c r="CN60" s="116"/>
      <c r="CO60" s="116"/>
      <c r="CP60" s="116"/>
      <c r="CQ60" s="116"/>
      <c r="CR60" s="116"/>
      <c r="CS60" s="116"/>
      <c r="CT60" s="116"/>
      <c r="CU60" s="116"/>
      <c r="CV60" s="116"/>
      <c r="CW60" s="116"/>
      <c r="CX60" s="116"/>
      <c r="CY60" s="116"/>
      <c r="CZ60" s="116"/>
      <c r="DA60" s="116"/>
      <c r="DB60" s="116"/>
      <c r="DC60" s="116"/>
      <c r="DD60" s="116"/>
      <c r="DE60" s="116"/>
      <c r="DF60" s="116"/>
      <c r="DG60" s="116"/>
      <c r="DH60" s="116"/>
      <c r="DI60" s="116"/>
      <c r="DJ60" s="116"/>
      <c r="DK60" s="116"/>
      <c r="DL60" s="116"/>
      <c r="DM60" s="116"/>
      <c r="DN60" s="116"/>
      <c r="DO60" s="116"/>
      <c r="DP60" s="116"/>
      <c r="DQ60" s="116"/>
      <c r="DR60" s="116"/>
      <c r="DS60" s="116"/>
      <c r="DT60" s="116"/>
      <c r="DU60" s="116"/>
      <c r="DV60" s="116"/>
      <c r="DW60" s="116"/>
      <c r="DX60" s="116"/>
      <c r="DY60" s="116"/>
      <c r="DZ60" s="116"/>
      <c r="EA60" s="116"/>
      <c r="EB60" s="116"/>
      <c r="EC60" s="116"/>
      <c r="ED60" s="116"/>
      <c r="EE60" s="116"/>
      <c r="EF60" s="116"/>
    </row>
    <row r="61" spans="2:136" ht="14.5" x14ac:dyDescent="0.35">
      <c r="B61" s="315">
        <v>23</v>
      </c>
      <c r="C61" s="316"/>
      <c r="D61" s="316"/>
      <c r="Y61" s="116" t="s">
        <v>6388</v>
      </c>
      <c r="Z61" s="116"/>
      <c r="AA61" s="116" t="s">
        <v>6389</v>
      </c>
      <c r="AB61" s="116" t="s">
        <v>6390</v>
      </c>
      <c r="AC61" s="116" t="s">
        <v>6391</v>
      </c>
      <c r="AD61" s="116" t="s">
        <v>6392</v>
      </c>
      <c r="AE61" s="116" t="s">
        <v>6393</v>
      </c>
      <c r="AF61" s="116" t="s">
        <v>6394</v>
      </c>
      <c r="AG61" s="116"/>
      <c r="AH61" s="116" t="s">
        <v>6395</v>
      </c>
      <c r="AI61" s="116" t="s">
        <v>6396</v>
      </c>
      <c r="AJ61" s="116"/>
      <c r="AK61" s="116"/>
      <c r="AL61" s="116" t="s">
        <v>6397</v>
      </c>
      <c r="AM61" s="116"/>
      <c r="AN61" s="116" t="s">
        <v>6398</v>
      </c>
      <c r="AO61" s="116" t="s">
        <v>6399</v>
      </c>
      <c r="AP61" s="116" t="s">
        <v>6400</v>
      </c>
      <c r="AQ61" s="116" t="s">
        <v>6401</v>
      </c>
      <c r="AR61" s="116" t="s">
        <v>6402</v>
      </c>
      <c r="AS61" s="116" t="s">
        <v>6403</v>
      </c>
      <c r="AT61" s="116"/>
      <c r="AU61" s="116" t="s">
        <v>6404</v>
      </c>
      <c r="AV61" s="116" t="s">
        <v>6405</v>
      </c>
      <c r="AW61" s="116"/>
      <c r="AX61" s="116"/>
      <c r="AY61" s="116"/>
      <c r="AZ61" s="116" t="s">
        <v>6406</v>
      </c>
      <c r="BA61" s="116"/>
      <c r="BB61" s="116"/>
      <c r="BC61" s="116"/>
      <c r="BD61" s="116" t="s">
        <v>6407</v>
      </c>
      <c r="BE61" s="116"/>
      <c r="BF61" s="116"/>
      <c r="BG61" s="116" t="s">
        <v>6408</v>
      </c>
      <c r="BH61" s="116"/>
      <c r="BI61" s="116"/>
      <c r="BJ61" s="116"/>
      <c r="BK61" s="116"/>
      <c r="BL61" s="116"/>
      <c r="BM61" s="116"/>
      <c r="BN61" s="116" t="s">
        <v>8285</v>
      </c>
      <c r="BO61" s="116"/>
      <c r="BP61" s="116"/>
      <c r="BQ61" s="116"/>
      <c r="BR61" s="116"/>
      <c r="BS61" s="116"/>
      <c r="BT61" s="116"/>
      <c r="BU61" s="116"/>
      <c r="BV61" s="116"/>
      <c r="BW61" s="116"/>
      <c r="BX61" s="116"/>
      <c r="BY61" s="116"/>
      <c r="BZ61" s="116"/>
      <c r="CA61" s="116"/>
      <c r="CB61" s="116"/>
      <c r="CC61" s="116"/>
      <c r="CD61" s="116"/>
      <c r="CE61" s="116"/>
      <c r="CF61" s="116"/>
      <c r="CG61" s="116"/>
      <c r="CH61" s="116"/>
      <c r="CI61" s="116"/>
      <c r="CJ61" s="116"/>
      <c r="CK61" s="116"/>
      <c r="CL61" s="116"/>
      <c r="CM61" s="116"/>
      <c r="CN61" s="116"/>
      <c r="CO61" s="116"/>
      <c r="CP61" s="116"/>
      <c r="CQ61" s="116"/>
      <c r="CR61" s="116"/>
      <c r="CS61" s="116"/>
      <c r="CT61" s="116"/>
      <c r="CU61" s="116"/>
      <c r="CV61" s="116"/>
      <c r="CW61" s="116"/>
      <c r="CX61" s="116"/>
      <c r="CY61" s="116"/>
      <c r="CZ61" s="116"/>
      <c r="DA61" s="116"/>
      <c r="DB61" s="116"/>
      <c r="DC61" s="116"/>
      <c r="DD61" s="116"/>
      <c r="DE61" s="116"/>
      <c r="DF61" s="116"/>
      <c r="DG61" s="116"/>
      <c r="DH61" s="116"/>
      <c r="DI61" s="116"/>
      <c r="DJ61" s="116"/>
      <c r="DK61" s="116"/>
      <c r="DL61" s="116"/>
      <c r="DM61" s="116"/>
      <c r="DN61" s="116"/>
      <c r="DO61" s="116"/>
      <c r="DP61" s="116"/>
      <c r="DQ61" s="116"/>
      <c r="DR61" s="116"/>
      <c r="DS61" s="116"/>
      <c r="DT61" s="116"/>
      <c r="DU61" s="116"/>
      <c r="DV61" s="116"/>
      <c r="DW61" s="116"/>
      <c r="DX61" s="116"/>
      <c r="DY61" s="116"/>
      <c r="DZ61" s="116"/>
      <c r="EA61" s="116"/>
      <c r="EB61" s="116"/>
      <c r="EC61" s="116"/>
      <c r="ED61" s="116"/>
      <c r="EE61" s="116"/>
      <c r="EF61" s="116"/>
    </row>
    <row r="62" spans="2:136" ht="14.5" x14ac:dyDescent="0.35">
      <c r="B62" s="315">
        <v>24</v>
      </c>
      <c r="C62" s="316"/>
      <c r="D62" s="316"/>
      <c r="Y62" s="116" t="s">
        <v>6409</v>
      </c>
      <c r="Z62" s="116"/>
      <c r="AA62" s="116" t="s">
        <v>6410</v>
      </c>
      <c r="AB62" s="116" t="s">
        <v>6411</v>
      </c>
      <c r="AC62" s="116" t="s">
        <v>6412</v>
      </c>
      <c r="AD62" s="116" t="s">
        <v>6413</v>
      </c>
      <c r="AE62" s="116" t="s">
        <v>6414</v>
      </c>
      <c r="AF62" s="116" t="s">
        <v>6415</v>
      </c>
      <c r="AG62" s="116"/>
      <c r="AH62" s="116" t="s">
        <v>6416</v>
      </c>
      <c r="AI62" s="116" t="s">
        <v>6417</v>
      </c>
      <c r="AJ62" s="116"/>
      <c r="AK62" s="116"/>
      <c r="AL62" s="116" t="s">
        <v>6418</v>
      </c>
      <c r="AM62" s="116"/>
      <c r="AN62" s="116" t="s">
        <v>6419</v>
      </c>
      <c r="AO62" s="116" t="s">
        <v>6420</v>
      </c>
      <c r="AP62" s="116" t="s">
        <v>6421</v>
      </c>
      <c r="AQ62" s="116" t="s">
        <v>6422</v>
      </c>
      <c r="AR62" s="116" t="s">
        <v>6423</v>
      </c>
      <c r="AS62" s="116" t="s">
        <v>6424</v>
      </c>
      <c r="AT62" s="116"/>
      <c r="AU62" s="116" t="s">
        <v>6425</v>
      </c>
      <c r="AV62" s="116" t="s">
        <v>6426</v>
      </c>
      <c r="AW62" s="116"/>
      <c r="AX62" s="116"/>
      <c r="AY62" s="116"/>
      <c r="AZ62" s="116" t="s">
        <v>6427</v>
      </c>
      <c r="BA62" s="116"/>
      <c r="BB62" s="116"/>
      <c r="BC62" s="116"/>
      <c r="BD62" s="116" t="s">
        <v>6428</v>
      </c>
      <c r="BE62" s="116"/>
      <c r="BF62" s="116"/>
      <c r="BG62" s="116" t="s">
        <v>6429</v>
      </c>
      <c r="BH62" s="116"/>
      <c r="BI62" s="116"/>
      <c r="BJ62" s="116"/>
      <c r="BK62" s="116"/>
      <c r="BL62" s="116"/>
      <c r="BM62" s="116"/>
      <c r="BN62" s="116" t="s">
        <v>8286</v>
      </c>
      <c r="BO62" s="116"/>
      <c r="BP62" s="116"/>
      <c r="BQ62" s="116"/>
      <c r="BR62" s="116"/>
      <c r="BS62" s="116"/>
      <c r="BT62" s="116"/>
      <c r="BU62" s="116"/>
      <c r="BV62" s="116"/>
      <c r="BW62" s="116"/>
      <c r="BX62" s="116"/>
      <c r="BY62" s="116"/>
      <c r="BZ62" s="116"/>
      <c r="CA62" s="116"/>
      <c r="CB62" s="116"/>
      <c r="CC62" s="116"/>
      <c r="CD62" s="116"/>
      <c r="CE62" s="116"/>
      <c r="CF62" s="116"/>
      <c r="CG62" s="116"/>
      <c r="CH62" s="116"/>
      <c r="CI62" s="116"/>
      <c r="CJ62" s="116"/>
      <c r="CK62" s="116"/>
      <c r="CL62" s="116"/>
      <c r="CM62" s="116"/>
      <c r="CN62" s="116"/>
      <c r="CO62" s="116"/>
      <c r="CP62" s="116"/>
      <c r="CQ62" s="116"/>
      <c r="CR62" s="116"/>
      <c r="CS62" s="116"/>
      <c r="CT62" s="116"/>
      <c r="CU62" s="116"/>
      <c r="CV62" s="116"/>
      <c r="CW62" s="116"/>
      <c r="CX62" s="116"/>
      <c r="CY62" s="116"/>
      <c r="CZ62" s="116"/>
      <c r="DA62" s="116"/>
      <c r="DB62" s="116"/>
      <c r="DC62" s="116"/>
      <c r="DD62" s="116"/>
      <c r="DE62" s="116"/>
      <c r="DF62" s="116"/>
      <c r="DG62" s="116"/>
      <c r="DH62" s="116"/>
      <c r="DI62" s="116"/>
      <c r="DJ62" s="116"/>
      <c r="DK62" s="116"/>
      <c r="DL62" s="116"/>
      <c r="DM62" s="116"/>
      <c r="DN62" s="116"/>
      <c r="DO62" s="116"/>
      <c r="DP62" s="116"/>
      <c r="DQ62" s="116"/>
      <c r="DR62" s="116"/>
      <c r="DS62" s="116"/>
      <c r="DT62" s="116"/>
      <c r="DU62" s="116"/>
      <c r="DV62" s="116"/>
      <c r="DW62" s="116"/>
      <c r="DX62" s="116"/>
      <c r="DY62" s="116"/>
      <c r="DZ62" s="116"/>
      <c r="EA62" s="116"/>
      <c r="EB62" s="116"/>
      <c r="EC62" s="116"/>
      <c r="ED62" s="116"/>
      <c r="EE62" s="116"/>
      <c r="EF62" s="116"/>
    </row>
    <row r="63" spans="2:136" ht="14.5" x14ac:dyDescent="0.35">
      <c r="B63" s="315">
        <v>25</v>
      </c>
      <c r="C63" s="316"/>
      <c r="D63" s="316"/>
      <c r="Y63" s="116" t="s">
        <v>6430</v>
      </c>
      <c r="Z63" s="116"/>
      <c r="AA63" s="116" t="s">
        <v>6431</v>
      </c>
      <c r="AB63" s="116" t="s">
        <v>6432</v>
      </c>
      <c r="AC63" s="116" t="s">
        <v>6433</v>
      </c>
      <c r="AD63" s="116" t="s">
        <v>6434</v>
      </c>
      <c r="AE63" s="116" t="s">
        <v>6435</v>
      </c>
      <c r="AF63" s="116" t="s">
        <v>6436</v>
      </c>
      <c r="AG63" s="116"/>
      <c r="AH63" s="116" t="s">
        <v>6437</v>
      </c>
      <c r="AI63" s="116" t="s">
        <v>6438</v>
      </c>
      <c r="AJ63" s="116"/>
      <c r="AK63" s="116"/>
      <c r="AL63" s="116" t="s">
        <v>6439</v>
      </c>
      <c r="AM63" s="116"/>
      <c r="AN63" s="116" t="s">
        <v>6440</v>
      </c>
      <c r="AO63" s="116" t="s">
        <v>6441</v>
      </c>
      <c r="AP63" s="116" t="s">
        <v>6442</v>
      </c>
      <c r="AQ63" s="116" t="s">
        <v>6443</v>
      </c>
      <c r="AR63" s="116" t="s">
        <v>6444</v>
      </c>
      <c r="AS63" s="116" t="s">
        <v>6445</v>
      </c>
      <c r="AT63" s="116"/>
      <c r="AU63" s="116" t="s">
        <v>6446</v>
      </c>
      <c r="AV63" s="116" t="s">
        <v>6447</v>
      </c>
      <c r="AW63" s="116"/>
      <c r="AX63" s="116"/>
      <c r="AY63" s="116"/>
      <c r="AZ63" s="116" t="s">
        <v>6448</v>
      </c>
      <c r="BA63" s="116"/>
      <c r="BB63" s="116"/>
      <c r="BC63" s="116"/>
      <c r="BD63" s="116" t="s">
        <v>6449</v>
      </c>
      <c r="BE63" s="116"/>
      <c r="BF63" s="116"/>
      <c r="BG63" s="116" t="s">
        <v>6450</v>
      </c>
      <c r="BH63" s="116"/>
      <c r="BI63" s="116"/>
      <c r="BJ63" s="116"/>
      <c r="BK63" s="116"/>
      <c r="BL63" s="116"/>
      <c r="BM63" s="116"/>
      <c r="BN63" s="116" t="s">
        <v>8287</v>
      </c>
      <c r="BO63" s="116"/>
      <c r="BP63" s="116"/>
      <c r="BQ63" s="116"/>
      <c r="BR63" s="116"/>
      <c r="BS63" s="116"/>
      <c r="BT63" s="116"/>
      <c r="BU63" s="116"/>
      <c r="BV63" s="116"/>
      <c r="BW63" s="116"/>
      <c r="BX63" s="116"/>
      <c r="BY63" s="116"/>
      <c r="BZ63" s="116"/>
      <c r="CA63" s="116"/>
      <c r="CB63" s="116"/>
      <c r="CC63" s="116"/>
      <c r="CD63" s="116"/>
      <c r="CE63" s="116"/>
      <c r="CF63" s="116"/>
      <c r="CG63" s="116"/>
      <c r="CH63" s="116"/>
      <c r="CI63" s="116"/>
      <c r="CJ63" s="116"/>
      <c r="CK63" s="116"/>
      <c r="CL63" s="116"/>
      <c r="CM63" s="116"/>
      <c r="CN63" s="116"/>
      <c r="CO63" s="116"/>
      <c r="CP63" s="116"/>
      <c r="CQ63" s="116"/>
      <c r="CR63" s="116"/>
      <c r="CS63" s="116"/>
      <c r="CT63" s="116"/>
      <c r="CU63" s="116"/>
      <c r="CV63" s="116"/>
      <c r="CW63" s="116"/>
      <c r="CX63" s="116"/>
      <c r="CY63" s="116"/>
      <c r="CZ63" s="116"/>
      <c r="DA63" s="116"/>
      <c r="DB63" s="116"/>
      <c r="DC63" s="116"/>
      <c r="DD63" s="116"/>
      <c r="DE63" s="116"/>
      <c r="DF63" s="116"/>
      <c r="DG63" s="116"/>
      <c r="DH63" s="116"/>
      <c r="DI63" s="116"/>
      <c r="DJ63" s="116"/>
      <c r="DK63" s="116"/>
      <c r="DL63" s="116"/>
      <c r="DM63" s="116"/>
      <c r="DN63" s="116"/>
      <c r="DO63" s="116"/>
      <c r="DP63" s="116"/>
      <c r="DQ63" s="116"/>
      <c r="DR63" s="116"/>
      <c r="DS63" s="116"/>
      <c r="DT63" s="116"/>
      <c r="DU63" s="116"/>
      <c r="DV63" s="116"/>
      <c r="DW63" s="116"/>
      <c r="DX63" s="116"/>
      <c r="DY63" s="116"/>
      <c r="DZ63" s="116"/>
      <c r="EA63" s="116"/>
      <c r="EB63" s="116"/>
      <c r="EC63" s="116"/>
      <c r="ED63" s="116"/>
      <c r="EE63" s="116"/>
      <c r="EF63" s="116"/>
    </row>
    <row r="64" spans="2:136" ht="14.5" x14ac:dyDescent="0.35">
      <c r="B64" s="315">
        <v>26</v>
      </c>
      <c r="C64" s="316"/>
      <c r="D64" s="316"/>
      <c r="Y64" s="116" t="s">
        <v>6451</v>
      </c>
      <c r="Z64" s="116"/>
      <c r="AA64" s="116" t="s">
        <v>6452</v>
      </c>
      <c r="AB64" s="116" t="s">
        <v>6453</v>
      </c>
      <c r="AC64" s="116" t="s">
        <v>6454</v>
      </c>
      <c r="AD64" s="116" t="s">
        <v>6455</v>
      </c>
      <c r="AE64" s="116" t="s">
        <v>6456</v>
      </c>
      <c r="AF64" s="116" t="s">
        <v>6457</v>
      </c>
      <c r="AG64" s="116"/>
      <c r="AH64" s="116" t="s">
        <v>6458</v>
      </c>
      <c r="AI64" s="116" t="s">
        <v>6459</v>
      </c>
      <c r="AJ64" s="116"/>
      <c r="AK64" s="116"/>
      <c r="AL64" s="116" t="s">
        <v>6460</v>
      </c>
      <c r="AM64" s="116"/>
      <c r="AN64" s="116" t="s">
        <v>6461</v>
      </c>
      <c r="AO64" s="116" t="s">
        <v>6462</v>
      </c>
      <c r="AP64" s="116" t="s">
        <v>6463</v>
      </c>
      <c r="AQ64" s="116" t="s">
        <v>6464</v>
      </c>
      <c r="AR64" s="116" t="s">
        <v>6465</v>
      </c>
      <c r="AS64" s="116" t="s">
        <v>6466</v>
      </c>
      <c r="AT64" s="116"/>
      <c r="AU64" s="116" t="s">
        <v>6467</v>
      </c>
      <c r="AV64" s="116" t="s">
        <v>6468</v>
      </c>
      <c r="AW64" s="116"/>
      <c r="AX64" s="116"/>
      <c r="AY64" s="116"/>
      <c r="AZ64" s="116" t="s">
        <v>6469</v>
      </c>
      <c r="BA64" s="116"/>
      <c r="BB64" s="116"/>
      <c r="BC64" s="116"/>
      <c r="BD64" s="116" t="s">
        <v>6470</v>
      </c>
      <c r="BE64" s="116"/>
      <c r="BF64" s="116"/>
      <c r="BG64" s="116" t="s">
        <v>6471</v>
      </c>
      <c r="BH64" s="116"/>
      <c r="BI64" s="116"/>
      <c r="BJ64" s="116"/>
      <c r="BK64" s="116"/>
      <c r="BL64" s="116"/>
      <c r="BM64" s="116"/>
      <c r="BN64" s="116" t="s">
        <v>8288</v>
      </c>
      <c r="BO64" s="116"/>
      <c r="BP64" s="116"/>
      <c r="BQ64" s="116"/>
      <c r="BR64" s="116"/>
      <c r="BS64" s="116"/>
      <c r="BT64" s="116"/>
      <c r="BU64" s="116"/>
      <c r="BV64" s="116"/>
      <c r="BW64" s="116"/>
      <c r="BX64" s="116"/>
      <c r="BY64" s="116"/>
      <c r="BZ64" s="116"/>
      <c r="CA64" s="116"/>
      <c r="CB64" s="116"/>
      <c r="CC64" s="116"/>
      <c r="CD64" s="116"/>
      <c r="CE64" s="116"/>
      <c r="CF64" s="116"/>
      <c r="CG64" s="116"/>
      <c r="CH64" s="116"/>
      <c r="CI64" s="116"/>
      <c r="CJ64" s="116"/>
      <c r="CK64" s="116"/>
      <c r="CL64" s="116"/>
      <c r="CM64" s="116"/>
      <c r="CN64" s="116"/>
      <c r="CO64" s="116"/>
      <c r="CP64" s="116"/>
      <c r="CQ64" s="116"/>
      <c r="CR64" s="116"/>
      <c r="CS64" s="116"/>
      <c r="CT64" s="116"/>
      <c r="CU64" s="116"/>
      <c r="CV64" s="116"/>
      <c r="CW64" s="116"/>
      <c r="CX64" s="116"/>
      <c r="CY64" s="116"/>
      <c r="CZ64" s="116"/>
      <c r="DA64" s="116"/>
      <c r="DB64" s="116"/>
      <c r="DC64" s="116"/>
      <c r="DD64" s="116"/>
      <c r="DE64" s="116"/>
      <c r="DF64" s="116"/>
      <c r="DG64" s="116"/>
      <c r="DH64" s="116"/>
      <c r="DI64" s="116"/>
      <c r="DJ64" s="116"/>
      <c r="DK64" s="116"/>
      <c r="DL64" s="116"/>
      <c r="DM64" s="116"/>
      <c r="DN64" s="116"/>
      <c r="DO64" s="116"/>
      <c r="DP64" s="116"/>
      <c r="DQ64" s="116"/>
      <c r="DR64" s="116"/>
      <c r="DS64" s="116"/>
      <c r="DT64" s="116"/>
      <c r="DU64" s="116"/>
      <c r="DV64" s="116"/>
      <c r="DW64" s="116"/>
      <c r="DX64" s="116"/>
      <c r="DY64" s="116"/>
      <c r="DZ64" s="116"/>
      <c r="EA64" s="116"/>
      <c r="EB64" s="116"/>
      <c r="EC64" s="116"/>
      <c r="ED64" s="116"/>
      <c r="EE64" s="116"/>
      <c r="EF64" s="116"/>
    </row>
    <row r="65" spans="2:136" ht="14.5" x14ac:dyDescent="0.35">
      <c r="B65" s="315">
        <v>27</v>
      </c>
      <c r="C65" s="316"/>
      <c r="D65" s="316"/>
      <c r="Y65" s="116" t="s">
        <v>6472</v>
      </c>
      <c r="Z65" s="116"/>
      <c r="AA65" s="116" t="s">
        <v>6473</v>
      </c>
      <c r="AB65" s="116" t="s">
        <v>6474</v>
      </c>
      <c r="AC65" s="116" t="s">
        <v>6475</v>
      </c>
      <c r="AD65" s="116" t="s">
        <v>6476</v>
      </c>
      <c r="AE65" s="116" t="s">
        <v>6477</v>
      </c>
      <c r="AF65" s="116" t="s">
        <v>6478</v>
      </c>
      <c r="AG65" s="116"/>
      <c r="AH65" s="116" t="s">
        <v>6479</v>
      </c>
      <c r="AI65" s="116" t="s">
        <v>6480</v>
      </c>
      <c r="AJ65" s="116"/>
      <c r="AK65" s="116"/>
      <c r="AL65" s="116" t="s">
        <v>6481</v>
      </c>
      <c r="AM65" s="116"/>
      <c r="AN65" s="116" t="s">
        <v>6482</v>
      </c>
      <c r="AO65" s="116" t="s">
        <v>6483</v>
      </c>
      <c r="AP65" s="116" t="s">
        <v>6484</v>
      </c>
      <c r="AQ65" s="116" t="s">
        <v>6485</v>
      </c>
      <c r="AR65" s="116" t="s">
        <v>6486</v>
      </c>
      <c r="AS65" s="116" t="s">
        <v>6487</v>
      </c>
      <c r="AT65" s="116"/>
      <c r="AU65" s="116" t="s">
        <v>6488</v>
      </c>
      <c r="AV65" s="116" t="s">
        <v>6489</v>
      </c>
      <c r="AW65" s="116"/>
      <c r="AX65" s="116"/>
      <c r="AY65" s="116"/>
      <c r="AZ65" s="116" t="s">
        <v>6490</v>
      </c>
      <c r="BA65" s="116"/>
      <c r="BB65" s="116"/>
      <c r="BC65" s="116"/>
      <c r="BD65" s="116" t="s">
        <v>6491</v>
      </c>
      <c r="BE65" s="116"/>
      <c r="BF65" s="116"/>
      <c r="BG65" s="116" t="s">
        <v>6492</v>
      </c>
      <c r="BH65" s="116"/>
      <c r="BI65" s="116"/>
      <c r="BJ65" s="116"/>
      <c r="BK65" s="116"/>
      <c r="BL65" s="116"/>
      <c r="BM65" s="116"/>
      <c r="BN65" s="116" t="s">
        <v>8289</v>
      </c>
      <c r="BO65" s="116"/>
      <c r="BP65" s="116"/>
      <c r="BQ65" s="116"/>
      <c r="BR65" s="116"/>
      <c r="BS65" s="116"/>
      <c r="BT65" s="116"/>
      <c r="BU65" s="116"/>
      <c r="BV65" s="116"/>
      <c r="BW65" s="116"/>
      <c r="BX65" s="116"/>
      <c r="BY65" s="116"/>
      <c r="BZ65" s="116"/>
      <c r="CA65" s="116"/>
      <c r="CB65" s="116"/>
      <c r="CC65" s="116"/>
      <c r="CD65" s="116"/>
      <c r="CE65" s="116"/>
      <c r="CF65" s="116"/>
      <c r="CG65" s="116"/>
      <c r="CH65" s="116"/>
      <c r="CI65" s="116"/>
      <c r="CJ65" s="116"/>
      <c r="CK65" s="116"/>
      <c r="CL65" s="116"/>
      <c r="CM65" s="116"/>
      <c r="CN65" s="116"/>
      <c r="CO65" s="116"/>
      <c r="CP65" s="116"/>
      <c r="CQ65" s="116"/>
      <c r="CR65" s="116"/>
      <c r="CS65" s="116"/>
      <c r="CT65" s="116"/>
      <c r="CU65" s="116"/>
      <c r="CV65" s="116"/>
      <c r="CW65" s="116"/>
      <c r="CX65" s="116"/>
      <c r="CY65" s="116"/>
      <c r="CZ65" s="116"/>
      <c r="DA65" s="116"/>
      <c r="DB65" s="116"/>
      <c r="DC65" s="116"/>
      <c r="DD65" s="116"/>
      <c r="DE65" s="116"/>
      <c r="DF65" s="116"/>
      <c r="DG65" s="116"/>
      <c r="DH65" s="116"/>
      <c r="DI65" s="116"/>
      <c r="DJ65" s="116"/>
      <c r="DK65" s="116"/>
      <c r="DL65" s="116"/>
      <c r="DM65" s="116"/>
      <c r="DN65" s="116"/>
      <c r="DO65" s="116"/>
      <c r="DP65" s="116"/>
      <c r="DQ65" s="116"/>
      <c r="DR65" s="116"/>
      <c r="DS65" s="116"/>
      <c r="DT65" s="116"/>
      <c r="DU65" s="116"/>
      <c r="DV65" s="116"/>
      <c r="DW65" s="116"/>
      <c r="DX65" s="116"/>
      <c r="DY65" s="116"/>
      <c r="DZ65" s="116"/>
      <c r="EA65" s="116"/>
      <c r="EB65" s="116"/>
      <c r="EC65" s="116"/>
      <c r="ED65" s="116"/>
      <c r="EE65" s="116"/>
      <c r="EF65" s="116"/>
    </row>
    <row r="66" spans="2:136" ht="14.5" x14ac:dyDescent="0.35">
      <c r="B66" s="315">
        <v>28</v>
      </c>
      <c r="C66" s="316"/>
      <c r="D66" s="316"/>
      <c r="Y66" s="116" t="s">
        <v>6493</v>
      </c>
      <c r="Z66" s="116"/>
      <c r="AA66" s="116" t="s">
        <v>6494</v>
      </c>
      <c r="AB66" s="116" t="s">
        <v>6495</v>
      </c>
      <c r="AC66" s="116"/>
      <c r="AD66" s="116" t="s">
        <v>6496</v>
      </c>
      <c r="AE66" s="116" t="s">
        <v>6497</v>
      </c>
      <c r="AF66" s="116" t="s">
        <v>6498</v>
      </c>
      <c r="AG66" s="116"/>
      <c r="AH66" s="116" t="s">
        <v>6499</v>
      </c>
      <c r="AI66" s="116" t="s">
        <v>6500</v>
      </c>
      <c r="AJ66" s="116"/>
      <c r="AK66" s="116"/>
      <c r="AL66" s="116" t="s">
        <v>6501</v>
      </c>
      <c r="AM66" s="116"/>
      <c r="AN66" s="116" t="s">
        <v>6502</v>
      </c>
      <c r="AO66" s="116" t="s">
        <v>6503</v>
      </c>
      <c r="AP66" s="116" t="s">
        <v>6504</v>
      </c>
      <c r="AQ66" s="116" t="s">
        <v>6505</v>
      </c>
      <c r="AR66" s="116" t="s">
        <v>6506</v>
      </c>
      <c r="AS66" s="116" t="s">
        <v>6507</v>
      </c>
      <c r="AT66" s="116"/>
      <c r="AU66" s="116" t="s">
        <v>6508</v>
      </c>
      <c r="AV66" s="116" t="s">
        <v>6509</v>
      </c>
      <c r="AW66" s="116"/>
      <c r="AX66" s="116"/>
      <c r="AY66" s="116"/>
      <c r="AZ66" s="116" t="s">
        <v>6510</v>
      </c>
      <c r="BA66" s="116"/>
      <c r="BB66" s="116"/>
      <c r="BC66" s="116"/>
      <c r="BD66" s="116" t="s">
        <v>6511</v>
      </c>
      <c r="BE66" s="116"/>
      <c r="BF66" s="116"/>
      <c r="BG66" s="116" t="s">
        <v>6512</v>
      </c>
      <c r="BH66" s="116"/>
      <c r="BI66" s="116"/>
      <c r="BJ66" s="116"/>
      <c r="BK66" s="116"/>
      <c r="BL66" s="116"/>
      <c r="BM66" s="116"/>
      <c r="BN66" s="116" t="s">
        <v>8290</v>
      </c>
      <c r="BO66" s="116"/>
      <c r="BP66" s="116"/>
      <c r="BQ66" s="116"/>
      <c r="BR66" s="116"/>
      <c r="BS66" s="116"/>
      <c r="BT66" s="116"/>
      <c r="BU66" s="116"/>
      <c r="BV66" s="116"/>
      <c r="BW66" s="116"/>
      <c r="BX66" s="116"/>
      <c r="BY66" s="116"/>
      <c r="BZ66" s="116"/>
      <c r="CA66" s="116"/>
      <c r="CB66" s="116"/>
      <c r="CC66" s="116"/>
      <c r="CD66" s="116"/>
      <c r="CE66" s="116"/>
      <c r="CF66" s="116"/>
      <c r="CG66" s="116"/>
      <c r="CH66" s="116"/>
      <c r="CI66" s="116"/>
      <c r="CJ66" s="116"/>
      <c r="CK66" s="116"/>
      <c r="CL66" s="116"/>
      <c r="CM66" s="116"/>
      <c r="CN66" s="116"/>
      <c r="CO66" s="116"/>
      <c r="CP66" s="116"/>
      <c r="CQ66" s="116"/>
      <c r="CR66" s="116"/>
      <c r="CS66" s="116"/>
      <c r="CT66" s="116"/>
      <c r="CU66" s="116"/>
      <c r="CV66" s="116"/>
      <c r="CW66" s="116"/>
      <c r="CX66" s="116"/>
      <c r="CY66" s="116"/>
      <c r="CZ66" s="116"/>
      <c r="DA66" s="116"/>
      <c r="DB66" s="116"/>
      <c r="DC66" s="116"/>
      <c r="DD66" s="116"/>
      <c r="DE66" s="116"/>
      <c r="DF66" s="116"/>
      <c r="DG66" s="116"/>
      <c r="DH66" s="116"/>
      <c r="DI66" s="116"/>
      <c r="DJ66" s="116"/>
      <c r="DK66" s="116"/>
      <c r="DL66" s="116"/>
      <c r="DM66" s="116"/>
      <c r="DN66" s="116"/>
      <c r="DO66" s="116"/>
      <c r="DP66" s="116"/>
      <c r="DQ66" s="116"/>
      <c r="DR66" s="116"/>
      <c r="DS66" s="116"/>
      <c r="DT66" s="116"/>
      <c r="DU66" s="116"/>
      <c r="DV66" s="116"/>
      <c r="DW66" s="116"/>
      <c r="DX66" s="116"/>
      <c r="DY66" s="116"/>
      <c r="DZ66" s="116"/>
      <c r="EA66" s="116"/>
      <c r="EB66" s="116"/>
      <c r="EC66" s="116"/>
      <c r="ED66" s="116"/>
      <c r="EE66" s="116"/>
      <c r="EF66" s="116"/>
    </row>
    <row r="67" spans="2:136" ht="14.5" x14ac:dyDescent="0.35">
      <c r="B67" s="315">
        <v>29</v>
      </c>
      <c r="C67" s="316"/>
      <c r="D67" s="316"/>
      <c r="Y67" s="116" t="s">
        <v>6513</v>
      </c>
      <c r="Z67" s="116"/>
      <c r="AA67" s="116" t="s">
        <v>6514</v>
      </c>
      <c r="AB67" s="116" t="s">
        <v>6515</v>
      </c>
      <c r="AC67" s="116"/>
      <c r="AD67" s="116" t="s">
        <v>6516</v>
      </c>
      <c r="AE67" s="116" t="s">
        <v>6517</v>
      </c>
      <c r="AF67" s="116" t="s">
        <v>6518</v>
      </c>
      <c r="AG67" s="116"/>
      <c r="AH67" s="116" t="s">
        <v>6519</v>
      </c>
      <c r="AI67" s="116" t="s">
        <v>6520</v>
      </c>
      <c r="AJ67" s="116"/>
      <c r="AK67" s="116"/>
      <c r="AL67" s="116" t="s">
        <v>6521</v>
      </c>
      <c r="AM67" s="116"/>
      <c r="AN67" s="116" t="s">
        <v>6522</v>
      </c>
      <c r="AO67" s="116" t="s">
        <v>6523</v>
      </c>
      <c r="AP67" s="116" t="s">
        <v>6524</v>
      </c>
      <c r="AQ67" s="116" t="s">
        <v>6525</v>
      </c>
      <c r="AR67" s="116" t="s">
        <v>6526</v>
      </c>
      <c r="AS67" s="116" t="s">
        <v>6527</v>
      </c>
      <c r="AT67" s="116"/>
      <c r="AU67" s="116" t="s">
        <v>6528</v>
      </c>
      <c r="AV67" s="116" t="s">
        <v>6529</v>
      </c>
      <c r="AW67" s="116"/>
      <c r="AX67" s="116"/>
      <c r="AY67" s="116"/>
      <c r="AZ67" s="116" t="s">
        <v>6530</v>
      </c>
      <c r="BA67" s="116"/>
      <c r="BB67" s="116"/>
      <c r="BC67" s="116"/>
      <c r="BD67" s="116" t="s">
        <v>6531</v>
      </c>
      <c r="BE67" s="116"/>
      <c r="BF67" s="116"/>
      <c r="BG67" s="116" t="s">
        <v>6532</v>
      </c>
      <c r="BH67" s="116"/>
      <c r="BI67" s="116"/>
      <c r="BJ67" s="116"/>
      <c r="BK67" s="116"/>
      <c r="BL67" s="116"/>
      <c r="BM67" s="116"/>
      <c r="BN67" s="116" t="s">
        <v>8291</v>
      </c>
      <c r="BO67" s="116"/>
      <c r="BP67" s="116"/>
      <c r="BQ67" s="116"/>
      <c r="BR67" s="116"/>
      <c r="BS67" s="116"/>
      <c r="BT67" s="116"/>
      <c r="BU67" s="116"/>
      <c r="BV67" s="116"/>
      <c r="BW67" s="116"/>
      <c r="BX67" s="116"/>
      <c r="BY67" s="116"/>
      <c r="BZ67" s="116"/>
      <c r="CA67" s="116"/>
      <c r="CB67" s="116"/>
      <c r="CC67" s="116"/>
      <c r="CD67" s="116"/>
      <c r="CE67" s="116"/>
      <c r="CF67" s="116"/>
      <c r="CG67" s="116"/>
      <c r="CH67" s="116"/>
      <c r="CI67" s="116"/>
      <c r="CJ67" s="116"/>
      <c r="CK67" s="116"/>
      <c r="CL67" s="116"/>
      <c r="CM67" s="116"/>
      <c r="CN67" s="116"/>
      <c r="CO67" s="116"/>
      <c r="CP67" s="116"/>
      <c r="CQ67" s="116"/>
      <c r="CR67" s="116"/>
      <c r="CS67" s="116"/>
      <c r="CT67" s="116"/>
      <c r="CU67" s="116"/>
      <c r="CV67" s="116"/>
      <c r="CW67" s="116"/>
      <c r="CX67" s="116"/>
      <c r="CY67" s="116"/>
      <c r="CZ67" s="116"/>
      <c r="DA67" s="116"/>
      <c r="DB67" s="116"/>
      <c r="DC67" s="116"/>
      <c r="DD67" s="116"/>
      <c r="DE67" s="116"/>
      <c r="DF67" s="116"/>
      <c r="DG67" s="116"/>
      <c r="DH67" s="116"/>
      <c r="DI67" s="116"/>
      <c r="DJ67" s="116"/>
      <c r="DK67" s="116"/>
      <c r="DL67" s="116"/>
      <c r="DM67" s="116"/>
      <c r="DN67" s="116"/>
      <c r="DO67" s="116"/>
      <c r="DP67" s="116"/>
      <c r="DQ67" s="116"/>
      <c r="DR67" s="116"/>
      <c r="DS67" s="116"/>
      <c r="DT67" s="116"/>
      <c r="DU67" s="116"/>
      <c r="DV67" s="116"/>
      <c r="DW67" s="116"/>
      <c r="DX67" s="116"/>
      <c r="DY67" s="116"/>
      <c r="DZ67" s="116"/>
      <c r="EA67" s="116"/>
      <c r="EB67" s="116"/>
      <c r="EC67" s="116"/>
      <c r="ED67" s="116"/>
      <c r="EE67" s="116"/>
      <c r="EF67" s="116"/>
    </row>
    <row r="68" spans="2:136" ht="14.5" x14ac:dyDescent="0.35">
      <c r="B68" s="315">
        <v>30</v>
      </c>
      <c r="C68" s="316"/>
      <c r="D68" s="316"/>
      <c r="Y68" s="116" t="s">
        <v>6533</v>
      </c>
      <c r="Z68" s="116"/>
      <c r="AA68" s="116" t="s">
        <v>6534</v>
      </c>
      <c r="AB68" s="116" t="s">
        <v>6535</v>
      </c>
      <c r="AC68" s="116"/>
      <c r="AD68" s="116" t="s">
        <v>6536</v>
      </c>
      <c r="AE68" s="116" t="s">
        <v>6537</v>
      </c>
      <c r="AF68" s="116" t="s">
        <v>6538</v>
      </c>
      <c r="AG68" s="116"/>
      <c r="AH68" s="116" t="s">
        <v>6539</v>
      </c>
      <c r="AI68" s="116" t="s">
        <v>6540</v>
      </c>
      <c r="AJ68" s="116"/>
      <c r="AK68" s="116"/>
      <c r="AL68" s="116" t="s">
        <v>6541</v>
      </c>
      <c r="AM68" s="116"/>
      <c r="AN68" s="116" t="s">
        <v>6542</v>
      </c>
      <c r="AO68" s="116" t="s">
        <v>6543</v>
      </c>
      <c r="AP68" s="116" t="s">
        <v>6544</v>
      </c>
      <c r="AQ68" s="116" t="s">
        <v>6545</v>
      </c>
      <c r="AR68" s="116" t="s">
        <v>6546</v>
      </c>
      <c r="AS68" s="116" t="s">
        <v>6547</v>
      </c>
      <c r="AT68" s="116"/>
      <c r="AU68" s="116" t="s">
        <v>6548</v>
      </c>
      <c r="AV68" s="116" t="s">
        <v>6549</v>
      </c>
      <c r="AW68" s="116"/>
      <c r="AX68" s="116"/>
      <c r="AY68" s="116"/>
      <c r="AZ68" s="116" t="s">
        <v>6550</v>
      </c>
      <c r="BA68" s="116"/>
      <c r="BB68" s="116"/>
      <c r="BC68" s="116"/>
      <c r="BD68" s="116" t="s">
        <v>6551</v>
      </c>
      <c r="BE68" s="116"/>
      <c r="BF68" s="116"/>
      <c r="BG68" s="116" t="s">
        <v>6552</v>
      </c>
      <c r="BH68" s="116"/>
      <c r="BI68" s="116"/>
      <c r="BJ68" s="116"/>
      <c r="BK68" s="116"/>
      <c r="BL68" s="116"/>
      <c r="BM68" s="116"/>
      <c r="BN68" s="116" t="s">
        <v>8292</v>
      </c>
      <c r="BO68" s="116"/>
      <c r="BP68" s="116"/>
      <c r="BQ68" s="116"/>
      <c r="BR68" s="116"/>
      <c r="BS68" s="116"/>
      <c r="BT68" s="116"/>
      <c r="BU68" s="116"/>
      <c r="BV68" s="116"/>
      <c r="BW68" s="116"/>
      <c r="BX68" s="116"/>
      <c r="BY68" s="116"/>
      <c r="BZ68" s="116"/>
      <c r="CA68" s="116"/>
      <c r="CB68" s="116"/>
      <c r="CC68" s="116"/>
      <c r="CD68" s="116"/>
      <c r="CE68" s="116"/>
      <c r="CF68" s="116"/>
      <c r="CG68" s="116"/>
      <c r="CH68" s="116"/>
      <c r="CI68" s="116"/>
      <c r="CJ68" s="116"/>
      <c r="CK68" s="116"/>
      <c r="CL68" s="116"/>
      <c r="CM68" s="116"/>
      <c r="CN68" s="116"/>
      <c r="CO68" s="116"/>
      <c r="CP68" s="116"/>
      <c r="CQ68" s="116"/>
      <c r="CR68" s="116"/>
      <c r="CS68" s="116"/>
      <c r="CT68" s="116"/>
      <c r="CU68" s="116"/>
      <c r="CV68" s="116"/>
      <c r="CW68" s="116"/>
      <c r="CX68" s="116"/>
      <c r="CY68" s="116"/>
      <c r="CZ68" s="116"/>
      <c r="DA68" s="116"/>
      <c r="DB68" s="116"/>
      <c r="DC68" s="116"/>
      <c r="DD68" s="116"/>
      <c r="DE68" s="116"/>
      <c r="DF68" s="116"/>
      <c r="DG68" s="116"/>
      <c r="DH68" s="116"/>
      <c r="DI68" s="116"/>
      <c r="DJ68" s="116"/>
      <c r="DK68" s="116"/>
      <c r="DL68" s="116"/>
      <c r="DM68" s="116"/>
      <c r="DN68" s="116"/>
      <c r="DO68" s="116"/>
      <c r="DP68" s="116"/>
      <c r="DQ68" s="116"/>
      <c r="DR68" s="116"/>
      <c r="DS68" s="116"/>
      <c r="DT68" s="116"/>
      <c r="DU68" s="116"/>
      <c r="DV68" s="116"/>
      <c r="DW68" s="116"/>
      <c r="DX68" s="116"/>
      <c r="DY68" s="116"/>
      <c r="DZ68" s="116"/>
      <c r="EA68" s="116"/>
      <c r="EB68" s="116"/>
      <c r="EC68" s="116"/>
      <c r="ED68" s="116"/>
      <c r="EE68" s="116"/>
      <c r="EF68" s="116"/>
    </row>
    <row r="69" spans="2:136" ht="14.5" x14ac:dyDescent="0.35">
      <c r="B69" s="315">
        <v>31</v>
      </c>
      <c r="C69" s="316"/>
      <c r="D69" s="316"/>
      <c r="Y69" s="116" t="s">
        <v>6553</v>
      </c>
      <c r="Z69" s="116"/>
      <c r="AA69" s="116" t="s">
        <v>6554</v>
      </c>
      <c r="AB69" s="116" t="s">
        <v>6555</v>
      </c>
      <c r="AC69" s="116"/>
      <c r="AD69" s="116" t="s">
        <v>6556</v>
      </c>
      <c r="AE69" s="116" t="s">
        <v>6557</v>
      </c>
      <c r="AF69" s="116" t="s">
        <v>6558</v>
      </c>
      <c r="AG69" s="116"/>
      <c r="AH69" s="116" t="s">
        <v>6559</v>
      </c>
      <c r="AI69" s="116" t="s">
        <v>6560</v>
      </c>
      <c r="AJ69" s="116"/>
      <c r="AK69" s="116"/>
      <c r="AL69" s="116"/>
      <c r="AM69" s="116"/>
      <c r="AN69" s="116" t="s">
        <v>6561</v>
      </c>
      <c r="AO69" s="116" t="s">
        <v>6562</v>
      </c>
      <c r="AP69" s="116" t="s">
        <v>6563</v>
      </c>
      <c r="AQ69" s="116" t="s">
        <v>6564</v>
      </c>
      <c r="AR69" s="116" t="s">
        <v>6565</v>
      </c>
      <c r="AS69" s="116" t="s">
        <v>6566</v>
      </c>
      <c r="AT69" s="116"/>
      <c r="AU69" s="116" t="s">
        <v>6567</v>
      </c>
      <c r="AV69" s="116" t="s">
        <v>6568</v>
      </c>
      <c r="AW69" s="116"/>
      <c r="AX69" s="116"/>
      <c r="AY69" s="116"/>
      <c r="AZ69" s="116" t="s">
        <v>6569</v>
      </c>
      <c r="BA69" s="116"/>
      <c r="BB69" s="116"/>
      <c r="BC69" s="116"/>
      <c r="BD69" s="116" t="s">
        <v>6570</v>
      </c>
      <c r="BE69" s="116"/>
      <c r="BF69" s="116"/>
      <c r="BG69" s="116" t="s">
        <v>6571</v>
      </c>
      <c r="BH69" s="116"/>
      <c r="BI69" s="116"/>
      <c r="BJ69" s="116"/>
      <c r="BK69" s="116"/>
      <c r="BL69" s="116"/>
      <c r="BM69" s="116"/>
      <c r="BN69" s="116" t="s">
        <v>8293</v>
      </c>
      <c r="BO69" s="116"/>
      <c r="BP69" s="116"/>
      <c r="BQ69" s="116"/>
      <c r="BR69" s="116"/>
      <c r="BS69" s="116"/>
      <c r="BT69" s="116"/>
      <c r="BU69" s="116"/>
      <c r="BV69" s="116"/>
      <c r="BW69" s="116"/>
      <c r="BX69" s="116"/>
      <c r="BY69" s="116"/>
      <c r="BZ69" s="116"/>
      <c r="CA69" s="116"/>
      <c r="CB69" s="116"/>
      <c r="CC69" s="116"/>
      <c r="CD69" s="116"/>
      <c r="CE69" s="116"/>
      <c r="CF69" s="116"/>
      <c r="CG69" s="116"/>
      <c r="CH69" s="116"/>
      <c r="CI69" s="116"/>
      <c r="CJ69" s="116"/>
      <c r="CK69" s="116"/>
      <c r="CL69" s="116"/>
      <c r="CM69" s="116"/>
      <c r="CN69" s="116"/>
      <c r="CO69" s="116"/>
      <c r="CP69" s="116"/>
      <c r="CQ69" s="116"/>
      <c r="CR69" s="116"/>
      <c r="CS69" s="116"/>
      <c r="CT69" s="116"/>
      <c r="CU69" s="116"/>
      <c r="CV69" s="116"/>
      <c r="CW69" s="116"/>
      <c r="CX69" s="116"/>
      <c r="CY69" s="116"/>
      <c r="CZ69" s="116"/>
      <c r="DA69" s="116"/>
      <c r="DB69" s="116"/>
      <c r="DC69" s="116"/>
      <c r="DD69" s="116"/>
      <c r="DE69" s="116"/>
      <c r="DF69" s="116"/>
      <c r="DG69" s="116"/>
      <c r="DH69" s="116"/>
      <c r="DI69" s="116"/>
      <c r="DJ69" s="116"/>
      <c r="DK69" s="116"/>
      <c r="DL69" s="116"/>
      <c r="DM69" s="116"/>
      <c r="DN69" s="116"/>
      <c r="DO69" s="116"/>
      <c r="DP69" s="116"/>
      <c r="DQ69" s="116"/>
      <c r="DR69" s="116"/>
      <c r="DS69" s="116"/>
      <c r="DT69" s="116"/>
      <c r="DU69" s="116"/>
      <c r="DV69" s="116"/>
      <c r="DW69" s="116"/>
      <c r="DX69" s="116"/>
      <c r="DY69" s="116"/>
      <c r="DZ69" s="116"/>
      <c r="EA69" s="116"/>
      <c r="EB69" s="116"/>
      <c r="EC69" s="116"/>
      <c r="ED69" s="116"/>
      <c r="EE69" s="116"/>
      <c r="EF69" s="116"/>
    </row>
    <row r="70" spans="2:136" ht="14.5" x14ac:dyDescent="0.35">
      <c r="B70" s="315">
        <v>32</v>
      </c>
      <c r="C70" s="316"/>
      <c r="D70" s="316"/>
      <c r="Y70" s="116" t="s">
        <v>6572</v>
      </c>
      <c r="Z70" s="116"/>
      <c r="AA70" s="116" t="s">
        <v>6573</v>
      </c>
      <c r="AB70" s="116" t="s">
        <v>6574</v>
      </c>
      <c r="AC70" s="116"/>
      <c r="AD70" s="116" t="s">
        <v>6575</v>
      </c>
      <c r="AE70" s="116" t="s">
        <v>6576</v>
      </c>
      <c r="AF70" s="116" t="s">
        <v>6577</v>
      </c>
      <c r="AG70" s="116"/>
      <c r="AH70" s="116" t="s">
        <v>6578</v>
      </c>
      <c r="AI70" s="116" t="s">
        <v>6579</v>
      </c>
      <c r="AJ70" s="116"/>
      <c r="AK70" s="116"/>
      <c r="AL70" s="116"/>
      <c r="AM70" s="116"/>
      <c r="AN70" s="116" t="s">
        <v>6580</v>
      </c>
      <c r="AO70" s="116" t="s">
        <v>6581</v>
      </c>
      <c r="AP70" s="116" t="s">
        <v>6582</v>
      </c>
      <c r="AQ70" s="116" t="s">
        <v>6583</v>
      </c>
      <c r="AR70" s="116" t="s">
        <v>6584</v>
      </c>
      <c r="AS70" s="116" t="s">
        <v>6585</v>
      </c>
      <c r="AT70" s="116"/>
      <c r="AU70" s="116" t="s">
        <v>6586</v>
      </c>
      <c r="AV70" s="116" t="s">
        <v>6587</v>
      </c>
      <c r="AW70" s="116"/>
      <c r="AX70" s="116"/>
      <c r="AY70" s="116"/>
      <c r="AZ70" s="116" t="s">
        <v>6588</v>
      </c>
      <c r="BA70" s="116"/>
      <c r="BB70" s="116"/>
      <c r="BC70" s="116"/>
      <c r="BD70" s="116" t="s">
        <v>6589</v>
      </c>
      <c r="BE70" s="116"/>
      <c r="BF70" s="116"/>
      <c r="BG70" s="116" t="s">
        <v>6590</v>
      </c>
      <c r="BH70" s="116"/>
      <c r="BI70" s="116"/>
      <c r="BJ70" s="116"/>
      <c r="BK70" s="116"/>
      <c r="BL70" s="116"/>
      <c r="BM70" s="116"/>
      <c r="BN70" s="116" t="s">
        <v>8294</v>
      </c>
      <c r="BO70" s="116"/>
      <c r="BP70" s="116"/>
      <c r="BQ70" s="116"/>
      <c r="BR70" s="116"/>
      <c r="BS70" s="116"/>
      <c r="BT70" s="116"/>
      <c r="BU70" s="116"/>
      <c r="BV70" s="116"/>
      <c r="BW70" s="116"/>
      <c r="BX70" s="116"/>
      <c r="BY70" s="116"/>
      <c r="BZ70" s="116"/>
      <c r="CA70" s="116"/>
      <c r="CB70" s="116"/>
      <c r="CC70" s="116"/>
      <c r="CD70" s="116"/>
      <c r="CE70" s="116"/>
      <c r="CF70" s="116"/>
      <c r="CG70" s="116"/>
      <c r="CH70" s="116"/>
      <c r="CI70" s="116"/>
      <c r="CJ70" s="116"/>
      <c r="CK70" s="116"/>
      <c r="CL70" s="116"/>
      <c r="CM70" s="116"/>
      <c r="CN70" s="116"/>
      <c r="CO70" s="116"/>
      <c r="CP70" s="116"/>
      <c r="CQ70" s="116"/>
      <c r="CR70" s="116"/>
      <c r="CS70" s="116"/>
      <c r="CT70" s="116"/>
      <c r="CU70" s="116"/>
      <c r="CV70" s="116"/>
      <c r="CW70" s="116"/>
      <c r="CX70" s="116"/>
      <c r="CY70" s="116"/>
      <c r="CZ70" s="116"/>
      <c r="DA70" s="116"/>
      <c r="DB70" s="116"/>
      <c r="DC70" s="116"/>
      <c r="DD70" s="116"/>
      <c r="DE70" s="116"/>
      <c r="DF70" s="116"/>
      <c r="DG70" s="116"/>
      <c r="DH70" s="116"/>
      <c r="DI70" s="116"/>
      <c r="DJ70" s="116"/>
      <c r="DK70" s="116"/>
      <c r="DL70" s="116"/>
      <c r="DM70" s="116"/>
      <c r="DN70" s="116"/>
      <c r="DO70" s="116"/>
      <c r="DP70" s="116"/>
      <c r="DQ70" s="116"/>
      <c r="DR70" s="116"/>
      <c r="DS70" s="116"/>
      <c r="DT70" s="116"/>
      <c r="DU70" s="116"/>
      <c r="DV70" s="116"/>
      <c r="DW70" s="116"/>
      <c r="DX70" s="116"/>
      <c r="DY70" s="116"/>
      <c r="DZ70" s="116"/>
      <c r="EA70" s="116"/>
      <c r="EB70" s="116"/>
      <c r="EC70" s="116"/>
      <c r="ED70" s="116"/>
      <c r="EE70" s="116"/>
      <c r="EF70" s="116"/>
    </row>
    <row r="71" spans="2:136" ht="14.5" x14ac:dyDescent="0.35">
      <c r="B71" s="315">
        <v>33</v>
      </c>
      <c r="C71" s="316"/>
      <c r="D71" s="316"/>
      <c r="Y71" s="116" t="s">
        <v>6591</v>
      </c>
      <c r="Z71" s="116"/>
      <c r="AA71" s="116" t="s">
        <v>6592</v>
      </c>
      <c r="AB71" s="116" t="s">
        <v>6593</v>
      </c>
      <c r="AC71" s="116"/>
      <c r="AD71" s="116" t="s">
        <v>6594</v>
      </c>
      <c r="AE71" s="116" t="s">
        <v>6595</v>
      </c>
      <c r="AF71" s="116" t="s">
        <v>6596</v>
      </c>
      <c r="AG71" s="116"/>
      <c r="AH71" s="116" t="s">
        <v>6597</v>
      </c>
      <c r="AI71" s="116" t="s">
        <v>6598</v>
      </c>
      <c r="AJ71" s="116"/>
      <c r="AK71" s="116"/>
      <c r="AL71" s="116"/>
      <c r="AM71" s="116"/>
      <c r="AN71" s="116" t="s">
        <v>6599</v>
      </c>
      <c r="AO71" s="116" t="s">
        <v>6600</v>
      </c>
      <c r="AP71" s="116" t="s">
        <v>6601</v>
      </c>
      <c r="AQ71" s="116" t="s">
        <v>6602</v>
      </c>
      <c r="AR71" s="116" t="s">
        <v>6603</v>
      </c>
      <c r="AS71" s="116" t="s">
        <v>6604</v>
      </c>
      <c r="AT71" s="116"/>
      <c r="AU71" s="116" t="s">
        <v>6605</v>
      </c>
      <c r="AV71" s="116" t="s">
        <v>6606</v>
      </c>
      <c r="AW71" s="116"/>
      <c r="AX71" s="116"/>
      <c r="AY71" s="116"/>
      <c r="AZ71" s="116" t="s">
        <v>6607</v>
      </c>
      <c r="BA71" s="116"/>
      <c r="BB71" s="116"/>
      <c r="BC71" s="116"/>
      <c r="BD71" s="116" t="s">
        <v>6608</v>
      </c>
      <c r="BE71" s="116"/>
      <c r="BF71" s="116"/>
      <c r="BG71" s="116" t="s">
        <v>6609</v>
      </c>
      <c r="BH71" s="116"/>
      <c r="BI71" s="116"/>
      <c r="BJ71" s="116"/>
      <c r="BK71" s="116"/>
      <c r="BL71" s="116"/>
      <c r="BM71" s="116"/>
      <c r="BN71" s="116" t="s">
        <v>8295</v>
      </c>
      <c r="BO71" s="116"/>
      <c r="BP71" s="116"/>
      <c r="BQ71" s="116"/>
      <c r="BR71" s="116"/>
      <c r="BS71" s="116"/>
      <c r="BT71" s="116"/>
      <c r="BU71" s="116"/>
      <c r="BV71" s="116"/>
      <c r="BW71" s="116"/>
      <c r="BX71" s="116"/>
      <c r="BY71" s="116"/>
      <c r="BZ71" s="116"/>
      <c r="CA71" s="116"/>
      <c r="CB71" s="116"/>
      <c r="CC71" s="116"/>
      <c r="CD71" s="116"/>
      <c r="CE71" s="116"/>
      <c r="CF71" s="116"/>
      <c r="CG71" s="116"/>
      <c r="CH71" s="116"/>
      <c r="CI71" s="116"/>
      <c r="CJ71" s="116"/>
      <c r="CK71" s="116"/>
      <c r="CL71" s="116"/>
      <c r="CM71" s="116"/>
      <c r="CN71" s="116"/>
      <c r="CO71" s="116"/>
      <c r="CP71" s="116"/>
      <c r="CQ71" s="116"/>
      <c r="CR71" s="116"/>
      <c r="CS71" s="116"/>
      <c r="CT71" s="116"/>
      <c r="CU71" s="116"/>
      <c r="CV71" s="116"/>
      <c r="CW71" s="116"/>
      <c r="CX71" s="116"/>
      <c r="CY71" s="116"/>
      <c r="CZ71" s="116"/>
      <c r="DA71" s="116"/>
      <c r="DB71" s="116"/>
      <c r="DC71" s="116"/>
      <c r="DD71" s="116"/>
      <c r="DE71" s="116"/>
      <c r="DF71" s="116"/>
      <c r="DG71" s="116"/>
      <c r="DH71" s="116"/>
      <c r="DI71" s="116"/>
      <c r="DJ71" s="116"/>
      <c r="DK71" s="116"/>
      <c r="DL71" s="116"/>
      <c r="DM71" s="116"/>
      <c r="DN71" s="116"/>
      <c r="DO71" s="116"/>
      <c r="DP71" s="116"/>
      <c r="DQ71" s="116"/>
      <c r="DR71" s="116"/>
      <c r="DS71" s="116"/>
      <c r="DT71" s="116"/>
      <c r="DU71" s="116"/>
      <c r="DV71" s="116"/>
      <c r="DW71" s="116"/>
      <c r="DX71" s="116"/>
      <c r="DY71" s="116"/>
      <c r="DZ71" s="116"/>
      <c r="EA71" s="116"/>
      <c r="EB71" s="116"/>
      <c r="EC71" s="116"/>
      <c r="ED71" s="116"/>
      <c r="EE71" s="116"/>
      <c r="EF71" s="116"/>
    </row>
    <row r="72" spans="2:136" ht="14.5" x14ac:dyDescent="0.35">
      <c r="B72" s="315">
        <v>34</v>
      </c>
      <c r="C72" s="316"/>
      <c r="D72" s="316"/>
      <c r="Y72" s="116" t="s">
        <v>6610</v>
      </c>
      <c r="Z72" s="116"/>
      <c r="AA72" s="116" t="s">
        <v>6611</v>
      </c>
      <c r="AB72" s="116" t="s">
        <v>6612</v>
      </c>
      <c r="AC72" s="116"/>
      <c r="AD72" s="116" t="s">
        <v>6613</v>
      </c>
      <c r="AE72" s="116" t="s">
        <v>6614</v>
      </c>
      <c r="AF72" s="116" t="s">
        <v>6615</v>
      </c>
      <c r="AG72" s="116"/>
      <c r="AH72" s="116" t="s">
        <v>6616</v>
      </c>
      <c r="AI72" s="116" t="s">
        <v>6617</v>
      </c>
      <c r="AJ72" s="116"/>
      <c r="AK72" s="116"/>
      <c r="AL72" s="116"/>
      <c r="AM72" s="116"/>
      <c r="AN72" s="116" t="s">
        <v>6618</v>
      </c>
      <c r="AO72" s="116" t="s">
        <v>6619</v>
      </c>
      <c r="AP72" s="116" t="s">
        <v>6620</v>
      </c>
      <c r="AQ72" s="116" t="s">
        <v>6621</v>
      </c>
      <c r="AR72" s="116" t="s">
        <v>6622</v>
      </c>
      <c r="AS72" s="116" t="s">
        <v>6623</v>
      </c>
      <c r="AT72" s="116"/>
      <c r="AU72" s="116" t="s">
        <v>6624</v>
      </c>
      <c r="AV72" s="116" t="s">
        <v>6625</v>
      </c>
      <c r="AW72" s="116"/>
      <c r="AX72" s="116"/>
      <c r="AY72" s="116"/>
      <c r="AZ72" s="116" t="s">
        <v>6626</v>
      </c>
      <c r="BA72" s="116"/>
      <c r="BB72" s="116"/>
      <c r="BC72" s="116"/>
      <c r="BD72" s="116" t="s">
        <v>6627</v>
      </c>
      <c r="BE72" s="116"/>
      <c r="BF72" s="116"/>
      <c r="BG72" s="116" t="s">
        <v>6628</v>
      </c>
      <c r="BH72" s="116"/>
      <c r="BI72" s="116"/>
      <c r="BJ72" s="116"/>
      <c r="BK72" s="116"/>
      <c r="BL72" s="116"/>
      <c r="BM72" s="116"/>
      <c r="BN72" s="116" t="s">
        <v>8296</v>
      </c>
      <c r="BO72" s="116"/>
      <c r="BP72" s="116"/>
      <c r="BQ72" s="116"/>
      <c r="BR72" s="116"/>
      <c r="BS72" s="116"/>
      <c r="BT72" s="116"/>
      <c r="BU72" s="116"/>
      <c r="BV72" s="116"/>
      <c r="BW72" s="116"/>
      <c r="BX72" s="116"/>
      <c r="BY72" s="116"/>
      <c r="BZ72" s="116"/>
      <c r="CA72" s="116"/>
      <c r="CB72" s="116"/>
      <c r="CC72" s="116"/>
      <c r="CD72" s="116"/>
      <c r="CE72" s="116"/>
      <c r="CF72" s="116"/>
      <c r="CG72" s="116"/>
      <c r="CH72" s="116"/>
      <c r="CI72" s="116"/>
      <c r="CJ72" s="116"/>
      <c r="CK72" s="116"/>
      <c r="CL72" s="116"/>
      <c r="CM72" s="116"/>
      <c r="CN72" s="116"/>
      <c r="CO72" s="116"/>
      <c r="CP72" s="116"/>
      <c r="CQ72" s="116"/>
      <c r="CR72" s="116"/>
      <c r="CS72" s="116"/>
      <c r="CT72" s="116"/>
      <c r="CU72" s="116"/>
      <c r="CV72" s="116"/>
      <c r="CW72" s="116"/>
      <c r="CX72" s="116"/>
      <c r="CY72" s="116"/>
      <c r="CZ72" s="116"/>
      <c r="DA72" s="116"/>
      <c r="DB72" s="116"/>
      <c r="DC72" s="116"/>
      <c r="DD72" s="116"/>
      <c r="DE72" s="116"/>
      <c r="DF72" s="116"/>
      <c r="DG72" s="116"/>
      <c r="DH72" s="116"/>
      <c r="DI72" s="116"/>
      <c r="DJ72" s="116"/>
      <c r="DK72" s="116"/>
      <c r="DL72" s="116"/>
      <c r="DM72" s="116"/>
      <c r="DN72" s="116"/>
      <c r="DO72" s="116"/>
      <c r="DP72" s="116"/>
      <c r="DQ72" s="116"/>
      <c r="DR72" s="116"/>
      <c r="DS72" s="116"/>
      <c r="DT72" s="116"/>
      <c r="DU72" s="116"/>
      <c r="DV72" s="116"/>
      <c r="DW72" s="116"/>
      <c r="DX72" s="116"/>
      <c r="DY72" s="116"/>
      <c r="DZ72" s="116"/>
      <c r="EA72" s="116"/>
      <c r="EB72" s="116"/>
      <c r="EC72" s="116"/>
      <c r="ED72" s="116"/>
      <c r="EE72" s="116"/>
      <c r="EF72" s="116"/>
    </row>
    <row r="73" spans="2:136" ht="14.5" x14ac:dyDescent="0.35">
      <c r="B73" s="315">
        <v>35</v>
      </c>
      <c r="C73" s="316"/>
      <c r="D73" s="316"/>
      <c r="Y73" s="116" t="s">
        <v>6629</v>
      </c>
      <c r="Z73" s="116"/>
      <c r="AA73" s="116" t="s">
        <v>6630</v>
      </c>
      <c r="AB73" s="116" t="s">
        <v>6631</v>
      </c>
      <c r="AC73" s="116"/>
      <c r="AD73" s="116" t="s">
        <v>6632</v>
      </c>
      <c r="AE73" s="116" t="s">
        <v>6633</v>
      </c>
      <c r="AF73" s="116" t="s">
        <v>6634</v>
      </c>
      <c r="AG73" s="116"/>
      <c r="AH73" s="116" t="s">
        <v>6635</v>
      </c>
      <c r="AI73" s="116" t="s">
        <v>6636</v>
      </c>
      <c r="AJ73" s="116"/>
      <c r="AK73" s="116"/>
      <c r="AL73" s="116"/>
      <c r="AM73" s="116"/>
      <c r="AN73" s="116" t="s">
        <v>6637</v>
      </c>
      <c r="AO73" s="116" t="s">
        <v>6638</v>
      </c>
      <c r="AP73" s="116" t="s">
        <v>6639</v>
      </c>
      <c r="AQ73" s="116" t="s">
        <v>6640</v>
      </c>
      <c r="AR73" s="116" t="s">
        <v>6641</v>
      </c>
      <c r="AS73" s="116" t="s">
        <v>6642</v>
      </c>
      <c r="AT73" s="116"/>
      <c r="AU73" s="116" t="s">
        <v>6643</v>
      </c>
      <c r="AV73" s="116" t="s">
        <v>6644</v>
      </c>
      <c r="AW73" s="116"/>
      <c r="AX73" s="116"/>
      <c r="AY73" s="116"/>
      <c r="AZ73" s="116" t="s">
        <v>6645</v>
      </c>
      <c r="BA73" s="116"/>
      <c r="BB73" s="116"/>
      <c r="BC73" s="116"/>
      <c r="BD73" s="116" t="s">
        <v>6646</v>
      </c>
      <c r="BE73" s="116"/>
      <c r="BF73" s="116"/>
      <c r="BG73" s="116" t="s">
        <v>6647</v>
      </c>
      <c r="BH73" s="116"/>
      <c r="BI73" s="116"/>
      <c r="BJ73" s="116"/>
      <c r="BK73" s="116"/>
      <c r="BL73" s="116"/>
      <c r="BM73" s="116"/>
      <c r="BN73" s="116" t="s">
        <v>8297</v>
      </c>
      <c r="BO73" s="116"/>
      <c r="BP73" s="116"/>
      <c r="BQ73" s="116"/>
      <c r="BR73" s="116"/>
      <c r="BS73" s="116"/>
      <c r="BT73" s="116"/>
      <c r="BU73" s="116"/>
      <c r="BV73" s="116"/>
      <c r="BW73" s="116"/>
      <c r="BX73" s="116"/>
      <c r="BY73" s="116"/>
      <c r="BZ73" s="116"/>
      <c r="CA73" s="116"/>
      <c r="CB73" s="116"/>
      <c r="CC73" s="116"/>
      <c r="CD73" s="116"/>
      <c r="CE73" s="116"/>
      <c r="CF73" s="116"/>
      <c r="CG73" s="116"/>
      <c r="CH73" s="116"/>
      <c r="CI73" s="116"/>
      <c r="CJ73" s="116"/>
      <c r="CK73" s="116"/>
      <c r="CL73" s="116"/>
      <c r="CM73" s="116"/>
      <c r="CN73" s="116"/>
      <c r="CO73" s="116"/>
      <c r="CP73" s="116"/>
      <c r="CQ73" s="116"/>
      <c r="CR73" s="116"/>
      <c r="CS73" s="116"/>
      <c r="CT73" s="116"/>
      <c r="CU73" s="116"/>
      <c r="CV73" s="116"/>
      <c r="CW73" s="116"/>
      <c r="CX73" s="116"/>
      <c r="CY73" s="116"/>
      <c r="CZ73" s="116"/>
      <c r="DA73" s="116"/>
      <c r="DB73" s="116"/>
      <c r="DC73" s="116"/>
      <c r="DD73" s="116"/>
      <c r="DE73" s="116"/>
      <c r="DF73" s="116"/>
      <c r="DG73" s="116"/>
      <c r="DH73" s="116"/>
      <c r="DI73" s="116"/>
      <c r="DJ73" s="116"/>
      <c r="DK73" s="116"/>
      <c r="DL73" s="116"/>
      <c r="DM73" s="116"/>
      <c r="DN73" s="116"/>
      <c r="DO73" s="116"/>
      <c r="DP73" s="116"/>
      <c r="DQ73" s="116"/>
      <c r="DR73" s="116"/>
      <c r="DS73" s="116"/>
      <c r="DT73" s="116"/>
      <c r="DU73" s="116"/>
      <c r="DV73" s="116"/>
      <c r="DW73" s="116"/>
      <c r="DX73" s="116"/>
      <c r="DY73" s="116"/>
      <c r="DZ73" s="116"/>
      <c r="EA73" s="116"/>
      <c r="EB73" s="116"/>
      <c r="EC73" s="116"/>
      <c r="ED73" s="116"/>
      <c r="EE73" s="116"/>
      <c r="EF73" s="116"/>
    </row>
    <row r="74" spans="2:136" ht="14.5" x14ac:dyDescent="0.35">
      <c r="B74" s="315">
        <v>36</v>
      </c>
      <c r="C74" s="316"/>
      <c r="D74" s="316"/>
      <c r="Y74" s="116" t="s">
        <v>6648</v>
      </c>
      <c r="Z74" s="116"/>
      <c r="AA74" s="116" t="s">
        <v>6649</v>
      </c>
      <c r="AB74" s="116" t="s">
        <v>6650</v>
      </c>
      <c r="AC74" s="116"/>
      <c r="AD74" s="116" t="s">
        <v>6651</v>
      </c>
      <c r="AE74" s="116" t="s">
        <v>6652</v>
      </c>
      <c r="AF74" s="116" t="s">
        <v>6653</v>
      </c>
      <c r="AG74" s="116"/>
      <c r="AH74" s="116" t="s">
        <v>6654</v>
      </c>
      <c r="AI74" s="116" t="s">
        <v>6655</v>
      </c>
      <c r="AJ74" s="116"/>
      <c r="AK74" s="116"/>
      <c r="AL74" s="116"/>
      <c r="AM74" s="116"/>
      <c r="AN74" s="116" t="s">
        <v>6656</v>
      </c>
      <c r="AO74" s="116" t="s">
        <v>6657</v>
      </c>
      <c r="AP74" s="116" t="s">
        <v>6658</v>
      </c>
      <c r="AQ74" s="116" t="s">
        <v>6659</v>
      </c>
      <c r="AR74" s="116" t="s">
        <v>6660</v>
      </c>
      <c r="AS74" s="116" t="s">
        <v>6661</v>
      </c>
      <c r="AT74" s="116"/>
      <c r="AU74" s="116"/>
      <c r="AV74" s="116" t="s">
        <v>6662</v>
      </c>
      <c r="AW74" s="116"/>
      <c r="AX74" s="116"/>
      <c r="AY74" s="116"/>
      <c r="AZ74" s="116"/>
      <c r="BA74" s="116"/>
      <c r="BB74" s="116"/>
      <c r="BC74" s="116"/>
      <c r="BD74" s="116" t="s">
        <v>6663</v>
      </c>
      <c r="BE74" s="116"/>
      <c r="BF74" s="116"/>
      <c r="BG74" s="116" t="s">
        <v>6664</v>
      </c>
      <c r="BH74" s="116"/>
      <c r="BI74" s="116"/>
      <c r="BJ74" s="116"/>
      <c r="BK74" s="116"/>
      <c r="BL74" s="116"/>
      <c r="BM74" s="116"/>
      <c r="BN74" s="116" t="s">
        <v>8298</v>
      </c>
      <c r="BO74" s="116"/>
      <c r="BP74" s="116"/>
      <c r="BQ74" s="116"/>
      <c r="BR74" s="116"/>
      <c r="BS74" s="116"/>
      <c r="BT74" s="116"/>
      <c r="BU74" s="116"/>
      <c r="BV74" s="116"/>
      <c r="BW74" s="116"/>
      <c r="BX74" s="116"/>
      <c r="BY74" s="116"/>
      <c r="BZ74" s="116"/>
      <c r="CA74" s="116"/>
      <c r="CB74" s="116"/>
      <c r="CC74" s="116"/>
      <c r="CD74" s="116"/>
      <c r="CE74" s="116"/>
      <c r="CF74" s="116"/>
      <c r="CG74" s="116"/>
      <c r="CH74" s="116"/>
      <c r="CI74" s="116"/>
      <c r="CJ74" s="116"/>
      <c r="CK74" s="116"/>
      <c r="CL74" s="116"/>
      <c r="CM74" s="116"/>
      <c r="CN74" s="116"/>
      <c r="CO74" s="116"/>
      <c r="CP74" s="116"/>
      <c r="CQ74" s="116"/>
      <c r="CR74" s="116"/>
      <c r="CS74" s="116"/>
      <c r="CT74" s="116"/>
      <c r="CU74" s="116"/>
      <c r="CV74" s="116"/>
      <c r="CW74" s="116"/>
      <c r="CX74" s="116"/>
      <c r="CY74" s="116"/>
      <c r="CZ74" s="116"/>
      <c r="DA74" s="116"/>
      <c r="DB74" s="116"/>
      <c r="DC74" s="116"/>
      <c r="DD74" s="116"/>
      <c r="DE74" s="116"/>
      <c r="DF74" s="116"/>
      <c r="DG74" s="116"/>
      <c r="DH74" s="116"/>
      <c r="DI74" s="116"/>
      <c r="DJ74" s="116"/>
      <c r="DK74" s="116"/>
      <c r="DL74" s="116"/>
      <c r="DM74" s="116"/>
      <c r="DN74" s="116"/>
      <c r="DO74" s="116"/>
      <c r="DP74" s="116"/>
      <c r="DQ74" s="116"/>
      <c r="DR74" s="116"/>
      <c r="DS74" s="116"/>
      <c r="DT74" s="116"/>
      <c r="DU74" s="116"/>
      <c r="DV74" s="116"/>
      <c r="DW74" s="116"/>
      <c r="DX74" s="116"/>
      <c r="DY74" s="116"/>
      <c r="DZ74" s="116"/>
      <c r="EA74" s="116"/>
      <c r="EB74" s="116"/>
      <c r="EC74" s="116"/>
      <c r="ED74" s="116"/>
      <c r="EE74" s="116"/>
      <c r="EF74" s="116"/>
    </row>
    <row r="75" spans="2:136" ht="14.5" x14ac:dyDescent="0.35">
      <c r="B75" s="315">
        <v>37</v>
      </c>
      <c r="C75" s="316"/>
      <c r="D75" s="316"/>
      <c r="Y75" s="116" t="s">
        <v>6665</v>
      </c>
      <c r="Z75" s="116"/>
      <c r="AA75" s="116" t="s">
        <v>6666</v>
      </c>
      <c r="AB75" s="116" t="s">
        <v>6667</v>
      </c>
      <c r="AC75" s="116"/>
      <c r="AD75" s="116" t="s">
        <v>6668</v>
      </c>
      <c r="AE75" s="116" t="s">
        <v>6669</v>
      </c>
      <c r="AF75" s="116" t="s">
        <v>6670</v>
      </c>
      <c r="AG75" s="116"/>
      <c r="AH75" s="116" t="s">
        <v>6671</v>
      </c>
      <c r="AI75" s="116" t="s">
        <v>6672</v>
      </c>
      <c r="AJ75" s="116"/>
      <c r="AK75" s="116"/>
      <c r="AL75" s="116"/>
      <c r="AM75" s="116"/>
      <c r="AN75" s="116" t="s">
        <v>6673</v>
      </c>
      <c r="AO75" s="116" t="s">
        <v>6674</v>
      </c>
      <c r="AP75" s="116" t="s">
        <v>6675</v>
      </c>
      <c r="AQ75" s="116" t="s">
        <v>6676</v>
      </c>
      <c r="AR75" s="116" t="s">
        <v>6677</v>
      </c>
      <c r="AS75" s="116" t="s">
        <v>6678</v>
      </c>
      <c r="AT75" s="116"/>
      <c r="AU75" s="116"/>
      <c r="AV75" s="116" t="s">
        <v>6679</v>
      </c>
      <c r="AW75" s="116"/>
      <c r="AX75" s="116"/>
      <c r="AY75" s="116"/>
      <c r="AZ75" s="116"/>
      <c r="BA75" s="116"/>
      <c r="BB75" s="116"/>
      <c r="BC75" s="116"/>
      <c r="BD75" s="116" t="s">
        <v>6680</v>
      </c>
      <c r="BE75" s="116"/>
      <c r="BF75" s="116"/>
      <c r="BG75" s="116" t="s">
        <v>6681</v>
      </c>
      <c r="BH75" s="116"/>
      <c r="BI75" s="116"/>
      <c r="BJ75" s="116"/>
      <c r="BK75" s="116"/>
      <c r="BL75" s="116"/>
      <c r="BM75" s="116"/>
      <c r="BN75" s="116" t="s">
        <v>8299</v>
      </c>
      <c r="BO75" s="116"/>
      <c r="BP75" s="116"/>
      <c r="BQ75" s="116"/>
      <c r="BR75" s="116"/>
      <c r="BS75" s="116"/>
      <c r="BT75" s="116"/>
      <c r="BU75" s="116"/>
      <c r="BV75" s="116"/>
      <c r="BW75" s="116"/>
      <c r="BX75" s="116"/>
      <c r="BY75" s="116"/>
      <c r="BZ75" s="116"/>
      <c r="CA75" s="116"/>
      <c r="CB75" s="116"/>
      <c r="CC75" s="116"/>
      <c r="CD75" s="116"/>
      <c r="CE75" s="116"/>
      <c r="CF75" s="116"/>
      <c r="CG75" s="116"/>
      <c r="CH75" s="116"/>
      <c r="CI75" s="116"/>
      <c r="CJ75" s="116"/>
      <c r="CK75" s="116"/>
      <c r="CL75" s="116"/>
      <c r="CM75" s="116"/>
      <c r="CN75" s="116"/>
      <c r="CO75" s="116"/>
      <c r="CP75" s="116"/>
      <c r="CQ75" s="116"/>
      <c r="CR75" s="116"/>
      <c r="CS75" s="116"/>
      <c r="CT75" s="116"/>
      <c r="CU75" s="116"/>
      <c r="CV75" s="116"/>
      <c r="CW75" s="116"/>
      <c r="CX75" s="116"/>
      <c r="CY75" s="116"/>
      <c r="CZ75" s="116"/>
      <c r="DA75" s="116"/>
      <c r="DB75" s="116"/>
      <c r="DC75" s="116"/>
      <c r="DD75" s="116"/>
      <c r="DE75" s="116"/>
      <c r="DF75" s="116"/>
      <c r="DG75" s="116"/>
      <c r="DH75" s="116"/>
      <c r="DI75" s="116"/>
      <c r="DJ75" s="116"/>
      <c r="DK75" s="116"/>
      <c r="DL75" s="116"/>
      <c r="DM75" s="116"/>
      <c r="DN75" s="116"/>
      <c r="DO75" s="116"/>
      <c r="DP75" s="116"/>
      <c r="DQ75" s="116"/>
      <c r="DR75" s="116"/>
      <c r="DS75" s="116"/>
      <c r="DT75" s="116"/>
      <c r="DU75" s="116"/>
      <c r="DV75" s="116"/>
      <c r="DW75" s="116"/>
      <c r="DX75" s="116"/>
      <c r="DY75" s="116"/>
      <c r="DZ75" s="116"/>
      <c r="EA75" s="116"/>
      <c r="EB75" s="116"/>
      <c r="EC75" s="116"/>
      <c r="ED75" s="116"/>
      <c r="EE75" s="116"/>
      <c r="EF75" s="116"/>
    </row>
    <row r="76" spans="2:136" ht="14.5" x14ac:dyDescent="0.35">
      <c r="B76" s="315">
        <v>38</v>
      </c>
      <c r="C76" s="316"/>
      <c r="D76" s="316"/>
      <c r="Y76" s="116" t="s">
        <v>6682</v>
      </c>
      <c r="Z76" s="116"/>
      <c r="AA76" s="116" t="s">
        <v>6683</v>
      </c>
      <c r="AB76" s="116" t="s">
        <v>6684</v>
      </c>
      <c r="AC76" s="116"/>
      <c r="AD76" s="116" t="s">
        <v>6685</v>
      </c>
      <c r="AE76" s="116" t="s">
        <v>6686</v>
      </c>
      <c r="AF76" s="116" t="s">
        <v>6687</v>
      </c>
      <c r="AG76" s="116"/>
      <c r="AH76" s="116" t="s">
        <v>6688</v>
      </c>
      <c r="AI76" s="116" t="s">
        <v>6689</v>
      </c>
      <c r="AJ76" s="116"/>
      <c r="AK76" s="116"/>
      <c r="AL76" s="116"/>
      <c r="AM76" s="116"/>
      <c r="AN76" s="116" t="s">
        <v>6690</v>
      </c>
      <c r="AO76" s="116" t="s">
        <v>6691</v>
      </c>
      <c r="AP76" s="116" t="s">
        <v>6692</v>
      </c>
      <c r="AQ76" s="116" t="s">
        <v>6693</v>
      </c>
      <c r="AR76" s="116" t="s">
        <v>6694</v>
      </c>
      <c r="AS76" s="116" t="s">
        <v>6695</v>
      </c>
      <c r="AT76" s="116"/>
      <c r="AU76" s="116"/>
      <c r="AV76" s="116" t="s">
        <v>6696</v>
      </c>
      <c r="AW76" s="116"/>
      <c r="AX76" s="116"/>
      <c r="AY76" s="116"/>
      <c r="AZ76" s="116"/>
      <c r="BA76" s="116"/>
      <c r="BB76" s="116"/>
      <c r="BC76" s="116"/>
      <c r="BD76" s="116" t="s">
        <v>6697</v>
      </c>
      <c r="BE76" s="116"/>
      <c r="BF76" s="116"/>
      <c r="BG76" s="116" t="s">
        <v>6698</v>
      </c>
      <c r="BH76" s="116"/>
      <c r="BI76" s="116"/>
      <c r="BJ76" s="116"/>
      <c r="BK76" s="116"/>
      <c r="BL76" s="116"/>
      <c r="BM76" s="116"/>
      <c r="BN76" s="116" t="s">
        <v>8300</v>
      </c>
      <c r="BO76" s="116"/>
      <c r="BP76" s="116"/>
      <c r="BQ76" s="116"/>
      <c r="BR76" s="116"/>
      <c r="BS76" s="116"/>
      <c r="BT76" s="116"/>
      <c r="BU76" s="116"/>
      <c r="BV76" s="116"/>
      <c r="BW76" s="116"/>
      <c r="BX76" s="116"/>
      <c r="BY76" s="116"/>
      <c r="BZ76" s="116"/>
      <c r="CA76" s="116"/>
      <c r="CB76" s="116"/>
      <c r="CC76" s="116"/>
      <c r="CD76" s="116"/>
      <c r="CE76" s="116"/>
      <c r="CF76" s="116"/>
      <c r="CG76" s="116"/>
      <c r="CH76" s="116"/>
      <c r="CI76" s="116"/>
      <c r="CJ76" s="116"/>
      <c r="CK76" s="116"/>
      <c r="CL76" s="116"/>
      <c r="CM76" s="116"/>
      <c r="CN76" s="116"/>
      <c r="CO76" s="116"/>
      <c r="CP76" s="116"/>
      <c r="CQ76" s="116"/>
      <c r="CR76" s="116"/>
      <c r="CS76" s="116"/>
      <c r="CT76" s="116"/>
      <c r="CU76" s="116"/>
      <c r="CV76" s="116"/>
      <c r="CW76" s="116"/>
      <c r="CX76" s="116"/>
      <c r="CY76" s="116"/>
      <c r="CZ76" s="116"/>
      <c r="DA76" s="116"/>
      <c r="DB76" s="116"/>
      <c r="DC76" s="116"/>
      <c r="DD76" s="116"/>
      <c r="DE76" s="116"/>
      <c r="DF76" s="116"/>
      <c r="DG76" s="116"/>
      <c r="DH76" s="116"/>
      <c r="DI76" s="116"/>
      <c r="DJ76" s="116"/>
      <c r="DK76" s="116"/>
      <c r="DL76" s="116"/>
      <c r="DM76" s="116"/>
      <c r="DN76" s="116"/>
      <c r="DO76" s="116"/>
      <c r="DP76" s="116"/>
      <c r="DQ76" s="116"/>
      <c r="DR76" s="116"/>
      <c r="DS76" s="116"/>
      <c r="DT76" s="116"/>
      <c r="DU76" s="116"/>
      <c r="DV76" s="116"/>
      <c r="DW76" s="116"/>
      <c r="DX76" s="116"/>
      <c r="DY76" s="116"/>
      <c r="DZ76" s="116"/>
      <c r="EA76" s="116"/>
      <c r="EB76" s="116"/>
      <c r="EC76" s="116"/>
      <c r="ED76" s="116"/>
      <c r="EE76" s="116"/>
      <c r="EF76" s="116"/>
    </row>
    <row r="77" spans="2:136" ht="14.5" x14ac:dyDescent="0.35">
      <c r="B77" s="315">
        <v>39</v>
      </c>
      <c r="C77" s="316"/>
      <c r="D77" s="316"/>
      <c r="Y77" s="116" t="s">
        <v>6699</v>
      </c>
      <c r="Z77" s="116"/>
      <c r="AA77" s="116" t="s">
        <v>6700</v>
      </c>
      <c r="AB77" s="116" t="s">
        <v>6701</v>
      </c>
      <c r="AC77" s="116"/>
      <c r="AD77" s="116" t="s">
        <v>6702</v>
      </c>
      <c r="AE77" s="116" t="s">
        <v>6703</v>
      </c>
      <c r="AF77" s="116" t="s">
        <v>6704</v>
      </c>
      <c r="AG77" s="116"/>
      <c r="AH77" s="116" t="s">
        <v>6705</v>
      </c>
      <c r="AI77" s="116" t="s">
        <v>6706</v>
      </c>
      <c r="AJ77" s="116"/>
      <c r="AK77" s="116"/>
      <c r="AL77" s="116"/>
      <c r="AM77" s="116"/>
      <c r="AN77" s="116" t="s">
        <v>6707</v>
      </c>
      <c r="AO77" s="116" t="s">
        <v>6708</v>
      </c>
      <c r="AP77" s="116" t="s">
        <v>6709</v>
      </c>
      <c r="AQ77" s="116" t="s">
        <v>6710</v>
      </c>
      <c r="AR77" s="116" t="s">
        <v>6711</v>
      </c>
      <c r="AS77" s="116" t="s">
        <v>6712</v>
      </c>
      <c r="AT77" s="116"/>
      <c r="AU77" s="116"/>
      <c r="AV77" s="116" t="s">
        <v>6713</v>
      </c>
      <c r="AW77" s="116"/>
      <c r="AX77" s="116"/>
      <c r="AY77" s="116"/>
      <c r="AZ77" s="116"/>
      <c r="BA77" s="116"/>
      <c r="BB77" s="116"/>
      <c r="BC77" s="116"/>
      <c r="BD77" s="116" t="s">
        <v>6714</v>
      </c>
      <c r="BE77" s="116"/>
      <c r="BF77" s="116"/>
      <c r="BG77" s="116" t="s">
        <v>6715</v>
      </c>
      <c r="BH77" s="116"/>
      <c r="BI77" s="116"/>
      <c r="BJ77" s="116"/>
      <c r="BK77" s="116"/>
      <c r="BL77" s="116"/>
      <c r="BM77" s="116"/>
      <c r="BN77" s="116" t="s">
        <v>8301</v>
      </c>
      <c r="BO77" s="116"/>
      <c r="BP77" s="116"/>
      <c r="BQ77" s="116"/>
      <c r="BR77" s="116"/>
      <c r="BS77" s="116"/>
      <c r="BT77" s="116"/>
      <c r="BU77" s="116"/>
      <c r="BV77" s="116"/>
      <c r="BW77" s="116"/>
      <c r="BX77" s="116"/>
      <c r="BY77" s="116"/>
      <c r="BZ77" s="116"/>
      <c r="CA77" s="116"/>
      <c r="CB77" s="116"/>
      <c r="CC77" s="116"/>
      <c r="CD77" s="116"/>
      <c r="CE77" s="116"/>
      <c r="CF77" s="116"/>
      <c r="CG77" s="116"/>
      <c r="CH77" s="116"/>
      <c r="CI77" s="116"/>
      <c r="CJ77" s="116"/>
      <c r="CK77" s="116"/>
      <c r="CL77" s="116"/>
      <c r="CM77" s="116"/>
      <c r="CN77" s="116"/>
      <c r="CO77" s="116"/>
      <c r="CP77" s="116"/>
      <c r="CQ77" s="116"/>
      <c r="CR77" s="116"/>
      <c r="CS77" s="116"/>
      <c r="CT77" s="116"/>
      <c r="CU77" s="116"/>
      <c r="CV77" s="116"/>
      <c r="CW77" s="116"/>
      <c r="CX77" s="116"/>
      <c r="CY77" s="116"/>
      <c r="CZ77" s="116"/>
      <c r="DA77" s="116"/>
      <c r="DB77" s="116"/>
      <c r="DC77" s="116"/>
      <c r="DD77" s="116"/>
      <c r="DE77" s="116"/>
      <c r="DF77" s="116"/>
      <c r="DG77" s="116"/>
      <c r="DH77" s="116"/>
      <c r="DI77" s="116"/>
      <c r="DJ77" s="116"/>
      <c r="DK77" s="116"/>
      <c r="DL77" s="116"/>
      <c r="DM77" s="116"/>
      <c r="DN77" s="116"/>
      <c r="DO77" s="116"/>
      <c r="DP77" s="116"/>
      <c r="DQ77" s="116"/>
      <c r="DR77" s="116"/>
      <c r="DS77" s="116"/>
      <c r="DT77" s="116"/>
      <c r="DU77" s="116"/>
      <c r="DV77" s="116"/>
      <c r="DW77" s="116"/>
      <c r="DX77" s="116"/>
      <c r="DY77" s="116"/>
      <c r="DZ77" s="116"/>
      <c r="EA77" s="116"/>
      <c r="EB77" s="116"/>
      <c r="EC77" s="116"/>
      <c r="ED77" s="116"/>
      <c r="EE77" s="116"/>
      <c r="EF77" s="116"/>
    </row>
    <row r="78" spans="2:136" ht="14.5" x14ac:dyDescent="0.35">
      <c r="B78" s="315">
        <v>40</v>
      </c>
      <c r="C78" s="316"/>
      <c r="D78" s="316"/>
      <c r="Y78" s="116" t="s">
        <v>6716</v>
      </c>
      <c r="Z78" s="116"/>
      <c r="AA78" s="116" t="s">
        <v>6717</v>
      </c>
      <c r="AB78" s="116" t="s">
        <v>6718</v>
      </c>
      <c r="AC78" s="116"/>
      <c r="AD78" s="116" t="s">
        <v>6719</v>
      </c>
      <c r="AE78" s="116" t="s">
        <v>6720</v>
      </c>
      <c r="AF78" s="116" t="s">
        <v>6721</v>
      </c>
      <c r="AG78" s="116"/>
      <c r="AH78" s="116" t="s">
        <v>6722</v>
      </c>
      <c r="AI78" s="116" t="s">
        <v>6723</v>
      </c>
      <c r="AJ78" s="116"/>
      <c r="AK78" s="116"/>
      <c r="AL78" s="116"/>
      <c r="AM78" s="116"/>
      <c r="AN78" s="116" t="s">
        <v>6724</v>
      </c>
      <c r="AO78" s="116" t="s">
        <v>6725</v>
      </c>
      <c r="AP78" s="116" t="s">
        <v>6726</v>
      </c>
      <c r="AQ78" s="116" t="s">
        <v>6727</v>
      </c>
      <c r="AR78" s="116" t="s">
        <v>6728</v>
      </c>
      <c r="AS78" s="116" t="s">
        <v>6729</v>
      </c>
      <c r="AT78" s="116"/>
      <c r="AU78" s="116"/>
      <c r="AV78" s="116" t="s">
        <v>6730</v>
      </c>
      <c r="AW78" s="116"/>
      <c r="AX78" s="116"/>
      <c r="AY78" s="116"/>
      <c r="AZ78" s="116"/>
      <c r="BA78" s="116"/>
      <c r="BB78" s="116"/>
      <c r="BC78" s="116"/>
      <c r="BD78" s="116" t="s">
        <v>6731</v>
      </c>
      <c r="BE78" s="116"/>
      <c r="BF78" s="116"/>
      <c r="BG78" s="116" t="s">
        <v>6732</v>
      </c>
      <c r="BH78" s="116"/>
      <c r="BI78" s="116"/>
      <c r="BJ78" s="116"/>
      <c r="BK78" s="116"/>
      <c r="BL78" s="116"/>
      <c r="BM78" s="116"/>
      <c r="BN78" s="116" t="s">
        <v>8302</v>
      </c>
      <c r="BO78" s="116"/>
      <c r="BP78" s="116"/>
      <c r="BQ78" s="116"/>
      <c r="BR78" s="116"/>
      <c r="BS78" s="116"/>
      <c r="BT78" s="116"/>
      <c r="BU78" s="116"/>
      <c r="BV78" s="116"/>
      <c r="BW78" s="116"/>
      <c r="BX78" s="116"/>
      <c r="BY78" s="116"/>
      <c r="BZ78" s="116"/>
      <c r="CA78" s="116"/>
      <c r="CB78" s="116"/>
      <c r="CC78" s="116"/>
      <c r="CD78" s="116"/>
      <c r="CE78" s="116"/>
      <c r="CF78" s="116"/>
      <c r="CG78" s="116"/>
      <c r="CH78" s="116"/>
      <c r="CI78" s="116"/>
      <c r="CJ78" s="116"/>
      <c r="CK78" s="116"/>
      <c r="CL78" s="116"/>
      <c r="CM78" s="116"/>
      <c r="CN78" s="116"/>
      <c r="CO78" s="116"/>
      <c r="CP78" s="116"/>
      <c r="CQ78" s="116"/>
      <c r="CR78" s="116"/>
      <c r="CS78" s="116"/>
      <c r="CT78" s="116"/>
      <c r="CU78" s="116"/>
      <c r="CV78" s="116"/>
      <c r="CW78" s="116"/>
      <c r="CX78" s="116"/>
      <c r="CY78" s="116"/>
      <c r="CZ78" s="116"/>
      <c r="DA78" s="116"/>
      <c r="DB78" s="116"/>
      <c r="DC78" s="116"/>
      <c r="DD78" s="116"/>
      <c r="DE78" s="116"/>
      <c r="DF78" s="116"/>
      <c r="DG78" s="116"/>
      <c r="DH78" s="116"/>
      <c r="DI78" s="116"/>
      <c r="DJ78" s="116"/>
      <c r="DK78" s="116"/>
      <c r="DL78" s="116"/>
      <c r="DM78" s="116"/>
      <c r="DN78" s="116"/>
      <c r="DO78" s="116"/>
      <c r="DP78" s="116"/>
      <c r="DQ78" s="116"/>
      <c r="DR78" s="116"/>
      <c r="DS78" s="116"/>
      <c r="DT78" s="116"/>
      <c r="DU78" s="116"/>
      <c r="DV78" s="116"/>
      <c r="DW78" s="116"/>
      <c r="DX78" s="116"/>
      <c r="DY78" s="116"/>
      <c r="DZ78" s="116"/>
      <c r="EA78" s="116"/>
      <c r="EB78" s="116"/>
      <c r="EC78" s="116"/>
      <c r="ED78" s="116"/>
      <c r="EE78" s="116"/>
      <c r="EF78" s="116"/>
    </row>
    <row r="79" spans="2:136" ht="14.5" x14ac:dyDescent="0.35">
      <c r="B79" s="315">
        <v>41</v>
      </c>
      <c r="C79" s="316"/>
      <c r="D79" s="316"/>
      <c r="Y79" s="116" t="s">
        <v>6733</v>
      </c>
      <c r="Z79" s="116"/>
      <c r="AA79" s="116" t="s">
        <v>6734</v>
      </c>
      <c r="AB79" s="116" t="s">
        <v>6735</v>
      </c>
      <c r="AC79" s="116"/>
      <c r="AD79" s="116" t="s">
        <v>6736</v>
      </c>
      <c r="AE79" s="116" t="s">
        <v>6737</v>
      </c>
      <c r="AF79" s="116" t="s">
        <v>6738</v>
      </c>
      <c r="AG79" s="116"/>
      <c r="AH79" s="116" t="s">
        <v>6739</v>
      </c>
      <c r="AI79" s="116" t="s">
        <v>6740</v>
      </c>
      <c r="AJ79" s="116"/>
      <c r="AK79" s="116"/>
      <c r="AL79" s="116"/>
      <c r="AM79" s="116"/>
      <c r="AN79" s="116" t="s">
        <v>6741</v>
      </c>
      <c r="AO79" s="116" t="s">
        <v>6742</v>
      </c>
      <c r="AP79" s="116" t="s">
        <v>6743</v>
      </c>
      <c r="AQ79" s="116" t="s">
        <v>6744</v>
      </c>
      <c r="AR79" s="116" t="s">
        <v>6745</v>
      </c>
      <c r="AS79" s="116" t="s">
        <v>6746</v>
      </c>
      <c r="AT79" s="116"/>
      <c r="AU79" s="116"/>
      <c r="AV79" s="116" t="s">
        <v>6747</v>
      </c>
      <c r="AW79" s="116"/>
      <c r="AX79" s="116"/>
      <c r="AY79" s="116"/>
      <c r="AZ79" s="116"/>
      <c r="BA79" s="116"/>
      <c r="BB79" s="116"/>
      <c r="BC79" s="116"/>
      <c r="BD79" s="116" t="s">
        <v>6748</v>
      </c>
      <c r="BE79" s="116"/>
      <c r="BF79" s="116"/>
      <c r="BG79" s="116" t="s">
        <v>6749</v>
      </c>
      <c r="BH79" s="116"/>
      <c r="BI79" s="116"/>
      <c r="BJ79" s="116"/>
      <c r="BK79" s="116"/>
      <c r="BL79" s="116"/>
      <c r="BM79" s="116"/>
      <c r="BN79" s="116" t="s">
        <v>8303</v>
      </c>
      <c r="BO79" s="116"/>
      <c r="BP79" s="116"/>
      <c r="BQ79" s="116"/>
      <c r="BR79" s="116"/>
      <c r="BS79" s="116"/>
      <c r="BT79" s="116"/>
      <c r="BU79" s="116"/>
      <c r="BV79" s="116"/>
      <c r="BW79" s="116"/>
      <c r="BX79" s="116"/>
      <c r="BY79" s="116"/>
      <c r="BZ79" s="116"/>
      <c r="CA79" s="116"/>
      <c r="CB79" s="116"/>
      <c r="CC79" s="116"/>
      <c r="CD79" s="116"/>
      <c r="CE79" s="116"/>
      <c r="CF79" s="116"/>
      <c r="CG79" s="116"/>
      <c r="CH79" s="116"/>
      <c r="CI79" s="116"/>
      <c r="CJ79" s="116"/>
      <c r="CK79" s="116"/>
      <c r="CL79" s="116"/>
      <c r="CM79" s="116"/>
      <c r="CN79" s="116"/>
      <c r="CO79" s="116"/>
      <c r="CP79" s="116"/>
      <c r="CQ79" s="116"/>
      <c r="CR79" s="116"/>
      <c r="CS79" s="116"/>
      <c r="CT79" s="116"/>
      <c r="CU79" s="116"/>
      <c r="CV79" s="116"/>
      <c r="CW79" s="116"/>
      <c r="CX79" s="116"/>
      <c r="CY79" s="116"/>
      <c r="CZ79" s="116"/>
      <c r="DA79" s="116"/>
      <c r="DB79" s="116"/>
      <c r="DC79" s="116"/>
      <c r="DD79" s="116"/>
      <c r="DE79" s="116"/>
      <c r="DF79" s="116"/>
      <c r="DG79" s="116"/>
      <c r="DH79" s="116"/>
      <c r="DI79" s="116"/>
      <c r="DJ79" s="116"/>
      <c r="DK79" s="116"/>
      <c r="DL79" s="116"/>
      <c r="DM79" s="116"/>
      <c r="DN79" s="116"/>
      <c r="DO79" s="116"/>
      <c r="DP79" s="116"/>
      <c r="DQ79" s="116"/>
      <c r="DR79" s="116"/>
      <c r="DS79" s="116"/>
      <c r="DT79" s="116"/>
      <c r="DU79" s="116"/>
      <c r="DV79" s="116"/>
      <c r="DW79" s="116"/>
      <c r="DX79" s="116"/>
      <c r="DY79" s="116"/>
      <c r="DZ79" s="116"/>
      <c r="EA79" s="116"/>
      <c r="EB79" s="116"/>
      <c r="EC79" s="116"/>
      <c r="ED79" s="116"/>
      <c r="EE79" s="116"/>
      <c r="EF79" s="116"/>
    </row>
    <row r="80" spans="2:136" ht="14.5" x14ac:dyDescent="0.35">
      <c r="B80" s="315">
        <v>42</v>
      </c>
      <c r="C80" s="316"/>
      <c r="D80" s="316"/>
      <c r="Y80" s="116" t="s">
        <v>6750</v>
      </c>
      <c r="Z80" s="116"/>
      <c r="AA80" s="116" t="s">
        <v>6751</v>
      </c>
      <c r="AB80" s="116" t="s">
        <v>6752</v>
      </c>
      <c r="AC80" s="116"/>
      <c r="AD80" s="116" t="s">
        <v>6753</v>
      </c>
      <c r="AE80" s="116" t="s">
        <v>6754</v>
      </c>
      <c r="AF80" s="116" t="s">
        <v>6755</v>
      </c>
      <c r="AG80" s="116"/>
      <c r="AH80" s="116" t="s">
        <v>6756</v>
      </c>
      <c r="AI80" s="116" t="s">
        <v>6757</v>
      </c>
      <c r="AJ80" s="116"/>
      <c r="AK80" s="116"/>
      <c r="AL80" s="116"/>
      <c r="AM80" s="116"/>
      <c r="AN80" s="116" t="s">
        <v>6758</v>
      </c>
      <c r="AO80" s="116" t="s">
        <v>6759</v>
      </c>
      <c r="AP80" s="116" t="s">
        <v>6760</v>
      </c>
      <c r="AQ80" s="116" t="s">
        <v>6761</v>
      </c>
      <c r="AR80" s="116" t="s">
        <v>6762</v>
      </c>
      <c r="AS80" s="116" t="s">
        <v>6763</v>
      </c>
      <c r="AT80" s="116"/>
      <c r="AU80" s="116"/>
      <c r="AV80" s="116" t="s">
        <v>6764</v>
      </c>
      <c r="AW80" s="116"/>
      <c r="AX80" s="116"/>
      <c r="AY80" s="116"/>
      <c r="AZ80" s="116"/>
      <c r="BA80" s="116"/>
      <c r="BB80" s="116"/>
      <c r="BC80" s="116"/>
      <c r="BD80" s="116" t="s">
        <v>6765</v>
      </c>
      <c r="BE80" s="116"/>
      <c r="BF80" s="116"/>
      <c r="BG80" s="116" t="s">
        <v>6766</v>
      </c>
      <c r="BH80" s="116"/>
      <c r="BI80" s="116"/>
      <c r="BJ80" s="116"/>
      <c r="BK80" s="116"/>
      <c r="BL80" s="116"/>
      <c r="BM80" s="116"/>
      <c r="BN80" s="116" t="s">
        <v>8304</v>
      </c>
      <c r="BO80" s="116"/>
      <c r="BP80" s="116"/>
      <c r="BQ80" s="116"/>
      <c r="BR80" s="116"/>
      <c r="BS80" s="116"/>
      <c r="BT80" s="116"/>
      <c r="BU80" s="116"/>
      <c r="BV80" s="116"/>
      <c r="BW80" s="116"/>
      <c r="BX80" s="116"/>
      <c r="BY80" s="116"/>
      <c r="BZ80" s="116"/>
      <c r="CA80" s="116"/>
      <c r="CB80" s="116"/>
      <c r="CC80" s="116"/>
      <c r="CD80" s="116"/>
      <c r="CE80" s="116"/>
      <c r="CF80" s="116"/>
      <c r="CG80" s="116"/>
      <c r="CH80" s="116"/>
      <c r="CI80" s="116"/>
      <c r="CJ80" s="116"/>
      <c r="CK80" s="116"/>
      <c r="CL80" s="116"/>
      <c r="CM80" s="116"/>
      <c r="CN80" s="116"/>
      <c r="CO80" s="116"/>
      <c r="CP80" s="116"/>
      <c r="CQ80" s="116"/>
      <c r="CR80" s="116"/>
      <c r="CS80" s="116"/>
      <c r="CT80" s="116"/>
      <c r="CU80" s="116"/>
      <c r="CV80" s="116"/>
      <c r="CW80" s="116"/>
      <c r="CX80" s="116"/>
      <c r="CY80" s="116"/>
      <c r="CZ80" s="116"/>
      <c r="DA80" s="116"/>
      <c r="DB80" s="116"/>
      <c r="DC80" s="116"/>
      <c r="DD80" s="116"/>
      <c r="DE80" s="116"/>
      <c r="DF80" s="116"/>
      <c r="DG80" s="116"/>
      <c r="DH80" s="116"/>
      <c r="DI80" s="116"/>
      <c r="DJ80" s="116"/>
      <c r="DK80" s="116"/>
      <c r="DL80" s="116"/>
      <c r="DM80" s="116"/>
      <c r="DN80" s="116"/>
      <c r="DO80" s="116"/>
      <c r="DP80" s="116"/>
      <c r="DQ80" s="116"/>
      <c r="DR80" s="116"/>
      <c r="DS80" s="116"/>
      <c r="DT80" s="116"/>
      <c r="DU80" s="116"/>
      <c r="DV80" s="116"/>
      <c r="DW80" s="116"/>
      <c r="DX80" s="116"/>
      <c r="DY80" s="116"/>
      <c r="DZ80" s="116"/>
      <c r="EA80" s="116"/>
      <c r="EB80" s="116"/>
      <c r="EC80" s="116"/>
      <c r="ED80" s="116"/>
      <c r="EE80" s="116"/>
      <c r="EF80" s="116"/>
    </row>
    <row r="81" spans="2:136" ht="14.5" x14ac:dyDescent="0.35">
      <c r="B81" s="315">
        <v>43</v>
      </c>
      <c r="C81" s="316"/>
      <c r="D81" s="316"/>
      <c r="Y81" s="116" t="s">
        <v>6767</v>
      </c>
      <c r="Z81" s="116"/>
      <c r="AA81" s="116" t="s">
        <v>6768</v>
      </c>
      <c r="AB81" s="116" t="s">
        <v>6769</v>
      </c>
      <c r="AC81" s="116"/>
      <c r="AD81" s="116" t="s">
        <v>6770</v>
      </c>
      <c r="AE81" s="116" t="s">
        <v>6771</v>
      </c>
      <c r="AF81" s="116" t="s">
        <v>6772</v>
      </c>
      <c r="AG81" s="116"/>
      <c r="AH81" s="116" t="s">
        <v>6773</v>
      </c>
      <c r="AI81" s="116" t="s">
        <v>6774</v>
      </c>
      <c r="AJ81" s="116"/>
      <c r="AK81" s="116"/>
      <c r="AL81" s="116"/>
      <c r="AM81" s="116"/>
      <c r="AN81" s="116" t="s">
        <v>6775</v>
      </c>
      <c r="AO81" s="116" t="s">
        <v>6776</v>
      </c>
      <c r="AP81" s="116" t="s">
        <v>6777</v>
      </c>
      <c r="AQ81" s="116" t="s">
        <v>6778</v>
      </c>
      <c r="AR81" s="116" t="s">
        <v>6779</v>
      </c>
      <c r="AS81" s="116" t="s">
        <v>6780</v>
      </c>
      <c r="AT81" s="116"/>
      <c r="AU81" s="116"/>
      <c r="AV81" s="116" t="s">
        <v>6781</v>
      </c>
      <c r="AW81" s="116"/>
      <c r="AX81" s="116"/>
      <c r="AY81" s="116"/>
      <c r="AZ81" s="116"/>
      <c r="BA81" s="116"/>
      <c r="BB81" s="116"/>
      <c r="BC81" s="116"/>
      <c r="BD81" s="116"/>
      <c r="BE81" s="116"/>
      <c r="BF81" s="116"/>
      <c r="BG81" s="116" t="s">
        <v>6782</v>
      </c>
      <c r="BH81" s="116"/>
      <c r="BI81" s="116"/>
      <c r="BJ81" s="116"/>
      <c r="BK81" s="116"/>
      <c r="BL81" s="116"/>
      <c r="BM81" s="116"/>
      <c r="BN81" s="116"/>
      <c r="BO81" s="116"/>
      <c r="BP81" s="116"/>
      <c r="BQ81" s="116"/>
      <c r="BR81" s="116"/>
      <c r="BS81" s="116"/>
      <c r="BT81" s="116"/>
      <c r="BU81" s="116"/>
      <c r="BV81" s="116"/>
      <c r="BW81" s="116"/>
      <c r="BX81" s="116"/>
      <c r="BY81" s="116"/>
      <c r="BZ81" s="116"/>
      <c r="CA81" s="116"/>
      <c r="CB81" s="116"/>
      <c r="CC81" s="116"/>
      <c r="CD81" s="116"/>
      <c r="CE81" s="116"/>
      <c r="CF81" s="116"/>
      <c r="CG81" s="116"/>
      <c r="CH81" s="116"/>
      <c r="CI81" s="116"/>
      <c r="CJ81" s="116"/>
      <c r="CK81" s="116"/>
      <c r="CL81" s="116"/>
      <c r="CM81" s="116"/>
      <c r="CN81" s="116"/>
      <c r="CO81" s="116"/>
      <c r="CP81" s="116"/>
      <c r="CQ81" s="116"/>
      <c r="CR81" s="116"/>
      <c r="CS81" s="116"/>
      <c r="CT81" s="116"/>
      <c r="CU81" s="116"/>
      <c r="CV81" s="116"/>
      <c r="CW81" s="116"/>
      <c r="CX81" s="116"/>
      <c r="CY81" s="116"/>
      <c r="CZ81" s="116"/>
      <c r="DA81" s="116"/>
      <c r="DB81" s="116"/>
      <c r="DC81" s="116"/>
      <c r="DD81" s="116"/>
      <c r="DE81" s="116"/>
      <c r="DF81" s="116"/>
      <c r="DG81" s="116"/>
      <c r="DH81" s="116"/>
      <c r="DI81" s="116"/>
      <c r="DJ81" s="116"/>
      <c r="DK81" s="116"/>
      <c r="DL81" s="116"/>
      <c r="DM81" s="116"/>
      <c r="DN81" s="116"/>
      <c r="DO81" s="116"/>
      <c r="DP81" s="116"/>
      <c r="DQ81" s="116"/>
      <c r="DR81" s="116"/>
      <c r="DS81" s="116"/>
      <c r="DT81" s="116"/>
      <c r="DU81" s="116"/>
      <c r="DV81" s="116"/>
      <c r="DW81" s="116"/>
      <c r="DX81" s="116"/>
      <c r="DY81" s="116"/>
      <c r="DZ81" s="116"/>
      <c r="EA81" s="116"/>
      <c r="EB81" s="116"/>
      <c r="EC81" s="116"/>
      <c r="ED81" s="116"/>
      <c r="EE81" s="116"/>
      <c r="EF81" s="116"/>
    </row>
    <row r="82" spans="2:136" ht="14.5" x14ac:dyDescent="0.35">
      <c r="B82" s="315">
        <v>44</v>
      </c>
      <c r="C82" s="316"/>
      <c r="D82" s="316"/>
      <c r="Y82" s="116" t="s">
        <v>6783</v>
      </c>
      <c r="Z82" s="116"/>
      <c r="AA82" s="116" t="s">
        <v>6784</v>
      </c>
      <c r="AB82" s="116" t="s">
        <v>6785</v>
      </c>
      <c r="AC82" s="116"/>
      <c r="AD82" s="116" t="s">
        <v>6786</v>
      </c>
      <c r="AE82" s="116" t="s">
        <v>6787</v>
      </c>
      <c r="AF82" s="116" t="s">
        <v>6788</v>
      </c>
      <c r="AG82" s="116"/>
      <c r="AH82" s="116" t="s">
        <v>6789</v>
      </c>
      <c r="AI82" s="116" t="s">
        <v>6790</v>
      </c>
      <c r="AJ82" s="116"/>
      <c r="AK82" s="116"/>
      <c r="AL82" s="116"/>
      <c r="AM82" s="116"/>
      <c r="AN82" s="116" t="s">
        <v>6791</v>
      </c>
      <c r="AO82" s="116" t="s">
        <v>6792</v>
      </c>
      <c r="AP82" s="116" t="s">
        <v>6793</v>
      </c>
      <c r="AQ82" s="116" t="s">
        <v>6794</v>
      </c>
      <c r="AR82" s="116" t="s">
        <v>6795</v>
      </c>
      <c r="AS82" s="116" t="s">
        <v>6796</v>
      </c>
      <c r="AT82" s="116"/>
      <c r="AU82" s="116"/>
      <c r="AV82" s="116" t="s">
        <v>6797</v>
      </c>
      <c r="AW82" s="116"/>
      <c r="AX82" s="116"/>
      <c r="AY82" s="116"/>
      <c r="AZ82" s="116"/>
      <c r="BA82" s="116"/>
      <c r="BB82" s="116"/>
      <c r="BC82" s="116"/>
      <c r="BD82" s="116"/>
      <c r="BE82" s="116"/>
      <c r="BF82" s="116"/>
      <c r="BG82" s="116" t="s">
        <v>6798</v>
      </c>
      <c r="BH82" s="116"/>
      <c r="BI82" s="116"/>
      <c r="BJ82" s="116"/>
      <c r="BK82" s="116"/>
      <c r="BL82" s="116"/>
      <c r="BM82" s="116"/>
      <c r="BN82" s="116"/>
      <c r="BO82" s="116"/>
      <c r="BP82" s="116"/>
      <c r="BQ82" s="116"/>
      <c r="BR82" s="116"/>
      <c r="BS82" s="116"/>
      <c r="BT82" s="116"/>
      <c r="BU82" s="116"/>
      <c r="BV82" s="116"/>
      <c r="BW82" s="116"/>
      <c r="BX82" s="116"/>
      <c r="BY82" s="116"/>
      <c r="BZ82" s="116"/>
      <c r="CA82" s="116"/>
      <c r="CB82" s="116"/>
      <c r="CC82" s="116"/>
      <c r="CD82" s="116"/>
      <c r="CE82" s="116"/>
      <c r="CF82" s="116"/>
      <c r="CG82" s="116"/>
      <c r="CH82" s="116"/>
      <c r="CI82" s="116"/>
      <c r="CJ82" s="116"/>
      <c r="CK82" s="116"/>
      <c r="CL82" s="116"/>
      <c r="CM82" s="116"/>
      <c r="CN82" s="116"/>
      <c r="CO82" s="116"/>
      <c r="CP82" s="116"/>
      <c r="CQ82" s="116"/>
      <c r="CR82" s="116"/>
      <c r="CS82" s="116"/>
      <c r="CT82" s="116"/>
      <c r="CU82" s="116"/>
      <c r="CV82" s="116"/>
      <c r="CW82" s="116"/>
      <c r="CX82" s="116"/>
      <c r="CY82" s="116"/>
      <c r="CZ82" s="116"/>
      <c r="DA82" s="116"/>
      <c r="DB82" s="116"/>
      <c r="DC82" s="116"/>
      <c r="DD82" s="116"/>
      <c r="DE82" s="116"/>
      <c r="DF82" s="116"/>
      <c r="DG82" s="116"/>
      <c r="DH82" s="116"/>
      <c r="DI82" s="116"/>
      <c r="DJ82" s="116"/>
      <c r="DK82" s="116"/>
      <c r="DL82" s="116"/>
      <c r="DM82" s="116"/>
      <c r="DN82" s="116"/>
      <c r="DO82" s="116"/>
      <c r="DP82" s="116"/>
      <c r="DQ82" s="116"/>
      <c r="DR82" s="116"/>
      <c r="DS82" s="116"/>
      <c r="DT82" s="116"/>
      <c r="DU82" s="116"/>
      <c r="DV82" s="116"/>
      <c r="DW82" s="116"/>
      <c r="DX82" s="116"/>
      <c r="DY82" s="116"/>
      <c r="DZ82" s="116"/>
      <c r="EA82" s="116"/>
      <c r="EB82" s="116"/>
      <c r="EC82" s="116"/>
      <c r="ED82" s="116"/>
      <c r="EE82" s="116"/>
      <c r="EF82" s="116"/>
    </row>
    <row r="83" spans="2:136" ht="14.5" x14ac:dyDescent="0.35">
      <c r="B83" s="315">
        <v>45</v>
      </c>
      <c r="C83" s="316"/>
      <c r="D83" s="316"/>
      <c r="Y83" s="116" t="s">
        <v>6799</v>
      </c>
      <c r="Z83" s="116"/>
      <c r="AA83" s="116" t="s">
        <v>6800</v>
      </c>
      <c r="AB83" s="116" t="s">
        <v>6801</v>
      </c>
      <c r="AC83" s="116"/>
      <c r="AD83" s="116" t="s">
        <v>6802</v>
      </c>
      <c r="AE83" s="116" t="s">
        <v>6803</v>
      </c>
      <c r="AF83" s="116" t="s">
        <v>6804</v>
      </c>
      <c r="AG83" s="116"/>
      <c r="AH83" s="116" t="s">
        <v>6805</v>
      </c>
      <c r="AI83" s="116" t="s">
        <v>6806</v>
      </c>
      <c r="AJ83" s="116"/>
      <c r="AK83" s="116"/>
      <c r="AL83" s="116"/>
      <c r="AM83" s="116"/>
      <c r="AN83" s="116" t="s">
        <v>6807</v>
      </c>
      <c r="AO83" s="116" t="s">
        <v>6808</v>
      </c>
      <c r="AP83" s="116" t="s">
        <v>6809</v>
      </c>
      <c r="AQ83" s="116" t="s">
        <v>6810</v>
      </c>
      <c r="AR83" s="116" t="s">
        <v>6811</v>
      </c>
      <c r="AS83" s="116" t="s">
        <v>6812</v>
      </c>
      <c r="AT83" s="116"/>
      <c r="AU83" s="116"/>
      <c r="AV83" s="116" t="s">
        <v>6813</v>
      </c>
      <c r="AW83" s="116"/>
      <c r="AX83" s="116"/>
      <c r="AY83" s="116"/>
      <c r="AZ83" s="116"/>
      <c r="BA83" s="116"/>
      <c r="BB83" s="116"/>
      <c r="BC83" s="116"/>
      <c r="BD83" s="116"/>
      <c r="BE83" s="116"/>
      <c r="BF83" s="116"/>
      <c r="BG83" s="116" t="s">
        <v>6814</v>
      </c>
      <c r="BH83" s="116"/>
      <c r="BI83" s="116"/>
      <c r="BJ83" s="116"/>
      <c r="BK83" s="116"/>
      <c r="BL83" s="116"/>
      <c r="BM83" s="116"/>
      <c r="BN83" s="116"/>
      <c r="BO83" s="116"/>
      <c r="BP83" s="116"/>
      <c r="BQ83" s="116"/>
      <c r="BR83" s="116"/>
      <c r="BS83" s="116"/>
      <c r="BT83" s="116"/>
      <c r="BU83" s="116"/>
      <c r="BV83" s="116"/>
      <c r="BW83" s="116"/>
      <c r="BX83" s="116"/>
      <c r="BY83" s="116"/>
      <c r="BZ83" s="116"/>
      <c r="CA83" s="116"/>
      <c r="CB83" s="116"/>
      <c r="CC83" s="116"/>
      <c r="CD83" s="116"/>
      <c r="CE83" s="116"/>
      <c r="CF83" s="116"/>
      <c r="CG83" s="116"/>
      <c r="CH83" s="116"/>
      <c r="CI83" s="116"/>
      <c r="CJ83" s="116"/>
      <c r="CK83" s="116"/>
      <c r="CL83" s="116"/>
      <c r="CM83" s="116"/>
      <c r="CN83" s="116"/>
      <c r="CO83" s="116"/>
      <c r="CP83" s="116"/>
      <c r="CQ83" s="116"/>
      <c r="CR83" s="116"/>
      <c r="CS83" s="116"/>
      <c r="CT83" s="116"/>
      <c r="CU83" s="116"/>
      <c r="CV83" s="116"/>
      <c r="CW83" s="116"/>
      <c r="CX83" s="116"/>
      <c r="CY83" s="116"/>
      <c r="CZ83" s="116"/>
      <c r="DA83" s="116"/>
      <c r="DB83" s="116"/>
      <c r="DC83" s="116"/>
      <c r="DD83" s="116"/>
      <c r="DE83" s="116"/>
      <c r="DF83" s="116"/>
      <c r="DG83" s="116"/>
      <c r="DH83" s="116"/>
      <c r="DI83" s="116"/>
      <c r="DJ83" s="116"/>
      <c r="DK83" s="116"/>
      <c r="DL83" s="116"/>
      <c r="DM83" s="116"/>
      <c r="DN83" s="116"/>
      <c r="DO83" s="116"/>
      <c r="DP83" s="116"/>
      <c r="DQ83" s="116"/>
      <c r="DR83" s="116"/>
      <c r="DS83" s="116"/>
      <c r="DT83" s="116"/>
      <c r="DU83" s="116"/>
      <c r="DV83" s="116"/>
      <c r="DW83" s="116"/>
      <c r="DX83" s="116"/>
      <c r="DY83" s="116"/>
      <c r="DZ83" s="116"/>
      <c r="EA83" s="116"/>
      <c r="EB83" s="116"/>
      <c r="EC83" s="116"/>
      <c r="ED83" s="116"/>
      <c r="EE83" s="116"/>
      <c r="EF83" s="116"/>
    </row>
    <row r="84" spans="2:136" ht="14.5" x14ac:dyDescent="0.35">
      <c r="B84" s="315">
        <v>46</v>
      </c>
      <c r="C84" s="316"/>
      <c r="D84" s="316"/>
      <c r="Y84" s="116" t="s">
        <v>6815</v>
      </c>
      <c r="Z84" s="116"/>
      <c r="AA84" s="116" t="s">
        <v>6816</v>
      </c>
      <c r="AB84" s="116" t="s">
        <v>6817</v>
      </c>
      <c r="AC84" s="116"/>
      <c r="AD84" s="116" t="s">
        <v>6818</v>
      </c>
      <c r="AE84" s="116" t="s">
        <v>6819</v>
      </c>
      <c r="AF84" s="116" t="s">
        <v>6820</v>
      </c>
      <c r="AG84" s="116"/>
      <c r="AH84" s="116" t="s">
        <v>6821</v>
      </c>
      <c r="AI84" s="116" t="s">
        <v>6822</v>
      </c>
      <c r="AJ84" s="116"/>
      <c r="AK84" s="116"/>
      <c r="AL84" s="116"/>
      <c r="AM84" s="116"/>
      <c r="AN84" s="116" t="s">
        <v>6823</v>
      </c>
      <c r="AO84" s="116" t="s">
        <v>6824</v>
      </c>
      <c r="AP84" s="116" t="s">
        <v>6825</v>
      </c>
      <c r="AQ84" s="116" t="s">
        <v>6826</v>
      </c>
      <c r="AR84" s="116" t="s">
        <v>6827</v>
      </c>
      <c r="AS84" s="116" t="s">
        <v>6828</v>
      </c>
      <c r="AT84" s="116"/>
      <c r="AU84" s="116"/>
      <c r="AV84" s="116"/>
      <c r="AW84" s="116"/>
      <c r="AX84" s="116"/>
      <c r="AY84" s="116"/>
      <c r="AZ84" s="116"/>
      <c r="BA84" s="116"/>
      <c r="BB84" s="116"/>
      <c r="BC84" s="116"/>
      <c r="BD84" s="116"/>
      <c r="BE84" s="116"/>
      <c r="BF84" s="116"/>
      <c r="BG84" s="116" t="s">
        <v>6829</v>
      </c>
      <c r="BH84" s="116"/>
      <c r="BI84" s="116"/>
      <c r="BJ84" s="116"/>
      <c r="BK84" s="116"/>
      <c r="BL84" s="116"/>
      <c r="BM84" s="116"/>
      <c r="BN84" s="116"/>
      <c r="BO84" s="116"/>
      <c r="BP84" s="116"/>
      <c r="BQ84" s="116"/>
      <c r="BR84" s="116"/>
      <c r="BS84" s="116"/>
      <c r="BT84" s="116"/>
      <c r="BU84" s="116"/>
      <c r="BV84" s="116"/>
      <c r="BW84" s="116"/>
      <c r="BX84" s="116"/>
      <c r="BY84" s="116"/>
      <c r="BZ84" s="116"/>
      <c r="CA84" s="116"/>
      <c r="CB84" s="116"/>
      <c r="CC84" s="116"/>
      <c r="CD84" s="116"/>
      <c r="CE84" s="116"/>
      <c r="CF84" s="116"/>
      <c r="CG84" s="116"/>
      <c r="CH84" s="116"/>
      <c r="CI84" s="116"/>
      <c r="CJ84" s="116"/>
      <c r="CK84" s="116"/>
      <c r="CL84" s="116"/>
      <c r="CM84" s="116"/>
      <c r="CN84" s="116"/>
      <c r="CO84" s="116"/>
      <c r="CP84" s="116"/>
      <c r="CQ84" s="116"/>
      <c r="CR84" s="116"/>
      <c r="CS84" s="116"/>
      <c r="CT84" s="116"/>
      <c r="CU84" s="116"/>
      <c r="CV84" s="116"/>
      <c r="CW84" s="116"/>
      <c r="CX84" s="116"/>
      <c r="CY84" s="116"/>
      <c r="CZ84" s="116"/>
      <c r="DA84" s="116"/>
      <c r="DB84" s="116"/>
      <c r="DC84" s="116"/>
      <c r="DD84" s="116"/>
      <c r="DE84" s="116"/>
      <c r="DF84" s="116"/>
      <c r="DG84" s="116"/>
      <c r="DH84" s="116"/>
      <c r="DI84" s="116"/>
      <c r="DJ84" s="116"/>
      <c r="DK84" s="116"/>
      <c r="DL84" s="116"/>
      <c r="DM84" s="116"/>
      <c r="DN84" s="116"/>
      <c r="DO84" s="116"/>
      <c r="DP84" s="116"/>
      <c r="DQ84" s="116"/>
      <c r="DR84" s="116"/>
      <c r="DS84" s="116"/>
      <c r="DT84" s="116"/>
      <c r="DU84" s="116"/>
      <c r="DV84" s="116"/>
      <c r="DW84" s="116"/>
      <c r="DX84" s="116"/>
      <c r="DY84" s="116"/>
      <c r="DZ84" s="116"/>
      <c r="EA84" s="116"/>
      <c r="EB84" s="116"/>
      <c r="EC84" s="116"/>
      <c r="ED84" s="116"/>
      <c r="EE84" s="116"/>
      <c r="EF84" s="116"/>
    </row>
    <row r="85" spans="2:136" ht="14.5" x14ac:dyDescent="0.35">
      <c r="B85" s="315">
        <v>47</v>
      </c>
      <c r="C85" s="316"/>
      <c r="D85" s="316"/>
      <c r="Y85" s="116" t="s">
        <v>6830</v>
      </c>
      <c r="Z85" s="116"/>
      <c r="AA85" s="116" t="s">
        <v>6831</v>
      </c>
      <c r="AB85" s="116" t="s">
        <v>6832</v>
      </c>
      <c r="AC85" s="116"/>
      <c r="AD85" s="116" t="s">
        <v>6833</v>
      </c>
      <c r="AE85" s="116" t="s">
        <v>6834</v>
      </c>
      <c r="AF85" s="116" t="s">
        <v>6835</v>
      </c>
      <c r="AG85" s="116"/>
      <c r="AH85" s="116" t="s">
        <v>6836</v>
      </c>
      <c r="AI85" s="116" t="s">
        <v>6837</v>
      </c>
      <c r="AJ85" s="116"/>
      <c r="AK85" s="116"/>
      <c r="AL85" s="116"/>
      <c r="AM85" s="116"/>
      <c r="AN85" s="116" t="s">
        <v>6838</v>
      </c>
      <c r="AO85" s="116" t="s">
        <v>6839</v>
      </c>
      <c r="AP85" s="116" t="s">
        <v>6840</v>
      </c>
      <c r="AQ85" s="116" t="s">
        <v>6841</v>
      </c>
      <c r="AR85" s="116" t="s">
        <v>6842</v>
      </c>
      <c r="AS85" s="116" t="s">
        <v>6843</v>
      </c>
      <c r="AT85" s="116"/>
      <c r="AU85" s="116"/>
      <c r="AV85" s="116"/>
      <c r="AW85" s="116"/>
      <c r="AX85" s="116"/>
      <c r="AY85" s="116"/>
      <c r="AZ85" s="116"/>
      <c r="BA85" s="116"/>
      <c r="BB85" s="116"/>
      <c r="BC85" s="116"/>
      <c r="BD85" s="116"/>
      <c r="BE85" s="116"/>
      <c r="BF85" s="116"/>
      <c r="BG85" s="116" t="s">
        <v>6844</v>
      </c>
      <c r="BH85" s="116"/>
      <c r="BI85" s="116"/>
      <c r="BJ85" s="116"/>
      <c r="BK85" s="116"/>
      <c r="BL85" s="116"/>
      <c r="BM85" s="116"/>
      <c r="BN85" s="116"/>
      <c r="BO85" s="116"/>
      <c r="BP85" s="116"/>
      <c r="BQ85" s="116"/>
      <c r="BR85" s="116"/>
      <c r="BS85" s="116"/>
      <c r="BT85" s="116"/>
      <c r="BU85" s="116"/>
      <c r="BV85" s="116"/>
      <c r="BW85" s="116"/>
      <c r="BX85" s="116"/>
      <c r="BY85" s="116"/>
      <c r="BZ85" s="116"/>
      <c r="CA85" s="116"/>
      <c r="CB85" s="116"/>
      <c r="CC85" s="116"/>
      <c r="CD85" s="116"/>
      <c r="CE85" s="116"/>
      <c r="CF85" s="116"/>
      <c r="CG85" s="116"/>
      <c r="CH85" s="116"/>
      <c r="CI85" s="116"/>
      <c r="CJ85" s="116"/>
      <c r="CK85" s="116"/>
      <c r="CL85" s="116"/>
      <c r="CM85" s="116"/>
      <c r="CN85" s="116"/>
      <c r="CO85" s="116"/>
      <c r="CP85" s="116"/>
      <c r="CQ85" s="116"/>
      <c r="CR85" s="116"/>
      <c r="CS85" s="116"/>
      <c r="CT85" s="116"/>
      <c r="CU85" s="116"/>
      <c r="CV85" s="116"/>
      <c r="CW85" s="116"/>
      <c r="CX85" s="116"/>
      <c r="CY85" s="116"/>
      <c r="CZ85" s="116"/>
      <c r="DA85" s="116"/>
      <c r="DB85" s="116"/>
      <c r="DC85" s="116"/>
      <c r="DD85" s="116"/>
      <c r="DE85" s="116"/>
      <c r="DF85" s="116"/>
      <c r="DG85" s="116"/>
      <c r="DH85" s="116"/>
      <c r="DI85" s="116"/>
      <c r="DJ85" s="116"/>
      <c r="DK85" s="116"/>
      <c r="DL85" s="116"/>
      <c r="DM85" s="116"/>
      <c r="DN85" s="116"/>
      <c r="DO85" s="116"/>
      <c r="DP85" s="116"/>
      <c r="DQ85" s="116"/>
      <c r="DR85" s="116"/>
      <c r="DS85" s="116"/>
      <c r="DT85" s="116"/>
      <c r="DU85" s="116"/>
      <c r="DV85" s="116"/>
      <c r="DW85" s="116"/>
      <c r="DX85" s="116"/>
      <c r="DY85" s="116"/>
      <c r="DZ85" s="116"/>
      <c r="EA85" s="116"/>
      <c r="EB85" s="116"/>
      <c r="EC85" s="116"/>
      <c r="ED85" s="116"/>
      <c r="EE85" s="116"/>
      <c r="EF85" s="116"/>
    </row>
    <row r="86" spans="2:136" ht="14.5" x14ac:dyDescent="0.35">
      <c r="B86" s="315">
        <v>48</v>
      </c>
      <c r="C86" s="316"/>
      <c r="D86" s="316"/>
      <c r="Y86" s="116" t="s">
        <v>6845</v>
      </c>
      <c r="Z86" s="116"/>
      <c r="AA86" s="116" t="s">
        <v>6846</v>
      </c>
      <c r="AB86" s="116" t="s">
        <v>6847</v>
      </c>
      <c r="AC86" s="116"/>
      <c r="AD86" s="116" t="s">
        <v>6848</v>
      </c>
      <c r="AE86" s="116" t="s">
        <v>6849</v>
      </c>
      <c r="AF86" s="116" t="s">
        <v>6850</v>
      </c>
      <c r="AG86" s="116"/>
      <c r="AH86" s="116" t="s">
        <v>6851</v>
      </c>
      <c r="AI86" s="116" t="s">
        <v>6852</v>
      </c>
      <c r="AJ86" s="116"/>
      <c r="AK86" s="116"/>
      <c r="AL86" s="116"/>
      <c r="AM86" s="116"/>
      <c r="AN86" s="116" t="s">
        <v>6853</v>
      </c>
      <c r="AO86" s="116" t="s">
        <v>6854</v>
      </c>
      <c r="AP86" s="116" t="s">
        <v>6855</v>
      </c>
      <c r="AQ86" s="116" t="s">
        <v>6856</v>
      </c>
      <c r="AR86" s="116" t="s">
        <v>6857</v>
      </c>
      <c r="AS86" s="116" t="s">
        <v>6858</v>
      </c>
      <c r="AT86" s="116"/>
      <c r="AU86" s="116"/>
      <c r="AV86" s="116"/>
      <c r="AW86" s="116"/>
      <c r="AX86" s="116"/>
      <c r="AY86" s="116"/>
      <c r="AZ86" s="116"/>
      <c r="BA86" s="116"/>
      <c r="BB86" s="116"/>
      <c r="BC86" s="116"/>
      <c r="BD86" s="116"/>
      <c r="BE86" s="116"/>
      <c r="BF86" s="116"/>
      <c r="BG86" s="116" t="s">
        <v>6859</v>
      </c>
      <c r="BH86" s="116"/>
      <c r="BI86" s="116"/>
      <c r="BJ86" s="116"/>
      <c r="BK86" s="116"/>
      <c r="BL86" s="116"/>
      <c r="BM86" s="116"/>
      <c r="BN86" s="116"/>
      <c r="BO86" s="116"/>
      <c r="BP86" s="116"/>
      <c r="BQ86" s="116"/>
      <c r="BR86" s="116"/>
      <c r="BS86" s="116"/>
      <c r="BT86" s="116"/>
      <c r="BU86" s="116"/>
      <c r="BV86" s="116"/>
      <c r="BW86" s="116"/>
      <c r="BX86" s="116"/>
      <c r="BY86" s="116"/>
      <c r="BZ86" s="116"/>
      <c r="CA86" s="116"/>
      <c r="CB86" s="116"/>
      <c r="CC86" s="116"/>
      <c r="CD86" s="116"/>
      <c r="CE86" s="116"/>
      <c r="CF86" s="116"/>
      <c r="CG86" s="116"/>
      <c r="CH86" s="116"/>
      <c r="CI86" s="116"/>
      <c r="CJ86" s="116"/>
      <c r="CK86" s="116"/>
      <c r="CL86" s="116"/>
      <c r="CM86" s="116"/>
      <c r="CN86" s="116"/>
      <c r="CO86" s="116"/>
      <c r="CP86" s="116"/>
      <c r="CQ86" s="116"/>
      <c r="CR86" s="116"/>
      <c r="CS86" s="116"/>
      <c r="CT86" s="116"/>
      <c r="CU86" s="116"/>
      <c r="CV86" s="116"/>
      <c r="CW86" s="116"/>
      <c r="CX86" s="116"/>
      <c r="CY86" s="116"/>
      <c r="CZ86" s="116"/>
      <c r="DA86" s="116"/>
      <c r="DB86" s="116"/>
      <c r="DC86" s="116"/>
      <c r="DD86" s="116"/>
      <c r="DE86" s="116"/>
      <c r="DF86" s="116"/>
      <c r="DG86" s="116"/>
      <c r="DH86" s="116"/>
      <c r="DI86" s="116"/>
      <c r="DJ86" s="116"/>
      <c r="DK86" s="116"/>
      <c r="DL86" s="116"/>
      <c r="DM86" s="116"/>
      <c r="DN86" s="116"/>
      <c r="DO86" s="116"/>
      <c r="DP86" s="116"/>
      <c r="DQ86" s="116"/>
      <c r="DR86" s="116"/>
      <c r="DS86" s="116"/>
      <c r="DT86" s="116"/>
      <c r="DU86" s="116"/>
      <c r="DV86" s="116"/>
      <c r="DW86" s="116"/>
      <c r="DX86" s="116"/>
      <c r="DY86" s="116"/>
      <c r="DZ86" s="116"/>
      <c r="EA86" s="116"/>
      <c r="EB86" s="116"/>
      <c r="EC86" s="116"/>
      <c r="ED86" s="116"/>
      <c r="EE86" s="116"/>
      <c r="EF86" s="116"/>
    </row>
    <row r="87" spans="2:136" ht="14.5" x14ac:dyDescent="0.35">
      <c r="B87" s="315">
        <v>49</v>
      </c>
      <c r="C87" s="316"/>
      <c r="D87" s="316"/>
      <c r="Y87" s="116"/>
      <c r="Z87" s="116"/>
      <c r="AA87" s="116" t="s">
        <v>6860</v>
      </c>
      <c r="AB87" s="116" t="s">
        <v>6861</v>
      </c>
      <c r="AC87" s="116"/>
      <c r="AD87" s="116" t="s">
        <v>6862</v>
      </c>
      <c r="AE87" s="116" t="s">
        <v>6863</v>
      </c>
      <c r="AF87" s="116" t="s">
        <v>6864</v>
      </c>
      <c r="AG87" s="116"/>
      <c r="AH87" s="116" t="s">
        <v>6865</v>
      </c>
      <c r="AI87" s="116" t="s">
        <v>6866</v>
      </c>
      <c r="AJ87" s="116"/>
      <c r="AK87" s="116"/>
      <c r="AL87" s="116"/>
      <c r="AM87" s="116"/>
      <c r="AN87" s="116" t="s">
        <v>6867</v>
      </c>
      <c r="AO87" s="116" t="s">
        <v>6868</v>
      </c>
      <c r="AP87" s="116" t="s">
        <v>6869</v>
      </c>
      <c r="AQ87" s="116" t="s">
        <v>6870</v>
      </c>
      <c r="AR87" s="116" t="s">
        <v>6871</v>
      </c>
      <c r="AS87" s="116" t="s">
        <v>6872</v>
      </c>
      <c r="AT87" s="116"/>
      <c r="AU87" s="116"/>
      <c r="AV87" s="116"/>
      <c r="AW87" s="116"/>
      <c r="AX87" s="116"/>
      <c r="AY87" s="116"/>
      <c r="AZ87" s="116"/>
      <c r="BA87" s="116"/>
      <c r="BB87" s="116"/>
      <c r="BC87" s="116"/>
      <c r="BD87" s="116"/>
      <c r="BE87" s="116"/>
      <c r="BF87" s="116"/>
      <c r="BG87" s="116" t="s">
        <v>6873</v>
      </c>
      <c r="BH87" s="116"/>
      <c r="BI87" s="116"/>
      <c r="BJ87" s="116"/>
      <c r="BK87" s="116"/>
      <c r="BL87" s="116"/>
      <c r="BM87" s="116"/>
      <c r="BN87" s="116"/>
      <c r="BO87" s="116"/>
      <c r="BP87" s="116"/>
      <c r="BQ87" s="116"/>
      <c r="BR87" s="116"/>
      <c r="BS87" s="116"/>
      <c r="BT87" s="116"/>
      <c r="BU87" s="116"/>
      <c r="BV87" s="116"/>
      <c r="BW87" s="116"/>
      <c r="BX87" s="116"/>
      <c r="BY87" s="116"/>
      <c r="BZ87" s="116"/>
      <c r="CA87" s="116"/>
      <c r="CB87" s="116"/>
      <c r="CC87" s="116"/>
      <c r="CD87" s="116"/>
      <c r="CE87" s="116"/>
      <c r="CF87" s="116"/>
      <c r="CG87" s="116"/>
      <c r="CH87" s="116"/>
      <c r="CI87" s="116"/>
      <c r="CJ87" s="116"/>
      <c r="CK87" s="116"/>
      <c r="CL87" s="116"/>
      <c r="CM87" s="116"/>
      <c r="CN87" s="116"/>
      <c r="CO87" s="116"/>
      <c r="CP87" s="116"/>
      <c r="CQ87" s="116"/>
      <c r="CR87" s="116"/>
      <c r="CS87" s="116"/>
      <c r="CT87" s="116"/>
      <c r="CU87" s="116"/>
      <c r="CV87" s="116"/>
      <c r="CW87" s="116"/>
      <c r="CX87" s="116"/>
      <c r="CY87" s="116"/>
      <c r="CZ87" s="116"/>
      <c r="DA87" s="116"/>
      <c r="DB87" s="116"/>
      <c r="DC87" s="116"/>
      <c r="DD87" s="116"/>
      <c r="DE87" s="116"/>
      <c r="DF87" s="116"/>
      <c r="DG87" s="116"/>
      <c r="DH87" s="116"/>
      <c r="DI87" s="116"/>
      <c r="DJ87" s="116"/>
      <c r="DK87" s="116"/>
      <c r="DL87" s="116"/>
      <c r="DM87" s="116"/>
      <c r="DN87" s="116"/>
      <c r="DO87" s="116"/>
      <c r="DP87" s="116"/>
      <c r="DQ87" s="116"/>
      <c r="DR87" s="116"/>
      <c r="DS87" s="116"/>
      <c r="DT87" s="116"/>
      <c r="DU87" s="116"/>
      <c r="DV87" s="116"/>
      <c r="DW87" s="116"/>
      <c r="DX87" s="116"/>
      <c r="DY87" s="116"/>
      <c r="DZ87" s="116"/>
      <c r="EA87" s="116"/>
      <c r="EB87" s="116"/>
      <c r="EC87" s="116"/>
      <c r="ED87" s="116"/>
      <c r="EE87" s="116"/>
      <c r="EF87" s="116"/>
    </row>
    <row r="88" spans="2:136" ht="14.5" x14ac:dyDescent="0.35">
      <c r="B88" s="315">
        <v>50</v>
      </c>
      <c r="C88" s="316"/>
      <c r="D88" s="316"/>
      <c r="Y88" s="116"/>
      <c r="Z88" s="116"/>
      <c r="AA88" s="116" t="s">
        <v>6874</v>
      </c>
      <c r="AB88" s="116" t="s">
        <v>6875</v>
      </c>
      <c r="AC88" s="116"/>
      <c r="AD88" s="116" t="s">
        <v>6876</v>
      </c>
      <c r="AE88" s="116" t="s">
        <v>6877</v>
      </c>
      <c r="AF88" s="116" t="s">
        <v>6878</v>
      </c>
      <c r="AG88" s="116"/>
      <c r="AH88" s="116" t="s">
        <v>6879</v>
      </c>
      <c r="AI88" s="116" t="s">
        <v>6880</v>
      </c>
      <c r="AJ88" s="116"/>
      <c r="AK88" s="116"/>
      <c r="AL88" s="116"/>
      <c r="AM88" s="116"/>
      <c r="AN88" s="116" t="s">
        <v>6881</v>
      </c>
      <c r="AO88" s="116" t="s">
        <v>6882</v>
      </c>
      <c r="AP88" s="116" t="s">
        <v>6883</v>
      </c>
      <c r="AQ88" s="116" t="s">
        <v>6884</v>
      </c>
      <c r="AR88" s="116" t="s">
        <v>6885</v>
      </c>
      <c r="AS88" s="116" t="s">
        <v>6886</v>
      </c>
      <c r="AT88" s="116"/>
      <c r="AU88" s="116"/>
      <c r="AV88" s="116"/>
      <c r="AW88" s="116"/>
      <c r="AX88" s="116"/>
      <c r="AY88" s="116"/>
      <c r="AZ88" s="116"/>
      <c r="BA88" s="116"/>
      <c r="BB88" s="116"/>
      <c r="BC88" s="116"/>
      <c r="BD88" s="116"/>
      <c r="BE88" s="116"/>
      <c r="BF88" s="116"/>
      <c r="BG88" s="116" t="s">
        <v>6887</v>
      </c>
      <c r="BH88" s="116"/>
      <c r="BI88" s="116"/>
      <c r="BJ88" s="116"/>
      <c r="BK88" s="116"/>
      <c r="BL88" s="116"/>
      <c r="BM88" s="116"/>
      <c r="BN88" s="116"/>
      <c r="BO88" s="116"/>
      <c r="BP88" s="116"/>
      <c r="BQ88" s="116"/>
      <c r="BR88" s="116"/>
      <c r="BS88" s="116"/>
      <c r="BT88" s="116"/>
      <c r="BU88" s="116"/>
      <c r="BV88" s="116"/>
      <c r="BW88" s="116"/>
      <c r="BX88" s="116"/>
      <c r="BY88" s="116"/>
      <c r="BZ88" s="116"/>
      <c r="CA88" s="116"/>
      <c r="CB88" s="116"/>
      <c r="CC88" s="116"/>
      <c r="CD88" s="116"/>
      <c r="CE88" s="116"/>
      <c r="CF88" s="116"/>
      <c r="CG88" s="116"/>
      <c r="CH88" s="116"/>
      <c r="CI88" s="116"/>
      <c r="CJ88" s="116"/>
      <c r="CK88" s="116"/>
      <c r="CL88" s="116"/>
      <c r="CM88" s="116"/>
      <c r="CN88" s="116"/>
      <c r="CO88" s="116"/>
      <c r="CP88" s="116"/>
      <c r="CQ88" s="116"/>
      <c r="CR88" s="116"/>
      <c r="CS88" s="116"/>
      <c r="CT88" s="116"/>
      <c r="CU88" s="116"/>
      <c r="CV88" s="116"/>
      <c r="CW88" s="116"/>
      <c r="CX88" s="116"/>
      <c r="CY88" s="116"/>
      <c r="CZ88" s="116"/>
      <c r="DA88" s="116"/>
      <c r="DB88" s="116"/>
      <c r="DC88" s="116"/>
      <c r="DD88" s="116"/>
      <c r="DE88" s="116"/>
      <c r="DF88" s="116"/>
      <c r="DG88" s="116"/>
      <c r="DH88" s="116"/>
      <c r="DI88" s="116"/>
      <c r="DJ88" s="116"/>
      <c r="DK88" s="116"/>
      <c r="DL88" s="116"/>
      <c r="DM88" s="116"/>
      <c r="DN88" s="116"/>
      <c r="DO88" s="116"/>
      <c r="DP88" s="116"/>
      <c r="DQ88" s="116"/>
      <c r="DR88" s="116"/>
      <c r="DS88" s="116"/>
      <c r="DT88" s="116"/>
      <c r="DU88" s="116"/>
      <c r="DV88" s="116"/>
      <c r="DW88" s="116"/>
      <c r="DX88" s="116"/>
      <c r="DY88" s="116"/>
      <c r="DZ88" s="116"/>
      <c r="EA88" s="116"/>
      <c r="EB88" s="116"/>
      <c r="EC88" s="116"/>
      <c r="ED88" s="116"/>
      <c r="EE88" s="116"/>
      <c r="EF88" s="116"/>
    </row>
    <row r="89" spans="2:136" ht="14.5" x14ac:dyDescent="0.35">
      <c r="B89" s="315">
        <v>51</v>
      </c>
      <c r="C89" s="316"/>
      <c r="D89" s="316"/>
      <c r="Y89" s="116"/>
      <c r="Z89" s="116"/>
      <c r="AA89" s="116" t="s">
        <v>6888</v>
      </c>
      <c r="AB89" s="116" t="s">
        <v>6889</v>
      </c>
      <c r="AC89" s="116"/>
      <c r="AD89" s="116" t="s">
        <v>6890</v>
      </c>
      <c r="AE89" s="116" t="s">
        <v>6891</v>
      </c>
      <c r="AF89" s="116" t="s">
        <v>6892</v>
      </c>
      <c r="AG89" s="116"/>
      <c r="AH89" s="116" t="s">
        <v>6893</v>
      </c>
      <c r="AI89" s="116" t="s">
        <v>6894</v>
      </c>
      <c r="AJ89" s="116"/>
      <c r="AK89" s="116"/>
      <c r="AL89" s="116"/>
      <c r="AM89" s="116"/>
      <c r="AN89" s="116" t="s">
        <v>6895</v>
      </c>
      <c r="AO89" s="116" t="s">
        <v>6896</v>
      </c>
      <c r="AP89" s="116" t="s">
        <v>6897</v>
      </c>
      <c r="AQ89" s="116" t="s">
        <v>6898</v>
      </c>
      <c r="AR89" s="116" t="s">
        <v>6899</v>
      </c>
      <c r="AS89" s="116" t="s">
        <v>6900</v>
      </c>
      <c r="AT89" s="116"/>
      <c r="AU89" s="116"/>
      <c r="AV89" s="116"/>
      <c r="AW89" s="116"/>
      <c r="AX89" s="116"/>
      <c r="AY89" s="116"/>
      <c r="AZ89" s="116"/>
      <c r="BA89" s="116"/>
      <c r="BB89" s="116"/>
      <c r="BC89" s="116"/>
      <c r="BD89" s="116"/>
      <c r="BE89" s="116"/>
      <c r="BF89" s="116"/>
      <c r="BG89" s="116" t="s">
        <v>6901</v>
      </c>
      <c r="BH89" s="116"/>
      <c r="BI89" s="116"/>
      <c r="BJ89" s="116"/>
      <c r="BK89" s="116"/>
      <c r="BL89" s="116"/>
      <c r="BM89" s="116"/>
      <c r="BN89" s="116"/>
      <c r="BO89" s="116"/>
      <c r="BP89" s="116"/>
      <c r="BQ89" s="116"/>
      <c r="BR89" s="116"/>
      <c r="BS89" s="116"/>
      <c r="BT89" s="116"/>
      <c r="BU89" s="116"/>
      <c r="BV89" s="116"/>
      <c r="BW89" s="116"/>
      <c r="BX89" s="116"/>
      <c r="BY89" s="116"/>
      <c r="BZ89" s="116"/>
      <c r="CA89" s="116"/>
      <c r="CB89" s="116"/>
      <c r="CC89" s="116"/>
      <c r="CD89" s="116"/>
      <c r="CE89" s="116"/>
      <c r="CF89" s="116"/>
      <c r="CG89" s="116"/>
      <c r="CH89" s="116"/>
      <c r="CI89" s="116"/>
      <c r="CJ89" s="116"/>
      <c r="CK89" s="116"/>
      <c r="CL89" s="116"/>
      <c r="CM89" s="116"/>
      <c r="CN89" s="116"/>
      <c r="CO89" s="116"/>
      <c r="CP89" s="116"/>
      <c r="CQ89" s="116"/>
      <c r="CR89" s="116"/>
      <c r="CS89" s="116"/>
      <c r="CT89" s="116"/>
      <c r="CU89" s="116"/>
      <c r="CV89" s="116"/>
      <c r="CW89" s="116"/>
      <c r="CX89" s="116"/>
      <c r="CY89" s="116"/>
      <c r="CZ89" s="116"/>
      <c r="DA89" s="116"/>
      <c r="DB89" s="116"/>
      <c r="DC89" s="116"/>
      <c r="DD89" s="116"/>
      <c r="DE89" s="116"/>
      <c r="DF89" s="116"/>
      <c r="DG89" s="116"/>
      <c r="DH89" s="116"/>
      <c r="DI89" s="116"/>
      <c r="DJ89" s="116"/>
      <c r="DK89" s="116"/>
      <c r="DL89" s="116"/>
      <c r="DM89" s="116"/>
      <c r="DN89" s="116"/>
      <c r="DO89" s="116"/>
      <c r="DP89" s="116"/>
      <c r="DQ89" s="116"/>
      <c r="DR89" s="116"/>
      <c r="DS89" s="116"/>
      <c r="DT89" s="116"/>
      <c r="DU89" s="116"/>
      <c r="DV89" s="116"/>
      <c r="DW89" s="116"/>
      <c r="DX89" s="116"/>
      <c r="DY89" s="116"/>
      <c r="DZ89" s="116"/>
      <c r="EA89" s="116"/>
      <c r="EB89" s="116"/>
      <c r="EC89" s="116"/>
      <c r="ED89" s="116"/>
      <c r="EE89" s="116"/>
      <c r="EF89" s="116"/>
    </row>
    <row r="90" spans="2:136" ht="14.5" x14ac:dyDescent="0.35">
      <c r="B90" s="315">
        <v>52</v>
      </c>
      <c r="C90" s="316"/>
      <c r="D90" s="316"/>
      <c r="Y90" s="116"/>
      <c r="Z90" s="116"/>
      <c r="AA90" s="116" t="s">
        <v>6902</v>
      </c>
      <c r="AB90" s="116" t="s">
        <v>6903</v>
      </c>
      <c r="AC90" s="116"/>
      <c r="AD90" s="116" t="s">
        <v>6904</v>
      </c>
      <c r="AE90" s="116" t="s">
        <v>6905</v>
      </c>
      <c r="AF90" s="116" t="s">
        <v>6906</v>
      </c>
      <c r="AG90" s="116"/>
      <c r="AH90" s="116" t="s">
        <v>6907</v>
      </c>
      <c r="AI90" s="116" t="s">
        <v>6908</v>
      </c>
      <c r="AJ90" s="116"/>
      <c r="AK90" s="116"/>
      <c r="AL90" s="116"/>
      <c r="AM90" s="116"/>
      <c r="AN90" s="116" t="s">
        <v>6909</v>
      </c>
      <c r="AO90" s="116" t="s">
        <v>6910</v>
      </c>
      <c r="AP90" s="116" t="s">
        <v>6911</v>
      </c>
      <c r="AQ90" s="116" t="s">
        <v>6912</v>
      </c>
      <c r="AR90" s="116" t="s">
        <v>6913</v>
      </c>
      <c r="AS90" s="116" t="s">
        <v>6914</v>
      </c>
      <c r="AT90" s="116"/>
      <c r="AU90" s="116"/>
      <c r="AV90" s="116"/>
      <c r="AW90" s="116"/>
      <c r="AX90" s="116"/>
      <c r="AY90" s="116"/>
      <c r="AZ90" s="116"/>
      <c r="BA90" s="116"/>
      <c r="BB90" s="116"/>
      <c r="BC90" s="116"/>
      <c r="BD90" s="116"/>
      <c r="BE90" s="116"/>
      <c r="BF90" s="116"/>
      <c r="BG90" s="116" t="s">
        <v>6915</v>
      </c>
      <c r="BH90" s="116"/>
      <c r="BI90" s="116"/>
      <c r="BJ90" s="116"/>
      <c r="BK90" s="116"/>
      <c r="BL90" s="116"/>
      <c r="BM90" s="116"/>
      <c r="BN90" s="116"/>
      <c r="BO90" s="116"/>
      <c r="BP90" s="116"/>
      <c r="BQ90" s="116"/>
      <c r="BR90" s="116"/>
      <c r="BS90" s="116"/>
      <c r="BT90" s="116"/>
      <c r="BU90" s="116"/>
      <c r="BV90" s="116"/>
      <c r="BW90" s="116"/>
      <c r="BX90" s="116"/>
      <c r="BY90" s="116"/>
      <c r="BZ90" s="116"/>
      <c r="CA90" s="116"/>
      <c r="CB90" s="116"/>
      <c r="CC90" s="116"/>
      <c r="CD90" s="116"/>
      <c r="CE90" s="116"/>
      <c r="CF90" s="116"/>
      <c r="CG90" s="116"/>
      <c r="CH90" s="116"/>
      <c r="CI90" s="116"/>
      <c r="CJ90" s="116"/>
      <c r="CK90" s="116"/>
      <c r="CL90" s="116"/>
      <c r="CM90" s="116"/>
      <c r="CN90" s="116"/>
      <c r="CO90" s="116"/>
      <c r="CP90" s="116"/>
      <c r="CQ90" s="116"/>
      <c r="CR90" s="116"/>
      <c r="CS90" s="116"/>
      <c r="CT90" s="116"/>
      <c r="CU90" s="116"/>
      <c r="CV90" s="116"/>
      <c r="CW90" s="116"/>
      <c r="CX90" s="116"/>
      <c r="CY90" s="116"/>
      <c r="CZ90" s="116"/>
      <c r="DA90" s="116"/>
      <c r="DB90" s="116"/>
      <c r="DC90" s="116"/>
      <c r="DD90" s="116"/>
      <c r="DE90" s="116"/>
      <c r="DF90" s="116"/>
      <c r="DG90" s="116"/>
      <c r="DH90" s="116"/>
      <c r="DI90" s="116"/>
      <c r="DJ90" s="116"/>
      <c r="DK90" s="116"/>
      <c r="DL90" s="116"/>
      <c r="DM90" s="116"/>
      <c r="DN90" s="116"/>
      <c r="DO90" s="116"/>
      <c r="DP90" s="116"/>
      <c r="DQ90" s="116"/>
      <c r="DR90" s="116"/>
      <c r="DS90" s="116"/>
      <c r="DT90" s="116"/>
      <c r="DU90" s="116"/>
      <c r="DV90" s="116"/>
      <c r="DW90" s="116"/>
      <c r="DX90" s="116"/>
      <c r="DY90" s="116"/>
      <c r="DZ90" s="116"/>
      <c r="EA90" s="116"/>
      <c r="EB90" s="116"/>
      <c r="EC90" s="116"/>
      <c r="ED90" s="116"/>
      <c r="EE90" s="116"/>
      <c r="EF90" s="116"/>
    </row>
    <row r="91" spans="2:136" ht="14.5" x14ac:dyDescent="0.35">
      <c r="B91" s="315">
        <v>53</v>
      </c>
      <c r="C91" s="316"/>
      <c r="D91" s="316"/>
      <c r="Y91" s="116"/>
      <c r="Z91" s="116"/>
      <c r="AA91" s="116" t="s">
        <v>6916</v>
      </c>
      <c r="AB91" s="116" t="s">
        <v>6917</v>
      </c>
      <c r="AC91" s="116"/>
      <c r="AD91" s="116" t="s">
        <v>6918</v>
      </c>
      <c r="AE91" s="116" t="s">
        <v>6919</v>
      </c>
      <c r="AF91" s="116" t="s">
        <v>6920</v>
      </c>
      <c r="AG91" s="116"/>
      <c r="AH91" s="116" t="s">
        <v>6921</v>
      </c>
      <c r="AI91" s="116" t="s">
        <v>6922</v>
      </c>
      <c r="AJ91" s="116"/>
      <c r="AK91" s="116"/>
      <c r="AL91" s="116"/>
      <c r="AM91" s="116"/>
      <c r="AN91" s="116" t="s">
        <v>6923</v>
      </c>
      <c r="AO91" s="116" t="s">
        <v>6924</v>
      </c>
      <c r="AP91" s="116" t="s">
        <v>6925</v>
      </c>
      <c r="AQ91" s="116" t="s">
        <v>6926</v>
      </c>
      <c r="AR91" s="116" t="s">
        <v>6927</v>
      </c>
      <c r="AS91" s="116" t="s">
        <v>6928</v>
      </c>
      <c r="AT91" s="116"/>
      <c r="AU91" s="116"/>
      <c r="AV91" s="116"/>
      <c r="AW91" s="116"/>
      <c r="AX91" s="116"/>
      <c r="AY91" s="116"/>
      <c r="AZ91" s="116"/>
      <c r="BA91" s="116"/>
      <c r="BB91" s="116"/>
      <c r="BC91" s="116"/>
      <c r="BD91" s="116"/>
      <c r="BE91" s="116"/>
      <c r="BF91" s="116"/>
      <c r="BG91" s="116" t="s">
        <v>6929</v>
      </c>
      <c r="BH91" s="116"/>
      <c r="BI91" s="116"/>
      <c r="BJ91" s="116"/>
      <c r="BK91" s="116"/>
      <c r="BL91" s="116"/>
      <c r="BM91" s="116"/>
      <c r="BN91" s="116"/>
      <c r="BO91" s="116"/>
      <c r="BP91" s="116"/>
      <c r="BQ91" s="116"/>
      <c r="BR91" s="116"/>
      <c r="BS91" s="116"/>
      <c r="BT91" s="116"/>
      <c r="BU91" s="116"/>
      <c r="BV91" s="116"/>
      <c r="BW91" s="116"/>
      <c r="BX91" s="116"/>
      <c r="BY91" s="116"/>
      <c r="BZ91" s="116"/>
      <c r="CA91" s="116"/>
      <c r="CB91" s="116"/>
      <c r="CC91" s="116"/>
      <c r="CD91" s="116"/>
      <c r="CE91" s="116"/>
      <c r="CF91" s="116"/>
      <c r="CG91" s="116"/>
      <c r="CH91" s="116"/>
      <c r="CI91" s="116"/>
      <c r="CJ91" s="116"/>
      <c r="CK91" s="116"/>
      <c r="CL91" s="116"/>
      <c r="CM91" s="116"/>
      <c r="CN91" s="116"/>
      <c r="CO91" s="116"/>
      <c r="CP91" s="116"/>
      <c r="CQ91" s="116"/>
      <c r="CR91" s="116"/>
      <c r="CS91" s="116"/>
      <c r="CT91" s="116"/>
      <c r="CU91" s="116"/>
      <c r="CV91" s="116"/>
      <c r="CW91" s="116"/>
      <c r="CX91" s="116"/>
      <c r="CY91" s="116"/>
      <c r="CZ91" s="116"/>
      <c r="DA91" s="116"/>
      <c r="DB91" s="116"/>
      <c r="DC91" s="116"/>
      <c r="DD91" s="116"/>
      <c r="DE91" s="116"/>
      <c r="DF91" s="116"/>
      <c r="DG91" s="116"/>
      <c r="DH91" s="116"/>
      <c r="DI91" s="116"/>
      <c r="DJ91" s="116"/>
      <c r="DK91" s="116"/>
      <c r="DL91" s="116"/>
      <c r="DM91" s="116"/>
      <c r="DN91" s="116"/>
      <c r="DO91" s="116"/>
      <c r="DP91" s="116"/>
      <c r="DQ91" s="116"/>
      <c r="DR91" s="116"/>
      <c r="DS91" s="116"/>
      <c r="DT91" s="116"/>
      <c r="DU91" s="116"/>
      <c r="DV91" s="116"/>
      <c r="DW91" s="116"/>
      <c r="DX91" s="116"/>
      <c r="DY91" s="116"/>
      <c r="DZ91" s="116"/>
      <c r="EA91" s="116"/>
      <c r="EB91" s="116"/>
      <c r="EC91" s="116"/>
      <c r="ED91" s="116"/>
      <c r="EE91" s="116"/>
      <c r="EF91" s="116"/>
    </row>
    <row r="92" spans="2:136" ht="14.5" x14ac:dyDescent="0.35">
      <c r="B92" s="315">
        <v>54</v>
      </c>
      <c r="C92" s="316"/>
      <c r="D92" s="316"/>
      <c r="Y92" s="116"/>
      <c r="Z92" s="116"/>
      <c r="AA92" s="116" t="s">
        <v>6930</v>
      </c>
      <c r="AB92" s="116" t="s">
        <v>6931</v>
      </c>
      <c r="AC92" s="116"/>
      <c r="AD92" s="116" t="s">
        <v>6932</v>
      </c>
      <c r="AE92" s="116" t="s">
        <v>6933</v>
      </c>
      <c r="AF92" s="116" t="s">
        <v>6934</v>
      </c>
      <c r="AG92" s="116"/>
      <c r="AH92" s="116"/>
      <c r="AI92" s="116" t="s">
        <v>6935</v>
      </c>
      <c r="AJ92" s="116"/>
      <c r="AK92" s="116"/>
      <c r="AL92" s="116"/>
      <c r="AM92" s="116"/>
      <c r="AN92" s="116" t="s">
        <v>6936</v>
      </c>
      <c r="AO92" s="116" t="s">
        <v>6937</v>
      </c>
      <c r="AP92" s="116" t="s">
        <v>6938</v>
      </c>
      <c r="AQ92" s="116" t="s">
        <v>6939</v>
      </c>
      <c r="AR92" s="116" t="s">
        <v>6940</v>
      </c>
      <c r="AS92" s="116" t="s">
        <v>6941</v>
      </c>
      <c r="AT92" s="116"/>
      <c r="AU92" s="116"/>
      <c r="AV92" s="116"/>
      <c r="AW92" s="116"/>
      <c r="AX92" s="116"/>
      <c r="AY92" s="116"/>
      <c r="AZ92" s="116"/>
      <c r="BA92" s="116"/>
      <c r="BB92" s="116"/>
      <c r="BC92" s="116"/>
      <c r="BD92" s="116"/>
      <c r="BE92" s="116"/>
      <c r="BF92" s="116"/>
      <c r="BG92" s="116" t="s">
        <v>6942</v>
      </c>
      <c r="BH92" s="116"/>
      <c r="BI92" s="116"/>
      <c r="BJ92" s="116"/>
      <c r="BK92" s="116"/>
      <c r="BL92" s="116"/>
      <c r="BM92" s="116"/>
      <c r="BN92" s="116"/>
      <c r="BO92" s="116"/>
      <c r="BP92" s="116"/>
      <c r="BQ92" s="116"/>
      <c r="BR92" s="116"/>
      <c r="BS92" s="116"/>
      <c r="BT92" s="116"/>
      <c r="BU92" s="116"/>
      <c r="BV92" s="116"/>
      <c r="BW92" s="116"/>
      <c r="BX92" s="116"/>
      <c r="BY92" s="116"/>
      <c r="BZ92" s="116"/>
      <c r="CA92" s="116"/>
      <c r="CB92" s="116"/>
      <c r="CC92" s="116"/>
      <c r="CD92" s="116"/>
      <c r="CE92" s="116"/>
      <c r="CF92" s="116"/>
      <c r="CG92" s="116"/>
      <c r="CH92" s="116"/>
      <c r="CI92" s="116"/>
      <c r="CJ92" s="116"/>
      <c r="CK92" s="116"/>
      <c r="CL92" s="116"/>
      <c r="CM92" s="116"/>
      <c r="CN92" s="116"/>
      <c r="CO92" s="116"/>
      <c r="CP92" s="116"/>
      <c r="CQ92" s="116"/>
      <c r="CR92" s="116"/>
      <c r="CS92" s="116"/>
      <c r="CT92" s="116"/>
      <c r="CU92" s="116"/>
      <c r="CV92" s="116"/>
      <c r="CW92" s="116"/>
      <c r="CX92" s="116"/>
      <c r="CY92" s="116"/>
      <c r="CZ92" s="116"/>
      <c r="DA92" s="116"/>
      <c r="DB92" s="116"/>
      <c r="DC92" s="116"/>
      <c r="DD92" s="116"/>
      <c r="DE92" s="116"/>
      <c r="DF92" s="116"/>
      <c r="DG92" s="116"/>
      <c r="DH92" s="116"/>
      <c r="DI92" s="116"/>
      <c r="DJ92" s="116"/>
      <c r="DK92" s="116"/>
      <c r="DL92" s="116"/>
      <c r="DM92" s="116"/>
      <c r="DN92" s="116"/>
      <c r="DO92" s="116"/>
      <c r="DP92" s="116"/>
      <c r="DQ92" s="116"/>
      <c r="DR92" s="116"/>
      <c r="DS92" s="116"/>
      <c r="DT92" s="116"/>
      <c r="DU92" s="116"/>
      <c r="DV92" s="116"/>
      <c r="DW92" s="116"/>
      <c r="DX92" s="116"/>
      <c r="DY92" s="116"/>
      <c r="DZ92" s="116"/>
      <c r="EA92" s="116"/>
      <c r="EB92" s="116"/>
      <c r="EC92" s="116"/>
      <c r="ED92" s="116"/>
      <c r="EE92" s="116"/>
      <c r="EF92" s="116"/>
    </row>
    <row r="93" spans="2:136" ht="14.5" x14ac:dyDescent="0.35">
      <c r="B93" s="315">
        <v>55</v>
      </c>
      <c r="C93" s="316"/>
      <c r="D93" s="316"/>
      <c r="Y93" s="116"/>
      <c r="Z93" s="116"/>
      <c r="AA93" s="116" t="s">
        <v>6943</v>
      </c>
      <c r="AB93" s="116" t="s">
        <v>6944</v>
      </c>
      <c r="AC93" s="116"/>
      <c r="AD93" s="116" t="s">
        <v>6945</v>
      </c>
      <c r="AE93" s="116" t="s">
        <v>6946</v>
      </c>
      <c r="AF93" s="116" t="s">
        <v>6947</v>
      </c>
      <c r="AG93" s="116"/>
      <c r="AH93" s="116"/>
      <c r="AI93" s="116" t="s">
        <v>6948</v>
      </c>
      <c r="AJ93" s="116"/>
      <c r="AK93" s="116"/>
      <c r="AL93" s="116"/>
      <c r="AM93" s="116"/>
      <c r="AN93" s="116" t="s">
        <v>6949</v>
      </c>
      <c r="AO93" s="116" t="s">
        <v>6950</v>
      </c>
      <c r="AP93" s="116" t="s">
        <v>6951</v>
      </c>
      <c r="AQ93" s="116" t="s">
        <v>6952</v>
      </c>
      <c r="AR93" s="116" t="s">
        <v>6953</v>
      </c>
      <c r="AS93" s="116" t="s">
        <v>6954</v>
      </c>
      <c r="AT93" s="116"/>
      <c r="AU93" s="116"/>
      <c r="AV93" s="116"/>
      <c r="AW93" s="116"/>
      <c r="AX93" s="116"/>
      <c r="AY93" s="116"/>
      <c r="AZ93" s="116"/>
      <c r="BA93" s="116"/>
      <c r="BB93" s="116"/>
      <c r="BC93" s="116"/>
      <c r="BD93" s="116"/>
      <c r="BE93" s="116"/>
      <c r="BF93" s="116"/>
      <c r="BG93" s="116" t="s">
        <v>6955</v>
      </c>
      <c r="BH93" s="116"/>
      <c r="BI93" s="116"/>
      <c r="BJ93" s="116"/>
      <c r="BK93" s="116"/>
      <c r="BL93" s="116"/>
      <c r="BM93" s="116"/>
      <c r="BN93" s="116"/>
      <c r="BO93" s="116"/>
      <c r="BP93" s="116"/>
      <c r="BQ93" s="116"/>
      <c r="BR93" s="116"/>
      <c r="BS93" s="116"/>
      <c r="BT93" s="116"/>
      <c r="BU93" s="116"/>
      <c r="BV93" s="116"/>
      <c r="BW93" s="116"/>
      <c r="BX93" s="116"/>
      <c r="BY93" s="116"/>
      <c r="BZ93" s="116"/>
      <c r="CA93" s="116"/>
      <c r="CB93" s="116"/>
      <c r="CC93" s="116"/>
      <c r="CD93" s="116"/>
      <c r="CE93" s="116"/>
      <c r="CF93" s="116"/>
      <c r="CG93" s="116"/>
      <c r="CH93" s="116"/>
      <c r="CI93" s="116"/>
      <c r="CJ93" s="116"/>
      <c r="CK93" s="116"/>
      <c r="CL93" s="116"/>
      <c r="CM93" s="116"/>
      <c r="CN93" s="116"/>
      <c r="CO93" s="116"/>
      <c r="CP93" s="116"/>
      <c r="CQ93" s="116"/>
      <c r="CR93" s="116"/>
      <c r="CS93" s="116"/>
      <c r="CT93" s="116"/>
      <c r="CU93" s="116"/>
      <c r="CV93" s="116"/>
      <c r="CW93" s="116"/>
      <c r="CX93" s="116"/>
      <c r="CY93" s="116"/>
      <c r="CZ93" s="116"/>
      <c r="DA93" s="116"/>
      <c r="DB93" s="116"/>
      <c r="DC93" s="116"/>
      <c r="DD93" s="116"/>
      <c r="DE93" s="116"/>
      <c r="DF93" s="116"/>
      <c r="DG93" s="116"/>
      <c r="DH93" s="116"/>
      <c r="DI93" s="116"/>
      <c r="DJ93" s="116"/>
      <c r="DK93" s="116"/>
      <c r="DL93" s="116"/>
      <c r="DM93" s="116"/>
      <c r="DN93" s="116"/>
      <c r="DO93" s="116"/>
      <c r="DP93" s="116"/>
      <c r="DQ93" s="116"/>
      <c r="DR93" s="116"/>
      <c r="DS93" s="116"/>
      <c r="DT93" s="116"/>
      <c r="DU93" s="116"/>
      <c r="DV93" s="116"/>
      <c r="DW93" s="116"/>
      <c r="DX93" s="116"/>
      <c r="DY93" s="116"/>
      <c r="DZ93" s="116"/>
      <c r="EA93" s="116"/>
      <c r="EB93" s="116"/>
      <c r="EC93" s="116"/>
      <c r="ED93" s="116"/>
      <c r="EE93" s="116"/>
      <c r="EF93" s="116"/>
    </row>
    <row r="94" spans="2:136" ht="14.5" x14ac:dyDescent="0.35">
      <c r="B94" s="315">
        <v>56</v>
      </c>
      <c r="C94" s="316"/>
      <c r="D94" s="316"/>
      <c r="Y94" s="116"/>
      <c r="Z94" s="116"/>
      <c r="AA94" s="116" t="s">
        <v>6956</v>
      </c>
      <c r="AB94" s="116" t="s">
        <v>6957</v>
      </c>
      <c r="AC94" s="116"/>
      <c r="AD94" s="116" t="s">
        <v>6958</v>
      </c>
      <c r="AE94" s="116" t="s">
        <v>6959</v>
      </c>
      <c r="AF94" s="116" t="s">
        <v>6960</v>
      </c>
      <c r="AG94" s="116"/>
      <c r="AH94" s="116"/>
      <c r="AI94" s="116" t="s">
        <v>6961</v>
      </c>
      <c r="AJ94" s="116"/>
      <c r="AK94" s="116"/>
      <c r="AL94" s="116"/>
      <c r="AM94" s="116"/>
      <c r="AN94" s="116" t="s">
        <v>6962</v>
      </c>
      <c r="AO94" s="116" t="s">
        <v>6963</v>
      </c>
      <c r="AP94" s="116" t="s">
        <v>6964</v>
      </c>
      <c r="AQ94" s="116" t="s">
        <v>6965</v>
      </c>
      <c r="AR94" s="116" t="s">
        <v>6966</v>
      </c>
      <c r="AS94" s="116" t="s">
        <v>6967</v>
      </c>
      <c r="AT94" s="116"/>
      <c r="AU94" s="116"/>
      <c r="AV94" s="116"/>
      <c r="AW94" s="116"/>
      <c r="AX94" s="116"/>
      <c r="AY94" s="116"/>
      <c r="AZ94" s="116"/>
      <c r="BA94" s="116"/>
      <c r="BB94" s="116"/>
      <c r="BC94" s="116"/>
      <c r="BD94" s="116"/>
      <c r="BE94" s="116"/>
      <c r="BF94" s="116"/>
      <c r="BG94" s="116" t="s">
        <v>6968</v>
      </c>
      <c r="BH94" s="116"/>
      <c r="BI94" s="116"/>
      <c r="BJ94" s="116"/>
      <c r="BK94" s="116"/>
      <c r="BL94" s="116"/>
      <c r="BM94" s="116"/>
      <c r="BN94" s="116"/>
      <c r="BO94" s="116"/>
      <c r="BP94" s="116"/>
      <c r="BQ94" s="116"/>
      <c r="BR94" s="116"/>
      <c r="BS94" s="116"/>
      <c r="BT94" s="116"/>
      <c r="BU94" s="116"/>
      <c r="BV94" s="116"/>
      <c r="BW94" s="116"/>
      <c r="BX94" s="116"/>
      <c r="BY94" s="116"/>
      <c r="BZ94" s="116"/>
      <c r="CA94" s="116"/>
      <c r="CB94" s="116"/>
      <c r="CC94" s="116"/>
      <c r="CD94" s="116"/>
      <c r="CE94" s="116"/>
      <c r="CF94" s="116"/>
      <c r="CG94" s="116"/>
      <c r="CH94" s="116"/>
      <c r="CI94" s="116"/>
      <c r="CJ94" s="116"/>
      <c r="CK94" s="116"/>
      <c r="CL94" s="116"/>
      <c r="CM94" s="116"/>
      <c r="CN94" s="116"/>
      <c r="CO94" s="116"/>
      <c r="CP94" s="116"/>
      <c r="CQ94" s="116"/>
      <c r="CR94" s="116"/>
      <c r="CS94" s="116"/>
      <c r="CT94" s="116"/>
      <c r="CU94" s="116"/>
      <c r="CV94" s="116"/>
      <c r="CW94" s="116"/>
      <c r="CX94" s="116"/>
      <c r="CY94" s="116"/>
      <c r="CZ94" s="116"/>
      <c r="DA94" s="116"/>
      <c r="DB94" s="116"/>
      <c r="DC94" s="116"/>
      <c r="DD94" s="116"/>
      <c r="DE94" s="116"/>
      <c r="DF94" s="116"/>
      <c r="DG94" s="116"/>
      <c r="DH94" s="116"/>
      <c r="DI94" s="116"/>
      <c r="DJ94" s="116"/>
      <c r="DK94" s="116"/>
      <c r="DL94" s="116"/>
      <c r="DM94" s="116"/>
      <c r="DN94" s="116"/>
      <c r="DO94" s="116"/>
      <c r="DP94" s="116"/>
      <c r="DQ94" s="116"/>
      <c r="DR94" s="116"/>
      <c r="DS94" s="116"/>
      <c r="DT94" s="116"/>
      <c r="DU94" s="116"/>
      <c r="DV94" s="116"/>
      <c r="DW94" s="116"/>
      <c r="DX94" s="116"/>
      <c r="DY94" s="116"/>
      <c r="DZ94" s="116"/>
      <c r="EA94" s="116"/>
      <c r="EB94" s="116"/>
      <c r="EC94" s="116"/>
      <c r="ED94" s="116"/>
      <c r="EE94" s="116"/>
      <c r="EF94" s="116"/>
    </row>
    <row r="95" spans="2:136" ht="14.5" x14ac:dyDescent="0.35">
      <c r="B95" s="315">
        <v>57</v>
      </c>
      <c r="C95" s="316"/>
      <c r="D95" s="316"/>
      <c r="Y95" s="116"/>
      <c r="Z95" s="116"/>
      <c r="AA95" s="116" t="s">
        <v>6969</v>
      </c>
      <c r="AB95" s="116" t="s">
        <v>6970</v>
      </c>
      <c r="AC95" s="116"/>
      <c r="AD95" s="116" t="s">
        <v>6971</v>
      </c>
      <c r="AE95" s="116" t="s">
        <v>6972</v>
      </c>
      <c r="AF95" s="116" t="s">
        <v>6973</v>
      </c>
      <c r="AG95" s="116"/>
      <c r="AH95" s="116"/>
      <c r="AI95" s="116" t="s">
        <v>6974</v>
      </c>
      <c r="AJ95" s="116"/>
      <c r="AK95" s="116"/>
      <c r="AL95" s="116"/>
      <c r="AM95" s="116"/>
      <c r="AN95" s="116" t="s">
        <v>6975</v>
      </c>
      <c r="AO95" s="116" t="s">
        <v>6976</v>
      </c>
      <c r="AP95" s="116" t="s">
        <v>6977</v>
      </c>
      <c r="AQ95" s="116" t="s">
        <v>6978</v>
      </c>
      <c r="AR95" s="116" t="s">
        <v>6979</v>
      </c>
      <c r="AS95" s="116" t="s">
        <v>6980</v>
      </c>
      <c r="AT95" s="116"/>
      <c r="AU95" s="116"/>
      <c r="AV95" s="116"/>
      <c r="AW95" s="116"/>
      <c r="AX95" s="116"/>
      <c r="AY95" s="116"/>
      <c r="AZ95" s="116"/>
      <c r="BA95" s="116"/>
      <c r="BB95" s="116"/>
      <c r="BC95" s="116"/>
      <c r="BD95" s="116"/>
      <c r="BE95" s="116"/>
      <c r="BF95" s="116"/>
      <c r="BG95" s="116" t="s">
        <v>6981</v>
      </c>
      <c r="BH95" s="116"/>
      <c r="BI95" s="116"/>
      <c r="BJ95" s="116"/>
      <c r="BK95" s="116"/>
      <c r="BL95" s="116"/>
      <c r="BM95" s="116"/>
      <c r="BN95" s="116"/>
      <c r="BO95" s="116"/>
      <c r="BP95" s="116"/>
      <c r="BQ95" s="116"/>
      <c r="BR95" s="116"/>
      <c r="BS95" s="116"/>
      <c r="BT95" s="116"/>
      <c r="BU95" s="116"/>
      <c r="BV95" s="116"/>
      <c r="BW95" s="116"/>
      <c r="BX95" s="116"/>
      <c r="BY95" s="116"/>
      <c r="BZ95" s="116"/>
      <c r="CA95" s="116"/>
      <c r="CB95" s="116"/>
      <c r="CC95" s="116"/>
      <c r="CD95" s="116"/>
      <c r="CE95" s="116"/>
      <c r="CF95" s="116"/>
      <c r="CG95" s="116"/>
      <c r="CH95" s="116"/>
      <c r="CI95" s="116"/>
      <c r="CJ95" s="116"/>
      <c r="CK95" s="116"/>
      <c r="CL95" s="116"/>
      <c r="CM95" s="116"/>
      <c r="CN95" s="116"/>
      <c r="CO95" s="116"/>
      <c r="CP95" s="116"/>
      <c r="CQ95" s="116"/>
      <c r="CR95" s="116"/>
      <c r="CS95" s="116"/>
      <c r="CT95" s="116"/>
      <c r="CU95" s="116"/>
      <c r="CV95" s="116"/>
      <c r="CW95" s="116"/>
      <c r="CX95" s="116"/>
      <c r="CY95" s="116"/>
      <c r="CZ95" s="116"/>
      <c r="DA95" s="116"/>
      <c r="DB95" s="116"/>
      <c r="DC95" s="116"/>
      <c r="DD95" s="116"/>
      <c r="DE95" s="116"/>
      <c r="DF95" s="116"/>
      <c r="DG95" s="116"/>
      <c r="DH95" s="116"/>
      <c r="DI95" s="116"/>
      <c r="DJ95" s="116"/>
      <c r="DK95" s="116"/>
      <c r="DL95" s="116"/>
      <c r="DM95" s="116"/>
      <c r="DN95" s="116"/>
      <c r="DO95" s="116"/>
      <c r="DP95" s="116"/>
      <c r="DQ95" s="116"/>
      <c r="DR95" s="116"/>
      <c r="DS95" s="116"/>
      <c r="DT95" s="116"/>
      <c r="DU95" s="116"/>
      <c r="DV95" s="116"/>
      <c r="DW95" s="116"/>
      <c r="DX95" s="116"/>
      <c r="DY95" s="116"/>
      <c r="DZ95" s="116"/>
      <c r="EA95" s="116"/>
      <c r="EB95" s="116"/>
      <c r="EC95" s="116"/>
      <c r="ED95" s="116"/>
      <c r="EE95" s="116"/>
      <c r="EF95" s="116"/>
    </row>
    <row r="96" spans="2:136" ht="14.5" x14ac:dyDescent="0.35">
      <c r="B96" s="315">
        <v>58</v>
      </c>
      <c r="C96" s="316"/>
      <c r="D96" s="316"/>
      <c r="Y96" s="116"/>
      <c r="Z96" s="116"/>
      <c r="AA96" s="116" t="s">
        <v>6982</v>
      </c>
      <c r="AB96" s="116" t="s">
        <v>6983</v>
      </c>
      <c r="AC96" s="116"/>
      <c r="AD96" s="116" t="s">
        <v>6984</v>
      </c>
      <c r="AE96" s="116" t="s">
        <v>6985</v>
      </c>
      <c r="AF96" s="116" t="s">
        <v>6986</v>
      </c>
      <c r="AG96" s="116"/>
      <c r="AH96" s="116"/>
      <c r="AI96" s="116" t="s">
        <v>6987</v>
      </c>
      <c r="AJ96" s="116"/>
      <c r="AK96" s="116"/>
      <c r="AL96" s="116"/>
      <c r="AM96" s="116"/>
      <c r="AN96" s="116" t="s">
        <v>6988</v>
      </c>
      <c r="AO96" s="116" t="s">
        <v>6989</v>
      </c>
      <c r="AP96" s="116" t="s">
        <v>6990</v>
      </c>
      <c r="AQ96" s="116" t="s">
        <v>6991</v>
      </c>
      <c r="AR96" s="116" t="s">
        <v>6992</v>
      </c>
      <c r="AS96" s="116" t="s">
        <v>6993</v>
      </c>
      <c r="AT96" s="116"/>
      <c r="AU96" s="116"/>
      <c r="AV96" s="116"/>
      <c r="AW96" s="116"/>
      <c r="AX96" s="116"/>
      <c r="AY96" s="116"/>
      <c r="AZ96" s="116"/>
      <c r="BA96" s="116"/>
      <c r="BB96" s="116"/>
      <c r="BC96" s="116"/>
      <c r="BD96" s="116"/>
      <c r="BE96" s="116"/>
      <c r="BF96" s="116"/>
      <c r="BG96" s="116" t="s">
        <v>6994</v>
      </c>
      <c r="BH96" s="116"/>
      <c r="BI96" s="116"/>
      <c r="BJ96" s="116"/>
      <c r="BK96" s="116"/>
      <c r="BL96" s="116"/>
      <c r="BM96" s="116"/>
      <c r="BN96" s="116"/>
      <c r="BO96" s="116"/>
      <c r="BP96" s="116"/>
      <c r="BQ96" s="116"/>
      <c r="BR96" s="116"/>
      <c r="BS96" s="116"/>
      <c r="BT96" s="116"/>
      <c r="BU96" s="116"/>
      <c r="BV96" s="116"/>
      <c r="BW96" s="116"/>
      <c r="BX96" s="116"/>
      <c r="BY96" s="116"/>
      <c r="BZ96" s="116"/>
      <c r="CA96" s="116"/>
      <c r="CB96" s="116"/>
      <c r="CC96" s="116"/>
      <c r="CD96" s="116"/>
      <c r="CE96" s="116"/>
      <c r="CF96" s="116"/>
      <c r="CG96" s="116"/>
      <c r="CH96" s="116"/>
      <c r="CI96" s="116"/>
      <c r="CJ96" s="116"/>
      <c r="CK96" s="116"/>
      <c r="CL96" s="116"/>
      <c r="CM96" s="116"/>
      <c r="CN96" s="116"/>
      <c r="CO96" s="116"/>
      <c r="CP96" s="116"/>
      <c r="CQ96" s="116"/>
      <c r="CR96" s="116"/>
      <c r="CS96" s="116"/>
      <c r="CT96" s="116"/>
      <c r="CU96" s="116"/>
      <c r="CV96" s="116"/>
      <c r="CW96" s="116"/>
      <c r="CX96" s="116"/>
      <c r="CY96" s="116"/>
      <c r="CZ96" s="116"/>
      <c r="DA96" s="116"/>
      <c r="DB96" s="116"/>
      <c r="DC96" s="116"/>
      <c r="DD96" s="116"/>
      <c r="DE96" s="116"/>
      <c r="DF96" s="116"/>
      <c r="DG96" s="116"/>
      <c r="DH96" s="116"/>
      <c r="DI96" s="116"/>
      <c r="DJ96" s="116"/>
      <c r="DK96" s="116"/>
      <c r="DL96" s="116"/>
      <c r="DM96" s="116"/>
      <c r="DN96" s="116"/>
      <c r="DO96" s="116"/>
      <c r="DP96" s="116"/>
      <c r="DQ96" s="116"/>
      <c r="DR96" s="116"/>
      <c r="DS96" s="116"/>
      <c r="DT96" s="116"/>
      <c r="DU96" s="116"/>
      <c r="DV96" s="116"/>
      <c r="DW96" s="116"/>
      <c r="DX96" s="116"/>
      <c r="DY96" s="116"/>
      <c r="DZ96" s="116"/>
      <c r="EA96" s="116"/>
      <c r="EB96" s="116"/>
      <c r="EC96" s="116"/>
      <c r="ED96" s="116"/>
      <c r="EE96" s="116"/>
      <c r="EF96" s="116"/>
    </row>
    <row r="97" spans="2:136" ht="14.5" x14ac:dyDescent="0.35">
      <c r="B97" s="315">
        <v>59</v>
      </c>
      <c r="C97" s="316"/>
      <c r="D97" s="316"/>
      <c r="Y97" s="116"/>
      <c r="Z97" s="116"/>
      <c r="AA97" s="116" t="s">
        <v>6995</v>
      </c>
      <c r="AB97" s="116" t="s">
        <v>6996</v>
      </c>
      <c r="AC97" s="116"/>
      <c r="AD97" s="116" t="s">
        <v>6997</v>
      </c>
      <c r="AE97" s="116" t="s">
        <v>6998</v>
      </c>
      <c r="AF97" s="116" t="s">
        <v>6999</v>
      </c>
      <c r="AG97" s="116"/>
      <c r="AH97" s="116"/>
      <c r="AI97" s="116" t="s">
        <v>7000</v>
      </c>
      <c r="AJ97" s="116"/>
      <c r="AK97" s="116"/>
      <c r="AL97" s="116"/>
      <c r="AM97" s="116"/>
      <c r="AN97" s="116" t="s">
        <v>7001</v>
      </c>
      <c r="AO97" s="116" t="s">
        <v>7002</v>
      </c>
      <c r="AP97" s="116" t="s">
        <v>7003</v>
      </c>
      <c r="AQ97" s="116" t="s">
        <v>7004</v>
      </c>
      <c r="AR97" s="116" t="s">
        <v>7005</v>
      </c>
      <c r="AS97" s="116" t="s">
        <v>7006</v>
      </c>
      <c r="AT97" s="116"/>
      <c r="AU97" s="116"/>
      <c r="AV97" s="116"/>
      <c r="AW97" s="116"/>
      <c r="AX97" s="116"/>
      <c r="AY97" s="116"/>
      <c r="AZ97" s="116"/>
      <c r="BA97" s="116"/>
      <c r="BB97" s="116"/>
      <c r="BC97" s="116"/>
      <c r="BD97" s="116"/>
      <c r="BE97" s="116"/>
      <c r="BF97" s="116"/>
      <c r="BG97" s="116" t="s">
        <v>7007</v>
      </c>
      <c r="BH97" s="116"/>
      <c r="BI97" s="116"/>
      <c r="BJ97" s="116"/>
      <c r="BK97" s="116"/>
      <c r="BL97" s="116"/>
      <c r="BM97" s="116"/>
      <c r="BN97" s="116"/>
      <c r="BO97" s="116"/>
      <c r="BP97" s="116"/>
      <c r="BQ97" s="116"/>
      <c r="BR97" s="116"/>
      <c r="BS97" s="116"/>
      <c r="BT97" s="116"/>
      <c r="BU97" s="116"/>
      <c r="BV97" s="116"/>
      <c r="BW97" s="116"/>
      <c r="BX97" s="116"/>
      <c r="BY97" s="116"/>
      <c r="BZ97" s="116"/>
      <c r="CA97" s="116"/>
      <c r="CB97" s="116"/>
      <c r="CC97" s="116"/>
      <c r="CD97" s="116"/>
      <c r="CE97" s="116"/>
      <c r="CF97" s="116"/>
      <c r="CG97" s="116"/>
      <c r="CH97" s="116"/>
      <c r="CI97" s="116"/>
      <c r="CJ97" s="116"/>
      <c r="CK97" s="116"/>
      <c r="CL97" s="116"/>
      <c r="CM97" s="116"/>
      <c r="CN97" s="116"/>
      <c r="CO97" s="116"/>
      <c r="CP97" s="116"/>
      <c r="CQ97" s="116"/>
      <c r="CR97" s="116"/>
      <c r="CS97" s="116"/>
      <c r="CT97" s="116"/>
      <c r="CU97" s="116"/>
      <c r="CV97" s="116"/>
      <c r="CW97" s="116"/>
      <c r="CX97" s="116"/>
      <c r="CY97" s="116"/>
      <c r="CZ97" s="116"/>
      <c r="DA97" s="116"/>
      <c r="DB97" s="116"/>
      <c r="DC97" s="116"/>
      <c r="DD97" s="116"/>
      <c r="DE97" s="116"/>
      <c r="DF97" s="116"/>
      <c r="DG97" s="116"/>
      <c r="DH97" s="116"/>
      <c r="DI97" s="116"/>
      <c r="DJ97" s="116"/>
      <c r="DK97" s="116"/>
      <c r="DL97" s="116"/>
      <c r="DM97" s="116"/>
      <c r="DN97" s="116"/>
      <c r="DO97" s="116"/>
      <c r="DP97" s="116"/>
      <c r="DQ97" s="116"/>
      <c r="DR97" s="116"/>
      <c r="DS97" s="116"/>
      <c r="DT97" s="116"/>
      <c r="DU97" s="116"/>
      <c r="DV97" s="116"/>
      <c r="DW97" s="116"/>
      <c r="DX97" s="116"/>
      <c r="DY97" s="116"/>
      <c r="DZ97" s="116"/>
      <c r="EA97" s="116"/>
      <c r="EB97" s="116"/>
      <c r="EC97" s="116"/>
      <c r="ED97" s="116"/>
      <c r="EE97" s="116"/>
      <c r="EF97" s="116"/>
    </row>
    <row r="98" spans="2:136" ht="14.5" x14ac:dyDescent="0.35">
      <c r="B98" s="315">
        <v>60</v>
      </c>
      <c r="C98" s="316"/>
      <c r="D98" s="316"/>
      <c r="Y98" s="116"/>
      <c r="Z98" s="116"/>
      <c r="AA98" s="116" t="s">
        <v>7008</v>
      </c>
      <c r="AB98" s="116" t="s">
        <v>7009</v>
      </c>
      <c r="AC98" s="116"/>
      <c r="AD98" s="116" t="s">
        <v>7010</v>
      </c>
      <c r="AE98" s="116" t="s">
        <v>7011</v>
      </c>
      <c r="AF98" s="116" t="s">
        <v>7012</v>
      </c>
      <c r="AG98" s="116"/>
      <c r="AH98" s="116"/>
      <c r="AI98" s="116" t="s">
        <v>7013</v>
      </c>
      <c r="AJ98" s="116"/>
      <c r="AK98" s="116"/>
      <c r="AL98" s="116"/>
      <c r="AM98" s="116"/>
      <c r="AN98" s="116" t="s">
        <v>7014</v>
      </c>
      <c r="AO98" s="116" t="s">
        <v>7015</v>
      </c>
      <c r="AP98" s="116" t="s">
        <v>7016</v>
      </c>
      <c r="AQ98" s="116" t="s">
        <v>7017</v>
      </c>
      <c r="AR98" s="116" t="s">
        <v>7018</v>
      </c>
      <c r="AS98" s="116" t="s">
        <v>7019</v>
      </c>
      <c r="AT98" s="116"/>
      <c r="AU98" s="116"/>
      <c r="AV98" s="116"/>
      <c r="AW98" s="116"/>
      <c r="AX98" s="116"/>
      <c r="AY98" s="116"/>
      <c r="AZ98" s="116"/>
      <c r="BA98" s="116"/>
      <c r="BB98" s="116"/>
      <c r="BC98" s="116"/>
      <c r="BD98" s="116"/>
      <c r="BE98" s="116"/>
      <c r="BF98" s="116"/>
      <c r="BG98" s="116" t="s">
        <v>7020</v>
      </c>
      <c r="BH98" s="116"/>
      <c r="BI98" s="116"/>
      <c r="BJ98" s="116"/>
      <c r="BK98" s="116"/>
      <c r="BL98" s="116"/>
      <c r="BM98" s="116"/>
      <c r="BN98" s="116"/>
      <c r="BO98" s="116"/>
      <c r="BP98" s="116"/>
      <c r="BQ98" s="116"/>
      <c r="BR98" s="116"/>
      <c r="BS98" s="116"/>
      <c r="BT98" s="116"/>
      <c r="BU98" s="116"/>
      <c r="BV98" s="116"/>
      <c r="BW98" s="116"/>
      <c r="BX98" s="116"/>
      <c r="BY98" s="116"/>
      <c r="BZ98" s="116"/>
      <c r="CA98" s="116"/>
      <c r="CB98" s="116"/>
      <c r="CC98" s="116"/>
      <c r="CD98" s="116"/>
      <c r="CE98" s="116"/>
      <c r="CF98" s="116"/>
      <c r="CG98" s="116"/>
      <c r="CH98" s="116"/>
      <c r="CI98" s="116"/>
      <c r="CJ98" s="116"/>
      <c r="CK98" s="116"/>
      <c r="CL98" s="116"/>
      <c r="CM98" s="116"/>
      <c r="CN98" s="116"/>
      <c r="CO98" s="116"/>
      <c r="CP98" s="116"/>
      <c r="CQ98" s="116"/>
      <c r="CR98" s="116"/>
      <c r="CS98" s="116"/>
      <c r="CT98" s="116"/>
      <c r="CU98" s="116"/>
      <c r="CV98" s="116"/>
      <c r="CW98" s="116"/>
      <c r="CX98" s="116"/>
      <c r="CY98" s="116"/>
      <c r="CZ98" s="116"/>
      <c r="DA98" s="116"/>
      <c r="DB98" s="116"/>
      <c r="DC98" s="116"/>
      <c r="DD98" s="116"/>
      <c r="DE98" s="116"/>
      <c r="DF98" s="116"/>
      <c r="DG98" s="116"/>
      <c r="DH98" s="116"/>
      <c r="DI98" s="116"/>
      <c r="DJ98" s="116"/>
      <c r="DK98" s="116"/>
      <c r="DL98" s="116"/>
      <c r="DM98" s="116"/>
      <c r="DN98" s="116"/>
      <c r="DO98" s="116"/>
      <c r="DP98" s="116"/>
      <c r="DQ98" s="116"/>
      <c r="DR98" s="116"/>
      <c r="DS98" s="116"/>
      <c r="DT98" s="116"/>
      <c r="DU98" s="116"/>
      <c r="DV98" s="116"/>
      <c r="DW98" s="116"/>
      <c r="DX98" s="116"/>
      <c r="DY98" s="116"/>
      <c r="DZ98" s="116"/>
      <c r="EA98" s="116"/>
      <c r="EB98" s="116"/>
      <c r="EC98" s="116"/>
      <c r="ED98" s="116"/>
      <c r="EE98" s="116"/>
      <c r="EF98" s="116"/>
    </row>
    <row r="99" spans="2:136" ht="14.5" x14ac:dyDescent="0.35">
      <c r="B99" s="315">
        <v>61</v>
      </c>
      <c r="C99" s="316"/>
      <c r="D99" s="316"/>
      <c r="Y99" s="116"/>
      <c r="Z99" s="116"/>
      <c r="AA99" s="116" t="s">
        <v>7021</v>
      </c>
      <c r="AB99" s="116" t="s">
        <v>7022</v>
      </c>
      <c r="AC99" s="116"/>
      <c r="AD99" s="116" t="s">
        <v>7023</v>
      </c>
      <c r="AE99" s="116" t="s">
        <v>7024</v>
      </c>
      <c r="AF99" s="116" t="s">
        <v>7025</v>
      </c>
      <c r="AG99" s="116"/>
      <c r="AH99" s="116"/>
      <c r="AI99" s="116" t="s">
        <v>7026</v>
      </c>
      <c r="AJ99" s="116"/>
      <c r="AK99" s="116"/>
      <c r="AL99" s="116"/>
      <c r="AM99" s="116"/>
      <c r="AN99" s="116" t="s">
        <v>7027</v>
      </c>
      <c r="AO99" s="116" t="s">
        <v>7028</v>
      </c>
      <c r="AP99" s="116" t="s">
        <v>7029</v>
      </c>
      <c r="AQ99" s="116" t="s">
        <v>7030</v>
      </c>
      <c r="AR99" s="116" t="s">
        <v>7031</v>
      </c>
      <c r="AS99" s="116" t="s">
        <v>7032</v>
      </c>
      <c r="AT99" s="116"/>
      <c r="AU99" s="116"/>
      <c r="AV99" s="116"/>
      <c r="AW99" s="116"/>
      <c r="AX99" s="116"/>
      <c r="AY99" s="116"/>
      <c r="AZ99" s="116"/>
      <c r="BA99" s="116"/>
      <c r="BB99" s="116"/>
      <c r="BC99" s="116"/>
      <c r="BD99" s="116"/>
      <c r="BE99" s="116"/>
      <c r="BF99" s="116"/>
      <c r="BG99" s="116"/>
      <c r="BH99" s="116"/>
      <c r="BI99" s="116"/>
      <c r="BJ99" s="116"/>
      <c r="BK99" s="116"/>
      <c r="BL99" s="116"/>
      <c r="BM99" s="116"/>
      <c r="BN99" s="116"/>
      <c r="BO99" s="116"/>
      <c r="BP99" s="116"/>
      <c r="BQ99" s="116"/>
      <c r="BR99" s="116"/>
      <c r="BS99" s="116"/>
      <c r="BT99" s="116"/>
      <c r="BU99" s="116"/>
      <c r="BV99" s="116"/>
      <c r="BW99" s="116"/>
      <c r="BX99" s="116"/>
      <c r="BY99" s="116"/>
      <c r="BZ99" s="116"/>
      <c r="CA99" s="116"/>
      <c r="CB99" s="116"/>
      <c r="CC99" s="116"/>
      <c r="CD99" s="116"/>
      <c r="CE99" s="116"/>
      <c r="CF99" s="116"/>
      <c r="CG99" s="116"/>
      <c r="CH99" s="116"/>
      <c r="CI99" s="116"/>
      <c r="CJ99" s="116"/>
      <c r="CK99" s="116"/>
      <c r="CL99" s="116"/>
      <c r="CM99" s="116"/>
      <c r="CN99" s="116"/>
      <c r="CO99" s="116"/>
      <c r="CP99" s="116"/>
      <c r="CQ99" s="116"/>
      <c r="CR99" s="116"/>
      <c r="CS99" s="116"/>
      <c r="CT99" s="116"/>
      <c r="CU99" s="116"/>
      <c r="CV99" s="116"/>
      <c r="CW99" s="116"/>
      <c r="CX99" s="116"/>
      <c r="CY99" s="116"/>
      <c r="CZ99" s="116"/>
      <c r="DA99" s="116"/>
      <c r="DB99" s="116"/>
      <c r="DC99" s="116"/>
      <c r="DD99" s="116"/>
      <c r="DE99" s="116"/>
      <c r="DF99" s="116"/>
      <c r="DG99" s="116"/>
      <c r="DH99" s="116"/>
      <c r="DI99" s="116"/>
      <c r="DJ99" s="116"/>
      <c r="DK99" s="116"/>
      <c r="DL99" s="116"/>
      <c r="DM99" s="116"/>
      <c r="DN99" s="116"/>
      <c r="DO99" s="116"/>
      <c r="DP99" s="116"/>
      <c r="DQ99" s="116"/>
      <c r="DR99" s="116"/>
      <c r="DS99" s="116"/>
      <c r="DT99" s="116"/>
      <c r="DU99" s="116"/>
      <c r="DV99" s="116"/>
      <c r="DW99" s="116"/>
      <c r="DX99" s="116"/>
      <c r="DY99" s="116"/>
      <c r="DZ99" s="116"/>
      <c r="EA99" s="116"/>
      <c r="EB99" s="116"/>
      <c r="EC99" s="116"/>
      <c r="ED99" s="116"/>
      <c r="EE99" s="116"/>
      <c r="EF99" s="116"/>
    </row>
    <row r="100" spans="2:136" ht="14.5" x14ac:dyDescent="0.35">
      <c r="B100" s="315">
        <v>62</v>
      </c>
      <c r="C100" s="316"/>
      <c r="D100" s="316"/>
      <c r="Y100" s="116"/>
      <c r="Z100" s="116"/>
      <c r="AA100" s="116" t="s">
        <v>7033</v>
      </c>
      <c r="AB100" s="116" t="s">
        <v>7034</v>
      </c>
      <c r="AC100" s="116"/>
      <c r="AD100" s="116" t="s">
        <v>7035</v>
      </c>
      <c r="AE100" s="116" t="s">
        <v>7036</v>
      </c>
      <c r="AF100" s="116" t="s">
        <v>7037</v>
      </c>
      <c r="AG100" s="116"/>
      <c r="AH100" s="116"/>
      <c r="AI100" s="116" t="s">
        <v>7038</v>
      </c>
      <c r="AJ100" s="116"/>
      <c r="AK100" s="116"/>
      <c r="AL100" s="116"/>
      <c r="AM100" s="116"/>
      <c r="AN100" s="116" t="s">
        <v>7039</v>
      </c>
      <c r="AO100" s="116" t="s">
        <v>7040</v>
      </c>
      <c r="AP100" s="116" t="s">
        <v>7041</v>
      </c>
      <c r="AQ100" s="116" t="s">
        <v>7042</v>
      </c>
      <c r="AR100" s="116" t="s">
        <v>7043</v>
      </c>
      <c r="AS100" s="116" t="s">
        <v>7044</v>
      </c>
      <c r="AT100" s="116"/>
      <c r="AU100" s="116"/>
      <c r="AV100" s="116"/>
      <c r="AW100" s="116"/>
      <c r="AX100" s="116"/>
      <c r="AY100" s="116"/>
      <c r="AZ100" s="116"/>
      <c r="BA100" s="116"/>
      <c r="BB100" s="116"/>
      <c r="BC100" s="116"/>
      <c r="BD100" s="116"/>
      <c r="BE100" s="116"/>
      <c r="BF100" s="116"/>
      <c r="BG100" s="116"/>
      <c r="BH100" s="116"/>
      <c r="BI100" s="116"/>
      <c r="BJ100" s="116"/>
      <c r="BK100" s="116"/>
      <c r="BL100" s="116"/>
      <c r="BM100" s="116"/>
      <c r="BN100" s="116"/>
      <c r="BO100" s="116"/>
      <c r="BP100" s="116"/>
      <c r="BQ100" s="116"/>
      <c r="BR100" s="116"/>
      <c r="BS100" s="116"/>
      <c r="BT100" s="116"/>
      <c r="BU100" s="116"/>
      <c r="BV100" s="116"/>
      <c r="BW100" s="116"/>
      <c r="BX100" s="116"/>
      <c r="BY100" s="116"/>
      <c r="BZ100" s="116"/>
      <c r="CA100" s="116"/>
      <c r="CB100" s="116"/>
      <c r="CC100" s="116"/>
      <c r="CD100" s="116"/>
      <c r="CE100" s="116"/>
      <c r="CF100" s="116"/>
      <c r="CG100" s="116"/>
      <c r="CH100" s="116"/>
      <c r="CI100" s="116"/>
      <c r="CJ100" s="116"/>
      <c r="CK100" s="116"/>
      <c r="CL100" s="116"/>
      <c r="CM100" s="116"/>
      <c r="CN100" s="116"/>
      <c r="CO100" s="116"/>
      <c r="CP100" s="116"/>
      <c r="CQ100" s="116"/>
      <c r="CR100" s="116"/>
      <c r="CS100" s="116"/>
      <c r="CT100" s="116"/>
      <c r="CU100" s="116"/>
      <c r="CV100" s="116"/>
      <c r="CW100" s="116"/>
      <c r="CX100" s="116"/>
      <c r="CY100" s="116"/>
      <c r="CZ100" s="116"/>
      <c r="DA100" s="116"/>
      <c r="DB100" s="116"/>
      <c r="DC100" s="116"/>
      <c r="DD100" s="116"/>
      <c r="DE100" s="116"/>
      <c r="DF100" s="116"/>
      <c r="DG100" s="116"/>
      <c r="DH100" s="116"/>
      <c r="DI100" s="116"/>
      <c r="DJ100" s="116"/>
      <c r="DK100" s="116"/>
      <c r="DL100" s="116"/>
      <c r="DM100" s="116"/>
      <c r="DN100" s="116"/>
      <c r="DO100" s="116"/>
      <c r="DP100" s="116"/>
      <c r="DQ100" s="116"/>
      <c r="DR100" s="116"/>
      <c r="DS100" s="116"/>
      <c r="DT100" s="116"/>
      <c r="DU100" s="116"/>
      <c r="DV100" s="116"/>
      <c r="DW100" s="116"/>
      <c r="DX100" s="116"/>
      <c r="DY100" s="116"/>
      <c r="DZ100" s="116"/>
      <c r="EA100" s="116"/>
      <c r="EB100" s="116"/>
      <c r="EC100" s="116"/>
      <c r="ED100" s="116"/>
      <c r="EE100" s="116"/>
      <c r="EF100" s="116"/>
    </row>
    <row r="101" spans="2:136" ht="14.5" x14ac:dyDescent="0.35">
      <c r="B101" s="315">
        <v>63</v>
      </c>
      <c r="C101" s="316"/>
      <c r="D101" s="316"/>
      <c r="Y101" s="116"/>
      <c r="Z101" s="116"/>
      <c r="AA101" s="116" t="s">
        <v>7045</v>
      </c>
      <c r="AB101" s="116" t="s">
        <v>7046</v>
      </c>
      <c r="AC101" s="116"/>
      <c r="AD101" s="116" t="s">
        <v>7047</v>
      </c>
      <c r="AE101" s="116" t="s">
        <v>7048</v>
      </c>
      <c r="AF101" s="116" t="s">
        <v>7049</v>
      </c>
      <c r="AG101" s="116"/>
      <c r="AH101" s="116"/>
      <c r="AI101" s="116" t="s">
        <v>7050</v>
      </c>
      <c r="AJ101" s="116"/>
      <c r="AK101" s="116"/>
      <c r="AL101" s="116"/>
      <c r="AM101" s="116"/>
      <c r="AN101" s="116" t="s">
        <v>7051</v>
      </c>
      <c r="AO101" s="116" t="s">
        <v>7052</v>
      </c>
      <c r="AP101" s="116" t="s">
        <v>7053</v>
      </c>
      <c r="AQ101" s="116" t="s">
        <v>7054</v>
      </c>
      <c r="AR101" s="116" t="s">
        <v>7055</v>
      </c>
      <c r="AS101" s="116" t="s">
        <v>7056</v>
      </c>
      <c r="AT101" s="116"/>
      <c r="AU101" s="116"/>
      <c r="AV101" s="116"/>
      <c r="AW101" s="116"/>
      <c r="AX101" s="116"/>
      <c r="AY101" s="116"/>
      <c r="AZ101" s="116"/>
      <c r="BA101" s="116"/>
      <c r="BB101" s="116"/>
      <c r="BC101" s="116"/>
      <c r="BD101" s="116"/>
      <c r="BE101" s="116"/>
      <c r="BF101" s="116"/>
      <c r="BG101" s="116"/>
      <c r="BH101" s="116"/>
      <c r="BI101" s="116"/>
      <c r="BJ101" s="116"/>
      <c r="BK101" s="116"/>
      <c r="BL101" s="116"/>
      <c r="BM101" s="116"/>
      <c r="BN101" s="116"/>
      <c r="BO101" s="116"/>
      <c r="BP101" s="116"/>
      <c r="BQ101" s="116"/>
      <c r="BR101" s="116"/>
      <c r="BS101" s="116"/>
      <c r="BT101" s="116"/>
      <c r="BU101" s="116"/>
      <c r="BV101" s="116"/>
      <c r="BW101" s="116"/>
      <c r="BX101" s="116"/>
      <c r="BY101" s="116"/>
      <c r="BZ101" s="116"/>
      <c r="CA101" s="116"/>
      <c r="CB101" s="116"/>
      <c r="CC101" s="116"/>
      <c r="CD101" s="116"/>
      <c r="CE101" s="116"/>
      <c r="CF101" s="116"/>
      <c r="CG101" s="116"/>
      <c r="CH101" s="116"/>
      <c r="CI101" s="116"/>
      <c r="CJ101" s="116"/>
      <c r="CK101" s="116"/>
      <c r="CL101" s="116"/>
      <c r="CM101" s="116"/>
      <c r="CN101" s="116"/>
      <c r="CO101" s="116"/>
      <c r="CP101" s="116"/>
      <c r="CQ101" s="116"/>
      <c r="CR101" s="116"/>
      <c r="CS101" s="116"/>
      <c r="CT101" s="116"/>
      <c r="CU101" s="116"/>
      <c r="CV101" s="116"/>
      <c r="CW101" s="116"/>
      <c r="CX101" s="116"/>
      <c r="CY101" s="116"/>
      <c r="CZ101" s="116"/>
      <c r="DA101" s="116"/>
      <c r="DB101" s="116"/>
      <c r="DC101" s="116"/>
      <c r="DD101" s="116"/>
      <c r="DE101" s="116"/>
      <c r="DF101" s="116"/>
      <c r="DG101" s="116"/>
      <c r="DH101" s="116"/>
      <c r="DI101" s="116"/>
      <c r="DJ101" s="116"/>
      <c r="DK101" s="116"/>
      <c r="DL101" s="116"/>
      <c r="DM101" s="116"/>
      <c r="DN101" s="116"/>
      <c r="DO101" s="116"/>
      <c r="DP101" s="116"/>
      <c r="DQ101" s="116"/>
      <c r="DR101" s="116"/>
      <c r="DS101" s="116"/>
      <c r="DT101" s="116"/>
      <c r="DU101" s="116"/>
      <c r="DV101" s="116"/>
      <c r="DW101" s="116"/>
      <c r="DX101" s="116"/>
      <c r="DY101" s="116"/>
      <c r="DZ101" s="116"/>
      <c r="EA101" s="116"/>
      <c r="EB101" s="116"/>
      <c r="EC101" s="116"/>
      <c r="ED101" s="116"/>
      <c r="EE101" s="116"/>
      <c r="EF101" s="116"/>
    </row>
    <row r="102" spans="2:136" ht="14.5" x14ac:dyDescent="0.35">
      <c r="B102" s="315">
        <v>64</v>
      </c>
      <c r="C102" s="316"/>
      <c r="D102" s="316"/>
      <c r="Y102" s="116"/>
      <c r="Z102" s="116"/>
      <c r="AA102" s="116" t="s">
        <v>7057</v>
      </c>
      <c r="AB102" s="116" t="s">
        <v>7058</v>
      </c>
      <c r="AC102" s="116"/>
      <c r="AD102" s="116" t="s">
        <v>7059</v>
      </c>
      <c r="AE102" s="116" t="s">
        <v>7060</v>
      </c>
      <c r="AF102" s="116" t="s">
        <v>7061</v>
      </c>
      <c r="AG102" s="116"/>
      <c r="AH102" s="116"/>
      <c r="AI102" s="116" t="s">
        <v>7062</v>
      </c>
      <c r="AJ102" s="116"/>
      <c r="AK102" s="116"/>
      <c r="AL102" s="116"/>
      <c r="AM102" s="116"/>
      <c r="AN102" s="116" t="s">
        <v>7063</v>
      </c>
      <c r="AO102" s="116" t="s">
        <v>7064</v>
      </c>
      <c r="AP102" s="116" t="s">
        <v>7065</v>
      </c>
      <c r="AQ102" s="116" t="s">
        <v>7066</v>
      </c>
      <c r="AR102" s="116" t="s">
        <v>7067</v>
      </c>
      <c r="AS102" s="116" t="s">
        <v>7068</v>
      </c>
      <c r="AT102" s="116"/>
      <c r="AU102" s="116"/>
      <c r="AV102" s="116"/>
      <c r="AW102" s="116"/>
      <c r="AX102" s="116"/>
      <c r="AY102" s="116"/>
      <c r="AZ102" s="116"/>
      <c r="BA102" s="116"/>
      <c r="BB102" s="116"/>
      <c r="BC102" s="116"/>
      <c r="BD102" s="116"/>
      <c r="BE102" s="116"/>
      <c r="BF102" s="116"/>
      <c r="BG102" s="116"/>
      <c r="BH102" s="116"/>
      <c r="BI102" s="116"/>
      <c r="BJ102" s="116"/>
      <c r="BK102" s="116"/>
      <c r="BL102" s="116"/>
      <c r="BM102" s="116"/>
      <c r="BN102" s="116"/>
      <c r="BO102" s="116"/>
      <c r="BP102" s="116"/>
      <c r="BQ102" s="116"/>
      <c r="BR102" s="116"/>
      <c r="BS102" s="116"/>
      <c r="BT102" s="116"/>
      <c r="BU102" s="116"/>
      <c r="BV102" s="116"/>
      <c r="BW102" s="116"/>
      <c r="BX102" s="116"/>
      <c r="BY102" s="116"/>
      <c r="BZ102" s="116"/>
      <c r="CA102" s="116"/>
      <c r="CB102" s="116"/>
      <c r="CC102" s="116"/>
      <c r="CD102" s="116"/>
      <c r="CE102" s="116"/>
      <c r="CF102" s="116"/>
      <c r="CG102" s="116"/>
      <c r="CH102" s="116"/>
      <c r="CI102" s="116"/>
      <c r="CJ102" s="116"/>
      <c r="CK102" s="116"/>
      <c r="CL102" s="116"/>
      <c r="CM102" s="116"/>
      <c r="CN102" s="116"/>
      <c r="CO102" s="116"/>
      <c r="CP102" s="116"/>
      <c r="CQ102" s="116"/>
      <c r="CR102" s="116"/>
      <c r="CS102" s="116"/>
      <c r="CT102" s="116"/>
      <c r="CU102" s="116"/>
      <c r="CV102" s="116"/>
      <c r="CW102" s="116"/>
      <c r="CX102" s="116"/>
      <c r="CY102" s="116"/>
      <c r="CZ102" s="116"/>
      <c r="DA102" s="116"/>
      <c r="DB102" s="116"/>
      <c r="DC102" s="116"/>
      <c r="DD102" s="116"/>
      <c r="DE102" s="116"/>
      <c r="DF102" s="116"/>
      <c r="DG102" s="116"/>
      <c r="DH102" s="116"/>
      <c r="DI102" s="116"/>
      <c r="DJ102" s="116"/>
      <c r="DK102" s="116"/>
      <c r="DL102" s="116"/>
      <c r="DM102" s="116"/>
      <c r="DN102" s="116"/>
      <c r="DO102" s="116"/>
      <c r="DP102" s="116"/>
      <c r="DQ102" s="116"/>
      <c r="DR102" s="116"/>
      <c r="DS102" s="116"/>
      <c r="DT102" s="116"/>
      <c r="DU102" s="116"/>
      <c r="DV102" s="116"/>
      <c r="DW102" s="116"/>
      <c r="DX102" s="116"/>
      <c r="DY102" s="116"/>
      <c r="DZ102" s="116"/>
      <c r="EA102" s="116"/>
      <c r="EB102" s="116"/>
      <c r="EC102" s="116"/>
      <c r="ED102" s="116"/>
      <c r="EE102" s="116"/>
      <c r="EF102" s="116"/>
    </row>
    <row r="103" spans="2:136" ht="14.5" x14ac:dyDescent="0.35">
      <c r="B103" s="315">
        <v>65</v>
      </c>
      <c r="C103" s="316"/>
      <c r="D103" s="316"/>
      <c r="Y103" s="116"/>
      <c r="Z103" s="116"/>
      <c r="AA103" s="116" t="s">
        <v>7069</v>
      </c>
      <c r="AB103" s="116" t="s">
        <v>7070</v>
      </c>
      <c r="AC103" s="116"/>
      <c r="AD103" s="116" t="s">
        <v>7071</v>
      </c>
      <c r="AE103" s="116" t="s">
        <v>7072</v>
      </c>
      <c r="AF103" s="116" t="s">
        <v>7073</v>
      </c>
      <c r="AG103" s="116"/>
      <c r="AH103" s="116"/>
      <c r="AI103" s="116" t="s">
        <v>7074</v>
      </c>
      <c r="AJ103" s="116"/>
      <c r="AK103" s="116"/>
      <c r="AL103" s="116"/>
      <c r="AM103" s="116"/>
      <c r="AN103" s="116" t="s">
        <v>7075</v>
      </c>
      <c r="AO103" s="116" t="s">
        <v>7076</v>
      </c>
      <c r="AP103" s="116" t="s">
        <v>7077</v>
      </c>
      <c r="AQ103" s="116" t="s">
        <v>7078</v>
      </c>
      <c r="AR103" s="116" t="s">
        <v>7079</v>
      </c>
      <c r="AS103" s="116" t="s">
        <v>7080</v>
      </c>
      <c r="AT103" s="116"/>
      <c r="AU103" s="116"/>
      <c r="AV103" s="116"/>
      <c r="AW103" s="116"/>
      <c r="AX103" s="116"/>
      <c r="AY103" s="116"/>
      <c r="AZ103" s="116"/>
      <c r="BA103" s="116"/>
      <c r="BB103" s="116"/>
      <c r="BC103" s="116"/>
      <c r="BD103" s="116"/>
      <c r="BE103" s="116"/>
      <c r="BF103" s="116"/>
      <c r="BG103" s="116"/>
      <c r="BH103" s="116"/>
      <c r="BI103" s="116"/>
      <c r="BJ103" s="116"/>
      <c r="BK103" s="116"/>
      <c r="BL103" s="116"/>
      <c r="BM103" s="116"/>
      <c r="BN103" s="116"/>
      <c r="BO103" s="116"/>
      <c r="BP103" s="116"/>
      <c r="BQ103" s="116"/>
      <c r="BR103" s="116"/>
      <c r="BS103" s="116"/>
      <c r="BT103" s="116"/>
      <c r="BU103" s="116"/>
      <c r="BV103" s="116"/>
      <c r="BW103" s="116"/>
      <c r="BX103" s="116"/>
      <c r="BY103" s="116"/>
      <c r="BZ103" s="116"/>
      <c r="CA103" s="116"/>
      <c r="CB103" s="116"/>
      <c r="CC103" s="116"/>
      <c r="CD103" s="116"/>
      <c r="CE103" s="116"/>
      <c r="CF103" s="116"/>
      <c r="CG103" s="116"/>
      <c r="CH103" s="116"/>
      <c r="CI103" s="116"/>
      <c r="CJ103" s="116"/>
      <c r="CK103" s="116"/>
      <c r="CL103" s="116"/>
      <c r="CM103" s="116"/>
      <c r="CN103" s="116"/>
      <c r="CO103" s="116"/>
      <c r="CP103" s="116"/>
      <c r="CQ103" s="116"/>
      <c r="CR103" s="116"/>
      <c r="CS103" s="116"/>
      <c r="CT103" s="116"/>
      <c r="CU103" s="116"/>
      <c r="CV103" s="116"/>
      <c r="CW103" s="116"/>
      <c r="CX103" s="116"/>
      <c r="CY103" s="116"/>
      <c r="CZ103" s="116"/>
      <c r="DA103" s="116"/>
      <c r="DB103" s="116"/>
      <c r="DC103" s="116"/>
      <c r="DD103" s="116"/>
      <c r="DE103" s="116"/>
      <c r="DF103" s="116"/>
      <c r="DG103" s="116"/>
      <c r="DH103" s="116"/>
      <c r="DI103" s="116"/>
      <c r="DJ103" s="116"/>
      <c r="DK103" s="116"/>
      <c r="DL103" s="116"/>
      <c r="DM103" s="116"/>
      <c r="DN103" s="116"/>
      <c r="DO103" s="116"/>
      <c r="DP103" s="116"/>
      <c r="DQ103" s="116"/>
      <c r="DR103" s="116"/>
      <c r="DS103" s="116"/>
      <c r="DT103" s="116"/>
      <c r="DU103" s="116"/>
      <c r="DV103" s="116"/>
      <c r="DW103" s="116"/>
      <c r="DX103" s="116"/>
      <c r="DY103" s="116"/>
      <c r="DZ103" s="116"/>
      <c r="EA103" s="116"/>
      <c r="EB103" s="116"/>
      <c r="EC103" s="116"/>
      <c r="ED103" s="116"/>
      <c r="EE103" s="116"/>
      <c r="EF103" s="116"/>
    </row>
    <row r="104" spans="2:136" ht="14.5" x14ac:dyDescent="0.35">
      <c r="B104" s="315">
        <v>66</v>
      </c>
      <c r="C104" s="316"/>
      <c r="D104" s="316"/>
      <c r="Y104" s="116"/>
      <c r="Z104" s="116"/>
      <c r="AA104" s="116" t="s">
        <v>7081</v>
      </c>
      <c r="AB104" s="116" t="s">
        <v>7082</v>
      </c>
      <c r="AC104" s="116"/>
      <c r="AD104" s="116" t="s">
        <v>7083</v>
      </c>
      <c r="AE104" s="116" t="s">
        <v>7084</v>
      </c>
      <c r="AF104" s="116" t="s">
        <v>7085</v>
      </c>
      <c r="AG104" s="116"/>
      <c r="AH104" s="116"/>
      <c r="AI104" s="116" t="s">
        <v>7086</v>
      </c>
      <c r="AJ104" s="116"/>
      <c r="AK104" s="116"/>
      <c r="AL104" s="116"/>
      <c r="AM104" s="116"/>
      <c r="AN104" s="116" t="s">
        <v>7087</v>
      </c>
      <c r="AO104" s="116" t="s">
        <v>7088</v>
      </c>
      <c r="AP104" s="116" t="s">
        <v>7089</v>
      </c>
      <c r="AQ104" s="116" t="s">
        <v>7090</v>
      </c>
      <c r="AR104" s="116" t="s">
        <v>7091</v>
      </c>
      <c r="AS104" s="116" t="s">
        <v>7092</v>
      </c>
      <c r="AT104" s="116"/>
      <c r="AU104" s="116"/>
      <c r="AV104" s="116"/>
      <c r="AW104" s="116"/>
      <c r="AX104" s="116"/>
      <c r="AY104" s="116"/>
      <c r="AZ104" s="116"/>
      <c r="BA104" s="116"/>
      <c r="BB104" s="116"/>
      <c r="BC104" s="116"/>
      <c r="BD104" s="116"/>
      <c r="BE104" s="116"/>
      <c r="BF104" s="116"/>
      <c r="BG104" s="116"/>
      <c r="BH104" s="116"/>
      <c r="BI104" s="116"/>
      <c r="BJ104" s="116"/>
      <c r="BK104" s="116"/>
      <c r="BL104" s="116"/>
      <c r="BM104" s="116"/>
      <c r="BN104" s="116"/>
      <c r="BO104" s="116"/>
      <c r="BP104" s="116"/>
      <c r="BQ104" s="116"/>
      <c r="BR104" s="116"/>
      <c r="BS104" s="116"/>
      <c r="BT104" s="116"/>
      <c r="BU104" s="116"/>
      <c r="BV104" s="116"/>
      <c r="BW104" s="116"/>
      <c r="BX104" s="116"/>
      <c r="BY104" s="116"/>
      <c r="BZ104" s="116"/>
      <c r="CA104" s="116"/>
      <c r="CB104" s="116"/>
      <c r="CC104" s="116"/>
      <c r="CD104" s="116"/>
      <c r="CE104" s="116"/>
      <c r="CF104" s="116"/>
      <c r="CG104" s="116"/>
      <c r="CH104" s="116"/>
      <c r="CI104" s="116"/>
      <c r="CJ104" s="116"/>
      <c r="CK104" s="116"/>
      <c r="CL104" s="116"/>
      <c r="CM104" s="116"/>
      <c r="CN104" s="116"/>
      <c r="CO104" s="116"/>
      <c r="CP104" s="116"/>
      <c r="CQ104" s="116"/>
      <c r="CR104" s="116"/>
      <c r="CS104" s="116"/>
      <c r="CT104" s="116"/>
      <c r="CU104" s="116"/>
      <c r="CV104" s="116"/>
      <c r="CW104" s="116"/>
      <c r="CX104" s="116"/>
      <c r="CY104" s="116"/>
      <c r="CZ104" s="116"/>
      <c r="DA104" s="116"/>
      <c r="DB104" s="116"/>
      <c r="DC104" s="116"/>
      <c r="DD104" s="116"/>
      <c r="DE104" s="116"/>
      <c r="DF104" s="116"/>
      <c r="DG104" s="116"/>
      <c r="DH104" s="116"/>
      <c r="DI104" s="116"/>
      <c r="DJ104" s="116"/>
      <c r="DK104" s="116"/>
      <c r="DL104" s="116"/>
      <c r="DM104" s="116"/>
      <c r="DN104" s="116"/>
      <c r="DO104" s="116"/>
      <c r="DP104" s="116"/>
      <c r="DQ104" s="116"/>
      <c r="DR104" s="116"/>
      <c r="DS104" s="116"/>
      <c r="DT104" s="116"/>
      <c r="DU104" s="116"/>
      <c r="DV104" s="116"/>
      <c r="DW104" s="116"/>
      <c r="DX104" s="116"/>
      <c r="DY104" s="116"/>
      <c r="DZ104" s="116"/>
      <c r="EA104" s="116"/>
      <c r="EB104" s="116"/>
      <c r="EC104" s="116"/>
      <c r="ED104" s="116"/>
      <c r="EE104" s="116"/>
      <c r="EF104" s="116"/>
    </row>
    <row r="105" spans="2:136" ht="14.5" x14ac:dyDescent="0.35">
      <c r="B105" s="315">
        <v>67</v>
      </c>
      <c r="C105" s="316"/>
      <c r="D105" s="316"/>
      <c r="Y105" s="116"/>
      <c r="Z105" s="116"/>
      <c r="AA105" s="116" t="s">
        <v>7093</v>
      </c>
      <c r="AB105" s="116" t="s">
        <v>7094</v>
      </c>
      <c r="AC105" s="116"/>
      <c r="AD105" s="116" t="s">
        <v>7095</v>
      </c>
      <c r="AE105" s="116" t="s">
        <v>7096</v>
      </c>
      <c r="AF105" s="116" t="s">
        <v>7097</v>
      </c>
      <c r="AG105" s="116"/>
      <c r="AH105" s="116"/>
      <c r="AI105" s="116" t="s">
        <v>7098</v>
      </c>
      <c r="AJ105" s="116"/>
      <c r="AK105" s="116"/>
      <c r="AL105" s="116"/>
      <c r="AM105" s="116"/>
      <c r="AN105" s="116" t="s">
        <v>7099</v>
      </c>
      <c r="AO105" s="116" t="s">
        <v>7100</v>
      </c>
      <c r="AP105" s="116" t="s">
        <v>7101</v>
      </c>
      <c r="AQ105" s="116" t="s">
        <v>7102</v>
      </c>
      <c r="AR105" s="116" t="s">
        <v>7103</v>
      </c>
      <c r="AS105" s="116" t="s">
        <v>7104</v>
      </c>
      <c r="AT105" s="116"/>
      <c r="AU105" s="116"/>
      <c r="AV105" s="116"/>
      <c r="AW105" s="116"/>
      <c r="AX105" s="116"/>
      <c r="AY105" s="116"/>
      <c r="AZ105" s="116"/>
      <c r="BA105" s="116"/>
      <c r="BB105" s="116"/>
      <c r="BC105" s="116"/>
      <c r="BD105" s="116"/>
      <c r="BE105" s="116"/>
      <c r="BF105" s="116"/>
      <c r="BG105" s="116"/>
      <c r="BH105" s="116"/>
      <c r="BI105" s="116"/>
      <c r="BJ105" s="116"/>
      <c r="BK105" s="116"/>
      <c r="BL105" s="116"/>
      <c r="BM105" s="116"/>
      <c r="BN105" s="116"/>
      <c r="BO105" s="116"/>
      <c r="BP105" s="116"/>
      <c r="BQ105" s="116"/>
      <c r="BR105" s="116"/>
      <c r="BS105" s="116"/>
      <c r="BT105" s="116"/>
      <c r="BU105" s="116"/>
      <c r="BV105" s="116"/>
      <c r="BW105" s="116"/>
      <c r="BX105" s="116"/>
      <c r="BY105" s="116"/>
      <c r="BZ105" s="116"/>
      <c r="CA105" s="116"/>
      <c r="CB105" s="116"/>
      <c r="CC105" s="116"/>
      <c r="CD105" s="116"/>
      <c r="CE105" s="116"/>
      <c r="CF105" s="116"/>
      <c r="CG105" s="116"/>
      <c r="CH105" s="116"/>
      <c r="CI105" s="116"/>
      <c r="CJ105" s="116"/>
      <c r="CK105" s="116"/>
      <c r="CL105" s="116"/>
      <c r="CM105" s="116"/>
      <c r="CN105" s="116"/>
      <c r="CO105" s="116"/>
      <c r="CP105" s="116"/>
      <c r="CQ105" s="116"/>
      <c r="CR105" s="116"/>
      <c r="CS105" s="116"/>
      <c r="CT105" s="116"/>
      <c r="CU105" s="116"/>
      <c r="CV105" s="116"/>
      <c r="CW105" s="116"/>
      <c r="CX105" s="116"/>
      <c r="CY105" s="116"/>
      <c r="CZ105" s="116"/>
      <c r="DA105" s="116"/>
      <c r="DB105" s="116"/>
      <c r="DC105" s="116"/>
      <c r="DD105" s="116"/>
      <c r="DE105" s="116"/>
      <c r="DF105" s="116"/>
      <c r="DG105" s="116"/>
      <c r="DH105" s="116"/>
      <c r="DI105" s="116"/>
      <c r="DJ105" s="116"/>
      <c r="DK105" s="116"/>
      <c r="DL105" s="116"/>
      <c r="DM105" s="116"/>
      <c r="DN105" s="116"/>
      <c r="DO105" s="116"/>
      <c r="DP105" s="116"/>
      <c r="DQ105" s="116"/>
      <c r="DR105" s="116"/>
      <c r="DS105" s="116"/>
      <c r="DT105" s="116"/>
      <c r="DU105" s="116"/>
      <c r="DV105" s="116"/>
      <c r="DW105" s="116"/>
      <c r="DX105" s="116"/>
      <c r="DY105" s="116"/>
      <c r="DZ105" s="116"/>
      <c r="EA105" s="116"/>
      <c r="EB105" s="116"/>
      <c r="EC105" s="116"/>
      <c r="ED105" s="116"/>
      <c r="EE105" s="116"/>
      <c r="EF105" s="116"/>
    </row>
    <row r="106" spans="2:136" ht="14.5" x14ac:dyDescent="0.35">
      <c r="B106" s="315">
        <v>68</v>
      </c>
      <c r="C106" s="316"/>
      <c r="D106" s="316"/>
      <c r="Y106" s="116"/>
      <c r="Z106" s="116"/>
      <c r="AA106" s="116" t="s">
        <v>7105</v>
      </c>
      <c r="AB106" s="116" t="s">
        <v>7106</v>
      </c>
      <c r="AC106" s="116"/>
      <c r="AD106" s="116" t="s">
        <v>7107</v>
      </c>
      <c r="AE106" s="116" t="s">
        <v>7108</v>
      </c>
      <c r="AF106" s="116" t="s">
        <v>7109</v>
      </c>
      <c r="AG106" s="116"/>
      <c r="AH106" s="116"/>
      <c r="AI106" s="116" t="s">
        <v>7110</v>
      </c>
      <c r="AJ106" s="116"/>
      <c r="AK106" s="116"/>
      <c r="AL106" s="116"/>
      <c r="AM106" s="116"/>
      <c r="AN106" s="116" t="s">
        <v>7111</v>
      </c>
      <c r="AO106" s="116" t="s">
        <v>7112</v>
      </c>
      <c r="AP106" s="116"/>
      <c r="AQ106" s="116" t="s">
        <v>7113</v>
      </c>
      <c r="AR106" s="116" t="s">
        <v>7114</v>
      </c>
      <c r="AS106" s="116" t="s">
        <v>7115</v>
      </c>
      <c r="AT106" s="116"/>
      <c r="AU106" s="116"/>
      <c r="AV106" s="116"/>
      <c r="AW106" s="116"/>
      <c r="AX106" s="116"/>
      <c r="AY106" s="116"/>
      <c r="AZ106" s="116"/>
      <c r="BA106" s="116"/>
      <c r="BB106" s="116"/>
      <c r="BC106" s="116"/>
      <c r="BD106" s="116"/>
      <c r="BE106" s="116"/>
      <c r="BF106" s="116"/>
      <c r="BG106" s="116"/>
      <c r="BH106" s="116"/>
      <c r="BI106" s="116"/>
      <c r="BJ106" s="116"/>
      <c r="BK106" s="116"/>
      <c r="BL106" s="116"/>
      <c r="BM106" s="116"/>
      <c r="BN106" s="116"/>
      <c r="BO106" s="116"/>
      <c r="BP106" s="116"/>
      <c r="BQ106" s="116"/>
      <c r="BR106" s="116"/>
      <c r="BS106" s="116"/>
      <c r="BT106" s="116"/>
      <c r="BU106" s="116"/>
      <c r="BV106" s="116"/>
      <c r="BW106" s="116"/>
      <c r="BX106" s="116"/>
      <c r="BY106" s="116"/>
      <c r="BZ106" s="116"/>
      <c r="CA106" s="116"/>
      <c r="CB106" s="116"/>
      <c r="CC106" s="116"/>
      <c r="CD106" s="116"/>
      <c r="CE106" s="116"/>
      <c r="CF106" s="116"/>
      <c r="CG106" s="116"/>
      <c r="CH106" s="116"/>
      <c r="CI106" s="116"/>
      <c r="CJ106" s="116"/>
      <c r="CK106" s="116"/>
      <c r="CL106" s="116"/>
      <c r="CM106" s="116"/>
      <c r="CN106" s="116"/>
      <c r="CO106" s="116"/>
      <c r="CP106" s="116"/>
      <c r="CQ106" s="116"/>
      <c r="CR106" s="116"/>
      <c r="CS106" s="116"/>
      <c r="CT106" s="116"/>
      <c r="CU106" s="116"/>
      <c r="CV106" s="116"/>
      <c r="CW106" s="116"/>
      <c r="CX106" s="116"/>
      <c r="CY106" s="116"/>
      <c r="CZ106" s="116"/>
      <c r="DA106" s="116"/>
      <c r="DB106" s="116"/>
      <c r="DC106" s="116"/>
      <c r="DD106" s="116"/>
      <c r="DE106" s="116"/>
      <c r="DF106" s="116"/>
      <c r="DG106" s="116"/>
      <c r="DH106" s="116"/>
      <c r="DI106" s="116"/>
      <c r="DJ106" s="116"/>
      <c r="DK106" s="116"/>
      <c r="DL106" s="116"/>
      <c r="DM106" s="116"/>
      <c r="DN106" s="116"/>
      <c r="DO106" s="116"/>
      <c r="DP106" s="116"/>
      <c r="DQ106" s="116"/>
      <c r="DR106" s="116"/>
      <c r="DS106" s="116"/>
      <c r="DT106" s="116"/>
      <c r="DU106" s="116"/>
      <c r="DV106" s="116"/>
      <c r="DW106" s="116"/>
      <c r="DX106" s="116"/>
      <c r="DY106" s="116"/>
      <c r="DZ106" s="116"/>
      <c r="EA106" s="116"/>
      <c r="EB106" s="116"/>
      <c r="EC106" s="116"/>
      <c r="ED106" s="116"/>
      <c r="EE106" s="116"/>
      <c r="EF106" s="116"/>
    </row>
    <row r="107" spans="2:136" ht="14.5" x14ac:dyDescent="0.35">
      <c r="B107" s="315">
        <v>69</v>
      </c>
      <c r="C107" s="316"/>
      <c r="D107" s="316"/>
      <c r="Y107" s="116"/>
      <c r="Z107" s="116"/>
      <c r="AA107" s="116" t="s">
        <v>7116</v>
      </c>
      <c r="AB107" s="116" t="s">
        <v>7117</v>
      </c>
      <c r="AC107" s="116"/>
      <c r="AD107" s="116" t="s">
        <v>7118</v>
      </c>
      <c r="AE107" s="116" t="s">
        <v>7119</v>
      </c>
      <c r="AF107" s="116" t="s">
        <v>7120</v>
      </c>
      <c r="AG107" s="116"/>
      <c r="AH107" s="116"/>
      <c r="AI107" s="116" t="s">
        <v>7121</v>
      </c>
      <c r="AJ107" s="116"/>
      <c r="AK107" s="116"/>
      <c r="AL107" s="116"/>
      <c r="AM107" s="116"/>
      <c r="AN107" s="116" t="s">
        <v>7122</v>
      </c>
      <c r="AO107" s="116" t="s">
        <v>7123</v>
      </c>
      <c r="AP107" s="116"/>
      <c r="AQ107" s="116" t="s">
        <v>7124</v>
      </c>
      <c r="AR107" s="116" t="s">
        <v>7125</v>
      </c>
      <c r="AS107" s="116" t="s">
        <v>7126</v>
      </c>
      <c r="AT107" s="116"/>
      <c r="AU107" s="116"/>
      <c r="AV107" s="116"/>
      <c r="AW107" s="116"/>
      <c r="AX107" s="116"/>
      <c r="AY107" s="116"/>
      <c r="AZ107" s="116"/>
      <c r="BA107" s="116"/>
      <c r="BB107" s="116"/>
      <c r="BC107" s="116"/>
      <c r="BD107" s="116"/>
      <c r="BE107" s="116"/>
      <c r="BF107" s="116"/>
      <c r="BG107" s="116"/>
      <c r="BH107" s="116"/>
      <c r="BI107" s="116"/>
      <c r="BJ107" s="116"/>
      <c r="BK107" s="116"/>
      <c r="BL107" s="116"/>
      <c r="BM107" s="116"/>
      <c r="BN107" s="116"/>
      <c r="BO107" s="116"/>
      <c r="BP107" s="116"/>
      <c r="BQ107" s="116"/>
      <c r="BR107" s="116"/>
      <c r="BS107" s="116"/>
      <c r="BT107" s="116"/>
      <c r="BU107" s="116"/>
      <c r="BV107" s="116"/>
      <c r="BW107" s="116"/>
      <c r="BX107" s="116"/>
      <c r="BY107" s="116"/>
      <c r="BZ107" s="116"/>
      <c r="CA107" s="116"/>
      <c r="CB107" s="116"/>
      <c r="CC107" s="116"/>
      <c r="CD107" s="116"/>
      <c r="CE107" s="116"/>
      <c r="CF107" s="116"/>
      <c r="CG107" s="116"/>
      <c r="CH107" s="116"/>
      <c r="CI107" s="116"/>
      <c r="CJ107" s="116"/>
      <c r="CK107" s="116"/>
      <c r="CL107" s="116"/>
      <c r="CM107" s="116"/>
      <c r="CN107" s="116"/>
      <c r="CO107" s="116"/>
      <c r="CP107" s="116"/>
      <c r="CQ107" s="116"/>
      <c r="CR107" s="116"/>
      <c r="CS107" s="116"/>
      <c r="CT107" s="116"/>
      <c r="CU107" s="116"/>
      <c r="CV107" s="116"/>
      <c r="CW107" s="116"/>
      <c r="CX107" s="116"/>
      <c r="CY107" s="116"/>
      <c r="CZ107" s="116"/>
      <c r="DA107" s="116"/>
      <c r="DB107" s="116"/>
      <c r="DC107" s="116"/>
      <c r="DD107" s="116"/>
      <c r="DE107" s="116"/>
      <c r="DF107" s="116"/>
      <c r="DG107" s="116"/>
      <c r="DH107" s="116"/>
      <c r="DI107" s="116"/>
      <c r="DJ107" s="116"/>
      <c r="DK107" s="116"/>
      <c r="DL107" s="116"/>
      <c r="DM107" s="116"/>
      <c r="DN107" s="116"/>
      <c r="DO107" s="116"/>
      <c r="DP107" s="116"/>
      <c r="DQ107" s="116"/>
      <c r="DR107" s="116"/>
      <c r="DS107" s="116"/>
      <c r="DT107" s="116"/>
      <c r="DU107" s="116"/>
      <c r="DV107" s="116"/>
      <c r="DW107" s="116"/>
      <c r="DX107" s="116"/>
      <c r="DY107" s="116"/>
      <c r="DZ107" s="116"/>
      <c r="EA107" s="116"/>
      <c r="EB107" s="116"/>
      <c r="EC107" s="116"/>
      <c r="ED107" s="116"/>
      <c r="EE107" s="116"/>
      <c r="EF107" s="116"/>
    </row>
    <row r="108" spans="2:136" ht="14.5" x14ac:dyDescent="0.35">
      <c r="B108" s="315">
        <v>70</v>
      </c>
      <c r="C108" s="316"/>
      <c r="D108" s="316"/>
      <c r="Y108" s="116"/>
      <c r="Z108" s="116"/>
      <c r="AA108" s="116" t="s">
        <v>7127</v>
      </c>
      <c r="AB108" s="116" t="s">
        <v>7128</v>
      </c>
      <c r="AC108" s="116"/>
      <c r="AD108" s="116" t="s">
        <v>7129</v>
      </c>
      <c r="AE108" s="116" t="s">
        <v>7130</v>
      </c>
      <c r="AF108" s="116" t="s">
        <v>7131</v>
      </c>
      <c r="AG108" s="116"/>
      <c r="AH108" s="116"/>
      <c r="AI108" s="116" t="s">
        <v>7132</v>
      </c>
      <c r="AJ108" s="116"/>
      <c r="AK108" s="116"/>
      <c r="AL108" s="116"/>
      <c r="AM108" s="116"/>
      <c r="AN108" s="116" t="s">
        <v>7133</v>
      </c>
      <c r="AO108" s="116" t="s">
        <v>7134</v>
      </c>
      <c r="AP108" s="116"/>
      <c r="AQ108" s="116" t="s">
        <v>7135</v>
      </c>
      <c r="AR108" s="116" t="s">
        <v>7136</v>
      </c>
      <c r="AS108" s="116" t="s">
        <v>7137</v>
      </c>
      <c r="AT108" s="116"/>
      <c r="AU108" s="116"/>
      <c r="AV108" s="116"/>
      <c r="AW108" s="116"/>
      <c r="AX108" s="116"/>
      <c r="AY108" s="116"/>
      <c r="AZ108" s="116"/>
      <c r="BA108" s="116"/>
      <c r="BB108" s="116"/>
      <c r="BC108" s="116"/>
      <c r="BD108" s="116"/>
      <c r="BE108" s="116"/>
      <c r="BF108" s="116"/>
      <c r="BG108" s="116"/>
      <c r="BH108" s="116"/>
      <c r="BI108" s="116"/>
      <c r="BJ108" s="116"/>
      <c r="BK108" s="116"/>
      <c r="BL108" s="116"/>
      <c r="BM108" s="116"/>
      <c r="BN108" s="116"/>
      <c r="BO108" s="116"/>
      <c r="BP108" s="116"/>
      <c r="BQ108" s="116"/>
      <c r="BR108" s="116"/>
      <c r="BS108" s="116"/>
      <c r="BT108" s="116"/>
      <c r="BU108" s="116"/>
      <c r="BV108" s="116"/>
      <c r="BW108" s="116"/>
      <c r="BX108" s="116"/>
      <c r="BY108" s="116"/>
      <c r="BZ108" s="116"/>
      <c r="CA108" s="116"/>
      <c r="CB108" s="116"/>
      <c r="CC108" s="116"/>
      <c r="CD108" s="116"/>
      <c r="CE108" s="116"/>
      <c r="CF108" s="116"/>
      <c r="CG108" s="116"/>
      <c r="CH108" s="116"/>
      <c r="CI108" s="116"/>
      <c r="CJ108" s="116"/>
      <c r="CK108" s="116"/>
      <c r="CL108" s="116"/>
      <c r="CM108" s="116"/>
      <c r="CN108" s="116"/>
      <c r="CO108" s="116"/>
      <c r="CP108" s="116"/>
      <c r="CQ108" s="116"/>
      <c r="CR108" s="116"/>
      <c r="CS108" s="116"/>
      <c r="CT108" s="116"/>
      <c r="CU108" s="116"/>
      <c r="CV108" s="116"/>
      <c r="CW108" s="116"/>
      <c r="CX108" s="116"/>
      <c r="CY108" s="116"/>
      <c r="CZ108" s="116"/>
      <c r="DA108" s="116"/>
      <c r="DB108" s="116"/>
      <c r="DC108" s="116"/>
      <c r="DD108" s="116"/>
      <c r="DE108" s="116"/>
      <c r="DF108" s="116"/>
      <c r="DG108" s="116"/>
      <c r="DH108" s="116"/>
      <c r="DI108" s="116"/>
      <c r="DJ108" s="116"/>
      <c r="DK108" s="116"/>
      <c r="DL108" s="116"/>
      <c r="DM108" s="116"/>
      <c r="DN108" s="116"/>
      <c r="DO108" s="116"/>
      <c r="DP108" s="116"/>
      <c r="DQ108" s="116"/>
      <c r="DR108" s="116"/>
      <c r="DS108" s="116"/>
      <c r="DT108" s="116"/>
      <c r="DU108" s="116"/>
      <c r="DV108" s="116"/>
      <c r="DW108" s="116"/>
      <c r="DX108" s="116"/>
      <c r="DY108" s="116"/>
      <c r="DZ108" s="116"/>
      <c r="EA108" s="116"/>
      <c r="EB108" s="116"/>
      <c r="EC108" s="116"/>
      <c r="ED108" s="116"/>
      <c r="EE108" s="116"/>
      <c r="EF108" s="116"/>
    </row>
    <row r="109" spans="2:136" ht="14.5" x14ac:dyDescent="0.35">
      <c r="B109" s="315">
        <v>71</v>
      </c>
      <c r="C109" s="316"/>
      <c r="D109" s="316"/>
      <c r="Y109" s="116"/>
      <c r="Z109" s="116"/>
      <c r="AA109" s="116" t="s">
        <v>7138</v>
      </c>
      <c r="AB109" s="116" t="s">
        <v>7139</v>
      </c>
      <c r="AC109" s="116"/>
      <c r="AD109" s="116" t="s">
        <v>7140</v>
      </c>
      <c r="AE109" s="116" t="s">
        <v>7141</v>
      </c>
      <c r="AF109" s="116" t="s">
        <v>7142</v>
      </c>
      <c r="AG109" s="116"/>
      <c r="AH109" s="116"/>
      <c r="AI109" s="116" t="s">
        <v>7143</v>
      </c>
      <c r="AJ109" s="116"/>
      <c r="AK109" s="116"/>
      <c r="AL109" s="116"/>
      <c r="AM109" s="116"/>
      <c r="AN109" s="116" t="s">
        <v>7144</v>
      </c>
      <c r="AO109" s="116" t="s">
        <v>7145</v>
      </c>
      <c r="AP109" s="116"/>
      <c r="AQ109" s="116" t="s">
        <v>7146</v>
      </c>
      <c r="AR109" s="116" t="s">
        <v>7147</v>
      </c>
      <c r="AS109" s="116" t="s">
        <v>7148</v>
      </c>
      <c r="AT109" s="116"/>
      <c r="AU109" s="116"/>
      <c r="AV109" s="116"/>
      <c r="AW109" s="116"/>
      <c r="AX109" s="116"/>
      <c r="AY109" s="116"/>
      <c r="AZ109" s="116"/>
      <c r="BA109" s="116"/>
      <c r="BB109" s="116"/>
      <c r="BC109" s="116"/>
      <c r="BD109" s="116"/>
      <c r="BE109" s="116"/>
      <c r="BF109" s="116"/>
      <c r="BG109" s="116"/>
      <c r="BH109" s="116"/>
      <c r="BI109" s="116"/>
      <c r="BJ109" s="116"/>
      <c r="BK109" s="116"/>
      <c r="BL109" s="116"/>
      <c r="BM109" s="116"/>
      <c r="BN109" s="116"/>
      <c r="BO109" s="116"/>
      <c r="BP109" s="116"/>
      <c r="BQ109" s="116"/>
      <c r="BR109" s="116"/>
      <c r="BS109" s="116"/>
      <c r="BT109" s="116"/>
      <c r="BU109" s="116"/>
      <c r="BV109" s="116"/>
      <c r="BW109" s="116"/>
      <c r="BX109" s="116"/>
      <c r="BY109" s="116"/>
      <c r="BZ109" s="116"/>
      <c r="CA109" s="116"/>
      <c r="CB109" s="116"/>
      <c r="CC109" s="116"/>
      <c r="CD109" s="116"/>
      <c r="CE109" s="116"/>
      <c r="CF109" s="116"/>
      <c r="CG109" s="116"/>
      <c r="CH109" s="116"/>
      <c r="CI109" s="116"/>
      <c r="CJ109" s="116"/>
      <c r="CK109" s="116"/>
      <c r="CL109" s="116"/>
      <c r="CM109" s="116"/>
      <c r="CN109" s="116"/>
      <c r="CO109" s="116"/>
      <c r="CP109" s="116"/>
      <c r="CQ109" s="116"/>
      <c r="CR109" s="116"/>
      <c r="CS109" s="116"/>
      <c r="CT109" s="116"/>
      <c r="CU109" s="116"/>
      <c r="CV109" s="116"/>
      <c r="CW109" s="116"/>
      <c r="CX109" s="116"/>
      <c r="CY109" s="116"/>
      <c r="CZ109" s="116"/>
      <c r="DA109" s="116"/>
      <c r="DB109" s="116"/>
      <c r="DC109" s="116"/>
      <c r="DD109" s="116"/>
      <c r="DE109" s="116"/>
      <c r="DF109" s="116"/>
      <c r="DG109" s="116"/>
      <c r="DH109" s="116"/>
      <c r="DI109" s="116"/>
      <c r="DJ109" s="116"/>
      <c r="DK109" s="116"/>
      <c r="DL109" s="116"/>
      <c r="DM109" s="116"/>
      <c r="DN109" s="116"/>
      <c r="DO109" s="116"/>
      <c r="DP109" s="116"/>
      <c r="DQ109" s="116"/>
      <c r="DR109" s="116"/>
      <c r="DS109" s="116"/>
      <c r="DT109" s="116"/>
      <c r="DU109" s="116"/>
      <c r="DV109" s="116"/>
      <c r="DW109" s="116"/>
      <c r="DX109" s="116"/>
      <c r="DY109" s="116"/>
      <c r="DZ109" s="116"/>
      <c r="EA109" s="116"/>
      <c r="EB109" s="116"/>
      <c r="EC109" s="116"/>
      <c r="ED109" s="116"/>
      <c r="EE109" s="116"/>
      <c r="EF109" s="116"/>
    </row>
    <row r="110" spans="2:136" ht="14.5" x14ac:dyDescent="0.35">
      <c r="B110" s="315">
        <v>72</v>
      </c>
      <c r="C110" s="316"/>
      <c r="D110" s="316"/>
      <c r="Y110" s="116"/>
      <c r="Z110" s="116"/>
      <c r="AA110" s="116" t="s">
        <v>7149</v>
      </c>
      <c r="AB110" s="116" t="s">
        <v>7150</v>
      </c>
      <c r="AC110" s="116"/>
      <c r="AD110" s="116" t="s">
        <v>7151</v>
      </c>
      <c r="AE110" s="116" t="s">
        <v>7152</v>
      </c>
      <c r="AF110" s="116" t="s">
        <v>7153</v>
      </c>
      <c r="AG110" s="116"/>
      <c r="AH110" s="116"/>
      <c r="AI110" s="116" t="s">
        <v>7154</v>
      </c>
      <c r="AJ110" s="116"/>
      <c r="AK110" s="116"/>
      <c r="AL110" s="116"/>
      <c r="AM110" s="116"/>
      <c r="AN110" s="116" t="s">
        <v>7155</v>
      </c>
      <c r="AO110" s="116" t="s">
        <v>7156</v>
      </c>
      <c r="AP110" s="116"/>
      <c r="AQ110" s="116" t="s">
        <v>7157</v>
      </c>
      <c r="AR110" s="116" t="s">
        <v>7158</v>
      </c>
      <c r="AS110" s="116" t="s">
        <v>7159</v>
      </c>
      <c r="AT110" s="116"/>
      <c r="AU110" s="116"/>
      <c r="AV110" s="116"/>
      <c r="AW110" s="116"/>
      <c r="AX110" s="116"/>
      <c r="AY110" s="116"/>
      <c r="AZ110" s="116"/>
      <c r="BA110" s="116"/>
      <c r="BB110" s="116"/>
      <c r="BC110" s="116"/>
      <c r="BD110" s="116"/>
      <c r="BE110" s="116"/>
      <c r="BF110" s="116"/>
      <c r="BG110" s="116"/>
      <c r="BH110" s="116"/>
      <c r="BI110" s="116"/>
      <c r="BJ110" s="116"/>
      <c r="BK110" s="116"/>
      <c r="BL110" s="116"/>
      <c r="BM110" s="116"/>
      <c r="BN110" s="116"/>
      <c r="BO110" s="116"/>
      <c r="BP110" s="116"/>
      <c r="BQ110" s="116"/>
      <c r="BR110" s="116"/>
      <c r="BS110" s="116"/>
      <c r="BT110" s="116"/>
      <c r="BU110" s="116"/>
      <c r="BV110" s="116"/>
      <c r="BW110" s="116"/>
      <c r="BX110" s="116"/>
      <c r="BY110" s="116"/>
      <c r="BZ110" s="116"/>
      <c r="CA110" s="116"/>
      <c r="CB110" s="116"/>
      <c r="CC110" s="116"/>
      <c r="CD110" s="116"/>
      <c r="CE110" s="116"/>
      <c r="CF110" s="116"/>
      <c r="CG110" s="116"/>
      <c r="CH110" s="116"/>
      <c r="CI110" s="116"/>
      <c r="CJ110" s="116"/>
      <c r="CK110" s="116"/>
      <c r="CL110" s="116"/>
      <c r="CM110" s="116"/>
      <c r="CN110" s="116"/>
      <c r="CO110" s="116"/>
      <c r="CP110" s="116"/>
      <c r="CQ110" s="116"/>
      <c r="CR110" s="116"/>
      <c r="CS110" s="116"/>
      <c r="CT110" s="116"/>
      <c r="CU110" s="116"/>
      <c r="CV110" s="116"/>
      <c r="CW110" s="116"/>
      <c r="CX110" s="116"/>
      <c r="CY110" s="116"/>
      <c r="CZ110" s="116"/>
      <c r="DA110" s="116"/>
      <c r="DB110" s="116"/>
      <c r="DC110" s="116"/>
      <c r="DD110" s="116"/>
      <c r="DE110" s="116"/>
      <c r="DF110" s="116"/>
      <c r="DG110" s="116"/>
      <c r="DH110" s="116"/>
      <c r="DI110" s="116"/>
      <c r="DJ110" s="116"/>
      <c r="DK110" s="116"/>
      <c r="DL110" s="116"/>
      <c r="DM110" s="116"/>
      <c r="DN110" s="116"/>
      <c r="DO110" s="116"/>
      <c r="DP110" s="116"/>
      <c r="DQ110" s="116"/>
      <c r="DR110" s="116"/>
      <c r="DS110" s="116"/>
      <c r="DT110" s="116"/>
      <c r="DU110" s="116"/>
      <c r="DV110" s="116"/>
      <c r="DW110" s="116"/>
      <c r="DX110" s="116"/>
      <c r="DY110" s="116"/>
      <c r="DZ110" s="116"/>
      <c r="EA110" s="116"/>
      <c r="EB110" s="116"/>
      <c r="EC110" s="116"/>
      <c r="ED110" s="116"/>
      <c r="EE110" s="116"/>
      <c r="EF110" s="116"/>
    </row>
    <row r="111" spans="2:136" ht="14.5" x14ac:dyDescent="0.35">
      <c r="B111" s="315">
        <v>73</v>
      </c>
      <c r="C111" s="316"/>
      <c r="D111" s="316"/>
      <c r="Y111" s="116"/>
      <c r="Z111" s="116"/>
      <c r="AA111" s="116" t="s">
        <v>7160</v>
      </c>
      <c r="AB111" s="116" t="s">
        <v>7161</v>
      </c>
      <c r="AC111" s="116"/>
      <c r="AD111" s="116" t="s">
        <v>7162</v>
      </c>
      <c r="AE111" s="116" t="s">
        <v>7163</v>
      </c>
      <c r="AF111" s="116" t="s">
        <v>7164</v>
      </c>
      <c r="AG111" s="116"/>
      <c r="AH111" s="116"/>
      <c r="AI111" s="116" t="s">
        <v>7165</v>
      </c>
      <c r="AJ111" s="116"/>
      <c r="AK111" s="116"/>
      <c r="AL111" s="116"/>
      <c r="AM111" s="116"/>
      <c r="AN111" s="116" t="s">
        <v>7166</v>
      </c>
      <c r="AO111" s="116" t="s">
        <v>7167</v>
      </c>
      <c r="AP111" s="116"/>
      <c r="AQ111" s="116" t="s">
        <v>7168</v>
      </c>
      <c r="AR111" s="116" t="s">
        <v>7169</v>
      </c>
      <c r="AS111" s="116" t="s">
        <v>7170</v>
      </c>
      <c r="AT111" s="116"/>
      <c r="AU111" s="116"/>
      <c r="AV111" s="116"/>
      <c r="AW111" s="116"/>
      <c r="AX111" s="116"/>
      <c r="AY111" s="116"/>
      <c r="AZ111" s="116"/>
      <c r="BA111" s="116"/>
      <c r="BB111" s="116"/>
      <c r="BC111" s="116"/>
      <c r="BD111" s="116"/>
      <c r="BE111" s="116"/>
      <c r="BF111" s="116"/>
      <c r="BG111" s="116"/>
      <c r="BH111" s="116"/>
      <c r="BI111" s="116"/>
      <c r="BJ111" s="116"/>
      <c r="BK111" s="116"/>
      <c r="BL111" s="116"/>
      <c r="BM111" s="116"/>
      <c r="BN111" s="116"/>
      <c r="BO111" s="116"/>
      <c r="BP111" s="116"/>
      <c r="BQ111" s="116"/>
      <c r="BR111" s="116"/>
      <c r="BS111" s="116"/>
      <c r="BT111" s="116"/>
      <c r="BU111" s="116"/>
      <c r="BV111" s="116"/>
      <c r="BW111" s="116"/>
      <c r="BX111" s="116"/>
      <c r="BY111" s="116"/>
      <c r="BZ111" s="116"/>
      <c r="CA111" s="116"/>
      <c r="CB111" s="116"/>
      <c r="CC111" s="116"/>
      <c r="CD111" s="116"/>
      <c r="CE111" s="116"/>
      <c r="CF111" s="116"/>
      <c r="CG111" s="116"/>
      <c r="CH111" s="116"/>
      <c r="CI111" s="116"/>
      <c r="CJ111" s="116"/>
      <c r="CK111" s="116"/>
      <c r="CL111" s="116"/>
      <c r="CM111" s="116"/>
      <c r="CN111" s="116"/>
      <c r="CO111" s="116"/>
      <c r="CP111" s="116"/>
      <c r="CQ111" s="116"/>
      <c r="CR111" s="116"/>
      <c r="CS111" s="116"/>
      <c r="CT111" s="116"/>
      <c r="CU111" s="116"/>
      <c r="CV111" s="116"/>
      <c r="CW111" s="116"/>
      <c r="CX111" s="116"/>
      <c r="CY111" s="116"/>
      <c r="CZ111" s="116"/>
      <c r="DA111" s="116"/>
      <c r="DB111" s="116"/>
      <c r="DC111" s="116"/>
      <c r="DD111" s="116"/>
      <c r="DE111" s="116"/>
      <c r="DF111" s="116"/>
      <c r="DG111" s="116"/>
      <c r="DH111" s="116"/>
      <c r="DI111" s="116"/>
      <c r="DJ111" s="116"/>
      <c r="DK111" s="116"/>
      <c r="DL111" s="116"/>
      <c r="DM111" s="116"/>
      <c r="DN111" s="116"/>
      <c r="DO111" s="116"/>
      <c r="DP111" s="116"/>
      <c r="DQ111" s="116"/>
      <c r="DR111" s="116"/>
      <c r="DS111" s="116"/>
      <c r="DT111" s="116"/>
      <c r="DU111" s="116"/>
      <c r="DV111" s="116"/>
      <c r="DW111" s="116"/>
      <c r="DX111" s="116"/>
      <c r="DY111" s="116"/>
      <c r="DZ111" s="116"/>
      <c r="EA111" s="116"/>
      <c r="EB111" s="116"/>
      <c r="EC111" s="116"/>
      <c r="ED111" s="116"/>
      <c r="EE111" s="116"/>
      <c r="EF111" s="116"/>
    </row>
    <row r="112" spans="2:136" ht="14.5" x14ac:dyDescent="0.35">
      <c r="B112" s="315">
        <v>74</v>
      </c>
      <c r="C112" s="316"/>
      <c r="D112" s="316"/>
      <c r="Y112" s="116"/>
      <c r="Z112" s="116"/>
      <c r="AA112" s="116" t="s">
        <v>7171</v>
      </c>
      <c r="AB112" s="116" t="s">
        <v>7172</v>
      </c>
      <c r="AC112" s="116"/>
      <c r="AD112" s="116" t="s">
        <v>7173</v>
      </c>
      <c r="AE112" s="116" t="s">
        <v>7174</v>
      </c>
      <c r="AF112" s="116" t="s">
        <v>7175</v>
      </c>
      <c r="AG112" s="116"/>
      <c r="AH112" s="116"/>
      <c r="AI112" s="116" t="s">
        <v>7176</v>
      </c>
      <c r="AJ112" s="116"/>
      <c r="AK112" s="116"/>
      <c r="AL112" s="116"/>
      <c r="AM112" s="116"/>
      <c r="AN112" s="116" t="s">
        <v>7177</v>
      </c>
      <c r="AO112" s="116" t="s">
        <v>7178</v>
      </c>
      <c r="AP112" s="116"/>
      <c r="AQ112" s="116" t="s">
        <v>7179</v>
      </c>
      <c r="AR112" s="116" t="s">
        <v>7180</v>
      </c>
      <c r="AS112" s="116" t="s">
        <v>7181</v>
      </c>
      <c r="AT112" s="116"/>
      <c r="AU112" s="116"/>
      <c r="AV112" s="116"/>
      <c r="AW112" s="116"/>
      <c r="AX112" s="116"/>
      <c r="AY112" s="116"/>
      <c r="AZ112" s="116"/>
      <c r="BA112" s="116"/>
      <c r="BB112" s="116"/>
      <c r="BC112" s="116"/>
      <c r="BD112" s="116"/>
      <c r="BE112" s="116"/>
      <c r="BF112" s="116"/>
      <c r="BG112" s="116"/>
      <c r="BH112" s="116"/>
      <c r="BI112" s="116"/>
      <c r="BJ112" s="116"/>
      <c r="BK112" s="116"/>
      <c r="BL112" s="116"/>
      <c r="BM112" s="116"/>
      <c r="BN112" s="116"/>
      <c r="BO112" s="116"/>
      <c r="BP112" s="116"/>
      <c r="BQ112" s="116"/>
      <c r="BR112" s="116"/>
      <c r="BS112" s="116"/>
      <c r="BT112" s="116"/>
      <c r="BU112" s="116"/>
      <c r="BV112" s="116"/>
      <c r="BW112" s="116"/>
      <c r="BX112" s="116"/>
      <c r="BY112" s="116"/>
      <c r="BZ112" s="116"/>
      <c r="CA112" s="116"/>
      <c r="CB112" s="116"/>
      <c r="CC112" s="116"/>
      <c r="CD112" s="116"/>
      <c r="CE112" s="116"/>
      <c r="CF112" s="116"/>
      <c r="CG112" s="116"/>
      <c r="CH112" s="116"/>
      <c r="CI112" s="116"/>
      <c r="CJ112" s="116"/>
      <c r="CK112" s="116"/>
      <c r="CL112" s="116"/>
      <c r="CM112" s="116"/>
      <c r="CN112" s="116"/>
      <c r="CO112" s="116"/>
      <c r="CP112" s="116"/>
      <c r="CQ112" s="116"/>
      <c r="CR112" s="116"/>
      <c r="CS112" s="116"/>
      <c r="CT112" s="116"/>
      <c r="CU112" s="116"/>
      <c r="CV112" s="116"/>
      <c r="CW112" s="116"/>
      <c r="CX112" s="116"/>
      <c r="CY112" s="116"/>
      <c r="CZ112" s="116"/>
      <c r="DA112" s="116"/>
      <c r="DB112" s="116"/>
      <c r="DC112" s="116"/>
      <c r="DD112" s="116"/>
      <c r="DE112" s="116"/>
      <c r="DF112" s="116"/>
      <c r="DG112" s="116"/>
      <c r="DH112" s="116"/>
      <c r="DI112" s="116"/>
      <c r="DJ112" s="116"/>
      <c r="DK112" s="116"/>
      <c r="DL112" s="116"/>
      <c r="DM112" s="116"/>
      <c r="DN112" s="116"/>
      <c r="DO112" s="116"/>
      <c r="DP112" s="116"/>
      <c r="DQ112" s="116"/>
      <c r="DR112" s="116"/>
      <c r="DS112" s="116"/>
      <c r="DT112" s="116"/>
      <c r="DU112" s="116"/>
      <c r="DV112" s="116"/>
      <c r="DW112" s="116"/>
      <c r="DX112" s="116"/>
      <c r="DY112" s="116"/>
      <c r="DZ112" s="116"/>
      <c r="EA112" s="116"/>
      <c r="EB112" s="116"/>
      <c r="EC112" s="116"/>
      <c r="ED112" s="116"/>
      <c r="EE112" s="116"/>
      <c r="EF112" s="116"/>
    </row>
    <row r="113" spans="2:136" ht="14.5" x14ac:dyDescent="0.35">
      <c r="B113" s="315">
        <v>75</v>
      </c>
      <c r="C113" s="316"/>
      <c r="D113" s="316"/>
      <c r="Y113" s="116"/>
      <c r="Z113" s="116"/>
      <c r="AA113" s="116" t="s">
        <v>7182</v>
      </c>
      <c r="AB113" s="116" t="s">
        <v>7183</v>
      </c>
      <c r="AC113" s="116"/>
      <c r="AD113" s="116" t="s">
        <v>7184</v>
      </c>
      <c r="AE113" s="116" t="s">
        <v>7185</v>
      </c>
      <c r="AF113" s="116" t="s">
        <v>7186</v>
      </c>
      <c r="AG113" s="116"/>
      <c r="AH113" s="116"/>
      <c r="AI113" s="116" t="s">
        <v>7187</v>
      </c>
      <c r="AJ113" s="116"/>
      <c r="AK113" s="116"/>
      <c r="AL113" s="116"/>
      <c r="AM113" s="116"/>
      <c r="AN113" s="116" t="s">
        <v>7188</v>
      </c>
      <c r="AO113" s="116" t="s">
        <v>7189</v>
      </c>
      <c r="AP113" s="116"/>
      <c r="AQ113" s="116" t="s">
        <v>7190</v>
      </c>
      <c r="AR113" s="116" t="s">
        <v>7191</v>
      </c>
      <c r="AS113" s="116" t="s">
        <v>7192</v>
      </c>
      <c r="AT113" s="116"/>
      <c r="AU113" s="116"/>
      <c r="AV113" s="116"/>
      <c r="AW113" s="116"/>
      <c r="AX113" s="116"/>
      <c r="AY113" s="116"/>
      <c r="AZ113" s="116"/>
      <c r="BA113" s="116"/>
      <c r="BB113" s="116"/>
      <c r="BC113" s="116"/>
      <c r="BD113" s="116"/>
      <c r="BE113" s="116"/>
      <c r="BF113" s="116"/>
      <c r="BG113" s="116"/>
      <c r="BH113" s="116"/>
      <c r="BI113" s="116"/>
      <c r="BJ113" s="116"/>
      <c r="BK113" s="116"/>
      <c r="BL113" s="116"/>
      <c r="BM113" s="116"/>
      <c r="BN113" s="116"/>
      <c r="BO113" s="116"/>
      <c r="BP113" s="116"/>
      <c r="BQ113" s="116"/>
      <c r="BR113" s="116"/>
      <c r="BS113" s="116"/>
      <c r="BT113" s="116"/>
      <c r="BU113" s="116"/>
      <c r="BV113" s="116"/>
      <c r="BW113" s="116"/>
      <c r="BX113" s="116"/>
      <c r="BY113" s="116"/>
      <c r="BZ113" s="116"/>
      <c r="CA113" s="116"/>
      <c r="CB113" s="116"/>
      <c r="CC113" s="116"/>
      <c r="CD113" s="116"/>
      <c r="CE113" s="116"/>
      <c r="CF113" s="116"/>
      <c r="CG113" s="116"/>
      <c r="CH113" s="116"/>
      <c r="CI113" s="116"/>
      <c r="CJ113" s="116"/>
      <c r="CK113" s="116"/>
      <c r="CL113" s="116"/>
      <c r="CM113" s="116"/>
      <c r="CN113" s="116"/>
      <c r="CO113" s="116"/>
      <c r="CP113" s="116"/>
      <c r="CQ113" s="116"/>
      <c r="CR113" s="116"/>
      <c r="CS113" s="116"/>
      <c r="CT113" s="116"/>
      <c r="CU113" s="116"/>
      <c r="CV113" s="116"/>
      <c r="CW113" s="116"/>
      <c r="CX113" s="116"/>
      <c r="CY113" s="116"/>
      <c r="CZ113" s="116"/>
      <c r="DA113" s="116"/>
      <c r="DB113" s="116"/>
      <c r="DC113" s="116"/>
      <c r="DD113" s="116"/>
      <c r="DE113" s="116"/>
      <c r="DF113" s="116"/>
      <c r="DG113" s="116"/>
      <c r="DH113" s="116"/>
      <c r="DI113" s="116"/>
      <c r="DJ113" s="116"/>
      <c r="DK113" s="116"/>
      <c r="DL113" s="116"/>
      <c r="DM113" s="116"/>
      <c r="DN113" s="116"/>
      <c r="DO113" s="116"/>
      <c r="DP113" s="116"/>
      <c r="DQ113" s="116"/>
      <c r="DR113" s="116"/>
      <c r="DS113" s="116"/>
      <c r="DT113" s="116"/>
      <c r="DU113" s="116"/>
      <c r="DV113" s="116"/>
      <c r="DW113" s="116"/>
      <c r="DX113" s="116"/>
      <c r="DY113" s="116"/>
      <c r="DZ113" s="116"/>
      <c r="EA113" s="116"/>
      <c r="EB113" s="116"/>
      <c r="EC113" s="116"/>
      <c r="ED113" s="116"/>
      <c r="EE113" s="116"/>
      <c r="EF113" s="116"/>
    </row>
    <row r="114" spans="2:136" ht="14.5" x14ac:dyDescent="0.35">
      <c r="B114" s="315">
        <v>76</v>
      </c>
      <c r="C114" s="316"/>
      <c r="D114" s="316"/>
      <c r="Y114" s="116"/>
      <c r="Z114" s="116"/>
      <c r="AA114" s="116" t="s">
        <v>7193</v>
      </c>
      <c r="AB114" s="116" t="s">
        <v>7194</v>
      </c>
      <c r="AC114" s="116"/>
      <c r="AD114" s="116" t="s">
        <v>7195</v>
      </c>
      <c r="AE114" s="116" t="s">
        <v>7196</v>
      </c>
      <c r="AF114" s="116" t="s">
        <v>7197</v>
      </c>
      <c r="AG114" s="116"/>
      <c r="AH114" s="116"/>
      <c r="AI114" s="116" t="s">
        <v>7198</v>
      </c>
      <c r="AJ114" s="116"/>
      <c r="AK114" s="116"/>
      <c r="AL114" s="116"/>
      <c r="AM114" s="116"/>
      <c r="AN114" s="116" t="s">
        <v>7199</v>
      </c>
      <c r="AO114" s="116" t="s">
        <v>7200</v>
      </c>
      <c r="AP114" s="116"/>
      <c r="AQ114" s="116" t="s">
        <v>7201</v>
      </c>
      <c r="AR114" s="116" t="s">
        <v>7202</v>
      </c>
      <c r="AS114" s="116" t="s">
        <v>7203</v>
      </c>
      <c r="AT114" s="116"/>
      <c r="AU114" s="116"/>
      <c r="AV114" s="116"/>
      <c r="AW114" s="116"/>
      <c r="AX114" s="116"/>
      <c r="AY114" s="116"/>
      <c r="AZ114" s="116"/>
      <c r="BA114" s="116"/>
      <c r="BB114" s="116"/>
      <c r="BC114" s="116"/>
      <c r="BD114" s="116"/>
      <c r="BE114" s="116"/>
      <c r="BF114" s="116"/>
      <c r="BG114" s="116"/>
      <c r="BH114" s="116"/>
      <c r="BI114" s="116"/>
      <c r="BJ114" s="116"/>
      <c r="BK114" s="116"/>
      <c r="BL114" s="116"/>
      <c r="BM114" s="116"/>
      <c r="BN114" s="116"/>
      <c r="BO114" s="116"/>
      <c r="BP114" s="116"/>
      <c r="BQ114" s="116"/>
      <c r="BR114" s="116"/>
      <c r="BS114" s="116"/>
      <c r="BT114" s="116"/>
      <c r="BU114" s="116"/>
      <c r="BV114" s="116"/>
      <c r="BW114" s="116"/>
      <c r="BX114" s="116"/>
      <c r="BY114" s="116"/>
      <c r="BZ114" s="116"/>
      <c r="CA114" s="116"/>
      <c r="CB114" s="116"/>
      <c r="CC114" s="116"/>
      <c r="CD114" s="116"/>
      <c r="CE114" s="116"/>
      <c r="CF114" s="116"/>
      <c r="CG114" s="116"/>
      <c r="CH114" s="116"/>
      <c r="CI114" s="116"/>
      <c r="CJ114" s="116"/>
      <c r="CK114" s="116"/>
      <c r="CL114" s="116"/>
      <c r="CM114" s="116"/>
      <c r="CN114" s="116"/>
      <c r="CO114" s="116"/>
      <c r="CP114" s="116"/>
      <c r="CQ114" s="116"/>
      <c r="CR114" s="116"/>
      <c r="CS114" s="116"/>
      <c r="CT114" s="116"/>
      <c r="CU114" s="116"/>
      <c r="CV114" s="116"/>
      <c r="CW114" s="116"/>
      <c r="CX114" s="116"/>
      <c r="CY114" s="116"/>
      <c r="CZ114" s="116"/>
      <c r="DA114" s="116"/>
      <c r="DB114" s="116"/>
      <c r="DC114" s="116"/>
      <c r="DD114" s="116"/>
      <c r="DE114" s="116"/>
      <c r="DF114" s="116"/>
      <c r="DG114" s="116"/>
      <c r="DH114" s="116"/>
      <c r="DI114" s="116"/>
      <c r="DJ114" s="116"/>
      <c r="DK114" s="116"/>
      <c r="DL114" s="116"/>
      <c r="DM114" s="116"/>
      <c r="DN114" s="116"/>
      <c r="DO114" s="116"/>
      <c r="DP114" s="116"/>
      <c r="DQ114" s="116"/>
      <c r="DR114" s="116"/>
      <c r="DS114" s="116"/>
      <c r="DT114" s="116"/>
      <c r="DU114" s="116"/>
      <c r="DV114" s="116"/>
      <c r="DW114" s="116"/>
      <c r="DX114" s="116"/>
      <c r="DY114" s="116"/>
      <c r="DZ114" s="116"/>
      <c r="EA114" s="116"/>
      <c r="EB114" s="116"/>
      <c r="EC114" s="116"/>
      <c r="ED114" s="116"/>
      <c r="EE114" s="116"/>
      <c r="EF114" s="116"/>
    </row>
    <row r="115" spans="2:136" ht="14.5" x14ac:dyDescent="0.35">
      <c r="B115" s="315">
        <v>77</v>
      </c>
      <c r="C115" s="316"/>
      <c r="D115" s="316"/>
      <c r="Y115" s="116"/>
      <c r="Z115" s="116"/>
      <c r="AA115" s="116" t="s">
        <v>7204</v>
      </c>
      <c r="AB115" s="116" t="s">
        <v>7205</v>
      </c>
      <c r="AC115" s="116"/>
      <c r="AD115" s="116" t="s">
        <v>7206</v>
      </c>
      <c r="AE115" s="116" t="s">
        <v>7207</v>
      </c>
      <c r="AF115" s="116" t="s">
        <v>7208</v>
      </c>
      <c r="AG115" s="116"/>
      <c r="AH115" s="116"/>
      <c r="AI115" s="116" t="s">
        <v>7209</v>
      </c>
      <c r="AJ115" s="116"/>
      <c r="AK115" s="116"/>
      <c r="AL115" s="116"/>
      <c r="AM115" s="116"/>
      <c r="AN115" s="116" t="s">
        <v>7210</v>
      </c>
      <c r="AO115" s="116" t="s">
        <v>7211</v>
      </c>
      <c r="AP115" s="116"/>
      <c r="AQ115" s="116" t="s">
        <v>7212</v>
      </c>
      <c r="AR115" s="116" t="s">
        <v>7213</v>
      </c>
      <c r="AS115" s="116" t="s">
        <v>7214</v>
      </c>
      <c r="AT115" s="116"/>
      <c r="AU115" s="116"/>
      <c r="AV115" s="116"/>
      <c r="AW115" s="116"/>
      <c r="AX115" s="116"/>
      <c r="AY115" s="116"/>
      <c r="AZ115" s="116"/>
      <c r="BA115" s="116"/>
      <c r="BB115" s="116"/>
      <c r="BC115" s="116"/>
      <c r="BD115" s="116"/>
      <c r="BE115" s="116"/>
      <c r="BF115" s="116"/>
      <c r="BG115" s="116"/>
      <c r="BH115" s="116"/>
      <c r="BI115" s="116"/>
      <c r="BJ115" s="116"/>
      <c r="BK115" s="116"/>
      <c r="BL115" s="116"/>
      <c r="BM115" s="116"/>
      <c r="BN115" s="116"/>
      <c r="BO115" s="116"/>
      <c r="BP115" s="116"/>
      <c r="BQ115" s="116"/>
      <c r="BR115" s="116"/>
      <c r="BS115" s="116"/>
      <c r="BT115" s="116"/>
      <c r="BU115" s="116"/>
      <c r="BV115" s="116"/>
      <c r="BW115" s="116"/>
      <c r="BX115" s="116"/>
      <c r="BY115" s="116"/>
      <c r="BZ115" s="116"/>
      <c r="CA115" s="116"/>
      <c r="CB115" s="116"/>
      <c r="CC115" s="116"/>
      <c r="CD115" s="116"/>
      <c r="CE115" s="116"/>
      <c r="CF115" s="116"/>
      <c r="CG115" s="116"/>
      <c r="CH115" s="116"/>
      <c r="CI115" s="116"/>
      <c r="CJ115" s="116"/>
      <c r="CK115" s="116"/>
      <c r="CL115" s="116"/>
      <c r="CM115" s="116"/>
      <c r="CN115" s="116"/>
      <c r="CO115" s="116"/>
      <c r="CP115" s="116"/>
      <c r="CQ115" s="116"/>
      <c r="CR115" s="116"/>
      <c r="CS115" s="116"/>
      <c r="CT115" s="116"/>
      <c r="CU115" s="116"/>
      <c r="CV115" s="116"/>
      <c r="CW115" s="116"/>
      <c r="CX115" s="116"/>
      <c r="CY115" s="116"/>
      <c r="CZ115" s="116"/>
      <c r="DA115" s="116"/>
      <c r="DB115" s="116"/>
      <c r="DC115" s="116"/>
      <c r="DD115" s="116"/>
      <c r="DE115" s="116"/>
      <c r="DF115" s="116"/>
      <c r="DG115" s="116"/>
      <c r="DH115" s="116"/>
      <c r="DI115" s="116"/>
      <c r="DJ115" s="116"/>
      <c r="DK115" s="116"/>
      <c r="DL115" s="116"/>
      <c r="DM115" s="116"/>
      <c r="DN115" s="116"/>
      <c r="DO115" s="116"/>
      <c r="DP115" s="116"/>
      <c r="DQ115" s="116"/>
      <c r="DR115" s="116"/>
      <c r="DS115" s="116"/>
      <c r="DT115" s="116"/>
      <c r="DU115" s="116"/>
      <c r="DV115" s="116"/>
      <c r="DW115" s="116"/>
      <c r="DX115" s="116"/>
      <c r="DY115" s="116"/>
      <c r="DZ115" s="116"/>
      <c r="EA115" s="116"/>
      <c r="EB115" s="116"/>
      <c r="EC115" s="116"/>
      <c r="ED115" s="116"/>
      <c r="EE115" s="116"/>
      <c r="EF115" s="116"/>
    </row>
    <row r="116" spans="2:136" ht="14.5" x14ac:dyDescent="0.35">
      <c r="B116" s="315">
        <v>78</v>
      </c>
      <c r="C116" s="316"/>
      <c r="D116" s="316"/>
      <c r="Y116" s="116"/>
      <c r="Z116" s="116"/>
      <c r="AA116" s="116" t="s">
        <v>7215</v>
      </c>
      <c r="AB116" s="116" t="s">
        <v>7216</v>
      </c>
      <c r="AC116" s="116"/>
      <c r="AD116" s="116" t="s">
        <v>7217</v>
      </c>
      <c r="AE116" s="116" t="s">
        <v>7218</v>
      </c>
      <c r="AF116" s="116" t="s">
        <v>7219</v>
      </c>
      <c r="AG116" s="116"/>
      <c r="AH116" s="116"/>
      <c r="AI116" s="116" t="s">
        <v>7220</v>
      </c>
      <c r="AJ116" s="116"/>
      <c r="AK116" s="116"/>
      <c r="AL116" s="116"/>
      <c r="AM116" s="116"/>
      <c r="AN116" s="116" t="s">
        <v>7221</v>
      </c>
      <c r="AO116" s="116" t="s">
        <v>7222</v>
      </c>
      <c r="AP116" s="116"/>
      <c r="AQ116" s="116" t="s">
        <v>7223</v>
      </c>
      <c r="AR116" s="116" t="s">
        <v>7224</v>
      </c>
      <c r="AS116" s="116" t="s">
        <v>7225</v>
      </c>
      <c r="AT116" s="116"/>
      <c r="AU116" s="116"/>
      <c r="AV116" s="116"/>
      <c r="AW116" s="116"/>
      <c r="AX116" s="116"/>
      <c r="AY116" s="116"/>
      <c r="AZ116" s="116"/>
      <c r="BA116" s="116"/>
      <c r="BB116" s="116"/>
      <c r="BC116" s="116"/>
      <c r="BD116" s="116"/>
      <c r="BE116" s="116"/>
      <c r="BF116" s="116"/>
      <c r="BG116" s="116"/>
      <c r="BH116" s="116"/>
      <c r="BI116" s="116"/>
      <c r="BJ116" s="116"/>
      <c r="BK116" s="116"/>
      <c r="BL116" s="116"/>
      <c r="BM116" s="116"/>
      <c r="BN116" s="116"/>
      <c r="BO116" s="116"/>
      <c r="BP116" s="116"/>
      <c r="BQ116" s="116"/>
      <c r="BR116" s="116"/>
      <c r="BS116" s="116"/>
      <c r="BT116" s="116"/>
      <c r="BU116" s="116"/>
      <c r="BV116" s="116"/>
      <c r="BW116" s="116"/>
      <c r="BX116" s="116"/>
      <c r="BY116" s="116"/>
      <c r="BZ116" s="116"/>
      <c r="CA116" s="116"/>
      <c r="CB116" s="116"/>
      <c r="CC116" s="116"/>
      <c r="CD116" s="116"/>
      <c r="CE116" s="116"/>
      <c r="CF116" s="116"/>
      <c r="CG116" s="116"/>
      <c r="CH116" s="116"/>
      <c r="CI116" s="116"/>
      <c r="CJ116" s="116"/>
      <c r="CK116" s="116"/>
      <c r="CL116" s="116"/>
      <c r="CM116" s="116"/>
      <c r="CN116" s="116"/>
      <c r="CO116" s="116"/>
      <c r="CP116" s="116"/>
      <c r="CQ116" s="116"/>
      <c r="CR116" s="116"/>
      <c r="CS116" s="116"/>
      <c r="CT116" s="116"/>
      <c r="CU116" s="116"/>
      <c r="CV116" s="116"/>
      <c r="CW116" s="116"/>
      <c r="CX116" s="116"/>
      <c r="CY116" s="116"/>
      <c r="CZ116" s="116"/>
      <c r="DA116" s="116"/>
      <c r="DB116" s="116"/>
      <c r="DC116" s="116"/>
      <c r="DD116" s="116"/>
      <c r="DE116" s="116"/>
      <c r="DF116" s="116"/>
      <c r="DG116" s="116"/>
      <c r="DH116" s="116"/>
      <c r="DI116" s="116"/>
      <c r="DJ116" s="116"/>
      <c r="DK116" s="116"/>
      <c r="DL116" s="116"/>
      <c r="DM116" s="116"/>
      <c r="DN116" s="116"/>
      <c r="DO116" s="116"/>
      <c r="DP116" s="116"/>
      <c r="DQ116" s="116"/>
      <c r="DR116" s="116"/>
      <c r="DS116" s="116"/>
      <c r="DT116" s="116"/>
      <c r="DU116" s="116"/>
      <c r="DV116" s="116"/>
      <c r="DW116" s="116"/>
      <c r="DX116" s="116"/>
      <c r="DY116" s="116"/>
      <c r="DZ116" s="116"/>
      <c r="EA116" s="116"/>
      <c r="EB116" s="116"/>
      <c r="EC116" s="116"/>
      <c r="ED116" s="116"/>
      <c r="EE116" s="116"/>
      <c r="EF116" s="116"/>
    </row>
    <row r="117" spans="2:136" ht="14.5" x14ac:dyDescent="0.35">
      <c r="B117" s="315">
        <v>79</v>
      </c>
      <c r="C117" s="316"/>
      <c r="D117" s="316"/>
      <c r="Y117" s="116"/>
      <c r="Z117" s="116"/>
      <c r="AA117" s="116" t="s">
        <v>7226</v>
      </c>
      <c r="AB117" s="116" t="s">
        <v>7227</v>
      </c>
      <c r="AC117" s="116"/>
      <c r="AD117" s="116" t="s">
        <v>7228</v>
      </c>
      <c r="AE117" s="116" t="s">
        <v>7229</v>
      </c>
      <c r="AF117" s="116" t="s">
        <v>7230</v>
      </c>
      <c r="AG117" s="116"/>
      <c r="AH117" s="116"/>
      <c r="AI117" s="116" t="s">
        <v>7231</v>
      </c>
      <c r="AJ117" s="116"/>
      <c r="AK117" s="116"/>
      <c r="AL117" s="116"/>
      <c r="AM117" s="116"/>
      <c r="AN117" s="116" t="s">
        <v>7232</v>
      </c>
      <c r="AO117" s="116"/>
      <c r="AP117" s="116"/>
      <c r="AQ117" s="116" t="s">
        <v>7233</v>
      </c>
      <c r="AR117" s="116" t="s">
        <v>7234</v>
      </c>
      <c r="AS117" s="116"/>
      <c r="AT117" s="116"/>
      <c r="AU117" s="116"/>
      <c r="AV117" s="116"/>
      <c r="AW117" s="116"/>
      <c r="AX117" s="116"/>
      <c r="AY117" s="116"/>
      <c r="AZ117" s="116"/>
      <c r="BA117" s="116"/>
      <c r="BB117" s="116"/>
      <c r="BC117" s="116"/>
      <c r="BD117" s="116"/>
      <c r="BE117" s="116"/>
      <c r="BF117" s="116"/>
      <c r="BG117" s="116"/>
      <c r="BH117" s="116"/>
      <c r="BI117" s="116"/>
      <c r="BJ117" s="116"/>
      <c r="BK117" s="116"/>
      <c r="BL117" s="116"/>
      <c r="BM117" s="116"/>
      <c r="BN117" s="116"/>
      <c r="BO117" s="116"/>
      <c r="BP117" s="116"/>
      <c r="BQ117" s="116"/>
      <c r="BR117" s="116"/>
      <c r="BS117" s="116"/>
      <c r="BT117" s="116"/>
      <c r="BU117" s="116"/>
      <c r="BV117" s="116"/>
      <c r="BW117" s="116"/>
      <c r="BX117" s="116"/>
      <c r="BY117" s="116"/>
      <c r="BZ117" s="116"/>
      <c r="CA117" s="116"/>
      <c r="CB117" s="116"/>
      <c r="CC117" s="116"/>
      <c r="CD117" s="116"/>
      <c r="CE117" s="116"/>
      <c r="CF117" s="116"/>
      <c r="CG117" s="116"/>
      <c r="CH117" s="116"/>
      <c r="CI117" s="116"/>
      <c r="CJ117" s="116"/>
      <c r="CK117" s="116"/>
      <c r="CL117" s="116"/>
      <c r="CM117" s="116"/>
      <c r="CN117" s="116"/>
      <c r="CO117" s="116"/>
      <c r="CP117" s="116"/>
      <c r="CQ117" s="116"/>
      <c r="CR117" s="116"/>
      <c r="CS117" s="116"/>
      <c r="CT117" s="116"/>
      <c r="CU117" s="116"/>
      <c r="CV117" s="116"/>
      <c r="CW117" s="116"/>
      <c r="CX117" s="116"/>
      <c r="CY117" s="116"/>
      <c r="CZ117" s="116"/>
      <c r="DA117" s="116"/>
      <c r="DB117" s="116"/>
      <c r="DC117" s="116"/>
      <c r="DD117" s="116"/>
      <c r="DE117" s="116"/>
      <c r="DF117" s="116"/>
      <c r="DG117" s="116"/>
      <c r="DH117" s="116"/>
      <c r="DI117" s="116"/>
      <c r="DJ117" s="116"/>
      <c r="DK117" s="116"/>
      <c r="DL117" s="116"/>
      <c r="DM117" s="116"/>
      <c r="DN117" s="116"/>
      <c r="DO117" s="116"/>
      <c r="DP117" s="116"/>
      <c r="DQ117" s="116"/>
      <c r="DR117" s="116"/>
      <c r="DS117" s="116"/>
      <c r="DT117" s="116"/>
      <c r="DU117" s="116"/>
      <c r="DV117" s="116"/>
      <c r="DW117" s="116"/>
      <c r="DX117" s="116"/>
      <c r="DY117" s="116"/>
      <c r="DZ117" s="116"/>
      <c r="EA117" s="116"/>
      <c r="EB117" s="116"/>
      <c r="EC117" s="116"/>
      <c r="ED117" s="116"/>
      <c r="EE117" s="116"/>
      <c r="EF117" s="116"/>
    </row>
    <row r="118" spans="2:136" ht="14.5" x14ac:dyDescent="0.35">
      <c r="B118" s="315">
        <v>80</v>
      </c>
      <c r="C118" s="316"/>
      <c r="D118" s="316"/>
      <c r="Y118" s="116"/>
      <c r="Z118" s="116"/>
      <c r="AA118" s="116" t="s">
        <v>7235</v>
      </c>
      <c r="AB118" s="116" t="s">
        <v>7236</v>
      </c>
      <c r="AC118" s="116"/>
      <c r="AD118" s="116" t="s">
        <v>7237</v>
      </c>
      <c r="AE118" s="116" t="s">
        <v>7238</v>
      </c>
      <c r="AF118" s="116" t="s">
        <v>7239</v>
      </c>
      <c r="AG118" s="116"/>
      <c r="AH118" s="116"/>
      <c r="AI118" s="116" t="s">
        <v>7240</v>
      </c>
      <c r="AJ118" s="116"/>
      <c r="AK118" s="116"/>
      <c r="AL118" s="116"/>
      <c r="AM118" s="116"/>
      <c r="AN118" s="116" t="s">
        <v>7241</v>
      </c>
      <c r="AO118" s="116"/>
      <c r="AP118" s="116"/>
      <c r="AQ118" s="116" t="s">
        <v>7242</v>
      </c>
      <c r="AR118" s="116" t="s">
        <v>7243</v>
      </c>
      <c r="AS118" s="116"/>
      <c r="AT118" s="116"/>
      <c r="AU118" s="116"/>
      <c r="AV118" s="116"/>
      <c r="AW118" s="116"/>
      <c r="AX118" s="116"/>
      <c r="AY118" s="116"/>
      <c r="AZ118" s="116"/>
      <c r="BA118" s="116"/>
      <c r="BB118" s="116"/>
      <c r="BC118" s="116"/>
      <c r="BD118" s="116"/>
      <c r="BE118" s="116"/>
      <c r="BF118" s="116"/>
      <c r="BG118" s="116"/>
      <c r="BH118" s="116"/>
      <c r="BI118" s="116"/>
      <c r="BJ118" s="116"/>
      <c r="BK118" s="116"/>
      <c r="BL118" s="116"/>
      <c r="BM118" s="116"/>
      <c r="BN118" s="116"/>
      <c r="BO118" s="116"/>
      <c r="BP118" s="116"/>
      <c r="BQ118" s="116"/>
      <c r="BR118" s="116"/>
      <c r="BS118" s="116"/>
      <c r="BT118" s="116"/>
      <c r="BU118" s="116"/>
      <c r="BV118" s="116"/>
      <c r="BW118" s="116"/>
      <c r="BX118" s="116"/>
      <c r="BY118" s="116"/>
      <c r="BZ118" s="116"/>
      <c r="CA118" s="116"/>
      <c r="CB118" s="116"/>
      <c r="CC118" s="116"/>
      <c r="CD118" s="116"/>
      <c r="CE118" s="116"/>
      <c r="CF118" s="116"/>
      <c r="CG118" s="116"/>
      <c r="CH118" s="116"/>
      <c r="CI118" s="116"/>
      <c r="CJ118" s="116"/>
      <c r="CK118" s="116"/>
      <c r="CL118" s="116"/>
      <c r="CM118" s="116"/>
      <c r="CN118" s="116"/>
      <c r="CO118" s="116"/>
      <c r="CP118" s="116"/>
      <c r="CQ118" s="116"/>
      <c r="CR118" s="116"/>
      <c r="CS118" s="116"/>
      <c r="CT118" s="116"/>
      <c r="CU118" s="116"/>
      <c r="CV118" s="116"/>
      <c r="CW118" s="116"/>
      <c r="CX118" s="116"/>
      <c r="CY118" s="116"/>
      <c r="CZ118" s="116"/>
      <c r="DA118" s="116"/>
      <c r="DB118" s="116"/>
      <c r="DC118" s="116"/>
      <c r="DD118" s="116"/>
      <c r="DE118" s="116"/>
      <c r="DF118" s="116"/>
      <c r="DG118" s="116"/>
      <c r="DH118" s="116"/>
      <c r="DI118" s="116"/>
      <c r="DJ118" s="116"/>
      <c r="DK118" s="116"/>
      <c r="DL118" s="116"/>
      <c r="DM118" s="116"/>
      <c r="DN118" s="116"/>
      <c r="DO118" s="116"/>
      <c r="DP118" s="116"/>
      <c r="DQ118" s="116"/>
      <c r="DR118" s="116"/>
      <c r="DS118" s="116"/>
      <c r="DT118" s="116"/>
      <c r="DU118" s="116"/>
      <c r="DV118" s="116"/>
      <c r="DW118" s="116"/>
      <c r="DX118" s="116"/>
      <c r="DY118" s="116"/>
      <c r="DZ118" s="116"/>
      <c r="EA118" s="116"/>
      <c r="EB118" s="116"/>
      <c r="EC118" s="116"/>
      <c r="ED118" s="116"/>
      <c r="EE118" s="116"/>
      <c r="EF118" s="116"/>
    </row>
    <row r="119" spans="2:136" ht="14.5" x14ac:dyDescent="0.35">
      <c r="B119" s="315">
        <v>81</v>
      </c>
      <c r="C119" s="316"/>
      <c r="D119" s="316"/>
      <c r="Y119" s="116"/>
      <c r="Z119" s="116"/>
      <c r="AA119" s="116" t="s">
        <v>7244</v>
      </c>
      <c r="AB119" s="116" t="s">
        <v>7245</v>
      </c>
      <c r="AC119" s="116"/>
      <c r="AD119" s="116" t="s">
        <v>7246</v>
      </c>
      <c r="AE119" s="116" t="s">
        <v>7247</v>
      </c>
      <c r="AF119" s="116" t="s">
        <v>7248</v>
      </c>
      <c r="AG119" s="116"/>
      <c r="AH119" s="116"/>
      <c r="AI119" s="116"/>
      <c r="AJ119" s="116"/>
      <c r="AK119" s="116"/>
      <c r="AL119" s="116"/>
      <c r="AM119" s="116"/>
      <c r="AN119" s="116" t="s">
        <v>7249</v>
      </c>
      <c r="AO119" s="116"/>
      <c r="AP119" s="116"/>
      <c r="AQ119" s="116" t="s">
        <v>7250</v>
      </c>
      <c r="AR119" s="116" t="s">
        <v>7251</v>
      </c>
      <c r="AS119" s="116"/>
      <c r="AT119" s="116"/>
      <c r="AU119" s="116"/>
      <c r="AV119" s="116"/>
      <c r="AW119" s="116"/>
      <c r="AX119" s="116"/>
      <c r="AY119" s="116"/>
      <c r="AZ119" s="116"/>
      <c r="BA119" s="116"/>
      <c r="BB119" s="116"/>
      <c r="BC119" s="116"/>
      <c r="BD119" s="116"/>
      <c r="BE119" s="116"/>
      <c r="BF119" s="116"/>
      <c r="BG119" s="116"/>
      <c r="BH119" s="116"/>
      <c r="BI119" s="116"/>
      <c r="BJ119" s="116"/>
      <c r="BK119" s="116"/>
      <c r="BL119" s="116"/>
      <c r="BM119" s="116"/>
      <c r="BN119" s="116"/>
      <c r="BO119" s="116"/>
      <c r="BP119" s="116"/>
      <c r="BQ119" s="116"/>
      <c r="BR119" s="116"/>
      <c r="BS119" s="116"/>
      <c r="BT119" s="116"/>
      <c r="BU119" s="116"/>
      <c r="BV119" s="116"/>
      <c r="BW119" s="116"/>
      <c r="BX119" s="116"/>
      <c r="BY119" s="116"/>
      <c r="BZ119" s="116"/>
      <c r="CA119" s="116"/>
      <c r="CB119" s="116"/>
      <c r="CC119" s="116"/>
      <c r="CD119" s="116"/>
      <c r="CE119" s="116"/>
      <c r="CF119" s="116"/>
      <c r="CG119" s="116"/>
      <c r="CH119" s="116"/>
      <c r="CI119" s="116"/>
      <c r="CJ119" s="116"/>
      <c r="CK119" s="116"/>
      <c r="CL119" s="116"/>
      <c r="CM119" s="116"/>
      <c r="CN119" s="116"/>
      <c r="CO119" s="116"/>
      <c r="CP119" s="116"/>
      <c r="CQ119" s="116"/>
      <c r="CR119" s="116"/>
      <c r="CS119" s="116"/>
      <c r="CT119" s="116"/>
      <c r="CU119" s="116"/>
      <c r="CV119" s="116"/>
      <c r="CW119" s="116"/>
      <c r="CX119" s="116"/>
      <c r="CY119" s="116"/>
      <c r="CZ119" s="116"/>
      <c r="DA119" s="116"/>
      <c r="DB119" s="116"/>
      <c r="DC119" s="116"/>
      <c r="DD119" s="116"/>
      <c r="DE119" s="116"/>
      <c r="DF119" s="116"/>
      <c r="DG119" s="116"/>
      <c r="DH119" s="116"/>
      <c r="DI119" s="116"/>
      <c r="DJ119" s="116"/>
      <c r="DK119" s="116"/>
      <c r="DL119" s="116"/>
      <c r="DM119" s="116"/>
      <c r="DN119" s="116"/>
      <c r="DO119" s="116"/>
      <c r="DP119" s="116"/>
      <c r="DQ119" s="116"/>
      <c r="DR119" s="116"/>
      <c r="DS119" s="116"/>
      <c r="DT119" s="116"/>
      <c r="DU119" s="116"/>
      <c r="DV119" s="116"/>
      <c r="DW119" s="116"/>
      <c r="DX119" s="116"/>
      <c r="DY119" s="116"/>
      <c r="DZ119" s="116"/>
      <c r="EA119" s="116"/>
      <c r="EB119" s="116"/>
      <c r="EC119" s="116"/>
      <c r="ED119" s="116"/>
      <c r="EE119" s="116"/>
      <c r="EF119" s="116"/>
    </row>
    <row r="120" spans="2:136" ht="14.5" x14ac:dyDescent="0.35">
      <c r="B120" s="315">
        <v>82</v>
      </c>
      <c r="C120" s="316"/>
      <c r="D120" s="316"/>
      <c r="Y120" s="116"/>
      <c r="Z120" s="116"/>
      <c r="AA120" s="116" t="s">
        <v>7252</v>
      </c>
      <c r="AB120" s="116" t="s">
        <v>7253</v>
      </c>
      <c r="AC120" s="116"/>
      <c r="AD120" s="116" t="s">
        <v>7254</v>
      </c>
      <c r="AE120" s="116" t="s">
        <v>7255</v>
      </c>
      <c r="AF120" s="116" t="s">
        <v>7256</v>
      </c>
      <c r="AG120" s="116"/>
      <c r="AH120" s="116"/>
      <c r="AI120" s="116"/>
      <c r="AJ120" s="116"/>
      <c r="AK120" s="116"/>
      <c r="AL120" s="116"/>
      <c r="AM120" s="116"/>
      <c r="AN120" s="116" t="s">
        <v>7257</v>
      </c>
      <c r="AO120" s="116"/>
      <c r="AP120" s="116"/>
      <c r="AQ120" s="116" t="s">
        <v>7258</v>
      </c>
      <c r="AR120" s="116" t="s">
        <v>7259</v>
      </c>
      <c r="AS120" s="116"/>
      <c r="AT120" s="116"/>
      <c r="AU120" s="116"/>
      <c r="AV120" s="116"/>
      <c r="AW120" s="116"/>
      <c r="AX120" s="116"/>
      <c r="AY120" s="116"/>
      <c r="AZ120" s="116"/>
      <c r="BA120" s="116"/>
      <c r="BB120" s="116"/>
      <c r="BC120" s="116"/>
      <c r="BD120" s="116"/>
      <c r="BE120" s="116"/>
      <c r="BF120" s="116"/>
      <c r="BG120" s="116"/>
      <c r="BH120" s="116"/>
      <c r="BI120" s="116"/>
      <c r="BJ120" s="116"/>
      <c r="BK120" s="116"/>
      <c r="BL120" s="116"/>
      <c r="BM120" s="116"/>
      <c r="BN120" s="116"/>
      <c r="BO120" s="116"/>
      <c r="BP120" s="116"/>
      <c r="BQ120" s="116"/>
      <c r="BR120" s="116"/>
      <c r="BS120" s="116"/>
      <c r="BT120" s="116"/>
      <c r="BU120" s="116"/>
      <c r="BV120" s="116"/>
      <c r="BW120" s="116"/>
      <c r="BX120" s="116"/>
      <c r="BY120" s="116"/>
      <c r="BZ120" s="116"/>
      <c r="CA120" s="116"/>
      <c r="CB120" s="116"/>
      <c r="CC120" s="116"/>
      <c r="CD120" s="116"/>
      <c r="CE120" s="116"/>
      <c r="CF120" s="116"/>
      <c r="CG120" s="116"/>
      <c r="CH120" s="116"/>
      <c r="CI120" s="116"/>
      <c r="CJ120" s="116"/>
      <c r="CK120" s="116"/>
      <c r="CL120" s="116"/>
      <c r="CM120" s="116"/>
      <c r="CN120" s="116"/>
      <c r="CO120" s="116"/>
      <c r="CP120" s="116"/>
      <c r="CQ120" s="116"/>
      <c r="CR120" s="116"/>
      <c r="CS120" s="116"/>
      <c r="CT120" s="116"/>
      <c r="CU120" s="116"/>
      <c r="CV120" s="116"/>
      <c r="CW120" s="116"/>
      <c r="CX120" s="116"/>
      <c r="CY120" s="116"/>
      <c r="CZ120" s="116"/>
      <c r="DA120" s="116"/>
      <c r="DB120" s="116"/>
      <c r="DC120" s="116"/>
      <c r="DD120" s="116"/>
      <c r="DE120" s="116"/>
      <c r="DF120" s="116"/>
      <c r="DG120" s="116"/>
      <c r="DH120" s="116"/>
      <c r="DI120" s="116"/>
      <c r="DJ120" s="116"/>
      <c r="DK120" s="116"/>
      <c r="DL120" s="116"/>
      <c r="DM120" s="116"/>
      <c r="DN120" s="116"/>
      <c r="DO120" s="116"/>
      <c r="DP120" s="116"/>
      <c r="DQ120" s="116"/>
      <c r="DR120" s="116"/>
      <c r="DS120" s="116"/>
      <c r="DT120" s="116"/>
      <c r="DU120" s="116"/>
      <c r="DV120" s="116"/>
      <c r="DW120" s="116"/>
      <c r="DX120" s="116"/>
      <c r="DY120" s="116"/>
      <c r="DZ120" s="116"/>
      <c r="EA120" s="116"/>
      <c r="EB120" s="116"/>
      <c r="EC120" s="116"/>
      <c r="ED120" s="116"/>
      <c r="EE120" s="116"/>
      <c r="EF120" s="116"/>
    </row>
    <row r="121" spans="2:136" ht="14.5" x14ac:dyDescent="0.35">
      <c r="B121" s="315">
        <v>83</v>
      </c>
      <c r="C121" s="316"/>
      <c r="D121" s="316"/>
      <c r="Y121" s="116"/>
      <c r="Z121" s="116"/>
      <c r="AA121" s="116" t="s">
        <v>7260</v>
      </c>
      <c r="AB121" s="116"/>
      <c r="AC121" s="116"/>
      <c r="AD121" s="116" t="s">
        <v>7261</v>
      </c>
      <c r="AE121" s="116" t="s">
        <v>7262</v>
      </c>
      <c r="AF121" s="116" t="s">
        <v>7263</v>
      </c>
      <c r="AG121" s="116"/>
      <c r="AH121" s="116"/>
      <c r="AI121" s="116"/>
      <c r="AJ121" s="116"/>
      <c r="AK121" s="116"/>
      <c r="AL121" s="116"/>
      <c r="AM121" s="116"/>
      <c r="AN121" s="116" t="s">
        <v>7264</v>
      </c>
      <c r="AO121" s="116"/>
      <c r="AP121" s="116"/>
      <c r="AQ121" s="116" t="s">
        <v>7265</v>
      </c>
      <c r="AR121" s="116" t="s">
        <v>7266</v>
      </c>
      <c r="AS121" s="116"/>
      <c r="AT121" s="116"/>
      <c r="AU121" s="116"/>
      <c r="AV121" s="116"/>
      <c r="AW121" s="116"/>
      <c r="AX121" s="116"/>
      <c r="AY121" s="116"/>
      <c r="AZ121" s="116"/>
      <c r="BA121" s="116"/>
      <c r="BB121" s="116"/>
      <c r="BC121" s="116"/>
      <c r="BD121" s="116"/>
      <c r="BE121" s="116"/>
      <c r="BF121" s="116"/>
      <c r="BG121" s="116"/>
      <c r="BH121" s="116"/>
      <c r="BI121" s="116"/>
      <c r="BJ121" s="116"/>
      <c r="BK121" s="116"/>
      <c r="BL121" s="116"/>
      <c r="BM121" s="116"/>
      <c r="BN121" s="116"/>
      <c r="BO121" s="116"/>
      <c r="BP121" s="116"/>
      <c r="BQ121" s="116"/>
      <c r="BR121" s="116"/>
      <c r="BS121" s="116"/>
      <c r="BT121" s="116"/>
      <c r="BU121" s="116"/>
      <c r="BV121" s="116"/>
      <c r="BW121" s="116"/>
      <c r="BX121" s="116"/>
      <c r="BY121" s="116"/>
      <c r="BZ121" s="116"/>
      <c r="CA121" s="116"/>
      <c r="CB121" s="116"/>
      <c r="CC121" s="116"/>
      <c r="CD121" s="116"/>
      <c r="CE121" s="116"/>
      <c r="CF121" s="116"/>
      <c r="CG121" s="116"/>
      <c r="CH121" s="116"/>
      <c r="CI121" s="116"/>
      <c r="CJ121" s="116"/>
      <c r="CK121" s="116"/>
      <c r="CL121" s="116"/>
      <c r="CM121" s="116"/>
      <c r="CN121" s="116"/>
      <c r="CO121" s="116"/>
      <c r="CP121" s="116"/>
      <c r="CQ121" s="116"/>
      <c r="CR121" s="116"/>
      <c r="CS121" s="116"/>
      <c r="CT121" s="116"/>
      <c r="CU121" s="116"/>
      <c r="CV121" s="116"/>
      <c r="CW121" s="116"/>
      <c r="CX121" s="116"/>
      <c r="CY121" s="116"/>
      <c r="CZ121" s="116"/>
      <c r="DA121" s="116"/>
      <c r="DB121" s="116"/>
      <c r="DC121" s="116"/>
      <c r="DD121" s="116"/>
      <c r="DE121" s="116"/>
      <c r="DF121" s="116"/>
      <c r="DG121" s="116"/>
      <c r="DH121" s="116"/>
      <c r="DI121" s="116"/>
      <c r="DJ121" s="116"/>
      <c r="DK121" s="116"/>
      <c r="DL121" s="116"/>
      <c r="DM121" s="116"/>
      <c r="DN121" s="116"/>
      <c r="DO121" s="116"/>
      <c r="DP121" s="116"/>
      <c r="DQ121" s="116"/>
      <c r="DR121" s="116"/>
      <c r="DS121" s="116"/>
      <c r="DT121" s="116"/>
      <c r="DU121" s="116"/>
      <c r="DV121" s="116"/>
      <c r="DW121" s="116"/>
      <c r="DX121" s="116"/>
      <c r="DY121" s="116"/>
      <c r="DZ121" s="116"/>
      <c r="EA121" s="116"/>
      <c r="EB121" s="116"/>
      <c r="EC121" s="116"/>
      <c r="ED121" s="116"/>
      <c r="EE121" s="116"/>
      <c r="EF121" s="116"/>
    </row>
    <row r="122" spans="2:136" ht="14.5" x14ac:dyDescent="0.35">
      <c r="B122" s="315">
        <v>84</v>
      </c>
      <c r="C122" s="316"/>
      <c r="D122" s="316"/>
      <c r="Y122" s="116"/>
      <c r="Z122" s="116"/>
      <c r="AA122" s="116" t="s">
        <v>7267</v>
      </c>
      <c r="AB122" s="116"/>
      <c r="AC122" s="116"/>
      <c r="AD122" s="116" t="s">
        <v>7268</v>
      </c>
      <c r="AE122" s="116" t="s">
        <v>7269</v>
      </c>
      <c r="AF122" s="116" t="s">
        <v>7270</v>
      </c>
      <c r="AG122" s="116"/>
      <c r="AH122" s="116"/>
      <c r="AI122" s="116"/>
      <c r="AJ122" s="116"/>
      <c r="AK122" s="116"/>
      <c r="AL122" s="116"/>
      <c r="AM122" s="116"/>
      <c r="AN122" s="116" t="s">
        <v>7271</v>
      </c>
      <c r="AO122" s="116"/>
      <c r="AP122" s="116"/>
      <c r="AQ122" s="116" t="s">
        <v>7272</v>
      </c>
      <c r="AR122" s="116" t="s">
        <v>7273</v>
      </c>
      <c r="AS122" s="116"/>
      <c r="AT122" s="116"/>
      <c r="AU122" s="116"/>
      <c r="AV122" s="116"/>
      <c r="AW122" s="116"/>
      <c r="AX122" s="116"/>
      <c r="AY122" s="116"/>
      <c r="AZ122" s="116"/>
      <c r="BA122" s="116"/>
      <c r="BB122" s="116"/>
      <c r="BC122" s="116"/>
      <c r="BD122" s="116"/>
      <c r="BE122" s="116"/>
      <c r="BF122" s="116"/>
      <c r="BG122" s="116"/>
      <c r="BH122" s="116"/>
      <c r="BI122" s="116"/>
      <c r="BJ122" s="116"/>
      <c r="BK122" s="116"/>
      <c r="BL122" s="116"/>
      <c r="BM122" s="116"/>
      <c r="BN122" s="116"/>
      <c r="BO122" s="116"/>
      <c r="BP122" s="116"/>
      <c r="BQ122" s="116"/>
      <c r="BR122" s="116"/>
      <c r="BS122" s="116"/>
      <c r="BT122" s="116"/>
      <c r="BU122" s="116"/>
      <c r="BV122" s="116"/>
      <c r="BW122" s="116"/>
      <c r="BX122" s="116"/>
      <c r="BY122" s="116"/>
      <c r="BZ122" s="116"/>
      <c r="CA122" s="116"/>
      <c r="CB122" s="116"/>
      <c r="CC122" s="116"/>
      <c r="CD122" s="116"/>
      <c r="CE122" s="116"/>
      <c r="CF122" s="116"/>
      <c r="CG122" s="116"/>
      <c r="CH122" s="116"/>
      <c r="CI122" s="116"/>
      <c r="CJ122" s="116"/>
      <c r="CK122" s="116"/>
      <c r="CL122" s="116"/>
      <c r="CM122" s="116"/>
      <c r="CN122" s="116"/>
      <c r="CO122" s="116"/>
      <c r="CP122" s="116"/>
      <c r="CQ122" s="116"/>
      <c r="CR122" s="116"/>
      <c r="CS122" s="116"/>
      <c r="CT122" s="116"/>
      <c r="CU122" s="116"/>
      <c r="CV122" s="116"/>
      <c r="CW122" s="116"/>
      <c r="CX122" s="116"/>
      <c r="CY122" s="116"/>
      <c r="CZ122" s="116"/>
      <c r="DA122" s="116"/>
      <c r="DB122" s="116"/>
      <c r="DC122" s="116"/>
      <c r="DD122" s="116"/>
      <c r="DE122" s="116"/>
      <c r="DF122" s="116"/>
      <c r="DG122" s="116"/>
      <c r="DH122" s="116"/>
      <c r="DI122" s="116"/>
      <c r="DJ122" s="116"/>
      <c r="DK122" s="116"/>
      <c r="DL122" s="116"/>
      <c r="DM122" s="116"/>
      <c r="DN122" s="116"/>
      <c r="DO122" s="116"/>
      <c r="DP122" s="116"/>
      <c r="DQ122" s="116"/>
      <c r="DR122" s="116"/>
      <c r="DS122" s="116"/>
      <c r="DT122" s="116"/>
      <c r="DU122" s="116"/>
      <c r="DV122" s="116"/>
      <c r="DW122" s="116"/>
      <c r="DX122" s="116"/>
      <c r="DY122" s="116"/>
      <c r="DZ122" s="116"/>
      <c r="EA122" s="116"/>
      <c r="EB122" s="116"/>
      <c r="EC122" s="116"/>
      <c r="ED122" s="116"/>
      <c r="EE122" s="116"/>
      <c r="EF122" s="116"/>
    </row>
    <row r="123" spans="2:136" ht="14.5" x14ac:dyDescent="0.35">
      <c r="B123" s="315">
        <v>85</v>
      </c>
      <c r="C123" s="316"/>
      <c r="D123" s="316"/>
      <c r="Y123" s="116"/>
      <c r="Z123" s="116"/>
      <c r="AA123" s="116" t="s">
        <v>7274</v>
      </c>
      <c r="AB123" s="116"/>
      <c r="AC123" s="116"/>
      <c r="AD123" s="116" t="s">
        <v>7275</v>
      </c>
      <c r="AE123" s="116" t="s">
        <v>7276</v>
      </c>
      <c r="AF123" s="116" t="s">
        <v>7277</v>
      </c>
      <c r="AG123" s="116"/>
      <c r="AH123" s="116"/>
      <c r="AI123" s="116"/>
      <c r="AJ123" s="116"/>
      <c r="AK123" s="116"/>
      <c r="AL123" s="116"/>
      <c r="AM123" s="116"/>
      <c r="AN123" s="116" t="s">
        <v>7278</v>
      </c>
      <c r="AO123" s="116"/>
      <c r="AP123" s="116"/>
      <c r="AQ123" s="116" t="s">
        <v>7279</v>
      </c>
      <c r="AR123" s="116" t="s">
        <v>7280</v>
      </c>
      <c r="AS123" s="116"/>
      <c r="AT123" s="116"/>
      <c r="AU123" s="116"/>
      <c r="AV123" s="116"/>
      <c r="AW123" s="116"/>
      <c r="AX123" s="116"/>
      <c r="AY123" s="116"/>
      <c r="AZ123" s="116"/>
      <c r="BA123" s="116"/>
      <c r="BB123" s="116"/>
      <c r="BC123" s="116"/>
      <c r="BD123" s="116"/>
      <c r="BE123" s="116"/>
      <c r="BF123" s="116"/>
      <c r="BG123" s="116"/>
      <c r="BH123" s="116"/>
      <c r="BI123" s="116"/>
      <c r="BJ123" s="116"/>
      <c r="BK123" s="116"/>
      <c r="BL123" s="116"/>
      <c r="BM123" s="116"/>
      <c r="BN123" s="116"/>
      <c r="BO123" s="116"/>
      <c r="BP123" s="116"/>
      <c r="BQ123" s="116"/>
      <c r="BR123" s="116"/>
      <c r="BS123" s="116"/>
      <c r="BT123" s="116"/>
      <c r="BU123" s="116"/>
      <c r="BV123" s="116"/>
      <c r="BW123" s="116"/>
      <c r="BX123" s="116"/>
      <c r="BY123" s="116"/>
      <c r="BZ123" s="116"/>
      <c r="CA123" s="116"/>
      <c r="CB123" s="116"/>
      <c r="CC123" s="116"/>
      <c r="CD123" s="116"/>
      <c r="CE123" s="116"/>
      <c r="CF123" s="116"/>
      <c r="CG123" s="116"/>
      <c r="CH123" s="116"/>
      <c r="CI123" s="116"/>
      <c r="CJ123" s="116"/>
      <c r="CK123" s="116"/>
      <c r="CL123" s="116"/>
      <c r="CM123" s="116"/>
      <c r="CN123" s="116"/>
      <c r="CO123" s="116"/>
      <c r="CP123" s="116"/>
      <c r="CQ123" s="116"/>
      <c r="CR123" s="116"/>
      <c r="CS123" s="116"/>
      <c r="CT123" s="116"/>
      <c r="CU123" s="116"/>
      <c r="CV123" s="116"/>
      <c r="CW123" s="116"/>
      <c r="CX123" s="116"/>
      <c r="CY123" s="116"/>
      <c r="CZ123" s="116"/>
      <c r="DA123" s="116"/>
      <c r="DB123" s="116"/>
      <c r="DC123" s="116"/>
      <c r="DD123" s="116"/>
      <c r="DE123" s="116"/>
      <c r="DF123" s="116"/>
      <c r="DG123" s="116"/>
      <c r="DH123" s="116"/>
      <c r="DI123" s="116"/>
      <c r="DJ123" s="116"/>
      <c r="DK123" s="116"/>
      <c r="DL123" s="116"/>
      <c r="DM123" s="116"/>
      <c r="DN123" s="116"/>
      <c r="DO123" s="116"/>
      <c r="DP123" s="116"/>
      <c r="DQ123" s="116"/>
      <c r="DR123" s="116"/>
      <c r="DS123" s="116"/>
      <c r="DT123" s="116"/>
      <c r="DU123" s="116"/>
      <c r="DV123" s="116"/>
      <c r="DW123" s="116"/>
      <c r="DX123" s="116"/>
      <c r="DY123" s="116"/>
      <c r="DZ123" s="116"/>
      <c r="EA123" s="116"/>
      <c r="EB123" s="116"/>
      <c r="EC123" s="116"/>
      <c r="ED123" s="116"/>
      <c r="EE123" s="116"/>
      <c r="EF123" s="116"/>
    </row>
    <row r="124" spans="2:136" ht="14.5" x14ac:dyDescent="0.35">
      <c r="B124" s="315">
        <v>86</v>
      </c>
      <c r="C124" s="316"/>
      <c r="D124" s="316"/>
      <c r="Y124" s="116"/>
      <c r="Z124" s="116"/>
      <c r="AA124" s="116" t="s">
        <v>7281</v>
      </c>
      <c r="AB124" s="116"/>
      <c r="AC124" s="116"/>
      <c r="AD124" s="116" t="s">
        <v>7282</v>
      </c>
      <c r="AE124" s="116" t="s">
        <v>7283</v>
      </c>
      <c r="AF124" s="116" t="s">
        <v>7284</v>
      </c>
      <c r="AG124" s="116"/>
      <c r="AH124" s="116"/>
      <c r="AI124" s="116"/>
      <c r="AJ124" s="116"/>
      <c r="AK124" s="116"/>
      <c r="AL124" s="116"/>
      <c r="AM124" s="116"/>
      <c r="AN124" s="116" t="s">
        <v>7285</v>
      </c>
      <c r="AO124" s="116"/>
      <c r="AP124" s="116"/>
      <c r="AQ124" s="116" t="s">
        <v>7286</v>
      </c>
      <c r="AR124" s="116" t="s">
        <v>7287</v>
      </c>
      <c r="AS124" s="116"/>
      <c r="AT124" s="116"/>
      <c r="AU124" s="116"/>
      <c r="AV124" s="116"/>
      <c r="AW124" s="116"/>
      <c r="AX124" s="116"/>
      <c r="AY124" s="116"/>
      <c r="AZ124" s="116"/>
      <c r="BA124" s="116"/>
      <c r="BB124" s="116"/>
      <c r="BC124" s="116"/>
      <c r="BD124" s="116"/>
      <c r="BE124" s="116"/>
      <c r="BF124" s="116"/>
      <c r="BG124" s="116"/>
      <c r="BH124" s="116"/>
      <c r="BI124" s="116"/>
      <c r="BJ124" s="116"/>
      <c r="BK124" s="116"/>
      <c r="BL124" s="116"/>
      <c r="BM124" s="116"/>
      <c r="BN124" s="116"/>
      <c r="BO124" s="116"/>
      <c r="BP124" s="116"/>
      <c r="BQ124" s="116"/>
      <c r="BR124" s="116"/>
      <c r="BS124" s="116"/>
      <c r="BT124" s="116"/>
      <c r="BU124" s="116"/>
      <c r="BV124" s="116"/>
      <c r="BW124" s="116"/>
      <c r="BX124" s="116"/>
      <c r="BY124" s="116"/>
      <c r="BZ124" s="116"/>
      <c r="CA124" s="116"/>
      <c r="CB124" s="116"/>
      <c r="CC124" s="116"/>
      <c r="CD124" s="116"/>
      <c r="CE124" s="116"/>
      <c r="CF124" s="116"/>
      <c r="CG124" s="116"/>
      <c r="CH124" s="116"/>
      <c r="CI124" s="116"/>
      <c r="CJ124" s="116"/>
      <c r="CK124" s="116"/>
      <c r="CL124" s="116"/>
      <c r="CM124" s="116"/>
      <c r="CN124" s="116"/>
      <c r="CO124" s="116"/>
      <c r="CP124" s="116"/>
      <c r="CQ124" s="116"/>
      <c r="CR124" s="116"/>
      <c r="CS124" s="116"/>
      <c r="CT124" s="116"/>
      <c r="CU124" s="116"/>
      <c r="CV124" s="116"/>
      <c r="CW124" s="116"/>
      <c r="CX124" s="116"/>
      <c r="CY124" s="116"/>
      <c r="CZ124" s="116"/>
      <c r="DA124" s="116"/>
      <c r="DB124" s="116"/>
      <c r="DC124" s="116"/>
      <c r="DD124" s="116"/>
      <c r="DE124" s="116"/>
      <c r="DF124" s="116"/>
      <c r="DG124" s="116"/>
      <c r="DH124" s="116"/>
      <c r="DI124" s="116"/>
      <c r="DJ124" s="116"/>
      <c r="DK124" s="116"/>
      <c r="DL124" s="116"/>
      <c r="DM124" s="116"/>
      <c r="DN124" s="116"/>
      <c r="DO124" s="116"/>
      <c r="DP124" s="116"/>
      <c r="DQ124" s="116"/>
      <c r="DR124" s="116"/>
      <c r="DS124" s="116"/>
      <c r="DT124" s="116"/>
      <c r="DU124" s="116"/>
      <c r="DV124" s="116"/>
      <c r="DW124" s="116"/>
      <c r="DX124" s="116"/>
      <c r="DY124" s="116"/>
      <c r="DZ124" s="116"/>
      <c r="EA124" s="116"/>
      <c r="EB124" s="116"/>
      <c r="EC124" s="116"/>
      <c r="ED124" s="116"/>
      <c r="EE124" s="116"/>
      <c r="EF124" s="116"/>
    </row>
    <row r="125" spans="2:136" ht="14.5" x14ac:dyDescent="0.35">
      <c r="B125" s="315">
        <v>87</v>
      </c>
      <c r="C125" s="316"/>
      <c r="D125" s="316"/>
      <c r="Y125" s="116"/>
      <c r="Z125" s="116"/>
      <c r="AA125" s="116" t="s">
        <v>7288</v>
      </c>
      <c r="AB125" s="116"/>
      <c r="AC125" s="116"/>
      <c r="AD125" s="116" t="s">
        <v>7289</v>
      </c>
      <c r="AE125" s="116" t="s">
        <v>7290</v>
      </c>
      <c r="AF125" s="116" t="s">
        <v>7291</v>
      </c>
      <c r="AG125" s="116"/>
      <c r="AH125" s="116"/>
      <c r="AI125" s="116"/>
      <c r="AJ125" s="116"/>
      <c r="AK125" s="116"/>
      <c r="AL125" s="116"/>
      <c r="AM125" s="116"/>
      <c r="AN125" s="116" t="s">
        <v>7292</v>
      </c>
      <c r="AO125" s="116"/>
      <c r="AP125" s="116"/>
      <c r="AQ125" s="116" t="s">
        <v>7293</v>
      </c>
      <c r="AR125" s="116" t="s">
        <v>7294</v>
      </c>
      <c r="AS125" s="116"/>
      <c r="AT125" s="116"/>
      <c r="AU125" s="116"/>
      <c r="AV125" s="116"/>
      <c r="AW125" s="116"/>
      <c r="AX125" s="116"/>
      <c r="AY125" s="116"/>
      <c r="AZ125" s="116"/>
      <c r="BA125" s="116"/>
      <c r="BB125" s="116"/>
      <c r="BC125" s="116"/>
      <c r="BD125" s="116"/>
      <c r="BE125" s="116"/>
      <c r="BF125" s="116"/>
      <c r="BG125" s="116"/>
      <c r="BH125" s="116"/>
      <c r="BI125" s="116"/>
      <c r="BJ125" s="116"/>
      <c r="BK125" s="116"/>
      <c r="BL125" s="116"/>
      <c r="BM125" s="116"/>
      <c r="BN125" s="116"/>
      <c r="BO125" s="116"/>
      <c r="BP125" s="116"/>
      <c r="BQ125" s="116"/>
      <c r="BR125" s="116"/>
      <c r="BS125" s="116"/>
      <c r="BT125" s="116"/>
      <c r="BU125" s="116"/>
      <c r="BV125" s="116"/>
      <c r="BW125" s="116"/>
      <c r="BX125" s="116"/>
      <c r="BY125" s="116"/>
      <c r="BZ125" s="116"/>
      <c r="CA125" s="116"/>
      <c r="CB125" s="116"/>
      <c r="CC125" s="116"/>
      <c r="CD125" s="116"/>
      <c r="CE125" s="116"/>
      <c r="CF125" s="116"/>
      <c r="CG125" s="116"/>
      <c r="CH125" s="116"/>
      <c r="CI125" s="116"/>
      <c r="CJ125" s="116"/>
      <c r="CK125" s="116"/>
      <c r="CL125" s="116"/>
      <c r="CM125" s="116"/>
      <c r="CN125" s="116"/>
      <c r="CO125" s="116"/>
      <c r="CP125" s="116"/>
      <c r="CQ125" s="116"/>
      <c r="CR125" s="116"/>
      <c r="CS125" s="116"/>
      <c r="CT125" s="116"/>
      <c r="CU125" s="116"/>
      <c r="CV125" s="116"/>
      <c r="CW125" s="116"/>
      <c r="CX125" s="116"/>
      <c r="CY125" s="116"/>
      <c r="CZ125" s="116"/>
      <c r="DA125" s="116"/>
      <c r="DB125" s="116"/>
      <c r="DC125" s="116"/>
      <c r="DD125" s="116"/>
      <c r="DE125" s="116"/>
      <c r="DF125" s="116"/>
      <c r="DG125" s="116"/>
      <c r="DH125" s="116"/>
      <c r="DI125" s="116"/>
      <c r="DJ125" s="116"/>
      <c r="DK125" s="116"/>
      <c r="DL125" s="116"/>
      <c r="DM125" s="116"/>
      <c r="DN125" s="116"/>
      <c r="DO125" s="116"/>
      <c r="DP125" s="116"/>
      <c r="DQ125" s="116"/>
      <c r="DR125" s="116"/>
      <c r="DS125" s="116"/>
      <c r="DT125" s="116"/>
      <c r="DU125" s="116"/>
      <c r="DV125" s="116"/>
      <c r="DW125" s="116"/>
      <c r="DX125" s="116"/>
      <c r="DY125" s="116"/>
      <c r="DZ125" s="116"/>
      <c r="EA125" s="116"/>
      <c r="EB125" s="116"/>
      <c r="EC125" s="116"/>
      <c r="ED125" s="116"/>
      <c r="EE125" s="116"/>
      <c r="EF125" s="116"/>
    </row>
    <row r="126" spans="2:136" ht="14.5" x14ac:dyDescent="0.35">
      <c r="B126" s="315">
        <v>88</v>
      </c>
      <c r="C126" s="316"/>
      <c r="D126" s="316"/>
      <c r="Y126" s="116"/>
      <c r="Z126" s="116"/>
      <c r="AA126" s="116" t="s">
        <v>7295</v>
      </c>
      <c r="AB126" s="116"/>
      <c r="AC126" s="116"/>
      <c r="AD126" s="116" t="s">
        <v>7296</v>
      </c>
      <c r="AE126" s="116" t="s">
        <v>7297</v>
      </c>
      <c r="AF126" s="116" t="s">
        <v>7298</v>
      </c>
      <c r="AG126" s="116"/>
      <c r="AH126" s="116"/>
      <c r="AI126" s="116"/>
      <c r="AJ126" s="116"/>
      <c r="AK126" s="116"/>
      <c r="AL126" s="116"/>
      <c r="AM126" s="116"/>
      <c r="AN126" s="116" t="s">
        <v>7299</v>
      </c>
      <c r="AO126" s="116"/>
      <c r="AP126" s="116"/>
      <c r="AQ126" s="116" t="s">
        <v>7300</v>
      </c>
      <c r="AR126" s="116" t="s">
        <v>7301</v>
      </c>
      <c r="AS126" s="116"/>
      <c r="AT126" s="116"/>
      <c r="AU126" s="116"/>
      <c r="AV126" s="116"/>
      <c r="AW126" s="116"/>
      <c r="AX126" s="116"/>
      <c r="AY126" s="116"/>
      <c r="AZ126" s="116"/>
      <c r="BA126" s="116"/>
      <c r="BB126" s="116"/>
      <c r="BC126" s="116"/>
      <c r="BD126" s="116"/>
      <c r="BE126" s="116"/>
      <c r="BF126" s="116"/>
      <c r="BG126" s="116"/>
      <c r="BH126" s="116"/>
      <c r="BI126" s="116"/>
      <c r="BJ126" s="116"/>
      <c r="BK126" s="116"/>
      <c r="BL126" s="116"/>
      <c r="BM126" s="116"/>
      <c r="BN126" s="116"/>
      <c r="BO126" s="116"/>
      <c r="BP126" s="116"/>
      <c r="BQ126" s="116"/>
      <c r="BR126" s="116"/>
      <c r="BS126" s="116"/>
      <c r="BT126" s="116"/>
      <c r="BU126" s="116"/>
      <c r="BV126" s="116"/>
      <c r="BW126" s="116"/>
      <c r="BX126" s="116"/>
      <c r="BY126" s="116"/>
      <c r="BZ126" s="116"/>
      <c r="CA126" s="116"/>
      <c r="CB126" s="116"/>
      <c r="CC126" s="116"/>
      <c r="CD126" s="116"/>
      <c r="CE126" s="116"/>
      <c r="CF126" s="116"/>
      <c r="CG126" s="116"/>
      <c r="CH126" s="116"/>
      <c r="CI126" s="116"/>
      <c r="CJ126" s="116"/>
      <c r="CK126" s="116"/>
      <c r="CL126" s="116"/>
      <c r="CM126" s="116"/>
      <c r="CN126" s="116"/>
      <c r="CO126" s="116"/>
      <c r="CP126" s="116"/>
      <c r="CQ126" s="116"/>
      <c r="CR126" s="116"/>
      <c r="CS126" s="116"/>
      <c r="CT126" s="116"/>
      <c r="CU126" s="116"/>
      <c r="CV126" s="116"/>
      <c r="CW126" s="116"/>
      <c r="CX126" s="116"/>
      <c r="CY126" s="116"/>
      <c r="CZ126" s="116"/>
      <c r="DA126" s="116"/>
      <c r="DB126" s="116"/>
      <c r="DC126" s="116"/>
      <c r="DD126" s="116"/>
      <c r="DE126" s="116"/>
      <c r="DF126" s="116"/>
      <c r="DG126" s="116"/>
      <c r="DH126" s="116"/>
      <c r="DI126" s="116"/>
      <c r="DJ126" s="116"/>
      <c r="DK126" s="116"/>
      <c r="DL126" s="116"/>
      <c r="DM126" s="116"/>
      <c r="DN126" s="116"/>
      <c r="DO126" s="116"/>
      <c r="DP126" s="116"/>
      <c r="DQ126" s="116"/>
      <c r="DR126" s="116"/>
      <c r="DS126" s="116"/>
      <c r="DT126" s="116"/>
      <c r="DU126" s="116"/>
      <c r="DV126" s="116"/>
      <c r="DW126" s="116"/>
      <c r="DX126" s="116"/>
      <c r="DY126" s="116"/>
      <c r="DZ126" s="116"/>
      <c r="EA126" s="116"/>
      <c r="EB126" s="116"/>
      <c r="EC126" s="116"/>
      <c r="ED126" s="116"/>
      <c r="EE126" s="116"/>
      <c r="EF126" s="116"/>
    </row>
    <row r="127" spans="2:136" ht="14.5" x14ac:dyDescent="0.35">
      <c r="B127" s="315">
        <v>89</v>
      </c>
      <c r="C127" s="316"/>
      <c r="D127" s="316"/>
      <c r="Y127" s="116"/>
      <c r="Z127" s="116"/>
      <c r="AA127" s="116" t="s">
        <v>7302</v>
      </c>
      <c r="AB127" s="116"/>
      <c r="AC127" s="116"/>
      <c r="AD127" s="116" t="s">
        <v>7303</v>
      </c>
      <c r="AE127" s="116" t="s">
        <v>7304</v>
      </c>
      <c r="AF127" s="116" t="s">
        <v>7305</v>
      </c>
      <c r="AG127" s="116"/>
      <c r="AH127" s="116"/>
      <c r="AI127" s="116"/>
      <c r="AJ127" s="116"/>
      <c r="AK127" s="116"/>
      <c r="AL127" s="116"/>
      <c r="AM127" s="116"/>
      <c r="AN127" s="116" t="s">
        <v>7306</v>
      </c>
      <c r="AO127" s="116"/>
      <c r="AP127" s="116"/>
      <c r="AQ127" s="116" t="s">
        <v>7307</v>
      </c>
      <c r="AR127" s="116" t="s">
        <v>7308</v>
      </c>
      <c r="AS127" s="116"/>
      <c r="AT127" s="116"/>
      <c r="AU127" s="116"/>
      <c r="AV127" s="116"/>
      <c r="AW127" s="116"/>
      <c r="AX127" s="116"/>
      <c r="AY127" s="116"/>
      <c r="AZ127" s="116"/>
      <c r="BA127" s="116"/>
      <c r="BB127" s="116"/>
      <c r="BC127" s="116"/>
      <c r="BD127" s="116"/>
      <c r="BE127" s="116"/>
      <c r="BF127" s="116"/>
      <c r="BG127" s="116"/>
      <c r="BH127" s="116"/>
      <c r="BI127" s="116"/>
      <c r="BJ127" s="116"/>
      <c r="BK127" s="116"/>
      <c r="BL127" s="116"/>
      <c r="BM127" s="116"/>
      <c r="BN127" s="116"/>
      <c r="BO127" s="116"/>
      <c r="BP127" s="116"/>
      <c r="BQ127" s="116"/>
      <c r="BR127" s="116"/>
      <c r="BS127" s="116"/>
      <c r="BT127" s="116"/>
      <c r="BU127" s="116"/>
      <c r="BV127" s="116"/>
      <c r="BW127" s="116"/>
      <c r="BX127" s="116"/>
      <c r="BY127" s="116"/>
      <c r="BZ127" s="116"/>
      <c r="CA127" s="116"/>
      <c r="CB127" s="116"/>
      <c r="CC127" s="116"/>
      <c r="CD127" s="116"/>
      <c r="CE127" s="116"/>
      <c r="CF127" s="116"/>
      <c r="CG127" s="116"/>
      <c r="CH127" s="116"/>
      <c r="CI127" s="116"/>
      <c r="CJ127" s="116"/>
      <c r="CK127" s="116"/>
      <c r="CL127" s="116"/>
      <c r="CM127" s="116"/>
      <c r="CN127" s="116"/>
      <c r="CO127" s="116"/>
      <c r="CP127" s="116"/>
      <c r="CQ127" s="116"/>
      <c r="CR127" s="116"/>
      <c r="CS127" s="116"/>
      <c r="CT127" s="116"/>
      <c r="CU127" s="116"/>
      <c r="CV127" s="116"/>
      <c r="CW127" s="116"/>
      <c r="CX127" s="116"/>
      <c r="CY127" s="116"/>
      <c r="CZ127" s="116"/>
      <c r="DA127" s="116"/>
      <c r="DB127" s="116"/>
      <c r="DC127" s="116"/>
      <c r="DD127" s="116"/>
      <c r="DE127" s="116"/>
      <c r="DF127" s="116"/>
      <c r="DG127" s="116"/>
      <c r="DH127" s="116"/>
      <c r="DI127" s="116"/>
      <c r="DJ127" s="116"/>
      <c r="DK127" s="116"/>
      <c r="DL127" s="116"/>
      <c r="DM127" s="116"/>
      <c r="DN127" s="116"/>
      <c r="DO127" s="116"/>
      <c r="DP127" s="116"/>
      <c r="DQ127" s="116"/>
      <c r="DR127" s="116"/>
      <c r="DS127" s="116"/>
      <c r="DT127" s="116"/>
      <c r="DU127" s="116"/>
      <c r="DV127" s="116"/>
      <c r="DW127" s="116"/>
      <c r="DX127" s="116"/>
      <c r="DY127" s="116"/>
      <c r="DZ127" s="116"/>
      <c r="EA127" s="116"/>
      <c r="EB127" s="116"/>
      <c r="EC127" s="116"/>
      <c r="ED127" s="116"/>
      <c r="EE127" s="116"/>
      <c r="EF127" s="116"/>
    </row>
    <row r="128" spans="2:136" ht="14.5" x14ac:dyDescent="0.35">
      <c r="B128" s="315">
        <v>90</v>
      </c>
      <c r="C128" s="316"/>
      <c r="D128" s="316"/>
      <c r="Y128" s="116"/>
      <c r="Z128" s="116"/>
      <c r="AA128" s="116" t="s">
        <v>7309</v>
      </c>
      <c r="AB128" s="116"/>
      <c r="AC128" s="116"/>
      <c r="AD128" s="116" t="s">
        <v>7310</v>
      </c>
      <c r="AE128" s="116" t="s">
        <v>7311</v>
      </c>
      <c r="AF128" s="116" t="s">
        <v>7312</v>
      </c>
      <c r="AG128" s="116"/>
      <c r="AH128" s="116"/>
      <c r="AI128" s="116"/>
      <c r="AJ128" s="116"/>
      <c r="AK128" s="116"/>
      <c r="AL128" s="116"/>
      <c r="AM128" s="116"/>
      <c r="AN128" s="116" t="s">
        <v>7313</v>
      </c>
      <c r="AO128" s="116"/>
      <c r="AP128" s="116"/>
      <c r="AQ128" s="116" t="s">
        <v>7314</v>
      </c>
      <c r="AR128" s="116" t="s">
        <v>7315</v>
      </c>
      <c r="AS128" s="116"/>
      <c r="AT128" s="116"/>
      <c r="AU128" s="116"/>
      <c r="AV128" s="116"/>
      <c r="AW128" s="116"/>
      <c r="AX128" s="116"/>
      <c r="AY128" s="116"/>
      <c r="AZ128" s="116"/>
      <c r="BA128" s="116"/>
      <c r="BB128" s="116"/>
      <c r="BC128" s="116"/>
      <c r="BD128" s="116"/>
      <c r="BE128" s="116"/>
      <c r="BF128" s="116"/>
      <c r="BG128" s="116"/>
      <c r="BH128" s="116"/>
      <c r="BI128" s="116"/>
      <c r="BJ128" s="116"/>
      <c r="BK128" s="116"/>
      <c r="BL128" s="116"/>
      <c r="BM128" s="116"/>
      <c r="BN128" s="116"/>
      <c r="BO128" s="116"/>
      <c r="BP128" s="116"/>
      <c r="BQ128" s="116"/>
      <c r="BR128" s="116"/>
      <c r="BS128" s="116"/>
      <c r="BT128" s="116"/>
      <c r="BU128" s="116"/>
      <c r="BV128" s="116"/>
      <c r="BW128" s="116"/>
      <c r="BX128" s="116"/>
      <c r="BY128" s="116"/>
      <c r="BZ128" s="116"/>
      <c r="CA128" s="116"/>
      <c r="CB128" s="116"/>
      <c r="CC128" s="116"/>
      <c r="CD128" s="116"/>
      <c r="CE128" s="116"/>
      <c r="CF128" s="116"/>
      <c r="CG128" s="116"/>
      <c r="CH128" s="116"/>
      <c r="CI128" s="116"/>
      <c r="CJ128" s="116"/>
      <c r="CK128" s="116"/>
      <c r="CL128" s="116"/>
      <c r="CM128" s="116"/>
      <c r="CN128" s="116"/>
      <c r="CO128" s="116"/>
      <c r="CP128" s="116"/>
      <c r="CQ128" s="116"/>
      <c r="CR128" s="116"/>
      <c r="CS128" s="116"/>
      <c r="CT128" s="116"/>
      <c r="CU128" s="116"/>
      <c r="CV128" s="116"/>
      <c r="CW128" s="116"/>
      <c r="CX128" s="116"/>
      <c r="CY128" s="116"/>
      <c r="CZ128" s="116"/>
      <c r="DA128" s="116"/>
      <c r="DB128" s="116"/>
      <c r="DC128" s="116"/>
      <c r="DD128" s="116"/>
      <c r="DE128" s="116"/>
      <c r="DF128" s="116"/>
      <c r="DG128" s="116"/>
      <c r="DH128" s="116"/>
      <c r="DI128" s="116"/>
      <c r="DJ128" s="116"/>
      <c r="DK128" s="116"/>
      <c r="DL128" s="116"/>
      <c r="DM128" s="116"/>
      <c r="DN128" s="116"/>
      <c r="DO128" s="116"/>
      <c r="DP128" s="116"/>
      <c r="DQ128" s="116"/>
      <c r="DR128" s="116"/>
      <c r="DS128" s="116"/>
      <c r="DT128" s="116"/>
      <c r="DU128" s="116"/>
      <c r="DV128" s="116"/>
      <c r="DW128" s="116"/>
      <c r="DX128" s="116"/>
      <c r="DY128" s="116"/>
      <c r="DZ128" s="116"/>
      <c r="EA128" s="116"/>
      <c r="EB128" s="116"/>
      <c r="EC128" s="116"/>
      <c r="ED128" s="116"/>
      <c r="EE128" s="116"/>
      <c r="EF128" s="116"/>
    </row>
    <row r="129" spans="2:160" ht="14.5" x14ac:dyDescent="0.35">
      <c r="B129" s="315">
        <v>91</v>
      </c>
      <c r="C129" s="316"/>
      <c r="D129" s="316"/>
      <c r="Y129" s="116"/>
      <c r="Z129" s="116"/>
      <c r="AA129" s="116" t="s">
        <v>7316</v>
      </c>
      <c r="AB129" s="116"/>
      <c r="AC129" s="116"/>
      <c r="AD129" s="116" t="s">
        <v>7317</v>
      </c>
      <c r="AE129" s="116" t="s">
        <v>7318</v>
      </c>
      <c r="AF129" s="116" t="s">
        <v>7319</v>
      </c>
      <c r="AG129" s="116"/>
      <c r="AH129" s="116"/>
      <c r="AI129" s="116"/>
      <c r="AJ129" s="116"/>
      <c r="AK129" s="116"/>
      <c r="AL129" s="116"/>
      <c r="AM129" s="116"/>
      <c r="AN129" s="116" t="s">
        <v>7320</v>
      </c>
      <c r="AO129" s="116"/>
      <c r="AP129" s="116"/>
      <c r="AQ129" s="116" t="s">
        <v>7321</v>
      </c>
      <c r="AR129" s="116" t="s">
        <v>7322</v>
      </c>
      <c r="AS129" s="116"/>
      <c r="AT129" s="116"/>
      <c r="AU129" s="116"/>
      <c r="AV129" s="116"/>
      <c r="AW129" s="116"/>
      <c r="AX129" s="116"/>
      <c r="AY129" s="116"/>
      <c r="AZ129" s="116"/>
      <c r="BA129" s="116"/>
      <c r="BB129" s="116"/>
      <c r="BC129" s="116"/>
      <c r="BD129" s="116"/>
      <c r="BE129" s="116"/>
      <c r="BF129" s="116"/>
      <c r="BG129" s="116"/>
      <c r="BH129" s="116"/>
      <c r="BI129" s="116"/>
      <c r="BJ129" s="116"/>
      <c r="BK129" s="116"/>
      <c r="BL129" s="116"/>
      <c r="BM129" s="116"/>
      <c r="BN129" s="116"/>
      <c r="BO129" s="116"/>
      <c r="BP129" s="116"/>
      <c r="BQ129" s="116"/>
      <c r="BR129" s="116"/>
      <c r="BS129" s="116"/>
      <c r="BT129" s="116"/>
      <c r="BU129" s="116"/>
      <c r="BV129" s="116"/>
      <c r="BW129" s="116"/>
      <c r="BX129" s="116"/>
      <c r="BY129" s="116"/>
      <c r="BZ129" s="116"/>
      <c r="CA129" s="116"/>
      <c r="CB129" s="116"/>
      <c r="CC129" s="116"/>
      <c r="CD129" s="116"/>
      <c r="CE129" s="116"/>
      <c r="CF129" s="116"/>
      <c r="CG129" s="116"/>
      <c r="CH129" s="116"/>
      <c r="CI129" s="116"/>
      <c r="CJ129" s="116"/>
      <c r="CK129" s="116"/>
      <c r="CL129" s="116"/>
      <c r="CM129" s="116"/>
      <c r="CN129" s="116"/>
      <c r="CO129" s="116"/>
      <c r="CP129" s="116"/>
      <c r="CQ129" s="116"/>
      <c r="CR129" s="116"/>
      <c r="CS129" s="116"/>
      <c r="CT129" s="116"/>
      <c r="CU129" s="116"/>
      <c r="CV129" s="116"/>
      <c r="CW129" s="116"/>
      <c r="CX129" s="116"/>
      <c r="CY129" s="116"/>
      <c r="CZ129" s="116"/>
      <c r="DA129" s="116"/>
      <c r="DB129" s="116"/>
      <c r="DC129" s="116"/>
      <c r="DD129" s="116"/>
      <c r="DE129" s="116"/>
      <c r="DF129" s="116"/>
      <c r="DG129" s="116"/>
      <c r="DH129" s="116"/>
      <c r="DI129" s="116"/>
      <c r="DJ129" s="116"/>
      <c r="DK129" s="116"/>
      <c r="DL129" s="116"/>
      <c r="DM129" s="116"/>
      <c r="DN129" s="116"/>
      <c r="DO129" s="116"/>
      <c r="DP129" s="116"/>
      <c r="DQ129" s="116"/>
      <c r="DR129" s="116"/>
      <c r="DS129" s="116"/>
      <c r="DT129" s="116"/>
      <c r="DU129" s="116"/>
      <c r="DV129" s="116"/>
      <c r="DW129" s="116"/>
      <c r="DX129" s="116"/>
      <c r="DY129" s="116"/>
      <c r="DZ129" s="116"/>
      <c r="EA129" s="116"/>
      <c r="EB129" s="116"/>
      <c r="EC129" s="116"/>
      <c r="ED129" s="116"/>
      <c r="EE129" s="116"/>
      <c r="EF129" s="116"/>
    </row>
    <row r="130" spans="2:160" ht="14.5" x14ac:dyDescent="0.35">
      <c r="B130" s="315">
        <v>92</v>
      </c>
      <c r="C130" s="316"/>
      <c r="D130" s="316"/>
      <c r="Y130" s="116"/>
      <c r="Z130" s="116"/>
      <c r="AA130" s="116" t="s">
        <v>7323</v>
      </c>
      <c r="AB130" s="116"/>
      <c r="AC130" s="116"/>
      <c r="AD130" s="116" t="s">
        <v>7324</v>
      </c>
      <c r="AE130" s="116" t="s">
        <v>7325</v>
      </c>
      <c r="AF130" s="116" t="s">
        <v>7326</v>
      </c>
      <c r="AG130" s="116"/>
      <c r="AH130" s="116"/>
      <c r="AI130" s="116"/>
      <c r="AJ130" s="116"/>
      <c r="AK130" s="116"/>
      <c r="AL130" s="116"/>
      <c r="AM130" s="116"/>
      <c r="AN130" s="116" t="s">
        <v>7327</v>
      </c>
      <c r="AO130" s="116"/>
      <c r="AP130" s="116"/>
      <c r="AQ130" s="116" t="s">
        <v>7328</v>
      </c>
      <c r="AR130" s="116" t="s">
        <v>7329</v>
      </c>
      <c r="AS130" s="116"/>
      <c r="AT130" s="116"/>
      <c r="AU130" s="116"/>
      <c r="AV130" s="116"/>
      <c r="AW130" s="116"/>
      <c r="AX130" s="116"/>
      <c r="AY130" s="116"/>
      <c r="AZ130" s="116"/>
      <c r="BA130" s="116"/>
      <c r="BB130" s="116"/>
      <c r="BC130" s="116"/>
      <c r="BD130" s="116"/>
      <c r="BE130" s="116"/>
      <c r="BF130" s="116"/>
      <c r="BG130" s="116"/>
      <c r="BH130" s="116"/>
      <c r="BI130" s="116"/>
      <c r="BJ130" s="116"/>
      <c r="BK130" s="116"/>
      <c r="BL130" s="116"/>
      <c r="BM130" s="116"/>
      <c r="BN130" s="116"/>
      <c r="BO130" s="116"/>
      <c r="BP130" s="116"/>
      <c r="BQ130" s="116"/>
      <c r="BR130" s="116"/>
      <c r="BS130" s="116"/>
      <c r="BT130" s="116"/>
      <c r="BU130" s="116"/>
      <c r="BV130" s="116"/>
      <c r="BW130" s="116"/>
      <c r="BX130" s="116"/>
      <c r="BY130" s="116"/>
      <c r="BZ130" s="116"/>
      <c r="CA130" s="116"/>
      <c r="CB130" s="116"/>
      <c r="CC130" s="116"/>
      <c r="CD130" s="116"/>
      <c r="CE130" s="116"/>
      <c r="CF130" s="116"/>
      <c r="CG130" s="116"/>
      <c r="CH130" s="116"/>
      <c r="CI130" s="116"/>
      <c r="CJ130" s="116"/>
      <c r="CK130" s="116"/>
      <c r="CL130" s="116"/>
      <c r="CM130" s="116"/>
      <c r="CN130" s="116"/>
      <c r="CO130" s="116"/>
      <c r="CP130" s="116"/>
      <c r="CQ130" s="116"/>
      <c r="CR130" s="116"/>
      <c r="CS130" s="116"/>
      <c r="CT130" s="116"/>
      <c r="CU130" s="116"/>
      <c r="CV130" s="116"/>
      <c r="CW130" s="116"/>
      <c r="CX130" s="116"/>
      <c r="CY130" s="116"/>
      <c r="CZ130" s="116"/>
      <c r="DA130" s="116"/>
      <c r="DB130" s="116"/>
      <c r="DC130" s="116"/>
      <c r="DD130" s="116"/>
      <c r="DE130" s="116"/>
      <c r="DF130" s="116"/>
      <c r="DG130" s="116"/>
      <c r="DH130" s="116"/>
      <c r="DI130" s="116"/>
      <c r="DJ130" s="116"/>
      <c r="DK130" s="116"/>
      <c r="DL130" s="116"/>
      <c r="DM130" s="116"/>
      <c r="DN130" s="116"/>
      <c r="DO130" s="116"/>
      <c r="DP130" s="116"/>
      <c r="DQ130" s="116"/>
      <c r="DR130" s="116"/>
      <c r="DS130" s="116"/>
      <c r="DT130" s="116"/>
      <c r="DU130" s="116"/>
      <c r="DV130" s="116"/>
      <c r="DW130" s="116"/>
      <c r="DX130" s="116"/>
      <c r="DY130" s="116"/>
      <c r="DZ130" s="116"/>
      <c r="EA130" s="116"/>
      <c r="EB130" s="116"/>
      <c r="EC130" s="116"/>
      <c r="ED130" s="116"/>
      <c r="EE130" s="116"/>
      <c r="EF130" s="116"/>
    </row>
    <row r="131" spans="2:160" ht="14.5" x14ac:dyDescent="0.35">
      <c r="B131" s="315">
        <v>93</v>
      </c>
      <c r="C131" s="316"/>
      <c r="D131" s="316"/>
      <c r="Y131" s="116"/>
      <c r="Z131" s="116"/>
      <c r="AA131" s="116" t="s">
        <v>7330</v>
      </c>
      <c r="AB131" s="116"/>
      <c r="AC131" s="116"/>
      <c r="AD131" s="116" t="s">
        <v>7331</v>
      </c>
      <c r="AE131" s="116" t="s">
        <v>7332</v>
      </c>
      <c r="AF131" s="116" t="s">
        <v>7333</v>
      </c>
      <c r="AG131" s="116"/>
      <c r="AH131" s="116"/>
      <c r="AI131" s="116"/>
      <c r="AJ131" s="116"/>
      <c r="AK131" s="116"/>
      <c r="AL131" s="116"/>
      <c r="AM131" s="116"/>
      <c r="AN131" s="116" t="s">
        <v>7334</v>
      </c>
      <c r="AO131" s="116"/>
      <c r="AP131" s="116"/>
      <c r="AQ131" s="116" t="s">
        <v>7335</v>
      </c>
      <c r="AR131" s="116" t="s">
        <v>7336</v>
      </c>
      <c r="AS131" s="116"/>
      <c r="AT131" s="116"/>
      <c r="AU131" s="116"/>
      <c r="AV131" s="116"/>
      <c r="AW131" s="116"/>
      <c r="AX131" s="116"/>
      <c r="AY131" s="116"/>
      <c r="AZ131" s="116"/>
      <c r="BA131" s="116"/>
      <c r="BB131" s="116"/>
      <c r="BC131" s="116"/>
      <c r="BD131" s="116"/>
      <c r="BE131" s="116"/>
      <c r="BF131" s="116"/>
      <c r="BG131" s="116"/>
      <c r="BH131" s="116"/>
      <c r="BI131" s="116"/>
      <c r="BJ131" s="116"/>
      <c r="BK131" s="116"/>
      <c r="BL131" s="116"/>
      <c r="BM131" s="116"/>
      <c r="BN131" s="116"/>
      <c r="BO131" s="116"/>
      <c r="BP131" s="116"/>
      <c r="BQ131" s="116"/>
      <c r="BR131" s="116"/>
      <c r="BS131" s="116"/>
      <c r="BT131" s="116"/>
      <c r="BU131" s="116"/>
      <c r="BV131" s="116"/>
      <c r="BW131" s="116"/>
      <c r="BX131" s="116"/>
      <c r="BY131" s="116"/>
      <c r="BZ131" s="116"/>
      <c r="CA131" s="116"/>
      <c r="CB131" s="116"/>
      <c r="CC131" s="116"/>
      <c r="CD131" s="116"/>
      <c r="CE131" s="116"/>
      <c r="CF131" s="116"/>
      <c r="CG131" s="116"/>
      <c r="CH131" s="116"/>
      <c r="CI131" s="116"/>
      <c r="CJ131" s="116"/>
      <c r="CK131" s="116"/>
      <c r="CL131" s="116"/>
      <c r="CM131" s="116"/>
      <c r="CN131" s="116"/>
      <c r="CO131" s="116"/>
      <c r="CP131" s="116"/>
      <c r="CQ131" s="116"/>
      <c r="CR131" s="116"/>
      <c r="CS131" s="116"/>
      <c r="CT131" s="116"/>
      <c r="CU131" s="116"/>
      <c r="CV131" s="116"/>
      <c r="CW131" s="116"/>
      <c r="CX131" s="116"/>
      <c r="CY131" s="116"/>
      <c r="CZ131" s="116"/>
      <c r="DA131" s="116"/>
      <c r="DB131" s="116"/>
      <c r="DC131" s="116"/>
      <c r="DD131" s="116"/>
      <c r="DE131" s="116"/>
      <c r="DF131" s="116"/>
      <c r="DG131" s="116"/>
      <c r="DH131" s="116"/>
      <c r="DI131" s="116"/>
      <c r="DJ131" s="116"/>
      <c r="DK131" s="116"/>
      <c r="DL131" s="116"/>
      <c r="DM131" s="116"/>
      <c r="DN131" s="116"/>
      <c r="DO131" s="116"/>
      <c r="DP131" s="116"/>
      <c r="DQ131" s="116"/>
      <c r="DR131" s="116"/>
      <c r="DS131" s="116"/>
      <c r="DT131" s="116"/>
      <c r="DU131" s="116"/>
      <c r="DV131" s="116"/>
      <c r="DW131" s="116"/>
      <c r="DX131" s="116"/>
      <c r="DY131" s="116"/>
      <c r="DZ131" s="116"/>
      <c r="EA131" s="116"/>
      <c r="EB131" s="116"/>
      <c r="EC131" s="116"/>
      <c r="ED131" s="116"/>
      <c r="EE131" s="116"/>
      <c r="EF131" s="116"/>
    </row>
    <row r="132" spans="2:160" ht="14.5" x14ac:dyDescent="0.35">
      <c r="B132" s="315">
        <v>94</v>
      </c>
      <c r="C132" s="316"/>
      <c r="D132" s="316"/>
      <c r="Y132" s="116"/>
      <c r="Z132" s="116"/>
      <c r="AA132" s="116" t="s">
        <v>7337</v>
      </c>
      <c r="AB132" s="116"/>
      <c r="AC132" s="116"/>
      <c r="AD132" s="116" t="s">
        <v>7338</v>
      </c>
      <c r="AE132" s="116" t="s">
        <v>7339</v>
      </c>
      <c r="AF132" s="116" t="s">
        <v>7340</v>
      </c>
      <c r="AG132" s="116"/>
      <c r="AH132" s="116"/>
      <c r="AI132" s="116"/>
      <c r="AJ132" s="116"/>
      <c r="AK132" s="116"/>
      <c r="AL132" s="116"/>
      <c r="AM132" s="116"/>
      <c r="AN132" s="116" t="s">
        <v>7341</v>
      </c>
      <c r="AO132" s="116"/>
      <c r="AP132" s="116"/>
      <c r="AQ132" s="116" t="s">
        <v>7342</v>
      </c>
      <c r="AR132" s="116"/>
      <c r="AS132" s="116"/>
      <c r="AT132" s="116"/>
      <c r="AU132" s="116"/>
      <c r="AV132" s="116"/>
      <c r="AW132" s="116"/>
      <c r="AX132" s="116"/>
      <c r="AY132" s="116"/>
      <c r="AZ132" s="116"/>
      <c r="BA132" s="116"/>
      <c r="BB132" s="116"/>
      <c r="BC132" s="116"/>
      <c r="BD132" s="116"/>
      <c r="BE132" s="116"/>
      <c r="BF132" s="116"/>
      <c r="BG132" s="116"/>
      <c r="BH132" s="116"/>
      <c r="BI132" s="116"/>
      <c r="BJ132" s="116"/>
      <c r="BK132" s="116"/>
      <c r="BL132" s="116"/>
      <c r="BM132" s="116"/>
      <c r="BN132" s="116"/>
      <c r="BO132" s="116"/>
      <c r="BP132" s="116"/>
      <c r="BQ132" s="116"/>
      <c r="BR132" s="116"/>
      <c r="BS132" s="116"/>
      <c r="BT132" s="116"/>
      <c r="BU132" s="116"/>
      <c r="BV132" s="116"/>
      <c r="BW132" s="116"/>
      <c r="BX132" s="116"/>
      <c r="BY132" s="116"/>
      <c r="BZ132" s="116"/>
      <c r="CA132" s="116"/>
      <c r="CB132" s="116"/>
      <c r="CC132" s="116"/>
      <c r="CD132" s="116"/>
      <c r="CE132" s="116"/>
      <c r="CF132" s="116"/>
      <c r="CG132" s="116"/>
      <c r="CH132" s="116"/>
      <c r="CI132" s="116"/>
      <c r="CJ132" s="116"/>
      <c r="CK132" s="116"/>
      <c r="CL132" s="116"/>
      <c r="CM132" s="116"/>
      <c r="CN132" s="116"/>
      <c r="CO132" s="116"/>
      <c r="CP132" s="116"/>
      <c r="CQ132" s="116"/>
      <c r="CR132" s="116"/>
      <c r="CS132" s="116"/>
      <c r="CT132" s="116"/>
      <c r="CU132" s="116"/>
      <c r="CV132" s="116"/>
      <c r="CW132" s="116"/>
      <c r="CX132" s="116"/>
      <c r="CY132" s="116"/>
      <c r="CZ132" s="116"/>
      <c r="DA132" s="116"/>
      <c r="DB132" s="116"/>
      <c r="DC132" s="116"/>
      <c r="DD132" s="116"/>
      <c r="DE132" s="116"/>
      <c r="DF132" s="116"/>
      <c r="DG132" s="116"/>
      <c r="DH132" s="116"/>
      <c r="DI132" s="116"/>
      <c r="DJ132" s="116"/>
      <c r="DK132" s="116"/>
      <c r="DL132" s="116"/>
      <c r="DM132" s="116"/>
      <c r="DN132" s="116"/>
      <c r="DO132" s="116"/>
      <c r="DP132" s="116"/>
      <c r="DQ132" s="116"/>
      <c r="DR132" s="116"/>
      <c r="DS132" s="116"/>
      <c r="DT132" s="116"/>
      <c r="DU132" s="116"/>
      <c r="DV132" s="116"/>
      <c r="DW132" s="116"/>
      <c r="DX132" s="116"/>
      <c r="DY132" s="116"/>
      <c r="DZ132" s="116"/>
      <c r="EA132" s="116"/>
      <c r="EB132" s="116"/>
      <c r="EC132" s="116"/>
      <c r="ED132" s="116"/>
      <c r="EE132" s="116"/>
      <c r="EF132" s="116"/>
    </row>
    <row r="133" spans="2:160" ht="14.5" x14ac:dyDescent="0.35">
      <c r="B133" s="315">
        <v>95</v>
      </c>
      <c r="C133" s="316"/>
      <c r="D133" s="316"/>
      <c r="Y133" s="116"/>
      <c r="Z133" s="116"/>
      <c r="AA133" s="116" t="s">
        <v>7343</v>
      </c>
      <c r="AB133" s="116"/>
      <c r="AC133" s="116"/>
      <c r="AD133" s="116" t="s">
        <v>7344</v>
      </c>
      <c r="AE133" s="116" t="s">
        <v>7345</v>
      </c>
      <c r="AF133" s="116" t="s">
        <v>7346</v>
      </c>
      <c r="AG133" s="116"/>
      <c r="AH133" s="116"/>
      <c r="AI133" s="116"/>
      <c r="AJ133" s="116"/>
      <c r="AK133" s="116"/>
      <c r="AL133" s="116"/>
      <c r="AM133" s="116"/>
      <c r="AN133" s="116" t="s">
        <v>7347</v>
      </c>
      <c r="AO133" s="116"/>
      <c r="AP133" s="116"/>
      <c r="AQ133" s="116" t="s">
        <v>7348</v>
      </c>
      <c r="AR133" s="116"/>
      <c r="AS133" s="116"/>
      <c r="AT133" s="116"/>
      <c r="AU133" s="116"/>
      <c r="AV133" s="116"/>
      <c r="AW133" s="116"/>
      <c r="AX133" s="116"/>
      <c r="AY133" s="116"/>
      <c r="AZ133" s="116"/>
      <c r="BA133" s="116"/>
      <c r="BB133" s="116"/>
      <c r="BC133" s="116"/>
      <c r="BD133" s="116"/>
      <c r="BE133" s="116"/>
      <c r="BF133" s="116"/>
      <c r="BG133" s="116"/>
      <c r="BH133" s="116"/>
      <c r="BI133" s="116"/>
      <c r="BJ133" s="116"/>
      <c r="BK133" s="116"/>
      <c r="BL133" s="116"/>
      <c r="BM133" s="116"/>
      <c r="BN133" s="116"/>
      <c r="BO133" s="116"/>
      <c r="BP133" s="116"/>
      <c r="BQ133" s="116"/>
      <c r="BR133" s="116"/>
      <c r="BS133" s="116"/>
      <c r="BT133" s="116"/>
      <c r="BU133" s="116"/>
      <c r="BV133" s="116"/>
      <c r="BW133" s="116"/>
      <c r="BX133" s="116"/>
      <c r="BY133" s="116"/>
      <c r="BZ133" s="116"/>
      <c r="CA133" s="116"/>
      <c r="CB133" s="116"/>
      <c r="CC133" s="116"/>
      <c r="CD133" s="116"/>
      <c r="CE133" s="116"/>
      <c r="CF133" s="116"/>
      <c r="CG133" s="116"/>
      <c r="CH133" s="116"/>
      <c r="CI133" s="116"/>
      <c r="CJ133" s="116"/>
      <c r="CK133" s="116"/>
      <c r="CL133" s="116"/>
      <c r="CM133" s="116"/>
      <c r="CN133" s="116"/>
      <c r="CO133" s="116"/>
      <c r="CP133" s="116"/>
      <c r="CQ133" s="116"/>
      <c r="CR133" s="116"/>
      <c r="CS133" s="116"/>
      <c r="CT133" s="116"/>
      <c r="CU133" s="116"/>
      <c r="CV133" s="116"/>
      <c r="CW133" s="116"/>
      <c r="CX133" s="116"/>
      <c r="CY133" s="116"/>
      <c r="CZ133" s="116"/>
      <c r="DA133" s="116"/>
      <c r="DB133" s="116"/>
      <c r="DC133" s="116"/>
      <c r="DD133" s="116"/>
      <c r="DE133" s="116"/>
      <c r="DF133" s="116"/>
      <c r="DG133" s="116"/>
      <c r="DH133" s="116"/>
      <c r="DI133" s="116"/>
      <c r="DJ133" s="116"/>
      <c r="DK133" s="116"/>
      <c r="DL133" s="116"/>
      <c r="DM133" s="116"/>
      <c r="DN133" s="116"/>
      <c r="DO133" s="116"/>
      <c r="DP133" s="116"/>
      <c r="DQ133" s="116"/>
      <c r="DR133" s="116"/>
      <c r="DS133" s="116"/>
      <c r="DT133" s="116"/>
      <c r="DU133" s="116"/>
      <c r="DV133" s="116"/>
      <c r="DW133" s="116"/>
      <c r="DX133" s="116"/>
      <c r="DY133" s="116"/>
      <c r="DZ133" s="116"/>
      <c r="EA133" s="116"/>
      <c r="EB133" s="116"/>
      <c r="EC133" s="116"/>
      <c r="ED133" s="116"/>
      <c r="EE133" s="116"/>
      <c r="EF133" s="116"/>
    </row>
    <row r="134" spans="2:160" ht="14.5" x14ac:dyDescent="0.35">
      <c r="B134" s="315">
        <v>96</v>
      </c>
      <c r="C134" s="316"/>
      <c r="D134" s="316"/>
      <c r="Y134" s="116"/>
      <c r="Z134" s="116"/>
      <c r="AA134" s="116" t="s">
        <v>7349</v>
      </c>
      <c r="AB134" s="116"/>
      <c r="AC134" s="116"/>
      <c r="AD134" s="116" t="s">
        <v>7350</v>
      </c>
      <c r="AE134" s="116" t="s">
        <v>7351</v>
      </c>
      <c r="AF134" s="116" t="s">
        <v>7352</v>
      </c>
      <c r="AG134" s="116"/>
      <c r="AH134" s="116"/>
      <c r="AI134" s="116"/>
      <c r="AJ134" s="116"/>
      <c r="AK134" s="116"/>
      <c r="AL134" s="116"/>
      <c r="AM134" s="116"/>
      <c r="AN134" s="116" t="s">
        <v>7353</v>
      </c>
      <c r="AO134" s="116"/>
      <c r="AP134" s="116"/>
      <c r="AQ134" s="116" t="s">
        <v>7354</v>
      </c>
      <c r="AR134" s="116"/>
      <c r="AS134" s="116"/>
      <c r="AT134" s="116"/>
      <c r="AU134" s="116"/>
      <c r="AV134" s="116"/>
      <c r="AW134" s="116"/>
      <c r="AX134" s="116"/>
      <c r="AY134" s="116"/>
      <c r="AZ134" s="116"/>
      <c r="BA134" s="116"/>
      <c r="BB134" s="116"/>
      <c r="BC134" s="116"/>
      <c r="BD134" s="116"/>
      <c r="BE134" s="116"/>
      <c r="BF134" s="116"/>
      <c r="BG134" s="116"/>
      <c r="BH134" s="116"/>
      <c r="BI134" s="116"/>
      <c r="BJ134" s="116"/>
      <c r="BK134" s="116"/>
      <c r="BL134" s="116"/>
      <c r="BM134" s="116"/>
      <c r="BN134" s="116"/>
      <c r="BO134" s="116"/>
      <c r="BP134" s="116"/>
      <c r="BQ134" s="116"/>
      <c r="BR134" s="116"/>
      <c r="BS134" s="116"/>
      <c r="BT134" s="116"/>
      <c r="BU134" s="116"/>
      <c r="BV134" s="116"/>
      <c r="BW134" s="116"/>
      <c r="BX134" s="116"/>
      <c r="BY134" s="116"/>
      <c r="BZ134" s="116"/>
      <c r="CA134" s="116"/>
      <c r="CB134" s="116"/>
      <c r="CC134" s="116"/>
      <c r="CD134" s="116"/>
      <c r="CE134" s="116"/>
      <c r="CF134" s="116"/>
      <c r="CG134" s="116"/>
      <c r="CH134" s="116"/>
      <c r="CI134" s="116"/>
      <c r="CJ134" s="116"/>
      <c r="CK134" s="116"/>
      <c r="CL134" s="116"/>
      <c r="CM134" s="116"/>
      <c r="CN134" s="116"/>
      <c r="CO134" s="116"/>
      <c r="CP134" s="116"/>
      <c r="CQ134" s="116"/>
      <c r="CR134" s="116"/>
      <c r="CS134" s="116"/>
      <c r="CT134" s="116"/>
      <c r="CU134" s="116"/>
      <c r="CV134" s="116"/>
      <c r="CW134" s="116"/>
      <c r="CX134" s="116"/>
      <c r="CY134" s="116"/>
      <c r="CZ134" s="116"/>
      <c r="DA134" s="116"/>
      <c r="DB134" s="116"/>
      <c r="DC134" s="116"/>
      <c r="DD134" s="116"/>
      <c r="DE134" s="116"/>
      <c r="DF134" s="116"/>
      <c r="DG134" s="116"/>
      <c r="DH134" s="116"/>
      <c r="DI134" s="116"/>
      <c r="DJ134" s="116"/>
      <c r="DK134" s="116"/>
      <c r="DL134" s="116"/>
      <c r="DM134" s="116"/>
      <c r="DN134" s="116"/>
      <c r="DO134" s="116"/>
      <c r="DP134" s="116"/>
      <c r="DQ134" s="116"/>
      <c r="DR134" s="116"/>
      <c r="DS134" s="116"/>
      <c r="DT134" s="116"/>
      <c r="DU134" s="116"/>
      <c r="DV134" s="116"/>
      <c r="DW134" s="116"/>
      <c r="DX134" s="116"/>
      <c r="DY134" s="116"/>
      <c r="DZ134" s="116"/>
      <c r="EA134" s="116"/>
      <c r="EB134" s="116"/>
      <c r="EC134" s="116"/>
      <c r="ED134" s="116"/>
      <c r="EE134" s="116"/>
      <c r="EF134" s="116"/>
    </row>
    <row r="135" spans="2:160" ht="14.5" x14ac:dyDescent="0.35">
      <c r="B135" s="315">
        <v>97</v>
      </c>
      <c r="C135" s="316"/>
      <c r="D135" s="316"/>
      <c r="Y135" s="116"/>
      <c r="Z135" s="116"/>
      <c r="AA135" s="116" t="s">
        <v>7355</v>
      </c>
      <c r="AB135" s="116"/>
      <c r="AC135" s="116"/>
      <c r="AD135" s="116" t="s">
        <v>7356</v>
      </c>
      <c r="AE135" s="116" t="s">
        <v>7357</v>
      </c>
      <c r="AF135" s="116" t="s">
        <v>7358</v>
      </c>
      <c r="AG135" s="116"/>
      <c r="AH135" s="116"/>
      <c r="AI135" s="116"/>
      <c r="AJ135" s="116"/>
      <c r="AK135" s="116"/>
      <c r="AL135" s="116"/>
      <c r="AM135" s="116"/>
      <c r="AN135" s="116" t="s">
        <v>7359</v>
      </c>
      <c r="AO135" s="116"/>
      <c r="AP135" s="116"/>
      <c r="AQ135" s="116" t="s">
        <v>7360</v>
      </c>
      <c r="AR135" s="116"/>
      <c r="AS135" s="116"/>
      <c r="AT135" s="116"/>
      <c r="AU135" s="116"/>
      <c r="AV135" s="116"/>
      <c r="AW135" s="116"/>
      <c r="AX135" s="116"/>
      <c r="AY135" s="116"/>
      <c r="AZ135" s="116"/>
      <c r="BA135" s="116"/>
      <c r="BB135" s="116"/>
      <c r="BC135" s="116"/>
      <c r="BD135" s="116"/>
      <c r="BE135" s="116"/>
      <c r="BF135" s="116"/>
      <c r="BG135" s="116"/>
      <c r="BH135" s="116"/>
      <c r="BI135" s="116"/>
      <c r="BJ135" s="116"/>
      <c r="BK135" s="116"/>
      <c r="BL135" s="116"/>
      <c r="BM135" s="116"/>
      <c r="BN135" s="116"/>
      <c r="BO135" s="116"/>
      <c r="BP135" s="116"/>
      <c r="BQ135" s="116"/>
      <c r="BR135" s="116"/>
      <c r="BS135" s="116"/>
      <c r="BT135" s="116"/>
      <c r="BU135" s="116"/>
      <c r="BV135" s="116"/>
      <c r="BW135" s="116"/>
      <c r="BX135" s="116"/>
      <c r="BY135" s="116"/>
      <c r="BZ135" s="116"/>
      <c r="CA135" s="116"/>
      <c r="CB135" s="116"/>
      <c r="CC135" s="116"/>
      <c r="CD135" s="116"/>
      <c r="CE135" s="116"/>
      <c r="CF135" s="116"/>
      <c r="CG135" s="116"/>
      <c r="CH135" s="116"/>
      <c r="CI135" s="116"/>
      <c r="CJ135" s="116"/>
      <c r="CK135" s="116"/>
      <c r="CL135" s="116"/>
      <c r="CM135" s="116"/>
      <c r="CN135" s="116"/>
      <c r="CO135" s="116"/>
      <c r="CP135" s="116"/>
      <c r="CQ135" s="116"/>
      <c r="CR135" s="116"/>
      <c r="CS135" s="116"/>
      <c r="CT135" s="116"/>
      <c r="CU135" s="116"/>
      <c r="CV135" s="116"/>
      <c r="CW135" s="116"/>
      <c r="CX135" s="116"/>
      <c r="CY135" s="116"/>
      <c r="CZ135" s="116"/>
      <c r="DA135" s="116"/>
      <c r="DB135" s="116"/>
      <c r="DC135" s="116"/>
      <c r="DD135" s="116"/>
      <c r="DE135" s="116"/>
      <c r="DF135" s="116"/>
      <c r="DG135" s="116"/>
      <c r="DH135" s="116"/>
      <c r="DI135" s="116"/>
      <c r="DJ135" s="116"/>
      <c r="DK135" s="116"/>
      <c r="DL135" s="116"/>
      <c r="DM135" s="116"/>
      <c r="DN135" s="116"/>
      <c r="DO135" s="116"/>
      <c r="DP135" s="116"/>
      <c r="DQ135" s="116"/>
      <c r="DR135" s="116"/>
      <c r="DS135" s="116"/>
      <c r="DT135" s="116"/>
      <c r="DU135" s="116"/>
      <c r="DV135" s="116"/>
      <c r="DW135" s="116"/>
      <c r="DX135" s="116"/>
      <c r="DY135" s="116"/>
      <c r="DZ135" s="116"/>
      <c r="EA135" s="116"/>
      <c r="EB135" s="116"/>
      <c r="EC135" s="116"/>
      <c r="ED135" s="116"/>
      <c r="EE135" s="116"/>
      <c r="EF135" s="116"/>
    </row>
    <row r="136" spans="2:160" ht="14.5" x14ac:dyDescent="0.35">
      <c r="B136" s="315">
        <v>98</v>
      </c>
      <c r="C136" s="316"/>
      <c r="D136" s="316"/>
      <c r="Y136" s="116"/>
      <c r="Z136" s="116"/>
      <c r="AA136" s="116" t="s">
        <v>7361</v>
      </c>
      <c r="AB136" s="116"/>
      <c r="AC136" s="116"/>
      <c r="AD136" s="116" t="s">
        <v>7362</v>
      </c>
      <c r="AE136" s="116" t="s">
        <v>7363</v>
      </c>
      <c r="AF136" s="116" t="s">
        <v>7364</v>
      </c>
      <c r="AG136" s="116"/>
      <c r="AH136" s="116"/>
      <c r="AI136" s="116"/>
      <c r="AJ136" s="116"/>
      <c r="AK136" s="116"/>
      <c r="AL136" s="116"/>
      <c r="AM136" s="116"/>
      <c r="AN136" s="116" t="s">
        <v>7365</v>
      </c>
      <c r="AO136" s="116"/>
      <c r="AP136" s="116"/>
      <c r="AQ136" s="116" t="s">
        <v>7366</v>
      </c>
      <c r="AR136" s="116"/>
      <c r="AS136" s="116"/>
      <c r="AT136" s="116"/>
      <c r="AU136" s="116"/>
      <c r="AV136" s="116"/>
      <c r="AW136" s="116"/>
      <c r="AX136" s="116"/>
      <c r="AY136" s="116"/>
      <c r="AZ136" s="116"/>
      <c r="BA136" s="116"/>
      <c r="BB136" s="116"/>
      <c r="BC136" s="116"/>
      <c r="BD136" s="116"/>
      <c r="BE136" s="116"/>
      <c r="BF136" s="116"/>
      <c r="BG136" s="116"/>
      <c r="BH136" s="116"/>
      <c r="BI136" s="116"/>
      <c r="BJ136" s="116"/>
      <c r="BK136" s="116"/>
      <c r="BL136" s="116"/>
      <c r="BM136" s="116"/>
      <c r="BN136" s="116"/>
      <c r="BO136" s="116"/>
      <c r="BP136" s="116"/>
      <c r="BQ136" s="116"/>
      <c r="BR136" s="116"/>
      <c r="BS136" s="116"/>
      <c r="BT136" s="116"/>
      <c r="BU136" s="116"/>
      <c r="BV136" s="116"/>
      <c r="BW136" s="116"/>
      <c r="BX136" s="116"/>
      <c r="BY136" s="116"/>
      <c r="BZ136" s="116"/>
      <c r="CA136" s="116"/>
      <c r="CB136" s="116"/>
      <c r="CC136" s="116"/>
      <c r="CD136" s="116"/>
      <c r="CE136" s="116"/>
      <c r="CF136" s="116"/>
      <c r="CG136" s="116"/>
      <c r="CH136" s="116"/>
      <c r="CI136" s="116"/>
      <c r="CJ136" s="116"/>
      <c r="CK136" s="116"/>
      <c r="CL136" s="116"/>
      <c r="CM136" s="116"/>
      <c r="CN136" s="116"/>
      <c r="CO136" s="116"/>
      <c r="CP136" s="116"/>
      <c r="CQ136" s="116"/>
      <c r="CR136" s="116"/>
      <c r="CS136" s="116"/>
      <c r="CT136" s="116"/>
      <c r="CU136" s="116"/>
      <c r="CV136" s="116"/>
      <c r="CW136" s="116"/>
      <c r="CX136" s="116"/>
      <c r="CY136" s="116"/>
      <c r="CZ136" s="116"/>
      <c r="DA136" s="116"/>
      <c r="DB136" s="116"/>
      <c r="DC136" s="116"/>
      <c r="DD136" s="116"/>
      <c r="DE136" s="116"/>
      <c r="DF136" s="116"/>
      <c r="DG136" s="116"/>
      <c r="DH136" s="116"/>
      <c r="DI136" s="116"/>
      <c r="DJ136" s="116"/>
      <c r="DK136" s="116"/>
      <c r="DL136" s="116"/>
      <c r="DM136" s="116"/>
      <c r="DN136" s="116"/>
      <c r="DO136" s="116"/>
      <c r="DP136" s="116"/>
      <c r="DQ136" s="116"/>
      <c r="DR136" s="116"/>
      <c r="DS136" s="116"/>
      <c r="DT136" s="116"/>
      <c r="DU136" s="116"/>
      <c r="DV136" s="116"/>
      <c r="DW136" s="116"/>
      <c r="DX136" s="116"/>
      <c r="DY136" s="116"/>
      <c r="DZ136" s="116"/>
      <c r="EA136" s="116"/>
      <c r="EB136" s="116"/>
      <c r="EC136" s="116"/>
      <c r="ED136" s="116"/>
      <c r="EE136" s="116"/>
      <c r="EF136" s="116"/>
    </row>
    <row r="137" spans="2:160" ht="14.5" x14ac:dyDescent="0.35">
      <c r="B137" s="315">
        <v>99</v>
      </c>
      <c r="C137" s="316"/>
      <c r="D137" s="316"/>
      <c r="Y137" s="116"/>
      <c r="Z137" s="116"/>
      <c r="AA137" s="116" t="s">
        <v>7367</v>
      </c>
      <c r="AB137" s="116"/>
      <c r="AC137" s="116"/>
      <c r="AD137" s="116" t="s">
        <v>7368</v>
      </c>
      <c r="AE137" s="116" t="s">
        <v>7369</v>
      </c>
      <c r="AF137" s="116" t="s">
        <v>7370</v>
      </c>
      <c r="AG137" s="116"/>
      <c r="AH137" s="116"/>
      <c r="AI137" s="116"/>
      <c r="AJ137" s="116"/>
      <c r="AK137" s="116"/>
      <c r="AL137" s="116"/>
      <c r="AM137" s="116"/>
      <c r="AN137" s="116" t="s">
        <v>7371</v>
      </c>
      <c r="AO137" s="116"/>
      <c r="AP137" s="116"/>
      <c r="AQ137" s="116" t="s">
        <v>7372</v>
      </c>
      <c r="AR137" s="116"/>
      <c r="AS137" s="116"/>
      <c r="AT137" s="116"/>
      <c r="AU137" s="116"/>
      <c r="AV137" s="116"/>
      <c r="AW137" s="116"/>
      <c r="AX137" s="116"/>
      <c r="AY137" s="116"/>
      <c r="AZ137" s="116"/>
      <c r="BA137" s="116"/>
      <c r="BB137" s="116"/>
      <c r="BC137" s="116"/>
      <c r="BD137" s="116"/>
      <c r="BE137" s="116"/>
      <c r="BF137" s="116"/>
      <c r="BG137" s="116"/>
      <c r="BH137" s="116"/>
      <c r="BI137" s="116"/>
      <c r="BJ137" s="116"/>
      <c r="BK137" s="116"/>
      <c r="BL137" s="116"/>
      <c r="BM137" s="116"/>
      <c r="BN137" s="116"/>
      <c r="BO137" s="116"/>
      <c r="BP137" s="116"/>
      <c r="BQ137" s="116"/>
      <c r="BR137" s="116"/>
      <c r="BS137" s="116"/>
      <c r="BT137" s="116"/>
      <c r="BU137" s="116"/>
      <c r="BV137" s="116"/>
      <c r="BW137" s="116"/>
      <c r="BX137" s="116"/>
      <c r="BY137" s="116"/>
      <c r="BZ137" s="116"/>
      <c r="CA137" s="116"/>
      <c r="CB137" s="116"/>
      <c r="CC137" s="116"/>
      <c r="CD137" s="116"/>
      <c r="CE137" s="116"/>
      <c r="CF137" s="116"/>
      <c r="CG137" s="116"/>
      <c r="CH137" s="116"/>
      <c r="CI137" s="116"/>
      <c r="CJ137" s="116"/>
      <c r="CK137" s="116"/>
      <c r="CL137" s="116"/>
      <c r="CM137" s="116"/>
      <c r="CN137" s="116"/>
      <c r="CO137" s="116"/>
      <c r="CP137" s="116"/>
      <c r="CQ137" s="116"/>
      <c r="CR137" s="116"/>
      <c r="CS137" s="116"/>
      <c r="CT137" s="116"/>
      <c r="CU137" s="116"/>
      <c r="CV137" s="116"/>
      <c r="CW137" s="116"/>
      <c r="CX137" s="116"/>
      <c r="CY137" s="116"/>
      <c r="CZ137" s="116"/>
      <c r="DA137" s="116"/>
      <c r="DB137" s="116"/>
      <c r="DC137" s="116"/>
      <c r="DD137" s="116"/>
      <c r="DE137" s="116"/>
      <c r="DF137" s="116"/>
      <c r="DG137" s="116"/>
      <c r="DH137" s="116"/>
      <c r="DI137" s="116"/>
      <c r="DJ137" s="116"/>
      <c r="DK137" s="116"/>
      <c r="DL137" s="116"/>
      <c r="DM137" s="116"/>
      <c r="DN137" s="116"/>
      <c r="DO137" s="116"/>
      <c r="DP137" s="116"/>
      <c r="DQ137" s="116"/>
      <c r="DR137" s="116"/>
      <c r="DS137" s="116"/>
      <c r="DT137" s="116"/>
      <c r="DU137" s="116"/>
      <c r="DV137" s="116"/>
      <c r="DW137" s="116"/>
      <c r="DX137" s="116"/>
      <c r="DY137" s="116"/>
      <c r="DZ137" s="116"/>
      <c r="EA137" s="116"/>
      <c r="EB137" s="116"/>
      <c r="EC137" s="116"/>
      <c r="ED137" s="116"/>
      <c r="EE137" s="116"/>
      <c r="EF137" s="116"/>
    </row>
    <row r="138" spans="2:160" ht="14.5" x14ac:dyDescent="0.35">
      <c r="B138" s="315">
        <v>100</v>
      </c>
      <c r="C138" s="316"/>
      <c r="D138" s="316"/>
      <c r="Y138" s="116"/>
      <c r="Z138" s="116"/>
      <c r="AA138" s="116" t="s">
        <v>7373</v>
      </c>
      <c r="AB138" s="116"/>
      <c r="AC138" s="116"/>
      <c r="AD138" s="116" t="s">
        <v>7374</v>
      </c>
      <c r="AE138" s="116" t="s">
        <v>7375</v>
      </c>
      <c r="AF138" s="116" t="s">
        <v>7376</v>
      </c>
      <c r="AG138" s="116"/>
      <c r="AH138" s="116"/>
      <c r="AI138" s="116"/>
      <c r="AJ138" s="116"/>
      <c r="AK138" s="116"/>
      <c r="AL138" s="116"/>
      <c r="AM138" s="116"/>
      <c r="AN138" s="116" t="s">
        <v>7377</v>
      </c>
      <c r="AO138" s="116"/>
      <c r="AP138" s="116"/>
      <c r="AQ138" s="116" t="s">
        <v>7378</v>
      </c>
      <c r="AR138" s="116"/>
      <c r="AS138" s="116"/>
      <c r="AT138" s="116"/>
      <c r="AU138" s="116"/>
      <c r="AV138" s="116"/>
      <c r="AW138" s="116"/>
      <c r="AX138" s="116"/>
      <c r="AY138" s="116"/>
      <c r="AZ138" s="116"/>
      <c r="BA138" s="116"/>
      <c r="BB138" s="116"/>
      <c r="BC138" s="116"/>
      <c r="BD138" s="116"/>
      <c r="BE138" s="116"/>
      <c r="BF138" s="116"/>
      <c r="BG138" s="116"/>
      <c r="BH138" s="116"/>
      <c r="BI138" s="116"/>
      <c r="BJ138" s="116"/>
      <c r="BK138" s="116"/>
      <c r="BL138" s="116"/>
      <c r="BM138" s="116"/>
      <c r="BN138" s="116"/>
      <c r="BO138" s="116"/>
      <c r="BP138" s="116"/>
      <c r="BQ138" s="116"/>
      <c r="BR138" s="116"/>
      <c r="BS138" s="116"/>
      <c r="BT138" s="116"/>
      <c r="BU138" s="116"/>
      <c r="BV138" s="116"/>
      <c r="BW138" s="116"/>
      <c r="BX138" s="116"/>
      <c r="BY138" s="116"/>
      <c r="BZ138" s="116"/>
      <c r="CA138" s="116"/>
      <c r="CB138" s="116"/>
      <c r="CC138" s="116"/>
      <c r="CD138" s="116"/>
      <c r="CE138" s="116"/>
      <c r="CF138" s="116"/>
      <c r="CG138" s="116"/>
      <c r="CH138" s="116"/>
      <c r="CI138" s="116"/>
      <c r="CJ138" s="116"/>
      <c r="CK138" s="116"/>
      <c r="CL138" s="116"/>
      <c r="CM138" s="116"/>
      <c r="CN138" s="116"/>
      <c r="CO138" s="116"/>
      <c r="CP138" s="116"/>
      <c r="CQ138" s="116"/>
      <c r="CR138" s="116"/>
      <c r="CS138" s="116"/>
      <c r="CT138" s="116"/>
      <c r="CU138" s="116"/>
      <c r="CV138" s="116"/>
      <c r="CW138" s="116"/>
      <c r="CX138" s="116"/>
      <c r="CY138" s="116"/>
      <c r="CZ138" s="116"/>
      <c r="DA138" s="116"/>
      <c r="DB138" s="116"/>
      <c r="DC138" s="116"/>
      <c r="DD138" s="116"/>
      <c r="DE138" s="116"/>
      <c r="DF138" s="116"/>
      <c r="DG138" s="116"/>
      <c r="DH138" s="116"/>
      <c r="DI138" s="116"/>
      <c r="DJ138" s="116"/>
      <c r="DK138" s="116"/>
      <c r="DL138" s="116"/>
      <c r="DM138" s="116"/>
      <c r="DN138" s="116"/>
      <c r="DO138" s="116"/>
      <c r="DP138" s="116"/>
      <c r="DQ138" s="116"/>
      <c r="DR138" s="116"/>
      <c r="DS138" s="116"/>
      <c r="DT138" s="116"/>
      <c r="DU138" s="116"/>
      <c r="DV138" s="116"/>
      <c r="DW138" s="116"/>
      <c r="DX138" s="116"/>
      <c r="DY138" s="116"/>
      <c r="DZ138" s="116"/>
      <c r="EA138" s="116"/>
      <c r="EB138" s="116"/>
      <c r="EC138" s="116"/>
      <c r="ED138" s="116"/>
      <c r="EE138" s="116"/>
      <c r="EF138" s="116"/>
    </row>
    <row r="139" spans="2:160" ht="14.5" x14ac:dyDescent="0.35">
      <c r="B139" s="648"/>
      <c r="C139" s="649"/>
      <c r="D139" s="649"/>
      <c r="E139" s="125"/>
      <c r="Y139" s="116"/>
      <c r="Z139" s="116"/>
      <c r="AA139" s="116" t="s">
        <v>7379</v>
      </c>
      <c r="AB139" s="116"/>
      <c r="AC139" s="116"/>
      <c r="AD139" s="116" t="s">
        <v>7380</v>
      </c>
      <c r="AE139" s="116" t="s">
        <v>7381</v>
      </c>
      <c r="AF139" s="116" t="s">
        <v>7382</v>
      </c>
      <c r="AG139" s="116"/>
      <c r="AH139" s="116"/>
      <c r="AI139" s="116"/>
      <c r="AJ139" s="116"/>
      <c r="AK139" s="116"/>
      <c r="AL139" s="116"/>
      <c r="AM139" s="116"/>
      <c r="AN139" s="116" t="s">
        <v>7383</v>
      </c>
      <c r="AO139" s="116"/>
      <c r="AP139" s="116"/>
      <c r="AQ139" s="116" t="s">
        <v>7384</v>
      </c>
      <c r="AR139" s="116"/>
      <c r="AS139" s="116"/>
      <c r="AT139" s="116"/>
      <c r="AU139" s="116"/>
      <c r="AV139" s="116"/>
      <c r="AW139" s="116"/>
      <c r="AX139" s="116"/>
      <c r="AY139" s="116"/>
      <c r="AZ139" s="116"/>
      <c r="BA139" s="116"/>
      <c r="BB139" s="116"/>
      <c r="BC139" s="116"/>
      <c r="BD139" s="116"/>
      <c r="BE139" s="116"/>
      <c r="BF139" s="116"/>
      <c r="BG139" s="116"/>
      <c r="BH139" s="116"/>
      <c r="BI139" s="116"/>
      <c r="BJ139" s="116"/>
      <c r="BK139" s="116"/>
      <c r="BL139" s="116"/>
      <c r="BM139" s="116"/>
      <c r="BN139" s="116"/>
      <c r="BO139" s="116"/>
      <c r="BP139" s="116"/>
      <c r="BQ139" s="116"/>
      <c r="BR139" s="116"/>
      <c r="BS139" s="116"/>
      <c r="BT139" s="116"/>
      <c r="BU139" s="116"/>
      <c r="BV139" s="116"/>
      <c r="BW139" s="116"/>
      <c r="BX139" s="116"/>
      <c r="BY139" s="116"/>
      <c r="BZ139" s="116"/>
      <c r="CA139" s="116"/>
      <c r="CB139" s="116"/>
      <c r="CC139" s="116"/>
      <c r="CD139" s="116"/>
      <c r="CE139" s="116"/>
      <c r="CF139" s="116"/>
      <c r="CG139" s="116"/>
      <c r="CH139" s="116"/>
      <c r="CI139" s="116"/>
      <c r="CJ139" s="116"/>
      <c r="CK139" s="116"/>
      <c r="CL139" s="116"/>
      <c r="CM139" s="116"/>
      <c r="CN139" s="116"/>
      <c r="CO139" s="116"/>
      <c r="CP139" s="116"/>
      <c r="CQ139" s="116"/>
      <c r="CR139" s="116"/>
      <c r="CS139" s="116"/>
      <c r="CT139" s="116"/>
      <c r="CU139" s="116"/>
      <c r="CV139" s="116"/>
      <c r="CW139" s="116"/>
      <c r="CX139" s="116"/>
      <c r="CY139" s="116"/>
      <c r="CZ139" s="116"/>
      <c r="DA139" s="116"/>
      <c r="DB139" s="116"/>
      <c r="DC139" s="116"/>
      <c r="DD139" s="116"/>
      <c r="DE139" s="116"/>
      <c r="DF139" s="116"/>
      <c r="DG139" s="116"/>
      <c r="DH139" s="116"/>
      <c r="DI139" s="116"/>
      <c r="DJ139" s="116"/>
      <c r="DK139" s="116"/>
      <c r="DL139" s="116"/>
      <c r="DM139" s="116"/>
      <c r="DN139" s="116"/>
      <c r="DO139" s="116"/>
      <c r="DP139" s="116"/>
      <c r="DQ139" s="116"/>
      <c r="DR139" s="116"/>
      <c r="DS139" s="116"/>
      <c r="DT139" s="116"/>
      <c r="DU139" s="116"/>
      <c r="DV139" s="116"/>
      <c r="DW139" s="116"/>
      <c r="DX139" s="116"/>
      <c r="DY139" s="116"/>
      <c r="DZ139" s="116"/>
      <c r="EA139" s="116"/>
      <c r="EB139" s="116"/>
      <c r="EC139" s="116"/>
      <c r="ED139" s="116"/>
      <c r="EE139" s="116"/>
      <c r="EF139" s="116"/>
    </row>
    <row r="140" spans="2:160" ht="14.5" x14ac:dyDescent="0.35">
      <c r="B140" s="650" t="s">
        <v>4352</v>
      </c>
      <c r="C140" s="125"/>
      <c r="D140" s="125"/>
      <c r="E140" s="125"/>
      <c r="I140" s="249"/>
      <c r="Y140" s="116"/>
      <c r="Z140" s="116"/>
      <c r="AA140" s="116" t="s">
        <v>7385</v>
      </c>
      <c r="AB140" s="116"/>
      <c r="AC140" s="116"/>
      <c r="AD140" s="116" t="s">
        <v>7386</v>
      </c>
      <c r="AE140" s="116" t="s">
        <v>7387</v>
      </c>
      <c r="AF140" s="116" t="s">
        <v>7388</v>
      </c>
      <c r="AG140" s="116"/>
      <c r="AH140" s="116"/>
      <c r="AI140" s="116"/>
      <c r="AJ140" s="116"/>
      <c r="AK140" s="116"/>
      <c r="AL140" s="116"/>
      <c r="AM140" s="116"/>
      <c r="AN140" s="116" t="s">
        <v>7389</v>
      </c>
      <c r="AO140" s="116"/>
      <c r="AP140" s="116"/>
      <c r="AQ140" s="116" t="s">
        <v>7390</v>
      </c>
      <c r="AR140" s="116"/>
      <c r="AS140" s="116"/>
      <c r="AT140" s="116"/>
      <c r="AU140" s="116"/>
      <c r="AV140" s="116"/>
      <c r="AW140" s="116"/>
      <c r="AX140" s="116"/>
      <c r="AY140" s="116"/>
      <c r="AZ140" s="116"/>
      <c r="BA140" s="116"/>
      <c r="BB140" s="116"/>
      <c r="BC140" s="116"/>
      <c r="BD140" s="116"/>
      <c r="BE140" s="116"/>
      <c r="BF140" s="116"/>
      <c r="BG140" s="116"/>
      <c r="BH140" s="116"/>
      <c r="BI140" s="116"/>
      <c r="BJ140" s="116"/>
      <c r="BK140" s="116"/>
      <c r="BL140" s="116"/>
      <c r="BM140" s="116"/>
      <c r="BN140" s="116"/>
      <c r="BO140" s="116"/>
      <c r="BP140" s="116"/>
      <c r="BQ140" s="116"/>
      <c r="BR140" s="116"/>
      <c r="BS140" s="116"/>
      <c r="BT140" s="116"/>
      <c r="BU140" s="116"/>
      <c r="BV140" s="116"/>
      <c r="BW140" s="116"/>
      <c r="BX140" s="116"/>
      <c r="BY140" s="116"/>
      <c r="BZ140" s="116"/>
      <c r="CA140" s="116"/>
      <c r="CB140" s="116"/>
      <c r="CC140" s="116"/>
      <c r="CD140" s="116"/>
      <c r="CE140" s="116"/>
      <c r="CF140" s="116"/>
      <c r="CG140" s="116"/>
      <c r="CH140" s="116"/>
      <c r="CI140" s="116"/>
      <c r="CJ140" s="116"/>
      <c r="CK140" s="116"/>
      <c r="CL140" s="116"/>
      <c r="CM140" s="116"/>
      <c r="CN140" s="116"/>
      <c r="CO140" s="116"/>
      <c r="CP140" s="116"/>
      <c r="CQ140" s="116"/>
      <c r="CR140" s="116"/>
      <c r="CS140" s="116"/>
      <c r="CT140" s="116"/>
      <c r="CU140" s="116"/>
      <c r="CV140" s="116"/>
      <c r="CW140" s="116"/>
      <c r="CX140" s="116"/>
      <c r="CY140" s="116"/>
      <c r="CZ140" s="116"/>
      <c r="DA140" s="116"/>
      <c r="DB140" s="116"/>
      <c r="DC140" s="116"/>
      <c r="DD140" s="116"/>
      <c r="DE140" s="116"/>
      <c r="DF140" s="116"/>
      <c r="DG140" s="116"/>
      <c r="DH140" s="116"/>
      <c r="DI140" s="116"/>
      <c r="DJ140" s="116"/>
      <c r="DK140" s="116"/>
      <c r="DL140" s="116"/>
      <c r="DM140" s="116"/>
      <c r="DN140" s="116"/>
      <c r="DO140" s="116"/>
      <c r="DP140" s="116"/>
      <c r="DQ140" s="116"/>
      <c r="DR140" s="116"/>
      <c r="DS140" s="116"/>
      <c r="DT140" s="116"/>
      <c r="DU140" s="116"/>
      <c r="DV140" s="116"/>
      <c r="DW140" s="116"/>
      <c r="DX140" s="116"/>
      <c r="DY140" s="116"/>
      <c r="DZ140" s="116"/>
      <c r="EA140" s="116"/>
      <c r="EB140" s="116"/>
      <c r="EC140" s="116"/>
      <c r="ED140" s="116"/>
      <c r="EE140" s="116"/>
      <c r="EF140" s="116"/>
    </row>
    <row r="141" spans="2:160" ht="14.5" x14ac:dyDescent="0.35">
      <c r="B141" s="794" t="str">
        <f>IF($V$27=3,$O$143,"")</f>
        <v/>
      </c>
      <c r="C141" s="125"/>
      <c r="D141" s="651"/>
      <c r="E141" s="125"/>
      <c r="F141" s="224" t="s">
        <v>4306</v>
      </c>
      <c r="G141" s="794" t="str">
        <f>IF($V$27=3,$O$144,"")</f>
        <v/>
      </c>
      <c r="H141" s="794"/>
      <c r="I141" s="452"/>
      <c r="Y141" s="116"/>
      <c r="Z141" s="116"/>
      <c r="AA141" s="116" t="s">
        <v>7391</v>
      </c>
      <c r="AB141" s="116"/>
      <c r="AC141" s="116"/>
      <c r="AD141" s="116" t="s">
        <v>7392</v>
      </c>
      <c r="AE141" s="116" t="s">
        <v>7393</v>
      </c>
      <c r="AF141" s="116" t="s">
        <v>7394</v>
      </c>
      <c r="AG141" s="116"/>
      <c r="AH141" s="116"/>
      <c r="AI141" s="116"/>
      <c r="AJ141" s="116"/>
      <c r="AK141" s="116"/>
      <c r="AL141" s="116"/>
      <c r="AM141" s="116"/>
      <c r="AN141" s="116" t="s">
        <v>7395</v>
      </c>
      <c r="AO141" s="116"/>
      <c r="AP141" s="116"/>
      <c r="AQ141" s="116" t="s">
        <v>7396</v>
      </c>
      <c r="AR141" s="116"/>
      <c r="AS141" s="116"/>
      <c r="AT141" s="116"/>
      <c r="AU141" s="116"/>
      <c r="AV141" s="116"/>
      <c r="AW141" s="116"/>
      <c r="AX141" s="116"/>
      <c r="AY141" s="116"/>
      <c r="AZ141" s="116"/>
      <c r="BA141" s="116"/>
      <c r="BB141" s="116"/>
      <c r="BC141" s="116"/>
      <c r="BD141" s="116"/>
      <c r="BE141" s="116"/>
      <c r="BF141" s="116"/>
      <c r="BG141" s="116"/>
      <c r="BH141" s="116"/>
      <c r="BI141" s="116"/>
      <c r="BJ141" s="116"/>
      <c r="BK141" s="116"/>
      <c r="BL141" s="116"/>
      <c r="BM141" s="116"/>
      <c r="BN141" s="116"/>
      <c r="BO141" s="116"/>
      <c r="BP141" s="116"/>
      <c r="BQ141" s="116"/>
      <c r="BR141" s="116"/>
      <c r="BS141" s="116"/>
      <c r="BT141" s="116"/>
      <c r="BU141" s="116"/>
      <c r="BV141" s="116"/>
      <c r="BW141" s="116"/>
      <c r="BX141" s="116"/>
      <c r="BY141" s="116"/>
      <c r="BZ141" s="116"/>
      <c r="CA141" s="116"/>
      <c r="CB141" s="116"/>
      <c r="CC141" s="116"/>
      <c r="CD141" s="116"/>
      <c r="CE141" s="116"/>
      <c r="CF141" s="116"/>
      <c r="CG141" s="116"/>
      <c r="CH141" s="116"/>
      <c r="CI141" s="116"/>
      <c r="CJ141" s="116"/>
      <c r="CK141" s="116"/>
      <c r="CL141" s="116"/>
      <c r="CM141" s="116"/>
      <c r="CN141" s="116"/>
      <c r="CO141" s="116"/>
      <c r="CP141" s="116"/>
      <c r="CQ141" s="116"/>
      <c r="CR141" s="116"/>
      <c r="CS141" s="116"/>
      <c r="CT141" s="116"/>
      <c r="CU141" s="116"/>
      <c r="CV141" s="116"/>
      <c r="CW141" s="116"/>
      <c r="CX141" s="116"/>
      <c r="CY141" s="116"/>
      <c r="CZ141" s="116"/>
      <c r="DA141" s="116"/>
      <c r="DB141" s="116"/>
      <c r="DC141" s="116"/>
      <c r="DD141" s="116"/>
      <c r="DE141" s="116"/>
      <c r="DF141" s="116"/>
      <c r="DG141" s="116"/>
      <c r="DH141" s="116"/>
      <c r="DI141" s="116"/>
      <c r="DJ141" s="116"/>
      <c r="DK141" s="116"/>
      <c r="DL141" s="116"/>
      <c r="DM141" s="116"/>
      <c r="DN141" s="116"/>
      <c r="DO141" s="116"/>
      <c r="DP141" s="116"/>
      <c r="DQ141" s="116"/>
      <c r="DR141" s="116"/>
      <c r="DS141" s="116"/>
      <c r="DT141" s="116"/>
      <c r="DU141" s="116"/>
      <c r="DV141" s="116"/>
      <c r="DW141" s="116"/>
      <c r="DX141" s="116"/>
      <c r="DY141" s="116"/>
      <c r="DZ141" s="116"/>
      <c r="EA141" s="116"/>
      <c r="EB141" s="116"/>
      <c r="EC141" s="116"/>
      <c r="ED141" s="116"/>
      <c r="EE141" s="116"/>
      <c r="EF141" s="116"/>
    </row>
    <row r="142" spans="2:160" ht="14.5" x14ac:dyDescent="0.35">
      <c r="B142" s="795"/>
      <c r="C142" s="125"/>
      <c r="D142" s="74"/>
      <c r="E142" s="125"/>
      <c r="G142" s="795"/>
      <c r="H142" s="795"/>
      <c r="I142" s="452"/>
      <c r="Y142" s="116"/>
      <c r="Z142" s="116"/>
      <c r="AA142" s="116" t="s">
        <v>7397</v>
      </c>
      <c r="AB142" s="116"/>
      <c r="AC142" s="116"/>
      <c r="AD142" s="116" t="s">
        <v>7398</v>
      </c>
      <c r="AE142" s="116" t="s">
        <v>7399</v>
      </c>
      <c r="AF142" s="116" t="s">
        <v>7400</v>
      </c>
      <c r="AG142" s="116"/>
      <c r="AH142" s="116"/>
      <c r="AI142" s="116"/>
      <c r="AJ142" s="116"/>
      <c r="AK142" s="116"/>
      <c r="AL142" s="116"/>
      <c r="AM142" s="116"/>
      <c r="AN142" s="116" t="s">
        <v>7401</v>
      </c>
      <c r="AO142" s="116"/>
      <c r="AP142" s="116"/>
      <c r="AQ142" s="116" t="s">
        <v>7402</v>
      </c>
      <c r="AR142" s="116"/>
      <c r="AS142" s="116"/>
      <c r="AT142" s="116"/>
      <c r="AU142" s="116"/>
      <c r="AV142" s="116"/>
      <c r="AW142" s="116"/>
      <c r="AX142" s="116"/>
      <c r="AY142" s="116"/>
      <c r="AZ142" s="116"/>
      <c r="BA142" s="116"/>
      <c r="BB142" s="116"/>
      <c r="BC142" s="116"/>
      <c r="BD142" s="116"/>
      <c r="BE142" s="116"/>
      <c r="BF142" s="116"/>
      <c r="BG142" s="116"/>
      <c r="BH142" s="116"/>
      <c r="BI142" s="116"/>
      <c r="BJ142" s="116"/>
      <c r="BK142" s="116"/>
      <c r="BL142" s="116"/>
      <c r="BM142" s="116"/>
      <c r="BN142" s="116"/>
      <c r="BO142" s="116"/>
      <c r="BP142" s="116"/>
      <c r="BQ142" s="116"/>
      <c r="BR142" s="116"/>
      <c r="BS142" s="116"/>
      <c r="BT142" s="116"/>
      <c r="BU142" s="116"/>
      <c r="BV142" s="116"/>
      <c r="BW142" s="116"/>
      <c r="BX142" s="116"/>
      <c r="BY142" s="116"/>
      <c r="BZ142" s="116"/>
      <c r="CA142" s="116"/>
      <c r="CB142" s="116"/>
      <c r="CC142" s="116"/>
      <c r="CD142" s="116"/>
      <c r="CE142" s="116"/>
      <c r="CF142" s="116"/>
      <c r="CG142" s="116"/>
      <c r="CH142" s="116"/>
      <c r="CI142" s="116"/>
      <c r="CJ142" s="116"/>
      <c r="CK142" s="116"/>
      <c r="CL142" s="116"/>
      <c r="CM142" s="116"/>
      <c r="CN142" s="116"/>
      <c r="CO142" s="116"/>
      <c r="CP142" s="116"/>
      <c r="CQ142" s="116"/>
      <c r="CR142" s="116"/>
      <c r="CS142" s="116"/>
      <c r="CT142" s="116"/>
      <c r="CU142" s="116"/>
      <c r="CV142" s="116"/>
      <c r="CW142" s="116"/>
      <c r="CX142" s="116"/>
      <c r="CY142" s="116"/>
      <c r="CZ142" s="116"/>
      <c r="DA142" s="116"/>
      <c r="DB142" s="116"/>
      <c r="DC142" s="116"/>
      <c r="DD142" s="116"/>
      <c r="DE142" s="116"/>
      <c r="DF142" s="116"/>
      <c r="DG142" s="116"/>
      <c r="DH142" s="116"/>
      <c r="DI142" s="116"/>
      <c r="DJ142" s="116"/>
      <c r="DK142" s="116"/>
      <c r="DL142" s="116"/>
      <c r="DM142" s="116"/>
      <c r="DN142" s="116"/>
      <c r="DO142" s="116"/>
      <c r="DP142" s="116"/>
      <c r="DQ142" s="116"/>
      <c r="DR142" s="116"/>
      <c r="DS142" s="116"/>
      <c r="DT142" s="116"/>
      <c r="DU142" s="116"/>
      <c r="DV142" s="116"/>
      <c r="DW142" s="116"/>
      <c r="DX142" s="116"/>
      <c r="DY142" s="116"/>
      <c r="DZ142" s="116"/>
      <c r="EA142" s="116"/>
      <c r="EB142" s="116"/>
      <c r="EC142" s="116"/>
      <c r="ED142" s="116"/>
      <c r="EE142" s="116"/>
      <c r="EF142" s="116"/>
    </row>
    <row r="143" spans="2:160" s="121" customFormat="1" ht="107" customHeight="1" x14ac:dyDescent="0.35">
      <c r="B143" s="158" t="s">
        <v>4127</v>
      </c>
      <c r="C143" s="158" t="s">
        <v>4130</v>
      </c>
      <c r="D143" s="158" t="s">
        <v>4131</v>
      </c>
      <c r="E143" s="158" t="s">
        <v>8449</v>
      </c>
      <c r="F143" s="158" t="s">
        <v>8845</v>
      </c>
      <c r="G143" s="158" t="s">
        <v>8846</v>
      </c>
      <c r="H143" s="158" t="s">
        <v>8847</v>
      </c>
      <c r="O143" s="121" t="s">
        <v>8608</v>
      </c>
      <c r="V143" s="55"/>
      <c r="W143" s="55"/>
      <c r="X143" s="55"/>
      <c r="Y143" s="116"/>
      <c r="Z143" s="116"/>
      <c r="AA143" s="116" t="s">
        <v>7403</v>
      </c>
      <c r="AB143" s="116"/>
      <c r="AC143" s="116"/>
      <c r="AD143" s="116" t="s">
        <v>7404</v>
      </c>
      <c r="AE143" s="116" t="s">
        <v>7405</v>
      </c>
      <c r="AF143" s="116" t="s">
        <v>7406</v>
      </c>
      <c r="AG143" s="116"/>
      <c r="AH143" s="116"/>
      <c r="AI143" s="116"/>
      <c r="AJ143" s="116"/>
      <c r="AK143" s="116"/>
      <c r="AL143" s="116"/>
      <c r="AM143" s="116"/>
      <c r="AN143" s="116" t="s">
        <v>7407</v>
      </c>
      <c r="AO143" s="116"/>
      <c r="AP143" s="116"/>
      <c r="AQ143" s="116" t="s">
        <v>7408</v>
      </c>
      <c r="AR143" s="116"/>
      <c r="AS143" s="116"/>
      <c r="AT143" s="116"/>
      <c r="AU143" s="116"/>
      <c r="AV143" s="116"/>
      <c r="AW143" s="116"/>
      <c r="AX143" s="116"/>
      <c r="AY143" s="116"/>
      <c r="AZ143" s="116"/>
      <c r="BA143" s="116"/>
      <c r="BB143" s="116"/>
      <c r="BC143" s="116"/>
      <c r="BD143" s="116"/>
      <c r="BE143" s="116"/>
      <c r="BF143" s="116"/>
      <c r="BG143" s="116"/>
      <c r="BH143" s="116"/>
      <c r="BI143" s="116"/>
      <c r="BJ143" s="116"/>
      <c r="BK143" s="116"/>
      <c r="BL143" s="116"/>
      <c r="BM143" s="116"/>
      <c r="BN143" s="116"/>
      <c r="BO143" s="116"/>
      <c r="BP143" s="116"/>
      <c r="BQ143" s="116"/>
      <c r="BR143" s="116"/>
      <c r="BS143" s="116"/>
      <c r="BT143" s="116"/>
      <c r="BU143" s="116"/>
      <c r="BV143" s="116"/>
      <c r="BW143" s="116"/>
      <c r="BX143" s="116"/>
      <c r="BY143" s="116"/>
      <c r="BZ143" s="116"/>
      <c r="CA143" s="116"/>
      <c r="CB143" s="116"/>
      <c r="CC143" s="116"/>
      <c r="CD143" s="116"/>
      <c r="CE143" s="116"/>
      <c r="CF143" s="116"/>
      <c r="CG143" s="116"/>
      <c r="CH143" s="116"/>
      <c r="CI143" s="116"/>
      <c r="CJ143" s="116"/>
      <c r="CK143" s="116"/>
      <c r="CL143" s="116"/>
      <c r="CM143" s="116"/>
      <c r="CN143" s="116"/>
      <c r="CO143" s="116"/>
      <c r="CP143" s="116"/>
      <c r="CQ143" s="116"/>
      <c r="CR143" s="116"/>
      <c r="CS143" s="116"/>
      <c r="CT143" s="116"/>
      <c r="CU143" s="116"/>
      <c r="CV143" s="116"/>
      <c r="CW143" s="116"/>
      <c r="CX143" s="116"/>
      <c r="CY143" s="116"/>
      <c r="CZ143" s="116"/>
      <c r="DA143" s="116"/>
      <c r="DB143" s="116"/>
      <c r="DC143" s="116"/>
      <c r="DD143" s="116"/>
      <c r="DE143" s="116"/>
      <c r="DF143" s="116"/>
      <c r="DG143" s="116"/>
      <c r="DH143" s="116"/>
      <c r="DI143" s="116"/>
      <c r="DJ143" s="116"/>
      <c r="DK143" s="116"/>
      <c r="DL143" s="116"/>
      <c r="DM143" s="116"/>
      <c r="DN143" s="116"/>
      <c r="DO143" s="116"/>
      <c r="DP143" s="116"/>
      <c r="DQ143" s="116"/>
      <c r="DR143" s="116"/>
      <c r="DS143" s="116"/>
      <c r="DT143" s="116"/>
      <c r="DU143" s="116"/>
      <c r="DV143" s="116"/>
      <c r="DW143" s="116"/>
      <c r="DX143" s="116"/>
      <c r="DY143" s="116"/>
      <c r="DZ143" s="116"/>
      <c r="EA143" s="116"/>
      <c r="EB143" s="116"/>
      <c r="EC143" s="116"/>
      <c r="ED143" s="116"/>
      <c r="EE143" s="116"/>
      <c r="EF143" s="116"/>
      <c r="EG143" s="126"/>
      <c r="EH143" s="126"/>
      <c r="EI143" s="126"/>
      <c r="EJ143" s="126"/>
      <c r="EK143" s="125"/>
      <c r="EL143" s="125"/>
      <c r="EM143" s="125"/>
      <c r="EN143" s="125"/>
      <c r="EO143" s="117"/>
      <c r="EP143" s="117"/>
      <c r="EQ143" s="117"/>
      <c r="ER143" s="117"/>
      <c r="ES143" s="117"/>
      <c r="ET143" s="117"/>
      <c r="EU143" s="117"/>
      <c r="EV143" s="117"/>
      <c r="EW143" s="117"/>
      <c r="EX143" s="117"/>
      <c r="EY143" s="117"/>
      <c r="EZ143" s="117"/>
      <c r="FA143" s="117"/>
      <c r="FB143" s="117"/>
      <c r="FC143" s="117"/>
      <c r="FD143" s="117"/>
    </row>
    <row r="144" spans="2:160" ht="14.5" x14ac:dyDescent="0.35">
      <c r="B144" s="255"/>
      <c r="C144" s="255"/>
      <c r="D144" s="255"/>
      <c r="E144" s="255"/>
      <c r="F144" s="255"/>
      <c r="G144" s="255"/>
      <c r="H144" s="255"/>
      <c r="O144" s="253" t="s">
        <v>8609</v>
      </c>
      <c r="Y144" s="116"/>
      <c r="Z144" s="116"/>
      <c r="AA144" s="116" t="s">
        <v>7409</v>
      </c>
      <c r="AB144" s="116"/>
      <c r="AC144" s="116"/>
      <c r="AD144" s="116" t="s">
        <v>7410</v>
      </c>
      <c r="AE144" s="116" t="s">
        <v>7411</v>
      </c>
      <c r="AF144" s="116" t="s">
        <v>7412</v>
      </c>
      <c r="AG144" s="116"/>
      <c r="AH144" s="116"/>
      <c r="AI144" s="116"/>
      <c r="AJ144" s="116"/>
      <c r="AK144" s="116"/>
      <c r="AL144" s="116"/>
      <c r="AM144" s="116"/>
      <c r="AN144" s="116" t="s">
        <v>7413</v>
      </c>
      <c r="AO144" s="116"/>
      <c r="AP144" s="116"/>
      <c r="AQ144" s="116" t="s">
        <v>7414</v>
      </c>
      <c r="AR144" s="116"/>
      <c r="AS144" s="116"/>
      <c r="AT144" s="116"/>
      <c r="AU144" s="116"/>
      <c r="AV144" s="116"/>
      <c r="AW144" s="116"/>
      <c r="AX144" s="116"/>
      <c r="AY144" s="116"/>
      <c r="AZ144" s="116"/>
      <c r="BA144" s="116"/>
      <c r="BB144" s="116"/>
      <c r="BC144" s="116"/>
      <c r="BD144" s="116"/>
      <c r="BE144" s="116"/>
      <c r="BF144" s="116"/>
      <c r="BG144" s="116"/>
      <c r="BH144" s="116"/>
      <c r="BI144" s="116"/>
      <c r="BJ144" s="116"/>
      <c r="BK144" s="116"/>
      <c r="BL144" s="116"/>
      <c r="BM144" s="116"/>
      <c r="BN144" s="116"/>
      <c r="BO144" s="116"/>
      <c r="BP144" s="116"/>
      <c r="BQ144" s="116"/>
      <c r="BR144" s="116"/>
      <c r="BS144" s="116"/>
      <c r="BT144" s="116"/>
      <c r="BU144" s="116"/>
      <c r="BV144" s="116"/>
      <c r="BW144" s="116"/>
      <c r="BX144" s="116"/>
      <c r="BY144" s="116"/>
      <c r="BZ144" s="116"/>
      <c r="CA144" s="116"/>
      <c r="CB144" s="116"/>
      <c r="CC144" s="116"/>
      <c r="CD144" s="116"/>
      <c r="CE144" s="116"/>
      <c r="CF144" s="116"/>
      <c r="CG144" s="116"/>
      <c r="CH144" s="116"/>
      <c r="CI144" s="116"/>
      <c r="CJ144" s="116"/>
      <c r="CK144" s="116"/>
      <c r="CL144" s="116"/>
      <c r="CM144" s="116"/>
      <c r="CN144" s="116"/>
      <c r="CO144" s="116"/>
      <c r="CP144" s="116"/>
      <c r="CQ144" s="116"/>
      <c r="CR144" s="116"/>
      <c r="CS144" s="116"/>
      <c r="CT144" s="116"/>
      <c r="CU144" s="116"/>
      <c r="CV144" s="116"/>
      <c r="CW144" s="116"/>
      <c r="CX144" s="116"/>
      <c r="CY144" s="116"/>
      <c r="CZ144" s="116"/>
      <c r="DA144" s="116"/>
      <c r="DB144" s="116"/>
      <c r="DC144" s="116"/>
      <c r="DD144" s="116"/>
      <c r="DE144" s="116"/>
      <c r="DF144" s="116"/>
      <c r="DG144" s="116"/>
      <c r="DH144" s="116"/>
      <c r="DI144" s="116"/>
      <c r="DJ144" s="116"/>
      <c r="DK144" s="116"/>
      <c r="DL144" s="116"/>
      <c r="DM144" s="116"/>
      <c r="DN144" s="116"/>
      <c r="DO144" s="116"/>
      <c r="DP144" s="116"/>
      <c r="DQ144" s="116"/>
      <c r="DR144" s="116"/>
      <c r="DS144" s="116"/>
      <c r="DT144" s="116"/>
      <c r="DU144" s="116"/>
      <c r="DV144" s="116"/>
      <c r="DW144" s="116"/>
      <c r="DX144" s="116"/>
      <c r="DY144" s="116"/>
      <c r="DZ144" s="116"/>
      <c r="EA144" s="116"/>
      <c r="EB144" s="116"/>
      <c r="EC144" s="116"/>
      <c r="ED144" s="116"/>
      <c r="EE144" s="116"/>
      <c r="EF144" s="116"/>
    </row>
    <row r="145" spans="2:136" ht="14.5" x14ac:dyDescent="0.35">
      <c r="O145" s="251"/>
      <c r="Y145" s="116"/>
      <c r="Z145" s="116"/>
      <c r="AA145" s="116" t="s">
        <v>7415</v>
      </c>
      <c r="AB145" s="116"/>
      <c r="AC145" s="116"/>
      <c r="AD145" s="116" t="s">
        <v>7416</v>
      </c>
      <c r="AE145" s="116" t="s">
        <v>7417</v>
      </c>
      <c r="AF145" s="116" t="s">
        <v>7418</v>
      </c>
      <c r="AG145" s="116"/>
      <c r="AH145" s="116"/>
      <c r="AI145" s="116"/>
      <c r="AJ145" s="116"/>
      <c r="AK145" s="116"/>
      <c r="AL145" s="116"/>
      <c r="AM145" s="116"/>
      <c r="AN145" s="116" t="s">
        <v>7419</v>
      </c>
      <c r="AO145" s="116"/>
      <c r="AP145" s="116"/>
      <c r="AQ145" s="116" t="s">
        <v>7420</v>
      </c>
      <c r="AR145" s="116"/>
      <c r="AS145" s="116"/>
      <c r="AT145" s="116"/>
      <c r="AU145" s="116"/>
      <c r="AV145" s="116"/>
      <c r="AW145" s="116"/>
      <c r="AX145" s="116"/>
      <c r="AY145" s="116"/>
      <c r="AZ145" s="116"/>
      <c r="BA145" s="116"/>
      <c r="BB145" s="116"/>
      <c r="BC145" s="116"/>
      <c r="BD145" s="116"/>
      <c r="BE145" s="116"/>
      <c r="BF145" s="116"/>
      <c r="BG145" s="116"/>
      <c r="BH145" s="116"/>
      <c r="BI145" s="116"/>
      <c r="BJ145" s="116"/>
      <c r="BK145" s="116"/>
      <c r="BL145" s="116"/>
      <c r="BM145" s="116"/>
      <c r="BN145" s="116"/>
      <c r="BO145" s="116"/>
      <c r="BP145" s="116"/>
      <c r="BQ145" s="116"/>
      <c r="BR145" s="116"/>
      <c r="BS145" s="116"/>
      <c r="BT145" s="116"/>
      <c r="BU145" s="116"/>
      <c r="BV145" s="116"/>
      <c r="BW145" s="116"/>
      <c r="BX145" s="116"/>
      <c r="BY145" s="116"/>
      <c r="BZ145" s="116"/>
      <c r="CA145" s="116"/>
      <c r="CB145" s="116"/>
      <c r="CC145" s="116"/>
      <c r="CD145" s="116"/>
      <c r="CE145" s="116"/>
      <c r="CF145" s="116"/>
      <c r="CG145" s="116"/>
      <c r="CH145" s="116"/>
      <c r="CI145" s="116"/>
      <c r="CJ145" s="116"/>
      <c r="CK145" s="116"/>
      <c r="CL145" s="116"/>
      <c r="CM145" s="116"/>
      <c r="CN145" s="116"/>
      <c r="CO145" s="116"/>
      <c r="CP145" s="116"/>
      <c r="CQ145" s="116"/>
      <c r="CR145" s="116"/>
      <c r="CS145" s="116"/>
      <c r="CT145" s="116"/>
      <c r="CU145" s="116"/>
      <c r="CV145" s="116"/>
      <c r="CW145" s="116"/>
      <c r="CX145" s="116"/>
      <c r="CY145" s="116"/>
      <c r="CZ145" s="116"/>
      <c r="DA145" s="116"/>
      <c r="DB145" s="116"/>
      <c r="DC145" s="116"/>
      <c r="DD145" s="116"/>
      <c r="DE145" s="116"/>
      <c r="DF145" s="116"/>
      <c r="DG145" s="116"/>
      <c r="DH145" s="116"/>
      <c r="DI145" s="116"/>
      <c r="DJ145" s="116"/>
      <c r="DK145" s="116"/>
      <c r="DL145" s="116"/>
      <c r="DM145" s="116"/>
      <c r="DN145" s="116"/>
      <c r="DO145" s="116"/>
      <c r="DP145" s="116"/>
      <c r="DQ145" s="116"/>
      <c r="DR145" s="116"/>
      <c r="DS145" s="116"/>
      <c r="DT145" s="116"/>
      <c r="DU145" s="116"/>
      <c r="DV145" s="116"/>
      <c r="DW145" s="116"/>
      <c r="DX145" s="116"/>
      <c r="DY145" s="116"/>
      <c r="DZ145" s="116"/>
      <c r="EA145" s="116"/>
      <c r="EB145" s="116"/>
      <c r="EC145" s="116"/>
      <c r="ED145" s="116"/>
      <c r="EE145" s="116"/>
      <c r="EF145" s="116"/>
    </row>
    <row r="146" spans="2:136" ht="14.5" x14ac:dyDescent="0.35">
      <c r="O146" s="250"/>
      <c r="Y146" s="116"/>
      <c r="Z146" s="116"/>
      <c r="AA146" s="116" t="s">
        <v>7421</v>
      </c>
      <c r="AB146" s="116"/>
      <c r="AC146" s="116"/>
      <c r="AD146" s="116" t="s">
        <v>7422</v>
      </c>
      <c r="AE146" s="116" t="s">
        <v>7423</v>
      </c>
      <c r="AF146" s="116" t="s">
        <v>7424</v>
      </c>
      <c r="AG146" s="116"/>
      <c r="AH146" s="116"/>
      <c r="AI146" s="116"/>
      <c r="AJ146" s="116"/>
      <c r="AK146" s="116"/>
      <c r="AL146" s="116"/>
      <c r="AM146" s="116"/>
      <c r="AN146" s="116" t="s">
        <v>7425</v>
      </c>
      <c r="AO146" s="116"/>
      <c r="AP146" s="116"/>
      <c r="AQ146" s="116" t="s">
        <v>7426</v>
      </c>
      <c r="AR146" s="116"/>
      <c r="AS146" s="116"/>
      <c r="AT146" s="116"/>
      <c r="AU146" s="116"/>
      <c r="AV146" s="116"/>
      <c r="AW146" s="116"/>
      <c r="AX146" s="116"/>
      <c r="AY146" s="116"/>
      <c r="AZ146" s="116"/>
      <c r="BA146" s="116"/>
      <c r="BB146" s="116"/>
      <c r="BC146" s="116"/>
      <c r="BD146" s="116"/>
      <c r="BE146" s="116"/>
      <c r="BF146" s="116"/>
      <c r="BG146" s="116"/>
      <c r="BH146" s="116"/>
      <c r="BI146" s="116"/>
      <c r="BJ146" s="116"/>
      <c r="BK146" s="116"/>
      <c r="BL146" s="116"/>
      <c r="BM146" s="116"/>
      <c r="BN146" s="116"/>
      <c r="BO146" s="116"/>
      <c r="BP146" s="116"/>
      <c r="BQ146" s="116"/>
      <c r="BR146" s="116"/>
      <c r="BS146" s="116"/>
      <c r="BT146" s="116"/>
      <c r="BU146" s="116"/>
      <c r="BV146" s="116"/>
      <c r="BW146" s="116"/>
      <c r="BX146" s="116"/>
      <c r="BY146" s="116"/>
      <c r="BZ146" s="116"/>
      <c r="CA146" s="116"/>
      <c r="CB146" s="116"/>
      <c r="CC146" s="116"/>
      <c r="CD146" s="116"/>
      <c r="CE146" s="116"/>
      <c r="CF146" s="116"/>
      <c r="CG146" s="116"/>
      <c r="CH146" s="116"/>
      <c r="CI146" s="116"/>
      <c r="CJ146" s="116"/>
      <c r="CK146" s="116"/>
      <c r="CL146" s="116"/>
      <c r="CM146" s="116"/>
      <c r="CN146" s="116"/>
      <c r="CO146" s="116"/>
      <c r="CP146" s="116"/>
      <c r="CQ146" s="116"/>
      <c r="CR146" s="116"/>
      <c r="CS146" s="116"/>
      <c r="CT146" s="116"/>
      <c r="CU146" s="116"/>
      <c r="CV146" s="116"/>
      <c r="CW146" s="116"/>
      <c r="CX146" s="116"/>
      <c r="CY146" s="116"/>
      <c r="CZ146" s="116"/>
      <c r="DA146" s="116"/>
      <c r="DB146" s="116"/>
      <c r="DC146" s="116"/>
      <c r="DD146" s="116"/>
      <c r="DE146" s="116"/>
      <c r="DF146" s="116"/>
      <c r="DG146" s="116"/>
      <c r="DH146" s="116"/>
      <c r="DI146" s="116"/>
      <c r="DJ146" s="116"/>
      <c r="DK146" s="116"/>
      <c r="DL146" s="116"/>
      <c r="DM146" s="116"/>
      <c r="DN146" s="116"/>
      <c r="DO146" s="116"/>
      <c r="DP146" s="116"/>
      <c r="DQ146" s="116"/>
      <c r="DR146" s="116"/>
      <c r="DS146" s="116"/>
      <c r="DT146" s="116"/>
      <c r="DU146" s="116"/>
      <c r="DV146" s="116"/>
      <c r="DW146" s="116"/>
      <c r="DX146" s="116"/>
      <c r="DY146" s="116"/>
      <c r="DZ146" s="116"/>
      <c r="EA146" s="116"/>
      <c r="EB146" s="116"/>
      <c r="EC146" s="116"/>
      <c r="ED146" s="116"/>
      <c r="EE146" s="116"/>
      <c r="EF146" s="116"/>
    </row>
    <row r="147" spans="2:136" ht="15" customHeight="1" x14ac:dyDescent="0.35">
      <c r="B147" s="160" t="s">
        <v>4353</v>
      </c>
      <c r="F147" s="224" t="s">
        <v>4306</v>
      </c>
      <c r="O147" s="250"/>
      <c r="Y147" s="116"/>
      <c r="Z147" s="116"/>
      <c r="AA147" s="116" t="s">
        <v>7427</v>
      </c>
      <c r="AB147" s="116"/>
      <c r="AC147" s="116"/>
      <c r="AD147" s="116" t="s">
        <v>7428</v>
      </c>
      <c r="AE147" s="116" t="s">
        <v>7429</v>
      </c>
      <c r="AF147" s="116" t="s">
        <v>7430</v>
      </c>
      <c r="AG147" s="116"/>
      <c r="AH147" s="116"/>
      <c r="AI147" s="116"/>
      <c r="AJ147" s="116"/>
      <c r="AK147" s="116"/>
      <c r="AL147" s="116"/>
      <c r="AM147" s="116"/>
      <c r="AN147" s="116" t="s">
        <v>7431</v>
      </c>
      <c r="AO147" s="116"/>
      <c r="AP147" s="116"/>
      <c r="AQ147" s="116" t="s">
        <v>7432</v>
      </c>
      <c r="AR147" s="116"/>
      <c r="AS147" s="116"/>
      <c r="AT147" s="116"/>
      <c r="AU147" s="116"/>
      <c r="AV147" s="116"/>
      <c r="AW147" s="116"/>
      <c r="AX147" s="116"/>
      <c r="AY147" s="116"/>
      <c r="AZ147" s="116"/>
      <c r="BA147" s="116"/>
      <c r="BB147" s="116"/>
      <c r="BC147" s="116"/>
      <c r="BD147" s="116"/>
      <c r="BE147" s="116"/>
      <c r="BF147" s="116"/>
      <c r="BG147" s="116"/>
      <c r="BH147" s="116"/>
      <c r="BI147" s="116"/>
      <c r="BJ147" s="116"/>
      <c r="BK147" s="116"/>
      <c r="BL147" s="116"/>
      <c r="BM147" s="116"/>
      <c r="BN147" s="116"/>
      <c r="BO147" s="116"/>
      <c r="BP147" s="116"/>
      <c r="BQ147" s="116"/>
      <c r="BR147" s="116"/>
      <c r="BS147" s="116"/>
      <c r="BT147" s="116"/>
      <c r="BU147" s="116"/>
      <c r="BV147" s="116"/>
      <c r="BW147" s="116"/>
      <c r="BX147" s="116"/>
      <c r="BY147" s="116"/>
      <c r="BZ147" s="116"/>
      <c r="CA147" s="116"/>
      <c r="CB147" s="116"/>
      <c r="CC147" s="116"/>
      <c r="CD147" s="116"/>
      <c r="CE147" s="116"/>
      <c r="CF147" s="116"/>
      <c r="CG147" s="116"/>
      <c r="CH147" s="116"/>
      <c r="CI147" s="116"/>
      <c r="CJ147" s="116"/>
      <c r="CK147" s="116"/>
      <c r="CL147" s="116"/>
      <c r="CM147" s="116"/>
      <c r="CN147" s="116"/>
      <c r="CO147" s="116"/>
      <c r="CP147" s="116"/>
      <c r="CQ147" s="116"/>
      <c r="CR147" s="116"/>
      <c r="CS147" s="116"/>
      <c r="CT147" s="116"/>
      <c r="CU147" s="116"/>
      <c r="CV147" s="116"/>
      <c r="CW147" s="116"/>
      <c r="CX147" s="116"/>
      <c r="CY147" s="116"/>
      <c r="CZ147" s="116"/>
      <c r="DA147" s="116"/>
      <c r="DB147" s="116"/>
      <c r="DC147" s="116"/>
      <c r="DD147" s="116"/>
      <c r="DE147" s="116"/>
      <c r="DF147" s="116"/>
      <c r="DG147" s="116"/>
      <c r="DH147" s="116"/>
      <c r="DI147" s="116"/>
      <c r="DJ147" s="116"/>
      <c r="DK147" s="116"/>
      <c r="DL147" s="116"/>
      <c r="DM147" s="116"/>
      <c r="DN147" s="116"/>
      <c r="DO147" s="116"/>
      <c r="DP147" s="116"/>
      <c r="DQ147" s="116"/>
      <c r="DR147" s="116"/>
      <c r="DS147" s="116"/>
      <c r="DT147" s="116"/>
      <c r="DU147" s="116"/>
      <c r="DV147" s="116"/>
      <c r="DW147" s="116"/>
      <c r="DX147" s="116"/>
      <c r="DY147" s="116"/>
      <c r="DZ147" s="116"/>
      <c r="EA147" s="116"/>
      <c r="EB147" s="116"/>
      <c r="EC147" s="116"/>
      <c r="ED147" s="116"/>
      <c r="EE147" s="116"/>
      <c r="EF147" s="116"/>
    </row>
    <row r="148" spans="2:136" ht="14.5" x14ac:dyDescent="0.35">
      <c r="Y148" s="116"/>
      <c r="Z148" s="116"/>
      <c r="AA148" s="116" t="s">
        <v>7433</v>
      </c>
      <c r="AB148" s="116"/>
      <c r="AC148" s="116"/>
      <c r="AD148" s="116" t="s">
        <v>7434</v>
      </c>
      <c r="AE148" s="116" t="s">
        <v>7435</v>
      </c>
      <c r="AF148" s="116" t="s">
        <v>7436</v>
      </c>
      <c r="AG148" s="116"/>
      <c r="AH148" s="116"/>
      <c r="AI148" s="116"/>
      <c r="AJ148" s="116"/>
      <c r="AK148" s="116"/>
      <c r="AL148" s="116"/>
      <c r="AM148" s="116"/>
      <c r="AN148" s="116" t="s">
        <v>7437</v>
      </c>
      <c r="AO148" s="116"/>
      <c r="AP148" s="116"/>
      <c r="AQ148" s="116" t="s">
        <v>7438</v>
      </c>
      <c r="AR148" s="116"/>
      <c r="AS148" s="116"/>
      <c r="AT148" s="116"/>
      <c r="AU148" s="116"/>
      <c r="AV148" s="116"/>
      <c r="AW148" s="116"/>
      <c r="AX148" s="116"/>
      <c r="AY148" s="116"/>
      <c r="AZ148" s="116"/>
      <c r="BA148" s="116"/>
      <c r="BB148" s="116"/>
      <c r="BC148" s="116"/>
      <c r="BD148" s="116"/>
      <c r="BE148" s="116"/>
      <c r="BF148" s="116"/>
      <c r="BG148" s="116"/>
      <c r="BH148" s="116"/>
      <c r="BI148" s="116"/>
      <c r="BJ148" s="116"/>
      <c r="BK148" s="116"/>
      <c r="BL148" s="116"/>
      <c r="BM148" s="116"/>
      <c r="BN148" s="116"/>
      <c r="BO148" s="116"/>
      <c r="BP148" s="116"/>
      <c r="BQ148" s="116"/>
      <c r="BR148" s="116"/>
      <c r="BS148" s="116"/>
      <c r="BT148" s="116"/>
      <c r="BU148" s="116"/>
      <c r="BV148" s="116"/>
      <c r="BW148" s="116"/>
      <c r="BX148" s="116"/>
      <c r="BY148" s="116"/>
      <c r="BZ148" s="116"/>
      <c r="CA148" s="116"/>
      <c r="CB148" s="116"/>
      <c r="CC148" s="116"/>
      <c r="CD148" s="116"/>
      <c r="CE148" s="116"/>
      <c r="CF148" s="116"/>
      <c r="CG148" s="116"/>
      <c r="CH148" s="116"/>
      <c r="CI148" s="116"/>
      <c r="CJ148" s="116"/>
      <c r="CK148" s="116"/>
      <c r="CL148" s="116"/>
      <c r="CM148" s="116"/>
      <c r="CN148" s="116"/>
      <c r="CO148" s="116"/>
      <c r="CP148" s="116"/>
      <c r="CQ148" s="116"/>
      <c r="CR148" s="116"/>
      <c r="CS148" s="116"/>
      <c r="CT148" s="116"/>
      <c r="CU148" s="116"/>
      <c r="CV148" s="116"/>
      <c r="CW148" s="116"/>
      <c r="CX148" s="116"/>
      <c r="CY148" s="116"/>
      <c r="CZ148" s="116"/>
      <c r="DA148" s="116"/>
      <c r="DB148" s="116"/>
      <c r="DC148" s="116"/>
      <c r="DD148" s="116"/>
      <c r="DE148" s="116"/>
      <c r="DF148" s="116"/>
      <c r="DG148" s="116"/>
      <c r="DH148" s="116"/>
      <c r="DI148" s="116"/>
      <c r="DJ148" s="116"/>
      <c r="DK148" s="116"/>
      <c r="DL148" s="116"/>
      <c r="DM148" s="116"/>
      <c r="DN148" s="116"/>
      <c r="DO148" s="116"/>
      <c r="DP148" s="116"/>
      <c r="DQ148" s="116"/>
      <c r="DR148" s="116"/>
      <c r="DS148" s="116"/>
      <c r="DT148" s="116"/>
      <c r="DU148" s="116"/>
      <c r="DV148" s="116"/>
      <c r="DW148" s="116"/>
      <c r="DX148" s="116"/>
      <c r="DY148" s="116"/>
      <c r="DZ148" s="116"/>
      <c r="EA148" s="116"/>
      <c r="EB148" s="116"/>
      <c r="EC148" s="116"/>
      <c r="ED148" s="116"/>
      <c r="EE148" s="116"/>
      <c r="EF148" s="116"/>
    </row>
    <row r="149" spans="2:136" ht="77" customHeight="1" x14ac:dyDescent="0.35">
      <c r="B149" s="158" t="s">
        <v>9088</v>
      </c>
      <c r="C149" s="158" t="s">
        <v>9089</v>
      </c>
      <c r="D149" s="158" t="s">
        <v>9031</v>
      </c>
      <c r="E149" s="158" t="s">
        <v>4132</v>
      </c>
      <c r="F149" s="158" t="s">
        <v>4133</v>
      </c>
      <c r="Y149" s="116"/>
      <c r="Z149" s="116"/>
      <c r="AA149" s="116" t="s">
        <v>7439</v>
      </c>
      <c r="AB149" s="116"/>
      <c r="AC149" s="116"/>
      <c r="AD149" s="116" t="s">
        <v>7440</v>
      </c>
      <c r="AE149" s="116" t="s">
        <v>7441</v>
      </c>
      <c r="AF149" s="116" t="s">
        <v>7442</v>
      </c>
      <c r="AG149" s="116"/>
      <c r="AH149" s="116"/>
      <c r="AI149" s="116"/>
      <c r="AJ149" s="116"/>
      <c r="AK149" s="116"/>
      <c r="AL149" s="116"/>
      <c r="AM149" s="116"/>
      <c r="AN149" s="116" t="s">
        <v>7443</v>
      </c>
      <c r="AO149" s="116"/>
      <c r="AP149" s="116"/>
      <c r="AQ149" s="116" t="s">
        <v>7444</v>
      </c>
      <c r="AR149" s="116"/>
      <c r="AS149" s="116"/>
      <c r="AT149" s="116"/>
      <c r="AU149" s="116"/>
      <c r="AV149" s="116"/>
      <c r="AW149" s="116"/>
      <c r="AX149" s="116"/>
      <c r="AY149" s="116"/>
      <c r="AZ149" s="116"/>
      <c r="BA149" s="116"/>
      <c r="BB149" s="116"/>
      <c r="BC149" s="116"/>
      <c r="BD149" s="116"/>
      <c r="BE149" s="116"/>
      <c r="BF149" s="116"/>
      <c r="BG149" s="116"/>
      <c r="BH149" s="116"/>
      <c r="BI149" s="116"/>
      <c r="BJ149" s="116"/>
      <c r="BK149" s="116"/>
      <c r="BL149" s="116"/>
      <c r="BM149" s="116"/>
      <c r="BN149" s="116"/>
      <c r="BO149" s="116"/>
      <c r="BP149" s="116"/>
      <c r="BQ149" s="116"/>
      <c r="BR149" s="116"/>
      <c r="BS149" s="116"/>
      <c r="BT149" s="116"/>
      <c r="BU149" s="116"/>
      <c r="BV149" s="116"/>
      <c r="BW149" s="116"/>
      <c r="BX149" s="116"/>
      <c r="BY149" s="116"/>
      <c r="BZ149" s="116"/>
      <c r="CA149" s="116"/>
      <c r="CB149" s="116"/>
      <c r="CC149" s="116"/>
      <c r="CD149" s="116"/>
      <c r="CE149" s="116"/>
      <c r="CF149" s="116"/>
      <c r="CG149" s="116"/>
      <c r="CH149" s="116"/>
      <c r="CI149" s="116"/>
      <c r="CJ149" s="116"/>
      <c r="CK149" s="116"/>
      <c r="CL149" s="116"/>
      <c r="CM149" s="116"/>
      <c r="CN149" s="116"/>
      <c r="CO149" s="116"/>
      <c r="CP149" s="116"/>
      <c r="CQ149" s="116"/>
      <c r="CR149" s="116"/>
      <c r="CS149" s="116"/>
      <c r="CT149" s="116"/>
      <c r="CU149" s="116"/>
      <c r="CV149" s="116"/>
      <c r="CW149" s="116"/>
      <c r="CX149" s="116"/>
      <c r="CY149" s="116"/>
      <c r="CZ149" s="116"/>
      <c r="DA149" s="116"/>
      <c r="DB149" s="116"/>
      <c r="DC149" s="116"/>
      <c r="DD149" s="116"/>
      <c r="DE149" s="116"/>
      <c r="DF149" s="116"/>
      <c r="DG149" s="116"/>
      <c r="DH149" s="116"/>
      <c r="DI149" s="116"/>
      <c r="DJ149" s="116"/>
      <c r="DK149" s="116"/>
      <c r="DL149" s="116"/>
      <c r="DM149" s="116"/>
      <c r="DN149" s="116"/>
      <c r="DO149" s="116"/>
      <c r="DP149" s="116"/>
      <c r="DQ149" s="116"/>
      <c r="DR149" s="116"/>
      <c r="DS149" s="116"/>
      <c r="DT149" s="116"/>
      <c r="DU149" s="116"/>
      <c r="DV149" s="116"/>
      <c r="DW149" s="116"/>
      <c r="DX149" s="116"/>
      <c r="DY149" s="116"/>
      <c r="DZ149" s="116"/>
      <c r="EA149" s="116"/>
      <c r="EB149" s="116"/>
      <c r="EC149" s="116"/>
      <c r="ED149" s="116"/>
      <c r="EE149" s="116"/>
      <c r="EF149" s="116"/>
    </row>
    <row r="150" spans="2:136" ht="14.5" x14ac:dyDescent="0.35">
      <c r="B150" s="255"/>
      <c r="C150" s="255"/>
      <c r="D150" s="255"/>
      <c r="E150" s="255"/>
      <c r="F150" s="255"/>
      <c r="Y150" s="116"/>
      <c r="Z150" s="116"/>
      <c r="AA150" s="116" t="s">
        <v>7445</v>
      </c>
      <c r="AB150" s="116"/>
      <c r="AC150" s="116"/>
      <c r="AD150" s="116" t="s">
        <v>7446</v>
      </c>
      <c r="AE150" s="116" t="s">
        <v>7447</v>
      </c>
      <c r="AF150" s="116" t="s">
        <v>7448</v>
      </c>
      <c r="AG150" s="116"/>
      <c r="AH150" s="116"/>
      <c r="AI150" s="116"/>
      <c r="AJ150" s="116"/>
      <c r="AK150" s="116"/>
      <c r="AL150" s="116"/>
      <c r="AM150" s="116"/>
      <c r="AN150" s="116" t="s">
        <v>7449</v>
      </c>
      <c r="AO150" s="116"/>
      <c r="AP150" s="116"/>
      <c r="AQ150" s="116" t="s">
        <v>7450</v>
      </c>
      <c r="AR150" s="116"/>
      <c r="AS150" s="116"/>
      <c r="AT150" s="116"/>
      <c r="AU150" s="116"/>
      <c r="AV150" s="116"/>
      <c r="AW150" s="116"/>
      <c r="AX150" s="116"/>
      <c r="AY150" s="116"/>
      <c r="AZ150" s="116"/>
      <c r="BA150" s="116"/>
      <c r="BB150" s="116"/>
      <c r="BC150" s="116"/>
      <c r="BD150" s="116"/>
      <c r="BE150" s="116"/>
      <c r="BF150" s="116"/>
      <c r="BG150" s="116"/>
      <c r="BH150" s="116"/>
      <c r="BI150" s="116"/>
      <c r="BJ150" s="116"/>
      <c r="BK150" s="116"/>
      <c r="BL150" s="116"/>
      <c r="BM150" s="116"/>
      <c r="BN150" s="116"/>
      <c r="BO150" s="116"/>
      <c r="BP150" s="116"/>
      <c r="BQ150" s="116"/>
      <c r="BR150" s="116"/>
      <c r="BS150" s="116"/>
      <c r="BT150" s="116"/>
      <c r="BU150" s="116"/>
      <c r="BV150" s="116"/>
      <c r="BW150" s="116"/>
      <c r="BX150" s="116"/>
      <c r="BY150" s="116"/>
      <c r="BZ150" s="116"/>
      <c r="CA150" s="116"/>
      <c r="CB150" s="116"/>
      <c r="CC150" s="116"/>
      <c r="CD150" s="116"/>
      <c r="CE150" s="116"/>
      <c r="CF150" s="116"/>
      <c r="CG150" s="116"/>
      <c r="CH150" s="116"/>
      <c r="CI150" s="116"/>
      <c r="CJ150" s="116"/>
      <c r="CK150" s="116"/>
      <c r="CL150" s="116"/>
      <c r="CM150" s="116"/>
      <c r="CN150" s="116"/>
      <c r="CO150" s="116"/>
      <c r="CP150" s="116"/>
      <c r="CQ150" s="116"/>
      <c r="CR150" s="116"/>
      <c r="CS150" s="116"/>
      <c r="CT150" s="116"/>
      <c r="CU150" s="116"/>
      <c r="CV150" s="116"/>
      <c r="CW150" s="116"/>
      <c r="CX150" s="116"/>
      <c r="CY150" s="116"/>
      <c r="CZ150" s="116"/>
      <c r="DA150" s="116"/>
      <c r="DB150" s="116"/>
      <c r="DC150" s="116"/>
      <c r="DD150" s="116"/>
      <c r="DE150" s="116"/>
      <c r="DF150" s="116"/>
      <c r="DG150" s="116"/>
      <c r="DH150" s="116"/>
      <c r="DI150" s="116"/>
      <c r="DJ150" s="116"/>
      <c r="DK150" s="116"/>
      <c r="DL150" s="116"/>
      <c r="DM150" s="116"/>
      <c r="DN150" s="116"/>
      <c r="DO150" s="116"/>
      <c r="DP150" s="116"/>
      <c r="DQ150" s="116"/>
      <c r="DR150" s="116"/>
      <c r="DS150" s="116"/>
      <c r="DT150" s="116"/>
      <c r="DU150" s="116"/>
      <c r="DV150" s="116"/>
      <c r="DW150" s="116"/>
      <c r="DX150" s="116"/>
      <c r="DY150" s="116"/>
      <c r="DZ150" s="116"/>
      <c r="EA150" s="116"/>
      <c r="EB150" s="116"/>
      <c r="EC150" s="116"/>
      <c r="ED150" s="116"/>
      <c r="EE150" s="116"/>
      <c r="EF150" s="116"/>
    </row>
    <row r="151" spans="2:136" ht="14.5" x14ac:dyDescent="0.35">
      <c r="Y151" s="116"/>
      <c r="Z151" s="116"/>
      <c r="AA151" s="116" t="s">
        <v>7451</v>
      </c>
      <c r="AB151" s="116"/>
      <c r="AC151" s="116"/>
      <c r="AD151" s="116" t="s">
        <v>7452</v>
      </c>
      <c r="AE151" s="116" t="s">
        <v>7453</v>
      </c>
      <c r="AF151" s="116" t="s">
        <v>7454</v>
      </c>
      <c r="AG151" s="116"/>
      <c r="AH151" s="116"/>
      <c r="AI151" s="116"/>
      <c r="AJ151" s="116"/>
      <c r="AK151" s="116"/>
      <c r="AL151" s="116"/>
      <c r="AM151" s="116"/>
      <c r="AN151" s="116" t="s">
        <v>7455</v>
      </c>
      <c r="AO151" s="116"/>
      <c r="AP151" s="116"/>
      <c r="AQ151" s="116" t="s">
        <v>7456</v>
      </c>
      <c r="AR151" s="116"/>
      <c r="AS151" s="116"/>
      <c r="AT151" s="116"/>
      <c r="AU151" s="116"/>
      <c r="AV151" s="116"/>
      <c r="AW151" s="116"/>
      <c r="AX151" s="116"/>
      <c r="AY151" s="116"/>
      <c r="AZ151" s="116"/>
      <c r="BA151" s="116"/>
      <c r="BB151" s="116"/>
      <c r="BC151" s="116"/>
      <c r="BD151" s="116"/>
      <c r="BE151" s="116"/>
      <c r="BF151" s="116"/>
      <c r="BG151" s="116"/>
      <c r="BH151" s="116"/>
      <c r="BI151" s="116"/>
      <c r="BJ151" s="116"/>
      <c r="BK151" s="116"/>
      <c r="BL151" s="116"/>
      <c r="BM151" s="116"/>
      <c r="BN151" s="116"/>
      <c r="BO151" s="116"/>
      <c r="BP151" s="116"/>
      <c r="BQ151" s="116"/>
      <c r="BR151" s="116"/>
      <c r="BS151" s="116"/>
      <c r="BT151" s="116"/>
      <c r="BU151" s="116"/>
      <c r="BV151" s="116"/>
      <c r="BW151" s="116"/>
      <c r="BX151" s="116"/>
      <c r="BY151" s="116"/>
      <c r="BZ151" s="116"/>
      <c r="CA151" s="116"/>
      <c r="CB151" s="116"/>
      <c r="CC151" s="116"/>
      <c r="CD151" s="116"/>
      <c r="CE151" s="116"/>
      <c r="CF151" s="116"/>
      <c r="CG151" s="116"/>
      <c r="CH151" s="116"/>
      <c r="CI151" s="116"/>
      <c r="CJ151" s="116"/>
      <c r="CK151" s="116"/>
      <c r="CL151" s="116"/>
      <c r="CM151" s="116"/>
      <c r="CN151" s="116"/>
      <c r="CO151" s="116"/>
      <c r="CP151" s="116"/>
      <c r="CQ151" s="116"/>
      <c r="CR151" s="116"/>
      <c r="CS151" s="116"/>
      <c r="CT151" s="116"/>
      <c r="CU151" s="116"/>
      <c r="CV151" s="116"/>
      <c r="CW151" s="116"/>
      <c r="CX151" s="116"/>
      <c r="CY151" s="116"/>
      <c r="CZ151" s="116"/>
      <c r="DA151" s="116"/>
      <c r="DB151" s="116"/>
      <c r="DC151" s="116"/>
      <c r="DD151" s="116"/>
      <c r="DE151" s="116"/>
      <c r="DF151" s="116"/>
      <c r="DG151" s="116"/>
      <c r="DH151" s="116"/>
      <c r="DI151" s="116"/>
      <c r="DJ151" s="116"/>
      <c r="DK151" s="116"/>
      <c r="DL151" s="116"/>
      <c r="DM151" s="116"/>
      <c r="DN151" s="116"/>
      <c r="DO151" s="116"/>
      <c r="DP151" s="116"/>
      <c r="DQ151" s="116"/>
      <c r="DR151" s="116"/>
      <c r="DS151" s="116"/>
      <c r="DT151" s="116"/>
      <c r="DU151" s="116"/>
      <c r="DV151" s="116"/>
      <c r="DW151" s="116"/>
      <c r="DX151" s="116"/>
      <c r="DY151" s="116"/>
      <c r="DZ151" s="116"/>
      <c r="EA151" s="116"/>
      <c r="EB151" s="116"/>
      <c r="EC151" s="116"/>
      <c r="ED151" s="116"/>
      <c r="EE151" s="116"/>
      <c r="EF151" s="116"/>
    </row>
    <row r="152" spans="2:136" ht="14.5" x14ac:dyDescent="0.35">
      <c r="Y152" s="116"/>
      <c r="Z152" s="116"/>
      <c r="AA152" s="116" t="s">
        <v>7457</v>
      </c>
      <c r="AB152" s="116"/>
      <c r="AC152" s="116"/>
      <c r="AD152" s="116" t="s">
        <v>7458</v>
      </c>
      <c r="AE152" s="116" t="s">
        <v>7459</v>
      </c>
      <c r="AF152" s="116" t="s">
        <v>7460</v>
      </c>
      <c r="AG152" s="116"/>
      <c r="AH152" s="116"/>
      <c r="AI152" s="116"/>
      <c r="AJ152" s="116"/>
      <c r="AK152" s="116"/>
      <c r="AL152" s="116"/>
      <c r="AM152" s="116"/>
      <c r="AN152" s="116" t="s">
        <v>7461</v>
      </c>
      <c r="AO152" s="116"/>
      <c r="AP152" s="116"/>
      <c r="AQ152" s="116" t="s">
        <v>7462</v>
      </c>
      <c r="AR152" s="116"/>
      <c r="AS152" s="116"/>
      <c r="AT152" s="116"/>
      <c r="AU152" s="116"/>
      <c r="AV152" s="116"/>
      <c r="AW152" s="116"/>
      <c r="AX152" s="116"/>
      <c r="AY152" s="116"/>
      <c r="AZ152" s="116"/>
      <c r="BA152" s="116"/>
      <c r="BB152" s="116"/>
      <c r="BC152" s="116"/>
      <c r="BD152" s="116"/>
      <c r="BE152" s="116"/>
      <c r="BF152" s="116"/>
      <c r="BG152" s="116"/>
      <c r="BH152" s="116"/>
      <c r="BI152" s="116"/>
      <c r="BJ152" s="116"/>
      <c r="BK152" s="116"/>
      <c r="BL152" s="116"/>
      <c r="BM152" s="116"/>
      <c r="BN152" s="116"/>
      <c r="BO152" s="116"/>
      <c r="BP152" s="116"/>
      <c r="BQ152" s="116"/>
      <c r="BR152" s="116"/>
      <c r="BS152" s="116"/>
      <c r="BT152" s="116"/>
      <c r="BU152" s="116"/>
      <c r="BV152" s="116"/>
      <c r="BW152" s="116"/>
      <c r="BX152" s="116"/>
      <c r="BY152" s="116"/>
      <c r="BZ152" s="116"/>
      <c r="CA152" s="116"/>
      <c r="CB152" s="116"/>
      <c r="CC152" s="116"/>
      <c r="CD152" s="116"/>
      <c r="CE152" s="116"/>
      <c r="CF152" s="116"/>
      <c r="CG152" s="116"/>
      <c r="CH152" s="116"/>
      <c r="CI152" s="116"/>
      <c r="CJ152" s="116"/>
      <c r="CK152" s="116"/>
      <c r="CL152" s="116"/>
      <c r="CM152" s="116"/>
      <c r="CN152" s="116"/>
      <c r="CO152" s="116"/>
      <c r="CP152" s="116"/>
      <c r="CQ152" s="116"/>
      <c r="CR152" s="116"/>
      <c r="CS152" s="116"/>
      <c r="CT152" s="116"/>
      <c r="CU152" s="116"/>
      <c r="CV152" s="116"/>
      <c r="CW152" s="116"/>
      <c r="CX152" s="116"/>
      <c r="CY152" s="116"/>
      <c r="CZ152" s="116"/>
      <c r="DA152" s="116"/>
      <c r="DB152" s="116"/>
      <c r="DC152" s="116"/>
      <c r="DD152" s="116"/>
      <c r="DE152" s="116"/>
      <c r="DF152" s="116"/>
      <c r="DG152" s="116"/>
      <c r="DH152" s="116"/>
      <c r="DI152" s="116"/>
      <c r="DJ152" s="116"/>
      <c r="DK152" s="116"/>
      <c r="DL152" s="116"/>
      <c r="DM152" s="116"/>
      <c r="DN152" s="116"/>
      <c r="DO152" s="116"/>
      <c r="DP152" s="116"/>
      <c r="DQ152" s="116"/>
      <c r="DR152" s="116"/>
      <c r="DS152" s="116"/>
      <c r="DT152" s="116"/>
      <c r="DU152" s="116"/>
      <c r="DV152" s="116"/>
      <c r="DW152" s="116"/>
      <c r="DX152" s="116"/>
      <c r="DY152" s="116"/>
      <c r="DZ152" s="116"/>
      <c r="EA152" s="116"/>
      <c r="EB152" s="116"/>
      <c r="EC152" s="116"/>
      <c r="ED152" s="116"/>
      <c r="EE152" s="116"/>
      <c r="EF152" s="116"/>
    </row>
    <row r="153" spans="2:136" ht="14.5" x14ac:dyDescent="0.35">
      <c r="B153" s="160" t="s">
        <v>4354</v>
      </c>
      <c r="D153" s="224" t="s">
        <v>4306</v>
      </c>
      <c r="Y153" s="116"/>
      <c r="Z153" s="116"/>
      <c r="AA153" s="116" t="s">
        <v>7463</v>
      </c>
      <c r="AB153" s="116"/>
      <c r="AC153" s="116"/>
      <c r="AD153" s="116" t="s">
        <v>7464</v>
      </c>
      <c r="AE153" s="116" t="s">
        <v>7465</v>
      </c>
      <c r="AF153" s="116" t="s">
        <v>7466</v>
      </c>
      <c r="AG153" s="116"/>
      <c r="AH153" s="116"/>
      <c r="AI153" s="116"/>
      <c r="AJ153" s="116"/>
      <c r="AK153" s="116"/>
      <c r="AL153" s="116"/>
      <c r="AM153" s="116"/>
      <c r="AN153" s="116" t="s">
        <v>7467</v>
      </c>
      <c r="AO153" s="116"/>
      <c r="AP153" s="116"/>
      <c r="AQ153" s="116" t="s">
        <v>7468</v>
      </c>
      <c r="AR153" s="116"/>
      <c r="AS153" s="116"/>
      <c r="AT153" s="116"/>
      <c r="AU153" s="116"/>
      <c r="AV153" s="116"/>
      <c r="AW153" s="116"/>
      <c r="AX153" s="116"/>
      <c r="AY153" s="116"/>
      <c r="AZ153" s="116"/>
      <c r="BA153" s="116"/>
      <c r="BB153" s="116"/>
      <c r="BC153" s="116"/>
      <c r="BD153" s="116"/>
      <c r="BE153" s="116"/>
      <c r="BF153" s="116"/>
      <c r="BG153" s="116"/>
      <c r="BH153" s="116"/>
      <c r="BI153" s="116"/>
      <c r="BJ153" s="116"/>
      <c r="BK153" s="116"/>
      <c r="BL153" s="116"/>
      <c r="BM153" s="116"/>
      <c r="BN153" s="116"/>
      <c r="BO153" s="116"/>
      <c r="BP153" s="116"/>
      <c r="BQ153" s="116"/>
      <c r="BR153" s="116"/>
      <c r="BS153" s="116"/>
      <c r="BT153" s="116"/>
      <c r="BU153" s="116"/>
      <c r="BV153" s="116"/>
      <c r="BW153" s="116"/>
      <c r="BX153" s="116"/>
      <c r="BY153" s="116"/>
      <c r="BZ153" s="116"/>
      <c r="CA153" s="116"/>
      <c r="CB153" s="116"/>
      <c r="CC153" s="116"/>
      <c r="CD153" s="116"/>
      <c r="CE153" s="116"/>
      <c r="CF153" s="116"/>
      <c r="CG153" s="116"/>
      <c r="CH153" s="116"/>
      <c r="CI153" s="116"/>
      <c r="CJ153" s="116"/>
      <c r="CK153" s="116"/>
      <c r="CL153" s="116"/>
      <c r="CM153" s="116"/>
      <c r="CN153" s="116"/>
      <c r="CO153" s="116"/>
      <c r="CP153" s="116"/>
      <c r="CQ153" s="116"/>
      <c r="CR153" s="116"/>
      <c r="CS153" s="116"/>
      <c r="CT153" s="116"/>
      <c r="CU153" s="116"/>
      <c r="CV153" s="116"/>
      <c r="CW153" s="116"/>
      <c r="CX153" s="116"/>
      <c r="CY153" s="116"/>
      <c r="CZ153" s="116"/>
      <c r="DA153" s="116"/>
      <c r="DB153" s="116"/>
      <c r="DC153" s="116"/>
      <c r="DD153" s="116"/>
      <c r="DE153" s="116"/>
      <c r="DF153" s="116"/>
      <c r="DG153" s="116"/>
      <c r="DH153" s="116"/>
      <c r="DI153" s="116"/>
      <c r="DJ153" s="116"/>
      <c r="DK153" s="116"/>
      <c r="DL153" s="116"/>
      <c r="DM153" s="116"/>
      <c r="DN153" s="116"/>
      <c r="DO153" s="116"/>
      <c r="DP153" s="116"/>
      <c r="DQ153" s="116"/>
      <c r="DR153" s="116"/>
      <c r="DS153" s="116"/>
      <c r="DT153" s="116"/>
      <c r="DU153" s="116"/>
      <c r="DV153" s="116"/>
      <c r="DW153" s="116"/>
      <c r="DX153" s="116"/>
      <c r="DY153" s="116"/>
      <c r="DZ153" s="116"/>
      <c r="EA153" s="116"/>
      <c r="EB153" s="116"/>
      <c r="EC153" s="116"/>
      <c r="ED153" s="116"/>
      <c r="EE153" s="116"/>
      <c r="EF153" s="116"/>
    </row>
    <row r="154" spans="2:136" ht="14.5" x14ac:dyDescent="0.35">
      <c r="Y154" s="116"/>
      <c r="Z154" s="116"/>
      <c r="AA154" s="116" t="s">
        <v>7469</v>
      </c>
      <c r="AB154" s="116"/>
      <c r="AC154" s="116"/>
      <c r="AD154" s="116" t="s">
        <v>7470</v>
      </c>
      <c r="AE154" s="116" t="s">
        <v>7471</v>
      </c>
      <c r="AF154" s="116" t="s">
        <v>7472</v>
      </c>
      <c r="AG154" s="116"/>
      <c r="AH154" s="116"/>
      <c r="AI154" s="116"/>
      <c r="AJ154" s="116"/>
      <c r="AK154" s="116"/>
      <c r="AL154" s="116"/>
      <c r="AM154" s="116"/>
      <c r="AN154" s="116" t="s">
        <v>7473</v>
      </c>
      <c r="AO154" s="116"/>
      <c r="AP154" s="116"/>
      <c r="AQ154" s="116" t="s">
        <v>7474</v>
      </c>
      <c r="AR154" s="116"/>
      <c r="AS154" s="116"/>
      <c r="AT154" s="116"/>
      <c r="AU154" s="116"/>
      <c r="AV154" s="116"/>
      <c r="AW154" s="116"/>
      <c r="AX154" s="116"/>
      <c r="AY154" s="116"/>
      <c r="AZ154" s="116"/>
      <c r="BA154" s="116"/>
      <c r="BB154" s="116"/>
      <c r="BC154" s="116"/>
      <c r="BD154" s="116"/>
      <c r="BE154" s="116"/>
      <c r="BF154" s="116"/>
      <c r="BG154" s="116"/>
      <c r="BH154" s="116"/>
      <c r="BI154" s="116"/>
      <c r="BJ154" s="116"/>
      <c r="BK154" s="116"/>
      <c r="BL154" s="116"/>
      <c r="BM154" s="116"/>
      <c r="BN154" s="116"/>
      <c r="BO154" s="116"/>
      <c r="BP154" s="116"/>
      <c r="BQ154" s="116"/>
      <c r="BR154" s="116"/>
      <c r="BS154" s="116"/>
      <c r="BT154" s="116"/>
      <c r="BU154" s="116"/>
      <c r="BV154" s="116"/>
      <c r="BW154" s="116"/>
      <c r="BX154" s="116"/>
      <c r="BY154" s="116"/>
      <c r="BZ154" s="116"/>
      <c r="CA154" s="116"/>
      <c r="CB154" s="116"/>
      <c r="CC154" s="116"/>
      <c r="CD154" s="116"/>
      <c r="CE154" s="116"/>
      <c r="CF154" s="116"/>
      <c r="CG154" s="116"/>
      <c r="CH154" s="116"/>
      <c r="CI154" s="116"/>
      <c r="CJ154" s="116"/>
      <c r="CK154" s="116"/>
      <c r="CL154" s="116"/>
      <c r="CM154" s="116"/>
      <c r="CN154" s="116"/>
      <c r="CO154" s="116"/>
      <c r="CP154" s="116"/>
      <c r="CQ154" s="116"/>
      <c r="CR154" s="116"/>
      <c r="CS154" s="116"/>
      <c r="CT154" s="116"/>
      <c r="CU154" s="116"/>
      <c r="CV154" s="116"/>
      <c r="CW154" s="116"/>
      <c r="CX154" s="116"/>
      <c r="CY154" s="116"/>
      <c r="CZ154" s="116"/>
      <c r="DA154" s="116"/>
      <c r="DB154" s="116"/>
      <c r="DC154" s="116"/>
      <c r="DD154" s="116"/>
      <c r="DE154" s="116"/>
      <c r="DF154" s="116"/>
      <c r="DG154" s="116"/>
      <c r="DH154" s="116"/>
      <c r="DI154" s="116"/>
      <c r="DJ154" s="116"/>
      <c r="DK154" s="116"/>
      <c r="DL154" s="116"/>
      <c r="DM154" s="116"/>
      <c r="DN154" s="116"/>
      <c r="DO154" s="116"/>
      <c r="DP154" s="116"/>
      <c r="DQ154" s="116"/>
      <c r="DR154" s="116"/>
      <c r="DS154" s="116"/>
      <c r="DT154" s="116"/>
      <c r="DU154" s="116"/>
      <c r="DV154" s="116"/>
      <c r="DW154" s="116"/>
      <c r="DX154" s="116"/>
      <c r="DY154" s="116"/>
      <c r="DZ154" s="116"/>
      <c r="EA154" s="116"/>
      <c r="EB154" s="116"/>
      <c r="EC154" s="116"/>
      <c r="ED154" s="116"/>
      <c r="EE154" s="116"/>
      <c r="EF154" s="116"/>
    </row>
    <row r="155" spans="2:136" ht="74.5" customHeight="1" x14ac:dyDescent="0.35">
      <c r="B155" s="158" t="s">
        <v>4134</v>
      </c>
      <c r="C155" s="158" t="s">
        <v>4135</v>
      </c>
      <c r="D155" s="158" t="s">
        <v>4136</v>
      </c>
      <c r="Y155" s="116"/>
      <c r="Z155" s="116"/>
      <c r="AA155" s="116" t="s">
        <v>7475</v>
      </c>
      <c r="AB155" s="116"/>
      <c r="AC155" s="116"/>
      <c r="AD155" s="116" t="s">
        <v>7476</v>
      </c>
      <c r="AE155" s="116" t="s">
        <v>7477</v>
      </c>
      <c r="AF155" s="116" t="s">
        <v>7478</v>
      </c>
      <c r="AG155" s="116"/>
      <c r="AH155" s="116"/>
      <c r="AI155" s="116"/>
      <c r="AJ155" s="116"/>
      <c r="AK155" s="116"/>
      <c r="AL155" s="116"/>
      <c r="AM155" s="116"/>
      <c r="AN155" s="116" t="s">
        <v>7479</v>
      </c>
      <c r="AO155" s="116"/>
      <c r="AP155" s="116"/>
      <c r="AQ155" s="116" t="s">
        <v>7480</v>
      </c>
      <c r="AR155" s="116"/>
      <c r="AS155" s="116"/>
      <c r="AT155" s="116"/>
      <c r="AU155" s="116"/>
      <c r="AV155" s="116"/>
      <c r="AW155" s="116"/>
      <c r="AX155" s="116"/>
      <c r="AY155" s="116"/>
      <c r="AZ155" s="116"/>
      <c r="BA155" s="116"/>
      <c r="BB155" s="116"/>
      <c r="BC155" s="116"/>
      <c r="BD155" s="116"/>
      <c r="BE155" s="116"/>
      <c r="BF155" s="116"/>
      <c r="BG155" s="116"/>
      <c r="BH155" s="116"/>
      <c r="BI155" s="116"/>
      <c r="BJ155" s="116"/>
      <c r="BK155" s="116"/>
      <c r="BL155" s="116"/>
      <c r="BM155" s="116"/>
      <c r="BN155" s="116"/>
      <c r="BO155" s="116"/>
      <c r="BP155" s="116"/>
      <c r="BQ155" s="116"/>
      <c r="BR155" s="116"/>
      <c r="BS155" s="116"/>
      <c r="BT155" s="116"/>
      <c r="BU155" s="116"/>
      <c r="BV155" s="116"/>
      <c r="BW155" s="116"/>
      <c r="BX155" s="116"/>
      <c r="BY155" s="116"/>
      <c r="BZ155" s="116"/>
      <c r="CA155" s="116"/>
      <c r="CB155" s="116"/>
      <c r="CC155" s="116"/>
      <c r="CD155" s="116"/>
      <c r="CE155" s="116"/>
      <c r="CF155" s="116"/>
      <c r="CG155" s="116"/>
      <c r="CH155" s="116"/>
      <c r="CI155" s="116"/>
      <c r="CJ155" s="116"/>
      <c r="CK155" s="116"/>
      <c r="CL155" s="116"/>
      <c r="CM155" s="116"/>
      <c r="CN155" s="116"/>
      <c r="CO155" s="116"/>
      <c r="CP155" s="116"/>
      <c r="CQ155" s="116"/>
      <c r="CR155" s="116"/>
      <c r="CS155" s="116"/>
      <c r="CT155" s="116"/>
      <c r="CU155" s="116"/>
      <c r="CV155" s="116"/>
      <c r="CW155" s="116"/>
      <c r="CX155" s="116"/>
      <c r="CY155" s="116"/>
      <c r="CZ155" s="116"/>
      <c r="DA155" s="116"/>
      <c r="DB155" s="116"/>
      <c r="DC155" s="116"/>
      <c r="DD155" s="116"/>
      <c r="DE155" s="116"/>
      <c r="DF155" s="116"/>
      <c r="DG155" s="116"/>
      <c r="DH155" s="116"/>
      <c r="DI155" s="116"/>
      <c r="DJ155" s="116"/>
      <c r="DK155" s="116"/>
      <c r="DL155" s="116"/>
      <c r="DM155" s="116"/>
      <c r="DN155" s="116"/>
      <c r="DO155" s="116"/>
      <c r="DP155" s="116"/>
      <c r="DQ155" s="116"/>
      <c r="DR155" s="116"/>
      <c r="DS155" s="116"/>
      <c r="DT155" s="116"/>
      <c r="DU155" s="116"/>
      <c r="DV155" s="116"/>
      <c r="DW155" s="116"/>
      <c r="DX155" s="116"/>
      <c r="DY155" s="116"/>
      <c r="DZ155" s="116"/>
      <c r="EA155" s="116"/>
      <c r="EB155" s="116"/>
      <c r="EC155" s="116"/>
      <c r="ED155" s="116"/>
      <c r="EE155" s="116"/>
      <c r="EF155" s="116"/>
    </row>
    <row r="156" spans="2:136" ht="14.5" x14ac:dyDescent="0.35">
      <c r="B156" s="255"/>
      <c r="C156" s="255"/>
      <c r="D156" s="255"/>
      <c r="Y156" s="116"/>
      <c r="Z156" s="116"/>
      <c r="AA156" s="116" t="s">
        <v>7481</v>
      </c>
      <c r="AB156" s="116"/>
      <c r="AC156" s="116"/>
      <c r="AD156" s="116" t="s">
        <v>7482</v>
      </c>
      <c r="AE156" s="116" t="s">
        <v>7483</v>
      </c>
      <c r="AF156" s="116" t="s">
        <v>7484</v>
      </c>
      <c r="AG156" s="116"/>
      <c r="AH156" s="116"/>
      <c r="AI156" s="116"/>
      <c r="AJ156" s="116"/>
      <c r="AK156" s="116"/>
      <c r="AL156" s="116"/>
      <c r="AM156" s="116"/>
      <c r="AN156" s="116" t="s">
        <v>7485</v>
      </c>
      <c r="AO156" s="116"/>
      <c r="AP156" s="116"/>
      <c r="AQ156" s="116"/>
      <c r="AR156" s="116"/>
      <c r="AS156" s="116"/>
      <c r="AT156" s="116"/>
      <c r="AU156" s="116"/>
      <c r="AV156" s="116"/>
      <c r="AW156" s="116"/>
      <c r="AX156" s="116"/>
      <c r="AY156" s="116"/>
      <c r="AZ156" s="116"/>
      <c r="BA156" s="116"/>
      <c r="BB156" s="116"/>
      <c r="BC156" s="116"/>
      <c r="BD156" s="116"/>
      <c r="BE156" s="116"/>
      <c r="BF156" s="116"/>
      <c r="BG156" s="116"/>
      <c r="BH156" s="116"/>
      <c r="BI156" s="116"/>
      <c r="BJ156" s="116"/>
      <c r="BK156" s="116"/>
      <c r="BL156" s="116"/>
      <c r="BM156" s="116"/>
      <c r="BN156" s="116"/>
      <c r="BO156" s="116"/>
      <c r="BP156" s="116"/>
      <c r="BQ156" s="116"/>
      <c r="BR156" s="116"/>
      <c r="BS156" s="116"/>
      <c r="BT156" s="116"/>
      <c r="BU156" s="116"/>
      <c r="BV156" s="116"/>
      <c r="BW156" s="116"/>
      <c r="BX156" s="116"/>
      <c r="BY156" s="116"/>
      <c r="BZ156" s="116"/>
      <c r="CA156" s="116"/>
      <c r="CB156" s="116"/>
      <c r="CC156" s="116"/>
      <c r="CD156" s="116"/>
      <c r="CE156" s="116"/>
      <c r="CF156" s="116"/>
      <c r="CG156" s="116"/>
      <c r="CH156" s="116"/>
      <c r="CI156" s="116"/>
      <c r="CJ156" s="116"/>
      <c r="CK156" s="116"/>
      <c r="CL156" s="116"/>
      <c r="CM156" s="116"/>
      <c r="CN156" s="116"/>
      <c r="CO156" s="116"/>
      <c r="CP156" s="116"/>
      <c r="CQ156" s="116"/>
      <c r="CR156" s="116"/>
      <c r="CS156" s="116"/>
      <c r="CT156" s="116"/>
      <c r="CU156" s="116"/>
      <c r="CV156" s="116"/>
      <c r="CW156" s="116"/>
      <c r="CX156" s="116"/>
      <c r="CY156" s="116"/>
      <c r="CZ156" s="116"/>
      <c r="DA156" s="116"/>
      <c r="DB156" s="116"/>
      <c r="DC156" s="116"/>
      <c r="DD156" s="116"/>
      <c r="DE156" s="116"/>
      <c r="DF156" s="116"/>
      <c r="DG156" s="116"/>
      <c r="DH156" s="116"/>
      <c r="DI156" s="116"/>
      <c r="DJ156" s="116"/>
      <c r="DK156" s="116"/>
      <c r="DL156" s="116"/>
      <c r="DM156" s="116"/>
      <c r="DN156" s="116"/>
      <c r="DO156" s="116"/>
      <c r="DP156" s="116"/>
      <c r="DQ156" s="116"/>
      <c r="DR156" s="116"/>
      <c r="DS156" s="116"/>
      <c r="DT156" s="116"/>
      <c r="DU156" s="116"/>
      <c r="DV156" s="116"/>
      <c r="DW156" s="116"/>
      <c r="DX156" s="116"/>
      <c r="DY156" s="116"/>
      <c r="DZ156" s="116"/>
      <c r="EA156" s="116"/>
      <c r="EB156" s="116"/>
      <c r="EC156" s="116"/>
      <c r="ED156" s="116"/>
      <c r="EE156" s="116"/>
      <c r="EF156" s="116"/>
    </row>
    <row r="157" spans="2:136" ht="14.5" x14ac:dyDescent="0.35">
      <c r="Y157" s="116"/>
      <c r="Z157" s="116"/>
      <c r="AA157" s="116"/>
      <c r="AB157" s="116"/>
      <c r="AC157" s="116"/>
      <c r="AD157" s="116" t="s">
        <v>7486</v>
      </c>
      <c r="AE157" s="116" t="s">
        <v>7487</v>
      </c>
      <c r="AF157" s="116" t="s">
        <v>7488</v>
      </c>
      <c r="AG157" s="116"/>
      <c r="AH157" s="116"/>
      <c r="AI157" s="116"/>
      <c r="AJ157" s="116"/>
      <c r="AK157" s="116"/>
      <c r="AL157" s="116"/>
      <c r="AM157" s="116"/>
      <c r="AN157" s="116" t="s">
        <v>7489</v>
      </c>
      <c r="AO157" s="116"/>
      <c r="AP157" s="116"/>
      <c r="AQ157" s="116"/>
      <c r="AR157" s="116"/>
      <c r="AS157" s="116"/>
      <c r="AT157" s="116"/>
      <c r="AU157" s="116"/>
      <c r="AV157" s="116"/>
      <c r="AW157" s="116"/>
      <c r="AX157" s="116"/>
      <c r="AY157" s="116"/>
      <c r="AZ157" s="116"/>
      <c r="BA157" s="116"/>
      <c r="BB157" s="116"/>
      <c r="BC157" s="116"/>
      <c r="BD157" s="116"/>
      <c r="BE157" s="116"/>
      <c r="BF157" s="116"/>
      <c r="BG157" s="116"/>
      <c r="BH157" s="116"/>
      <c r="BI157" s="116"/>
      <c r="BJ157" s="116"/>
      <c r="BK157" s="116"/>
      <c r="BL157" s="116"/>
      <c r="BM157" s="116"/>
      <c r="BN157" s="116"/>
      <c r="BO157" s="116"/>
      <c r="BP157" s="116"/>
      <c r="BQ157" s="116"/>
      <c r="BR157" s="116"/>
      <c r="BS157" s="116"/>
      <c r="BT157" s="116"/>
      <c r="BU157" s="116"/>
      <c r="BV157" s="116"/>
      <c r="BW157" s="116"/>
      <c r="BX157" s="116"/>
      <c r="BY157" s="116"/>
      <c r="BZ157" s="116"/>
      <c r="CA157" s="116"/>
      <c r="CB157" s="116"/>
      <c r="CC157" s="116"/>
      <c r="CD157" s="116"/>
      <c r="CE157" s="116"/>
      <c r="CF157" s="116"/>
      <c r="CG157" s="116"/>
      <c r="CH157" s="116"/>
      <c r="CI157" s="116"/>
      <c r="CJ157" s="116"/>
      <c r="CK157" s="116"/>
      <c r="CL157" s="116"/>
      <c r="CM157" s="116"/>
      <c r="CN157" s="116"/>
      <c r="CO157" s="116"/>
      <c r="CP157" s="116"/>
      <c r="CQ157" s="116"/>
      <c r="CR157" s="116"/>
      <c r="CS157" s="116"/>
      <c r="CT157" s="116"/>
      <c r="CU157" s="116"/>
      <c r="CV157" s="116"/>
      <c r="CW157" s="116"/>
      <c r="CX157" s="116"/>
      <c r="CY157" s="116"/>
      <c r="CZ157" s="116"/>
      <c r="DA157" s="116"/>
      <c r="DB157" s="116"/>
      <c r="DC157" s="116"/>
      <c r="DD157" s="116"/>
      <c r="DE157" s="116"/>
      <c r="DF157" s="116"/>
      <c r="DG157" s="116"/>
      <c r="DH157" s="116"/>
      <c r="DI157" s="116"/>
      <c r="DJ157" s="116"/>
      <c r="DK157" s="116"/>
      <c r="DL157" s="116"/>
      <c r="DM157" s="116"/>
      <c r="DN157" s="116"/>
      <c r="DO157" s="116"/>
      <c r="DP157" s="116"/>
      <c r="DQ157" s="116"/>
      <c r="DR157" s="116"/>
      <c r="DS157" s="116"/>
      <c r="DT157" s="116"/>
      <c r="DU157" s="116"/>
      <c r="DV157" s="116"/>
      <c r="DW157" s="116"/>
      <c r="DX157" s="116"/>
      <c r="DY157" s="116"/>
      <c r="DZ157" s="116"/>
      <c r="EA157" s="116"/>
      <c r="EB157" s="116"/>
      <c r="EC157" s="116"/>
      <c r="ED157" s="116"/>
      <c r="EE157" s="116"/>
      <c r="EF157" s="116"/>
    </row>
    <row r="158" spans="2:136" ht="14.5" x14ac:dyDescent="0.35">
      <c r="Y158" s="116"/>
      <c r="Z158" s="116"/>
      <c r="AA158" s="116"/>
      <c r="AB158" s="116"/>
      <c r="AC158" s="116"/>
      <c r="AD158" s="116" t="s">
        <v>7490</v>
      </c>
      <c r="AE158" s="116" t="s">
        <v>7491</v>
      </c>
      <c r="AF158" s="116" t="s">
        <v>7492</v>
      </c>
      <c r="AG158" s="116"/>
      <c r="AH158" s="116"/>
      <c r="AI158" s="116"/>
      <c r="AJ158" s="116"/>
      <c r="AK158" s="116"/>
      <c r="AL158" s="116"/>
      <c r="AM158" s="116"/>
      <c r="AN158" s="116" t="s">
        <v>7493</v>
      </c>
      <c r="AO158" s="116"/>
      <c r="AP158" s="116"/>
      <c r="AQ158" s="116"/>
      <c r="AR158" s="116"/>
      <c r="AS158" s="116"/>
      <c r="AT158" s="116"/>
      <c r="AU158" s="116"/>
      <c r="AV158" s="116"/>
      <c r="AW158" s="116"/>
      <c r="AX158" s="116"/>
      <c r="AY158" s="116"/>
      <c r="AZ158" s="116"/>
      <c r="BA158" s="116"/>
      <c r="BB158" s="116"/>
      <c r="BC158" s="116"/>
      <c r="BD158" s="116"/>
      <c r="BE158" s="116"/>
      <c r="BF158" s="116"/>
      <c r="BG158" s="116"/>
      <c r="BH158" s="116"/>
      <c r="BI158" s="116"/>
      <c r="BJ158" s="116"/>
      <c r="BK158" s="116"/>
      <c r="BL158" s="116"/>
      <c r="BM158" s="116"/>
      <c r="BN158" s="116"/>
      <c r="BO158" s="116"/>
      <c r="BP158" s="116"/>
      <c r="BQ158" s="116"/>
      <c r="BR158" s="116"/>
      <c r="BS158" s="116"/>
      <c r="BT158" s="116"/>
      <c r="BU158" s="116"/>
      <c r="BV158" s="116"/>
      <c r="BW158" s="116"/>
      <c r="BX158" s="116"/>
      <c r="BY158" s="116"/>
      <c r="BZ158" s="116"/>
      <c r="CA158" s="116"/>
      <c r="CB158" s="116"/>
      <c r="CC158" s="116"/>
      <c r="CD158" s="116"/>
      <c r="CE158" s="116"/>
      <c r="CF158" s="116"/>
      <c r="CG158" s="116"/>
      <c r="CH158" s="116"/>
      <c r="CI158" s="116"/>
      <c r="CJ158" s="116"/>
      <c r="CK158" s="116"/>
      <c r="CL158" s="116"/>
      <c r="CM158" s="116"/>
      <c r="CN158" s="116"/>
      <c r="CO158" s="116"/>
      <c r="CP158" s="116"/>
      <c r="CQ158" s="116"/>
      <c r="CR158" s="116"/>
      <c r="CS158" s="116"/>
      <c r="CT158" s="116"/>
      <c r="CU158" s="116"/>
      <c r="CV158" s="116"/>
      <c r="CW158" s="116"/>
      <c r="CX158" s="116"/>
      <c r="CY158" s="116"/>
      <c r="CZ158" s="116"/>
      <c r="DA158" s="116"/>
      <c r="DB158" s="116"/>
      <c r="DC158" s="116"/>
      <c r="DD158" s="116"/>
      <c r="DE158" s="116"/>
      <c r="DF158" s="116"/>
      <c r="DG158" s="116"/>
      <c r="DH158" s="116"/>
      <c r="DI158" s="116"/>
      <c r="DJ158" s="116"/>
      <c r="DK158" s="116"/>
      <c r="DL158" s="116"/>
      <c r="DM158" s="116"/>
      <c r="DN158" s="116"/>
      <c r="DO158" s="116"/>
      <c r="DP158" s="116"/>
      <c r="DQ158" s="116"/>
      <c r="DR158" s="116"/>
      <c r="DS158" s="116"/>
      <c r="DT158" s="116"/>
      <c r="DU158" s="116"/>
      <c r="DV158" s="116"/>
      <c r="DW158" s="116"/>
      <c r="DX158" s="116"/>
      <c r="DY158" s="116"/>
      <c r="DZ158" s="116"/>
      <c r="EA158" s="116"/>
      <c r="EB158" s="116"/>
      <c r="EC158" s="116"/>
      <c r="ED158" s="116"/>
      <c r="EE158" s="116"/>
      <c r="EF158" s="116"/>
    </row>
    <row r="159" spans="2:136" ht="14.5" x14ac:dyDescent="0.35">
      <c r="B159" s="160" t="s">
        <v>4355</v>
      </c>
      <c r="C159" s="224" t="s">
        <v>4306</v>
      </c>
      <c r="Y159" s="116"/>
      <c r="Z159" s="116"/>
      <c r="AA159" s="116"/>
      <c r="AB159" s="116"/>
      <c r="AC159" s="116"/>
      <c r="AD159" s="116" t="s">
        <v>7494</v>
      </c>
      <c r="AE159" s="116" t="s">
        <v>7495</v>
      </c>
      <c r="AF159" s="116" t="s">
        <v>7496</v>
      </c>
      <c r="AG159" s="116"/>
      <c r="AH159" s="116"/>
      <c r="AI159" s="116"/>
      <c r="AJ159" s="116"/>
      <c r="AK159" s="116"/>
      <c r="AL159" s="116"/>
      <c r="AM159" s="116"/>
      <c r="AN159" s="116" t="s">
        <v>7497</v>
      </c>
      <c r="AO159" s="116"/>
      <c r="AP159" s="116"/>
      <c r="AQ159" s="116"/>
      <c r="AR159" s="116"/>
      <c r="AS159" s="116"/>
      <c r="AT159" s="116"/>
      <c r="AU159" s="116"/>
      <c r="AV159" s="116"/>
      <c r="AW159" s="116"/>
      <c r="AX159" s="116"/>
      <c r="AY159" s="116"/>
      <c r="AZ159" s="116"/>
      <c r="BA159" s="116"/>
      <c r="BB159" s="116"/>
      <c r="BC159" s="116"/>
      <c r="BD159" s="116"/>
      <c r="BE159" s="116"/>
      <c r="BF159" s="116"/>
      <c r="BG159" s="116"/>
      <c r="BH159" s="116"/>
      <c r="BI159" s="116"/>
      <c r="BJ159" s="116"/>
      <c r="BK159" s="116"/>
      <c r="BL159" s="116"/>
      <c r="BM159" s="116"/>
      <c r="BN159" s="116"/>
      <c r="BO159" s="116"/>
      <c r="BP159" s="116"/>
      <c r="BQ159" s="116"/>
      <c r="BR159" s="116"/>
      <c r="BS159" s="116"/>
      <c r="BT159" s="116"/>
      <c r="BU159" s="116"/>
      <c r="BV159" s="116"/>
      <c r="BW159" s="116"/>
      <c r="BX159" s="116"/>
      <c r="BY159" s="116"/>
      <c r="BZ159" s="116"/>
      <c r="CA159" s="116"/>
      <c r="CB159" s="116"/>
      <c r="CC159" s="116"/>
      <c r="CD159" s="116"/>
      <c r="CE159" s="116"/>
      <c r="CF159" s="116"/>
      <c r="CG159" s="116"/>
      <c r="CH159" s="116"/>
      <c r="CI159" s="116"/>
      <c r="CJ159" s="116"/>
      <c r="CK159" s="116"/>
      <c r="CL159" s="116"/>
      <c r="CM159" s="116"/>
      <c r="CN159" s="116"/>
      <c r="CO159" s="116"/>
      <c r="CP159" s="116"/>
      <c r="CQ159" s="116"/>
      <c r="CR159" s="116"/>
      <c r="CS159" s="116"/>
      <c r="CT159" s="116"/>
      <c r="CU159" s="116"/>
      <c r="CV159" s="116"/>
      <c r="CW159" s="116"/>
      <c r="CX159" s="116"/>
      <c r="CY159" s="116"/>
      <c r="CZ159" s="116"/>
      <c r="DA159" s="116"/>
      <c r="DB159" s="116"/>
      <c r="DC159" s="116"/>
      <c r="DD159" s="116"/>
      <c r="DE159" s="116"/>
      <c r="DF159" s="116"/>
      <c r="DG159" s="116"/>
      <c r="DH159" s="116"/>
      <c r="DI159" s="116"/>
      <c r="DJ159" s="116"/>
      <c r="DK159" s="116"/>
      <c r="DL159" s="116"/>
      <c r="DM159" s="116"/>
      <c r="DN159" s="116"/>
      <c r="DO159" s="116"/>
      <c r="DP159" s="116"/>
      <c r="DQ159" s="116"/>
      <c r="DR159" s="116"/>
      <c r="DS159" s="116"/>
      <c r="DT159" s="116"/>
      <c r="DU159" s="116"/>
      <c r="DV159" s="116"/>
      <c r="DW159" s="116"/>
      <c r="DX159" s="116"/>
      <c r="DY159" s="116"/>
      <c r="DZ159" s="116"/>
      <c r="EA159" s="116"/>
      <c r="EB159" s="116"/>
      <c r="EC159" s="116"/>
      <c r="ED159" s="116"/>
      <c r="EE159" s="116"/>
      <c r="EF159" s="116"/>
    </row>
    <row r="160" spans="2:136" ht="14.5" x14ac:dyDescent="0.35">
      <c r="Y160" s="116"/>
      <c r="Z160" s="116"/>
      <c r="AA160" s="116"/>
      <c r="AB160" s="116"/>
      <c r="AC160" s="116"/>
      <c r="AD160" s="116" t="s">
        <v>7498</v>
      </c>
      <c r="AE160" s="116"/>
      <c r="AF160" s="116" t="s">
        <v>7499</v>
      </c>
      <c r="AG160" s="116"/>
      <c r="AH160" s="116"/>
      <c r="AI160" s="116"/>
      <c r="AJ160" s="116"/>
      <c r="AK160" s="116"/>
      <c r="AL160" s="116"/>
      <c r="AM160" s="116"/>
      <c r="AN160" s="116" t="s">
        <v>7500</v>
      </c>
      <c r="AO160" s="116"/>
      <c r="AP160" s="116"/>
      <c r="AQ160" s="116"/>
      <c r="AR160" s="116"/>
      <c r="AS160" s="116"/>
      <c r="AT160" s="116"/>
      <c r="AU160" s="116"/>
      <c r="AV160" s="116"/>
      <c r="AW160" s="116"/>
      <c r="AX160" s="116"/>
      <c r="AY160" s="116"/>
      <c r="AZ160" s="116"/>
      <c r="BA160" s="116"/>
      <c r="BB160" s="116"/>
      <c r="BC160" s="116"/>
      <c r="BD160" s="116"/>
      <c r="BE160" s="116"/>
      <c r="BF160" s="116"/>
      <c r="BG160" s="116"/>
      <c r="BH160" s="116"/>
      <c r="BI160" s="116"/>
      <c r="BJ160" s="116"/>
      <c r="BK160" s="116"/>
      <c r="BL160" s="116"/>
      <c r="BM160" s="116"/>
      <c r="BN160" s="116"/>
      <c r="BO160" s="116"/>
      <c r="BP160" s="116"/>
      <c r="BQ160" s="116"/>
      <c r="BR160" s="116"/>
      <c r="BS160" s="116"/>
      <c r="BT160" s="116"/>
      <c r="BU160" s="116"/>
      <c r="BV160" s="116"/>
      <c r="BW160" s="116"/>
      <c r="BX160" s="116"/>
      <c r="BY160" s="116"/>
      <c r="BZ160" s="116"/>
      <c r="CA160" s="116"/>
      <c r="CB160" s="116"/>
      <c r="CC160" s="116"/>
      <c r="CD160" s="116"/>
      <c r="CE160" s="116"/>
      <c r="CF160" s="116"/>
      <c r="CG160" s="116"/>
      <c r="CH160" s="116"/>
      <c r="CI160" s="116"/>
      <c r="CJ160" s="116"/>
      <c r="CK160" s="116"/>
      <c r="CL160" s="116"/>
      <c r="CM160" s="116"/>
      <c r="CN160" s="116"/>
      <c r="CO160" s="116"/>
      <c r="CP160" s="116"/>
      <c r="CQ160" s="116"/>
      <c r="CR160" s="116"/>
      <c r="CS160" s="116"/>
      <c r="CT160" s="116"/>
      <c r="CU160" s="116"/>
      <c r="CV160" s="116"/>
      <c r="CW160" s="116"/>
      <c r="CX160" s="116"/>
      <c r="CY160" s="116"/>
      <c r="CZ160" s="116"/>
      <c r="DA160" s="116"/>
      <c r="DB160" s="116"/>
      <c r="DC160" s="116"/>
      <c r="DD160" s="116"/>
      <c r="DE160" s="116"/>
      <c r="DF160" s="116"/>
      <c r="DG160" s="116"/>
      <c r="DH160" s="116"/>
      <c r="DI160" s="116"/>
      <c r="DJ160" s="116"/>
      <c r="DK160" s="116"/>
      <c r="DL160" s="116"/>
      <c r="DM160" s="116"/>
      <c r="DN160" s="116"/>
      <c r="DO160" s="116"/>
      <c r="DP160" s="116"/>
      <c r="DQ160" s="116"/>
      <c r="DR160" s="116"/>
      <c r="DS160" s="116"/>
      <c r="DT160" s="116"/>
      <c r="DU160" s="116"/>
      <c r="DV160" s="116"/>
      <c r="DW160" s="116"/>
      <c r="DX160" s="116"/>
      <c r="DY160" s="116"/>
      <c r="DZ160" s="116"/>
      <c r="EA160" s="116"/>
      <c r="EB160" s="116"/>
      <c r="EC160" s="116"/>
      <c r="ED160" s="116"/>
      <c r="EE160" s="116"/>
      <c r="EF160" s="116"/>
    </row>
    <row r="161" spans="2:136" ht="90" customHeight="1" x14ac:dyDescent="0.35">
      <c r="B161" s="158" t="s">
        <v>9090</v>
      </c>
      <c r="C161" s="158" t="s">
        <v>9091</v>
      </c>
      <c r="Y161" s="116"/>
      <c r="Z161" s="116"/>
      <c r="AA161" s="116"/>
      <c r="AB161" s="116"/>
      <c r="AC161" s="116"/>
      <c r="AD161" s="116" t="s">
        <v>7501</v>
      </c>
      <c r="AE161" s="116"/>
      <c r="AF161" s="116" t="s">
        <v>7502</v>
      </c>
      <c r="AG161" s="116"/>
      <c r="AH161" s="116"/>
      <c r="AI161" s="116"/>
      <c r="AJ161" s="116"/>
      <c r="AK161" s="116"/>
      <c r="AL161" s="116"/>
      <c r="AM161" s="116"/>
      <c r="AN161" s="116" t="s">
        <v>7503</v>
      </c>
      <c r="AO161" s="116"/>
      <c r="AP161" s="116"/>
      <c r="AQ161" s="116"/>
      <c r="AR161" s="116"/>
      <c r="AS161" s="116"/>
      <c r="AT161" s="116"/>
      <c r="AU161" s="116"/>
      <c r="AV161" s="116"/>
      <c r="AW161" s="116"/>
      <c r="AX161" s="116"/>
      <c r="AY161" s="116"/>
      <c r="AZ161" s="116"/>
      <c r="BA161" s="116"/>
      <c r="BB161" s="116"/>
      <c r="BC161" s="116"/>
      <c r="BD161" s="116"/>
      <c r="BE161" s="116"/>
      <c r="BF161" s="116"/>
      <c r="BG161" s="116"/>
      <c r="BH161" s="116"/>
      <c r="BI161" s="116"/>
      <c r="BJ161" s="116"/>
      <c r="BK161" s="116"/>
      <c r="BL161" s="116"/>
      <c r="BM161" s="116"/>
      <c r="BN161" s="116"/>
      <c r="BO161" s="116"/>
      <c r="BP161" s="116"/>
      <c r="BQ161" s="116"/>
      <c r="BR161" s="116"/>
      <c r="BS161" s="116"/>
      <c r="BT161" s="116"/>
      <c r="BU161" s="116"/>
      <c r="BV161" s="116"/>
      <c r="BW161" s="116"/>
      <c r="BX161" s="116"/>
      <c r="BY161" s="116"/>
      <c r="BZ161" s="116"/>
      <c r="CA161" s="116"/>
      <c r="CB161" s="116"/>
      <c r="CC161" s="116"/>
      <c r="CD161" s="116"/>
      <c r="CE161" s="116"/>
      <c r="CF161" s="116"/>
      <c r="CG161" s="116"/>
      <c r="CH161" s="116"/>
      <c r="CI161" s="116"/>
      <c r="CJ161" s="116"/>
      <c r="CK161" s="116"/>
      <c r="CL161" s="116"/>
      <c r="CM161" s="116"/>
      <c r="CN161" s="116"/>
      <c r="CO161" s="116"/>
      <c r="CP161" s="116"/>
      <c r="CQ161" s="116"/>
      <c r="CR161" s="116"/>
      <c r="CS161" s="116"/>
      <c r="CT161" s="116"/>
      <c r="CU161" s="116"/>
      <c r="CV161" s="116"/>
      <c r="CW161" s="116"/>
      <c r="CX161" s="116"/>
      <c r="CY161" s="116"/>
      <c r="CZ161" s="116"/>
      <c r="DA161" s="116"/>
      <c r="DB161" s="116"/>
      <c r="DC161" s="116"/>
      <c r="DD161" s="116"/>
      <c r="DE161" s="116"/>
      <c r="DF161" s="116"/>
      <c r="DG161" s="116"/>
      <c r="DH161" s="116"/>
      <c r="DI161" s="116"/>
      <c r="DJ161" s="116"/>
      <c r="DK161" s="116"/>
      <c r="DL161" s="116"/>
      <c r="DM161" s="116"/>
      <c r="DN161" s="116"/>
      <c r="DO161" s="116"/>
      <c r="DP161" s="116"/>
      <c r="DQ161" s="116"/>
      <c r="DR161" s="116"/>
      <c r="DS161" s="116"/>
      <c r="DT161" s="116"/>
      <c r="DU161" s="116"/>
      <c r="DV161" s="116"/>
      <c r="DW161" s="116"/>
      <c r="DX161" s="116"/>
      <c r="DY161" s="116"/>
      <c r="DZ161" s="116"/>
      <c r="EA161" s="116"/>
      <c r="EB161" s="116"/>
      <c r="EC161" s="116"/>
      <c r="ED161" s="116"/>
      <c r="EE161" s="116"/>
      <c r="EF161" s="116"/>
    </row>
    <row r="162" spans="2:136" ht="14.5" x14ac:dyDescent="0.35">
      <c r="B162" s="255"/>
      <c r="C162" s="255"/>
      <c r="Y162" s="116"/>
      <c r="Z162" s="116"/>
      <c r="AA162" s="116"/>
      <c r="AB162" s="116"/>
      <c r="AC162" s="116"/>
      <c r="AD162" s="116" t="s">
        <v>7504</v>
      </c>
      <c r="AE162" s="116"/>
      <c r="AF162" s="116" t="s">
        <v>7505</v>
      </c>
      <c r="AG162" s="116"/>
      <c r="AH162" s="116"/>
      <c r="AI162" s="116"/>
      <c r="AJ162" s="116"/>
      <c r="AK162" s="116"/>
      <c r="AL162" s="116"/>
      <c r="AM162" s="116"/>
      <c r="AN162" s="116" t="s">
        <v>7506</v>
      </c>
      <c r="AO162" s="116"/>
      <c r="AP162" s="116"/>
      <c r="AQ162" s="116"/>
      <c r="AR162" s="116"/>
      <c r="AS162" s="116"/>
      <c r="AT162" s="116"/>
      <c r="AU162" s="116"/>
      <c r="AV162" s="116"/>
      <c r="AW162" s="116"/>
      <c r="AX162" s="116"/>
      <c r="AY162" s="116"/>
      <c r="AZ162" s="116"/>
      <c r="BA162" s="116"/>
      <c r="BB162" s="116"/>
      <c r="BC162" s="116"/>
      <c r="BD162" s="116"/>
      <c r="BE162" s="116"/>
      <c r="BF162" s="116"/>
      <c r="BG162" s="116"/>
      <c r="BH162" s="116"/>
      <c r="BI162" s="116"/>
      <c r="BJ162" s="116"/>
      <c r="BK162" s="116"/>
      <c r="BL162" s="116"/>
      <c r="BM162" s="116"/>
      <c r="BN162" s="116"/>
      <c r="BO162" s="116"/>
      <c r="BP162" s="116"/>
      <c r="BQ162" s="116"/>
      <c r="BR162" s="116"/>
      <c r="BS162" s="116"/>
      <c r="BT162" s="116"/>
      <c r="BU162" s="116"/>
      <c r="BV162" s="116"/>
      <c r="BW162" s="116"/>
      <c r="BX162" s="116"/>
      <c r="BY162" s="116"/>
      <c r="BZ162" s="116"/>
      <c r="CA162" s="116"/>
      <c r="CB162" s="116"/>
      <c r="CC162" s="116"/>
      <c r="CD162" s="116"/>
      <c r="CE162" s="116"/>
      <c r="CF162" s="116"/>
      <c r="CG162" s="116"/>
      <c r="CH162" s="116"/>
      <c r="CI162" s="116"/>
      <c r="CJ162" s="116"/>
      <c r="CK162" s="116"/>
      <c r="CL162" s="116"/>
      <c r="CM162" s="116"/>
      <c r="CN162" s="116"/>
      <c r="CO162" s="116"/>
      <c r="CP162" s="116"/>
      <c r="CQ162" s="116"/>
      <c r="CR162" s="116"/>
      <c r="CS162" s="116"/>
      <c r="CT162" s="116"/>
      <c r="CU162" s="116"/>
      <c r="CV162" s="116"/>
      <c r="CW162" s="116"/>
      <c r="CX162" s="116"/>
      <c r="CY162" s="116"/>
      <c r="CZ162" s="116"/>
      <c r="DA162" s="116"/>
      <c r="DB162" s="116"/>
      <c r="DC162" s="116"/>
      <c r="DD162" s="116"/>
      <c r="DE162" s="116"/>
      <c r="DF162" s="116"/>
      <c r="DG162" s="116"/>
      <c r="DH162" s="116"/>
      <c r="DI162" s="116"/>
      <c r="DJ162" s="116"/>
      <c r="DK162" s="116"/>
      <c r="DL162" s="116"/>
      <c r="DM162" s="116"/>
      <c r="DN162" s="116"/>
      <c r="DO162" s="116"/>
      <c r="DP162" s="116"/>
      <c r="DQ162" s="116"/>
      <c r="DR162" s="116"/>
      <c r="DS162" s="116"/>
      <c r="DT162" s="116"/>
      <c r="DU162" s="116"/>
      <c r="DV162" s="116"/>
      <c r="DW162" s="116"/>
      <c r="DX162" s="116"/>
      <c r="DY162" s="116"/>
      <c r="DZ162" s="116"/>
      <c r="EA162" s="116"/>
      <c r="EB162" s="116"/>
      <c r="EC162" s="116"/>
      <c r="ED162" s="116"/>
      <c r="EE162" s="116"/>
      <c r="EF162" s="116"/>
    </row>
    <row r="163" spans="2:136" ht="14.5" x14ac:dyDescent="0.35">
      <c r="Y163" s="116"/>
      <c r="Z163" s="116"/>
      <c r="AA163" s="116"/>
      <c r="AB163" s="116"/>
      <c r="AC163" s="116"/>
      <c r="AD163" s="116" t="s">
        <v>7507</v>
      </c>
      <c r="AE163" s="116"/>
      <c r="AF163" s="116" t="s">
        <v>7508</v>
      </c>
      <c r="AG163" s="116"/>
      <c r="AH163" s="116"/>
      <c r="AI163" s="116"/>
      <c r="AJ163" s="116"/>
      <c r="AK163" s="116"/>
      <c r="AL163" s="116"/>
      <c r="AM163" s="116"/>
      <c r="AN163" s="116" t="s">
        <v>7509</v>
      </c>
      <c r="AO163" s="116"/>
      <c r="AP163" s="116"/>
      <c r="AQ163" s="116"/>
      <c r="AR163" s="116"/>
      <c r="AS163" s="116"/>
      <c r="AT163" s="116"/>
      <c r="AU163" s="116"/>
      <c r="AV163" s="116"/>
      <c r="AW163" s="116"/>
      <c r="AX163" s="116"/>
      <c r="AY163" s="116"/>
      <c r="AZ163" s="116"/>
      <c r="BA163" s="116"/>
      <c r="BB163" s="116"/>
      <c r="BC163" s="116"/>
      <c r="BD163" s="116"/>
      <c r="BE163" s="116"/>
      <c r="BF163" s="116"/>
      <c r="BG163" s="116"/>
      <c r="BH163" s="116"/>
      <c r="BI163" s="116"/>
      <c r="BJ163" s="116"/>
      <c r="BK163" s="116"/>
      <c r="BL163" s="116"/>
      <c r="BM163" s="116"/>
      <c r="BN163" s="116"/>
      <c r="BO163" s="116"/>
      <c r="BP163" s="116"/>
      <c r="BQ163" s="116"/>
      <c r="BR163" s="116"/>
      <c r="BS163" s="116"/>
      <c r="BT163" s="116"/>
      <c r="BU163" s="116"/>
      <c r="BV163" s="116"/>
      <c r="BW163" s="116"/>
      <c r="BX163" s="116"/>
      <c r="BY163" s="116"/>
      <c r="BZ163" s="116"/>
      <c r="CA163" s="116"/>
      <c r="CB163" s="116"/>
      <c r="CC163" s="116"/>
      <c r="CD163" s="116"/>
      <c r="CE163" s="116"/>
      <c r="CF163" s="116"/>
      <c r="CG163" s="116"/>
      <c r="CH163" s="116"/>
      <c r="CI163" s="116"/>
      <c r="CJ163" s="116"/>
      <c r="CK163" s="116"/>
      <c r="CL163" s="116"/>
      <c r="CM163" s="116"/>
      <c r="CN163" s="116"/>
      <c r="CO163" s="116"/>
      <c r="CP163" s="116"/>
      <c r="CQ163" s="116"/>
      <c r="CR163" s="116"/>
      <c r="CS163" s="116"/>
      <c r="CT163" s="116"/>
      <c r="CU163" s="116"/>
      <c r="CV163" s="116"/>
      <c r="CW163" s="116"/>
      <c r="CX163" s="116"/>
      <c r="CY163" s="116"/>
      <c r="CZ163" s="116"/>
      <c r="DA163" s="116"/>
      <c r="DB163" s="116"/>
      <c r="DC163" s="116"/>
      <c r="DD163" s="116"/>
      <c r="DE163" s="116"/>
      <c r="DF163" s="116"/>
      <c r="DG163" s="116"/>
      <c r="DH163" s="116"/>
      <c r="DI163" s="116"/>
      <c r="DJ163" s="116"/>
      <c r="DK163" s="116"/>
      <c r="DL163" s="116"/>
      <c r="DM163" s="116"/>
      <c r="DN163" s="116"/>
      <c r="DO163" s="116"/>
      <c r="DP163" s="116"/>
      <c r="DQ163" s="116"/>
      <c r="DR163" s="116"/>
      <c r="DS163" s="116"/>
      <c r="DT163" s="116"/>
      <c r="DU163" s="116"/>
      <c r="DV163" s="116"/>
      <c r="DW163" s="116"/>
      <c r="DX163" s="116"/>
      <c r="DY163" s="116"/>
      <c r="DZ163" s="116"/>
      <c r="EA163" s="116"/>
      <c r="EB163" s="116"/>
      <c r="EC163" s="116"/>
      <c r="ED163" s="116"/>
      <c r="EE163" s="116"/>
      <c r="EF163" s="116"/>
    </row>
    <row r="164" spans="2:136" ht="14.5" x14ac:dyDescent="0.35">
      <c r="Y164" s="116"/>
      <c r="Z164" s="116"/>
      <c r="AA164" s="116"/>
      <c r="AB164" s="116"/>
      <c r="AC164" s="116"/>
      <c r="AD164" s="116" t="s">
        <v>7510</v>
      </c>
      <c r="AE164" s="116"/>
      <c r="AF164" s="116" t="s">
        <v>7511</v>
      </c>
      <c r="AG164" s="116"/>
      <c r="AH164" s="116"/>
      <c r="AI164" s="116"/>
      <c r="AJ164" s="116"/>
      <c r="AK164" s="116"/>
      <c r="AL164" s="116"/>
      <c r="AM164" s="116"/>
      <c r="AN164" s="116" t="s">
        <v>7512</v>
      </c>
      <c r="AO164" s="116"/>
      <c r="AP164" s="116"/>
      <c r="AQ164" s="116"/>
      <c r="AR164" s="116"/>
      <c r="AS164" s="116"/>
      <c r="AT164" s="116"/>
      <c r="AU164" s="116"/>
      <c r="AV164" s="116"/>
      <c r="AW164" s="116"/>
      <c r="AX164" s="116"/>
      <c r="AY164" s="116"/>
      <c r="AZ164" s="116"/>
      <c r="BA164" s="116"/>
      <c r="BB164" s="116"/>
      <c r="BC164" s="116"/>
      <c r="BD164" s="116"/>
      <c r="BE164" s="116"/>
      <c r="BF164" s="116"/>
      <c r="BG164" s="116"/>
      <c r="BH164" s="116"/>
      <c r="BI164" s="116"/>
      <c r="BJ164" s="116"/>
      <c r="BK164" s="116"/>
      <c r="BL164" s="116"/>
      <c r="BM164" s="116"/>
      <c r="BN164" s="116"/>
      <c r="BO164" s="116"/>
      <c r="BP164" s="116"/>
      <c r="BQ164" s="116"/>
      <c r="BR164" s="116"/>
      <c r="BS164" s="116"/>
      <c r="BT164" s="116"/>
      <c r="BU164" s="116"/>
      <c r="BV164" s="116"/>
      <c r="BW164" s="116"/>
      <c r="BX164" s="116"/>
      <c r="BY164" s="116"/>
      <c r="BZ164" s="116"/>
      <c r="CA164" s="116"/>
      <c r="CB164" s="116"/>
      <c r="CC164" s="116"/>
      <c r="CD164" s="116"/>
      <c r="CE164" s="116"/>
      <c r="CF164" s="116"/>
      <c r="CG164" s="116"/>
      <c r="CH164" s="116"/>
      <c r="CI164" s="116"/>
      <c r="CJ164" s="116"/>
      <c r="CK164" s="116"/>
      <c r="CL164" s="116"/>
      <c r="CM164" s="116"/>
      <c r="CN164" s="116"/>
      <c r="CO164" s="116"/>
      <c r="CP164" s="116"/>
      <c r="CQ164" s="116"/>
      <c r="CR164" s="116"/>
      <c r="CS164" s="116"/>
      <c r="CT164" s="116"/>
      <c r="CU164" s="116"/>
      <c r="CV164" s="116"/>
      <c r="CW164" s="116"/>
      <c r="CX164" s="116"/>
      <c r="CY164" s="116"/>
      <c r="CZ164" s="116"/>
      <c r="DA164" s="116"/>
      <c r="DB164" s="116"/>
      <c r="DC164" s="116"/>
      <c r="DD164" s="116"/>
      <c r="DE164" s="116"/>
      <c r="DF164" s="116"/>
      <c r="DG164" s="116"/>
      <c r="DH164" s="116"/>
      <c r="DI164" s="116"/>
      <c r="DJ164" s="116"/>
      <c r="DK164" s="116"/>
      <c r="DL164" s="116"/>
      <c r="DM164" s="116"/>
      <c r="DN164" s="116"/>
      <c r="DO164" s="116"/>
      <c r="DP164" s="116"/>
      <c r="DQ164" s="116"/>
      <c r="DR164" s="116"/>
      <c r="DS164" s="116"/>
      <c r="DT164" s="116"/>
      <c r="DU164" s="116"/>
      <c r="DV164" s="116"/>
      <c r="DW164" s="116"/>
      <c r="DX164" s="116"/>
      <c r="DY164" s="116"/>
      <c r="DZ164" s="116"/>
      <c r="EA164" s="116"/>
      <c r="EB164" s="116"/>
      <c r="EC164" s="116"/>
      <c r="ED164" s="116"/>
      <c r="EE164" s="116"/>
      <c r="EF164" s="116"/>
    </row>
    <row r="165" spans="2:136" ht="14.5" x14ac:dyDescent="0.35">
      <c r="B165" s="159" t="s">
        <v>4356</v>
      </c>
      <c r="D165" s="224" t="s">
        <v>4306</v>
      </c>
      <c r="Y165" s="116"/>
      <c r="Z165" s="116"/>
      <c r="AA165" s="116"/>
      <c r="AB165" s="116"/>
      <c r="AC165" s="116"/>
      <c r="AD165" s="116" t="s">
        <v>7513</v>
      </c>
      <c r="AE165" s="116"/>
      <c r="AF165" s="116" t="s">
        <v>7514</v>
      </c>
      <c r="AG165" s="116"/>
      <c r="AH165" s="116"/>
      <c r="AI165" s="116"/>
      <c r="AJ165" s="116"/>
      <c r="AK165" s="116"/>
      <c r="AL165" s="116"/>
      <c r="AM165" s="116"/>
      <c r="AN165" s="116" t="s">
        <v>7515</v>
      </c>
      <c r="AO165" s="116"/>
      <c r="AP165" s="116"/>
      <c r="AQ165" s="116"/>
      <c r="AR165" s="116"/>
      <c r="AS165" s="116"/>
      <c r="AT165" s="116"/>
      <c r="AU165" s="116"/>
      <c r="AV165" s="116"/>
      <c r="AW165" s="116"/>
      <c r="AX165" s="116"/>
      <c r="AY165" s="116"/>
      <c r="AZ165" s="116"/>
      <c r="BA165" s="116"/>
      <c r="BB165" s="116"/>
      <c r="BC165" s="116"/>
      <c r="BD165" s="116"/>
      <c r="BE165" s="116"/>
      <c r="BF165" s="116"/>
      <c r="BG165" s="116"/>
      <c r="BH165" s="116"/>
      <c r="BI165" s="116"/>
      <c r="BJ165" s="116"/>
      <c r="BK165" s="116"/>
      <c r="BL165" s="116"/>
      <c r="BM165" s="116"/>
      <c r="BN165" s="116"/>
      <c r="BO165" s="116"/>
      <c r="BP165" s="116"/>
      <c r="BQ165" s="116"/>
      <c r="BR165" s="116"/>
      <c r="BS165" s="116"/>
      <c r="BT165" s="116"/>
      <c r="BU165" s="116"/>
      <c r="BV165" s="116"/>
      <c r="BW165" s="116"/>
      <c r="BX165" s="116"/>
      <c r="BY165" s="116"/>
      <c r="BZ165" s="116"/>
      <c r="CA165" s="116"/>
      <c r="CB165" s="116"/>
      <c r="CC165" s="116"/>
      <c r="CD165" s="116"/>
      <c r="CE165" s="116"/>
      <c r="CF165" s="116"/>
      <c r="CG165" s="116"/>
      <c r="CH165" s="116"/>
      <c r="CI165" s="116"/>
      <c r="CJ165" s="116"/>
      <c r="CK165" s="116"/>
      <c r="CL165" s="116"/>
      <c r="CM165" s="116"/>
      <c r="CN165" s="116"/>
      <c r="CO165" s="116"/>
      <c r="CP165" s="116"/>
      <c r="CQ165" s="116"/>
      <c r="CR165" s="116"/>
      <c r="CS165" s="116"/>
      <c r="CT165" s="116"/>
      <c r="CU165" s="116"/>
      <c r="CV165" s="116"/>
      <c r="CW165" s="116"/>
      <c r="CX165" s="116"/>
      <c r="CY165" s="116"/>
      <c r="CZ165" s="116"/>
      <c r="DA165" s="116"/>
      <c r="DB165" s="116"/>
      <c r="DC165" s="116"/>
      <c r="DD165" s="116"/>
      <c r="DE165" s="116"/>
      <c r="DF165" s="116"/>
      <c r="DG165" s="116"/>
      <c r="DH165" s="116"/>
      <c r="DI165" s="116"/>
      <c r="DJ165" s="116"/>
      <c r="DK165" s="116"/>
      <c r="DL165" s="116"/>
      <c r="DM165" s="116"/>
      <c r="DN165" s="116"/>
      <c r="DO165" s="116"/>
      <c r="DP165" s="116"/>
      <c r="DQ165" s="116"/>
      <c r="DR165" s="116"/>
      <c r="DS165" s="116"/>
      <c r="DT165" s="116"/>
      <c r="DU165" s="116"/>
      <c r="DV165" s="116"/>
      <c r="DW165" s="116"/>
      <c r="DX165" s="116"/>
      <c r="DY165" s="116"/>
      <c r="DZ165" s="116"/>
      <c r="EA165" s="116"/>
      <c r="EB165" s="116"/>
      <c r="EC165" s="116"/>
      <c r="ED165" s="116"/>
      <c r="EE165" s="116"/>
      <c r="EF165" s="116"/>
    </row>
    <row r="166" spans="2:136" ht="14.5" x14ac:dyDescent="0.35">
      <c r="Y166" s="116"/>
      <c r="Z166" s="116"/>
      <c r="AA166" s="116"/>
      <c r="AB166" s="116"/>
      <c r="AC166" s="116"/>
      <c r="AD166" s="116" t="s">
        <v>7516</v>
      </c>
      <c r="AE166" s="116"/>
      <c r="AF166" s="116" t="s">
        <v>7517</v>
      </c>
      <c r="AG166" s="116"/>
      <c r="AH166" s="116"/>
      <c r="AI166" s="116"/>
      <c r="AJ166" s="116"/>
      <c r="AK166" s="116"/>
      <c r="AL166" s="116"/>
      <c r="AM166" s="116"/>
      <c r="AN166" s="116" t="s">
        <v>7518</v>
      </c>
      <c r="AO166" s="116"/>
      <c r="AP166" s="116"/>
      <c r="AQ166" s="116"/>
      <c r="AR166" s="116"/>
      <c r="AS166" s="116"/>
      <c r="AT166" s="116"/>
      <c r="AU166" s="116"/>
      <c r="AV166" s="116"/>
      <c r="AW166" s="116"/>
      <c r="AX166" s="116"/>
      <c r="AY166" s="116"/>
      <c r="AZ166" s="116"/>
      <c r="BA166" s="116"/>
      <c r="BB166" s="116"/>
      <c r="BC166" s="116"/>
      <c r="BD166" s="116"/>
      <c r="BE166" s="116"/>
      <c r="BF166" s="116"/>
      <c r="BG166" s="116"/>
      <c r="BH166" s="116"/>
      <c r="BI166" s="116"/>
      <c r="BJ166" s="116"/>
      <c r="BK166" s="116"/>
      <c r="BL166" s="116"/>
      <c r="BM166" s="116"/>
      <c r="BN166" s="116"/>
      <c r="BO166" s="116"/>
      <c r="BP166" s="116"/>
      <c r="BQ166" s="116"/>
      <c r="BR166" s="116"/>
      <c r="BS166" s="116"/>
      <c r="BT166" s="116"/>
      <c r="BU166" s="116"/>
      <c r="BV166" s="116"/>
      <c r="BW166" s="116"/>
      <c r="BX166" s="116"/>
      <c r="BY166" s="116"/>
      <c r="BZ166" s="116"/>
      <c r="CA166" s="116"/>
      <c r="CB166" s="116"/>
      <c r="CC166" s="116"/>
      <c r="CD166" s="116"/>
      <c r="CE166" s="116"/>
      <c r="CF166" s="116"/>
      <c r="CG166" s="116"/>
      <c r="CH166" s="116"/>
      <c r="CI166" s="116"/>
      <c r="CJ166" s="116"/>
      <c r="CK166" s="116"/>
      <c r="CL166" s="116"/>
      <c r="CM166" s="116"/>
      <c r="CN166" s="116"/>
      <c r="CO166" s="116"/>
      <c r="CP166" s="116"/>
      <c r="CQ166" s="116"/>
      <c r="CR166" s="116"/>
      <c r="CS166" s="116"/>
      <c r="CT166" s="116"/>
      <c r="CU166" s="116"/>
      <c r="CV166" s="116"/>
      <c r="CW166" s="116"/>
      <c r="CX166" s="116"/>
      <c r="CY166" s="116"/>
      <c r="CZ166" s="116"/>
      <c r="DA166" s="116"/>
      <c r="DB166" s="116"/>
      <c r="DC166" s="116"/>
      <c r="DD166" s="116"/>
      <c r="DE166" s="116"/>
      <c r="DF166" s="116"/>
      <c r="DG166" s="116"/>
      <c r="DH166" s="116"/>
      <c r="DI166" s="116"/>
      <c r="DJ166" s="116"/>
      <c r="DK166" s="116"/>
      <c r="DL166" s="116"/>
      <c r="DM166" s="116"/>
      <c r="DN166" s="116"/>
      <c r="DO166" s="116"/>
      <c r="DP166" s="116"/>
      <c r="DQ166" s="116"/>
      <c r="DR166" s="116"/>
      <c r="DS166" s="116"/>
      <c r="DT166" s="116"/>
      <c r="DU166" s="116"/>
      <c r="DV166" s="116"/>
      <c r="DW166" s="116"/>
      <c r="DX166" s="116"/>
      <c r="DY166" s="116"/>
      <c r="DZ166" s="116"/>
      <c r="EA166" s="116"/>
      <c r="EB166" s="116"/>
      <c r="EC166" s="116"/>
      <c r="ED166" s="116"/>
      <c r="EE166" s="116"/>
      <c r="EF166" s="116"/>
    </row>
    <row r="167" spans="2:136" ht="78" customHeight="1" x14ac:dyDescent="0.35">
      <c r="B167" s="158" t="s">
        <v>4137</v>
      </c>
      <c r="C167" s="158" t="s">
        <v>4138</v>
      </c>
      <c r="D167" s="158" t="s">
        <v>4139</v>
      </c>
      <c r="Y167" s="116"/>
      <c r="Z167" s="116"/>
      <c r="AA167" s="116"/>
      <c r="AB167" s="116"/>
      <c r="AC167" s="116"/>
      <c r="AD167" s="116" t="s">
        <v>7519</v>
      </c>
      <c r="AE167" s="116"/>
      <c r="AF167" s="116" t="s">
        <v>7520</v>
      </c>
      <c r="AG167" s="116"/>
      <c r="AH167" s="116"/>
      <c r="AI167" s="116"/>
      <c r="AJ167" s="116"/>
      <c r="AK167" s="116"/>
      <c r="AL167" s="116"/>
      <c r="AM167" s="116"/>
      <c r="AN167" s="116" t="s">
        <v>7521</v>
      </c>
      <c r="AO167" s="116"/>
      <c r="AP167" s="116"/>
      <c r="AQ167" s="116"/>
      <c r="AR167" s="116"/>
      <c r="AS167" s="116"/>
      <c r="AT167" s="116"/>
      <c r="AU167" s="116"/>
      <c r="AV167" s="116"/>
      <c r="AW167" s="116"/>
      <c r="AX167" s="116"/>
      <c r="AY167" s="116"/>
      <c r="AZ167" s="116"/>
      <c r="BA167" s="116"/>
      <c r="BB167" s="116"/>
      <c r="BC167" s="116"/>
      <c r="BD167" s="116"/>
      <c r="BE167" s="116"/>
      <c r="BF167" s="116"/>
      <c r="BG167" s="116"/>
      <c r="BH167" s="116"/>
      <c r="BI167" s="116"/>
      <c r="BJ167" s="116"/>
      <c r="BK167" s="116"/>
      <c r="BL167" s="116"/>
      <c r="BM167" s="116"/>
      <c r="BN167" s="116"/>
      <c r="BO167" s="116"/>
      <c r="BP167" s="116"/>
      <c r="BQ167" s="116"/>
      <c r="BR167" s="116"/>
      <c r="BS167" s="116"/>
      <c r="BT167" s="116"/>
      <c r="BU167" s="116"/>
      <c r="BV167" s="116"/>
      <c r="BW167" s="116"/>
      <c r="BX167" s="116"/>
      <c r="BY167" s="116"/>
      <c r="BZ167" s="116"/>
      <c r="CA167" s="116"/>
      <c r="CB167" s="116"/>
      <c r="CC167" s="116"/>
      <c r="CD167" s="116"/>
      <c r="CE167" s="116"/>
      <c r="CF167" s="116"/>
      <c r="CG167" s="116"/>
      <c r="CH167" s="116"/>
      <c r="CI167" s="116"/>
      <c r="CJ167" s="116"/>
      <c r="CK167" s="116"/>
      <c r="CL167" s="116"/>
      <c r="CM167" s="116"/>
      <c r="CN167" s="116"/>
      <c r="CO167" s="116"/>
      <c r="CP167" s="116"/>
      <c r="CQ167" s="116"/>
      <c r="CR167" s="116"/>
      <c r="CS167" s="116"/>
      <c r="CT167" s="116"/>
      <c r="CU167" s="116"/>
      <c r="CV167" s="116"/>
      <c r="CW167" s="116"/>
      <c r="CX167" s="116"/>
      <c r="CY167" s="116"/>
      <c r="CZ167" s="116"/>
      <c r="DA167" s="116"/>
      <c r="DB167" s="116"/>
      <c r="DC167" s="116"/>
      <c r="DD167" s="116"/>
      <c r="DE167" s="116"/>
      <c r="DF167" s="116"/>
      <c r="DG167" s="116"/>
      <c r="DH167" s="116"/>
      <c r="DI167" s="116"/>
      <c r="DJ167" s="116"/>
      <c r="DK167" s="116"/>
      <c r="DL167" s="116"/>
      <c r="DM167" s="116"/>
      <c r="DN167" s="116"/>
      <c r="DO167" s="116"/>
      <c r="DP167" s="116"/>
      <c r="DQ167" s="116"/>
      <c r="DR167" s="116"/>
      <c r="DS167" s="116"/>
      <c r="DT167" s="116"/>
      <c r="DU167" s="116"/>
      <c r="DV167" s="116"/>
      <c r="DW167" s="116"/>
      <c r="DX167" s="116"/>
      <c r="DY167" s="116"/>
      <c r="DZ167" s="116"/>
      <c r="EA167" s="116"/>
      <c r="EB167" s="116"/>
      <c r="EC167" s="116"/>
      <c r="ED167" s="116"/>
      <c r="EE167" s="116"/>
      <c r="EF167" s="116"/>
    </row>
    <row r="168" spans="2:136" ht="14.5" x14ac:dyDescent="0.35">
      <c r="B168" s="255"/>
      <c r="C168" s="255"/>
      <c r="D168" s="255"/>
      <c r="Y168" s="116"/>
      <c r="Z168" s="116"/>
      <c r="AA168" s="116"/>
      <c r="AB168" s="116"/>
      <c r="AC168" s="116"/>
      <c r="AD168" s="116" t="s">
        <v>7522</v>
      </c>
      <c r="AE168" s="116"/>
      <c r="AF168" s="116" t="s">
        <v>7523</v>
      </c>
      <c r="AG168" s="116"/>
      <c r="AH168" s="116"/>
      <c r="AI168" s="116"/>
      <c r="AJ168" s="116"/>
      <c r="AK168" s="116"/>
      <c r="AL168" s="116"/>
      <c r="AM168" s="116"/>
      <c r="AN168" s="116" t="s">
        <v>7524</v>
      </c>
      <c r="AO168" s="116"/>
      <c r="AP168" s="116"/>
      <c r="AQ168" s="116"/>
      <c r="AR168" s="116"/>
      <c r="AS168" s="116"/>
      <c r="AT168" s="116"/>
      <c r="AU168" s="116"/>
      <c r="AV168" s="116"/>
      <c r="AW168" s="116"/>
      <c r="AX168" s="116"/>
      <c r="AY168" s="116"/>
      <c r="AZ168" s="116"/>
      <c r="BA168" s="116"/>
      <c r="BB168" s="116"/>
      <c r="BC168" s="116"/>
      <c r="BD168" s="116"/>
      <c r="BE168" s="116"/>
      <c r="BF168" s="116"/>
      <c r="BG168" s="116"/>
      <c r="BH168" s="116"/>
      <c r="BI168" s="116"/>
      <c r="BJ168" s="116"/>
      <c r="BK168" s="116"/>
      <c r="BL168" s="116"/>
      <c r="BM168" s="116"/>
      <c r="BN168" s="116"/>
      <c r="BO168" s="116"/>
      <c r="BP168" s="116"/>
      <c r="BQ168" s="116"/>
      <c r="BR168" s="116"/>
      <c r="BS168" s="116"/>
      <c r="BT168" s="116"/>
      <c r="BU168" s="116"/>
      <c r="BV168" s="116"/>
      <c r="BW168" s="116"/>
      <c r="BX168" s="116"/>
      <c r="BY168" s="116"/>
      <c r="BZ168" s="116"/>
      <c r="CA168" s="116"/>
      <c r="CB168" s="116"/>
      <c r="CC168" s="116"/>
      <c r="CD168" s="116"/>
      <c r="CE168" s="116"/>
      <c r="CF168" s="116"/>
      <c r="CG168" s="116"/>
      <c r="CH168" s="116"/>
      <c r="CI168" s="116"/>
      <c r="CJ168" s="116"/>
      <c r="CK168" s="116"/>
      <c r="CL168" s="116"/>
      <c r="CM168" s="116"/>
      <c r="CN168" s="116"/>
      <c r="CO168" s="116"/>
      <c r="CP168" s="116"/>
      <c r="CQ168" s="116"/>
      <c r="CR168" s="116"/>
      <c r="CS168" s="116"/>
      <c r="CT168" s="116"/>
      <c r="CU168" s="116"/>
      <c r="CV168" s="116"/>
      <c r="CW168" s="116"/>
      <c r="CX168" s="116"/>
      <c r="CY168" s="116"/>
      <c r="CZ168" s="116"/>
      <c r="DA168" s="116"/>
      <c r="DB168" s="116"/>
      <c r="DC168" s="116"/>
      <c r="DD168" s="116"/>
      <c r="DE168" s="116"/>
      <c r="DF168" s="116"/>
      <c r="DG168" s="116"/>
      <c r="DH168" s="116"/>
      <c r="DI168" s="116"/>
      <c r="DJ168" s="116"/>
      <c r="DK168" s="116"/>
      <c r="DL168" s="116"/>
      <c r="DM168" s="116"/>
      <c r="DN168" s="116"/>
      <c r="DO168" s="116"/>
      <c r="DP168" s="116"/>
      <c r="DQ168" s="116"/>
      <c r="DR168" s="116"/>
      <c r="DS168" s="116"/>
      <c r="DT168" s="116"/>
      <c r="DU168" s="116"/>
      <c r="DV168" s="116"/>
      <c r="DW168" s="116"/>
      <c r="DX168" s="116"/>
      <c r="DY168" s="116"/>
      <c r="DZ168" s="116"/>
      <c r="EA168" s="116"/>
      <c r="EB168" s="116"/>
      <c r="EC168" s="116"/>
      <c r="ED168" s="116"/>
      <c r="EE168" s="116"/>
      <c r="EF168" s="116"/>
    </row>
    <row r="169" spans="2:136" ht="14.5" x14ac:dyDescent="0.35">
      <c r="O169" s="117" t="s">
        <v>8606</v>
      </c>
      <c r="Y169" s="116"/>
      <c r="Z169" s="116"/>
      <c r="AA169" s="116"/>
      <c r="AB169" s="116"/>
      <c r="AC169" s="116"/>
      <c r="AD169" s="116" t="s">
        <v>7525</v>
      </c>
      <c r="AE169" s="116"/>
      <c r="AF169" s="116" t="s">
        <v>7526</v>
      </c>
      <c r="AG169" s="116"/>
      <c r="AH169" s="116"/>
      <c r="AI169" s="116"/>
      <c r="AJ169" s="116"/>
      <c r="AK169" s="116"/>
      <c r="AL169" s="116"/>
      <c r="AM169" s="116"/>
      <c r="AN169" s="116" t="s">
        <v>7527</v>
      </c>
      <c r="AO169" s="116"/>
      <c r="AP169" s="116"/>
      <c r="AQ169" s="116"/>
      <c r="AR169" s="116"/>
      <c r="AS169" s="116"/>
      <c r="AT169" s="116"/>
      <c r="AU169" s="116"/>
      <c r="AV169" s="116"/>
      <c r="AW169" s="116"/>
      <c r="AX169" s="116"/>
      <c r="AY169" s="116"/>
      <c r="AZ169" s="116"/>
      <c r="BA169" s="116"/>
      <c r="BB169" s="116"/>
      <c r="BC169" s="116"/>
      <c r="BD169" s="116"/>
      <c r="BE169" s="116"/>
      <c r="BF169" s="116"/>
      <c r="BG169" s="116"/>
      <c r="BH169" s="116"/>
      <c r="BI169" s="116"/>
      <c r="BJ169" s="116"/>
      <c r="BK169" s="116"/>
      <c r="BL169" s="116"/>
      <c r="BM169" s="116"/>
      <c r="BN169" s="116"/>
      <c r="BO169" s="116"/>
      <c r="BP169" s="116"/>
      <c r="BQ169" s="116"/>
      <c r="BR169" s="116"/>
      <c r="BS169" s="116"/>
      <c r="BT169" s="116"/>
      <c r="BU169" s="116"/>
      <c r="BV169" s="116"/>
      <c r="BW169" s="116"/>
      <c r="BX169" s="116"/>
      <c r="BY169" s="116"/>
      <c r="BZ169" s="116"/>
      <c r="CA169" s="116"/>
      <c r="CB169" s="116"/>
      <c r="CC169" s="116"/>
      <c r="CD169" s="116"/>
      <c r="CE169" s="116"/>
      <c r="CF169" s="116"/>
      <c r="CG169" s="116"/>
      <c r="CH169" s="116"/>
      <c r="CI169" s="116"/>
      <c r="CJ169" s="116"/>
      <c r="CK169" s="116"/>
      <c r="CL169" s="116"/>
      <c r="CM169" s="116"/>
      <c r="CN169" s="116"/>
      <c r="CO169" s="116"/>
      <c r="CP169" s="116"/>
      <c r="CQ169" s="116"/>
      <c r="CR169" s="116"/>
      <c r="CS169" s="116"/>
      <c r="CT169" s="116"/>
      <c r="CU169" s="116"/>
      <c r="CV169" s="116"/>
      <c r="CW169" s="116"/>
      <c r="CX169" s="116"/>
      <c r="CY169" s="116"/>
      <c r="CZ169" s="116"/>
      <c r="DA169" s="116"/>
      <c r="DB169" s="116"/>
      <c r="DC169" s="116"/>
      <c r="DD169" s="116"/>
      <c r="DE169" s="116"/>
      <c r="DF169" s="116"/>
      <c r="DG169" s="116"/>
      <c r="DH169" s="116"/>
      <c r="DI169" s="116"/>
      <c r="DJ169" s="116"/>
      <c r="DK169" s="116"/>
      <c r="DL169" s="116"/>
      <c r="DM169" s="116"/>
      <c r="DN169" s="116"/>
      <c r="DO169" s="116"/>
      <c r="DP169" s="116"/>
      <c r="DQ169" s="116"/>
      <c r="DR169" s="116"/>
      <c r="DS169" s="116"/>
      <c r="DT169" s="116"/>
      <c r="DU169" s="116"/>
      <c r="DV169" s="116"/>
      <c r="DW169" s="116"/>
      <c r="DX169" s="116"/>
      <c r="DY169" s="116"/>
      <c r="DZ169" s="116"/>
      <c r="EA169" s="116"/>
      <c r="EB169" s="116"/>
      <c r="EC169" s="116"/>
      <c r="ED169" s="116"/>
      <c r="EE169" s="116"/>
      <c r="EF169" s="116"/>
    </row>
    <row r="170" spans="2:136" ht="14.5" x14ac:dyDescent="0.35">
      <c r="D170" s="796" t="str">
        <f>IF($V$27=8,$O$169,"")</f>
        <v/>
      </c>
      <c r="E170" s="254"/>
      <c r="F170" s="794" t="str">
        <f>IF($V$27=8,$O$170,"")</f>
        <v/>
      </c>
      <c r="O170" s="253" t="s">
        <v>8607</v>
      </c>
      <c r="Y170" s="116"/>
      <c r="Z170" s="116"/>
      <c r="AA170" s="116"/>
      <c r="AB170" s="116"/>
      <c r="AC170" s="116"/>
      <c r="AD170" s="116" t="s">
        <v>7528</v>
      </c>
      <c r="AE170" s="116"/>
      <c r="AF170" s="116" t="s">
        <v>7529</v>
      </c>
      <c r="AG170" s="116"/>
      <c r="AH170" s="116"/>
      <c r="AI170" s="116"/>
      <c r="AJ170" s="116"/>
      <c r="AK170" s="116"/>
      <c r="AL170" s="116"/>
      <c r="AM170" s="116"/>
      <c r="AN170" s="116" t="s">
        <v>7530</v>
      </c>
      <c r="AO170" s="116"/>
      <c r="AP170" s="116"/>
      <c r="AQ170" s="116"/>
      <c r="AR170" s="116"/>
      <c r="AS170" s="116"/>
      <c r="AT170" s="116"/>
      <c r="AU170" s="116"/>
      <c r="AV170" s="116"/>
      <c r="AW170" s="116"/>
      <c r="AX170" s="116"/>
      <c r="AY170" s="116"/>
      <c r="AZ170" s="116"/>
      <c r="BA170" s="116"/>
      <c r="BB170" s="116"/>
      <c r="BC170" s="116"/>
      <c r="BD170" s="116"/>
      <c r="BE170" s="116"/>
      <c r="BF170" s="116"/>
      <c r="BG170" s="116"/>
      <c r="BH170" s="116"/>
      <c r="BI170" s="116"/>
      <c r="BJ170" s="116"/>
      <c r="BK170" s="116"/>
      <c r="BL170" s="116"/>
      <c r="BM170" s="116"/>
      <c r="BN170" s="116"/>
      <c r="BO170" s="116"/>
      <c r="BP170" s="116"/>
      <c r="BQ170" s="116"/>
      <c r="BR170" s="116"/>
      <c r="BS170" s="116"/>
      <c r="BT170" s="116"/>
      <c r="BU170" s="116"/>
      <c r="BV170" s="116"/>
      <c r="BW170" s="116"/>
      <c r="BX170" s="116"/>
      <c r="BY170" s="116"/>
      <c r="BZ170" s="116"/>
      <c r="CA170" s="116"/>
      <c r="CB170" s="116"/>
      <c r="CC170" s="116"/>
      <c r="CD170" s="116"/>
      <c r="CE170" s="116"/>
      <c r="CF170" s="116"/>
      <c r="CG170" s="116"/>
      <c r="CH170" s="116"/>
      <c r="CI170" s="116"/>
      <c r="CJ170" s="116"/>
      <c r="CK170" s="116"/>
      <c r="CL170" s="116"/>
      <c r="CM170" s="116"/>
      <c r="CN170" s="116"/>
      <c r="CO170" s="116"/>
      <c r="CP170" s="116"/>
      <c r="CQ170" s="116"/>
      <c r="CR170" s="116"/>
      <c r="CS170" s="116"/>
      <c r="CT170" s="116"/>
      <c r="CU170" s="116"/>
      <c r="CV170" s="116"/>
      <c r="CW170" s="116"/>
      <c r="CX170" s="116"/>
      <c r="CY170" s="116"/>
      <c r="CZ170" s="116"/>
      <c r="DA170" s="116"/>
      <c r="DB170" s="116"/>
      <c r="DC170" s="116"/>
      <c r="DD170" s="116"/>
      <c r="DE170" s="116"/>
      <c r="DF170" s="116"/>
      <c r="DG170" s="116"/>
      <c r="DH170" s="116"/>
      <c r="DI170" s="116"/>
      <c r="DJ170" s="116"/>
      <c r="DK170" s="116"/>
      <c r="DL170" s="116"/>
      <c r="DM170" s="116"/>
      <c r="DN170" s="116"/>
      <c r="DO170" s="116"/>
      <c r="DP170" s="116"/>
      <c r="DQ170" s="116"/>
      <c r="DR170" s="116"/>
      <c r="DS170" s="116"/>
      <c r="DT170" s="116"/>
      <c r="DU170" s="116"/>
      <c r="DV170" s="116"/>
      <c r="DW170" s="116"/>
      <c r="DX170" s="116"/>
      <c r="DY170" s="116"/>
      <c r="DZ170" s="116"/>
      <c r="EA170" s="116"/>
      <c r="EB170" s="116"/>
      <c r="EC170" s="116"/>
      <c r="ED170" s="116"/>
      <c r="EE170" s="116"/>
      <c r="EF170" s="116"/>
    </row>
    <row r="171" spans="2:136" ht="14.5" x14ac:dyDescent="0.35">
      <c r="B171" s="160" t="s">
        <v>4357</v>
      </c>
      <c r="D171" s="797"/>
      <c r="E171" s="254"/>
      <c r="F171" s="798"/>
      <c r="H171" s="224" t="s">
        <v>4306</v>
      </c>
      <c r="O171" s="252"/>
      <c r="Y171" s="116"/>
      <c r="Z171" s="116"/>
      <c r="AA171" s="116"/>
      <c r="AB171" s="116"/>
      <c r="AC171" s="116"/>
      <c r="AD171" s="116" t="s">
        <v>7531</v>
      </c>
      <c r="AE171" s="116"/>
      <c r="AF171" s="116" t="s">
        <v>7532</v>
      </c>
      <c r="AG171" s="116"/>
      <c r="AH171" s="116"/>
      <c r="AI171" s="116"/>
      <c r="AJ171" s="116"/>
      <c r="AK171" s="116"/>
      <c r="AL171" s="116"/>
      <c r="AM171" s="116"/>
      <c r="AN171" s="116" t="s">
        <v>7533</v>
      </c>
      <c r="AO171" s="116"/>
      <c r="AP171" s="116"/>
      <c r="AQ171" s="116"/>
      <c r="AR171" s="116"/>
      <c r="AS171" s="116"/>
      <c r="AT171" s="116"/>
      <c r="AU171" s="116"/>
      <c r="AV171" s="116"/>
      <c r="AW171" s="116"/>
      <c r="AX171" s="116"/>
      <c r="AY171" s="116"/>
      <c r="AZ171" s="116"/>
      <c r="BA171" s="116"/>
      <c r="BB171" s="116"/>
      <c r="BC171" s="116"/>
      <c r="BD171" s="116"/>
      <c r="BE171" s="116"/>
      <c r="BF171" s="116"/>
      <c r="BG171" s="116"/>
      <c r="BH171" s="116"/>
      <c r="BI171" s="116"/>
      <c r="BJ171" s="116"/>
      <c r="BK171" s="116"/>
      <c r="BL171" s="116"/>
      <c r="BM171" s="116"/>
      <c r="BN171" s="116"/>
      <c r="BO171" s="116"/>
      <c r="BP171" s="116"/>
      <c r="BQ171" s="116"/>
      <c r="BR171" s="116"/>
      <c r="BS171" s="116"/>
      <c r="BT171" s="116"/>
      <c r="BU171" s="116"/>
      <c r="BV171" s="116"/>
      <c r="BW171" s="116"/>
      <c r="BX171" s="116"/>
      <c r="BY171" s="116"/>
      <c r="BZ171" s="116"/>
      <c r="CA171" s="116"/>
      <c r="CB171" s="116"/>
      <c r="CC171" s="116"/>
      <c r="CD171" s="116"/>
      <c r="CE171" s="116"/>
      <c r="CF171" s="116"/>
      <c r="CG171" s="116"/>
      <c r="CH171" s="116"/>
      <c r="CI171" s="116"/>
      <c r="CJ171" s="116"/>
      <c r="CK171" s="116"/>
      <c r="CL171" s="116"/>
      <c r="CM171" s="116"/>
      <c r="CN171" s="116"/>
      <c r="CO171" s="116"/>
      <c r="CP171" s="116"/>
      <c r="CQ171" s="116"/>
      <c r="CR171" s="116"/>
      <c r="CS171" s="116"/>
      <c r="CT171" s="116"/>
      <c r="CU171" s="116"/>
      <c r="CV171" s="116"/>
      <c r="CW171" s="116"/>
      <c r="CX171" s="116"/>
      <c r="CY171" s="116"/>
      <c r="CZ171" s="116"/>
      <c r="DA171" s="116"/>
      <c r="DB171" s="116"/>
      <c r="DC171" s="116"/>
      <c r="DD171" s="116"/>
      <c r="DE171" s="116"/>
      <c r="DF171" s="116"/>
      <c r="DG171" s="116"/>
      <c r="DH171" s="116"/>
      <c r="DI171" s="116"/>
      <c r="DJ171" s="116"/>
      <c r="DK171" s="116"/>
      <c r="DL171" s="116"/>
      <c r="DM171" s="116"/>
      <c r="DN171" s="116"/>
      <c r="DO171" s="116"/>
      <c r="DP171" s="116"/>
      <c r="DQ171" s="116"/>
      <c r="DR171" s="116"/>
      <c r="DS171" s="116"/>
      <c r="DT171" s="116"/>
      <c r="DU171" s="116"/>
      <c r="DV171" s="116"/>
      <c r="DW171" s="116"/>
      <c r="DX171" s="116"/>
      <c r="DY171" s="116"/>
      <c r="DZ171" s="116"/>
      <c r="EA171" s="116"/>
      <c r="EB171" s="116"/>
      <c r="EC171" s="116"/>
      <c r="ED171" s="116"/>
      <c r="EE171" s="116"/>
      <c r="EF171" s="116"/>
    </row>
    <row r="172" spans="2:136" ht="14.5" x14ac:dyDescent="0.35">
      <c r="Y172" s="116"/>
      <c r="Z172" s="116"/>
      <c r="AA172" s="116"/>
      <c r="AB172" s="116"/>
      <c r="AC172" s="116"/>
      <c r="AD172" s="116" t="s">
        <v>7534</v>
      </c>
      <c r="AE172" s="116"/>
      <c r="AF172" s="116" t="s">
        <v>7535</v>
      </c>
      <c r="AG172" s="116"/>
      <c r="AH172" s="116"/>
      <c r="AI172" s="116"/>
      <c r="AJ172" s="116"/>
      <c r="AK172" s="116"/>
      <c r="AL172" s="116"/>
      <c r="AM172" s="116"/>
      <c r="AN172" s="116" t="s">
        <v>7536</v>
      </c>
      <c r="AO172" s="116"/>
      <c r="AP172" s="116"/>
      <c r="AQ172" s="116"/>
      <c r="AR172" s="116"/>
      <c r="AS172" s="116"/>
      <c r="AT172" s="116"/>
      <c r="AU172" s="116"/>
      <c r="AV172" s="116"/>
      <c r="AW172" s="116"/>
      <c r="AX172" s="116"/>
      <c r="AY172" s="116"/>
      <c r="AZ172" s="116"/>
      <c r="BA172" s="116"/>
      <c r="BB172" s="116"/>
      <c r="BC172" s="116"/>
      <c r="BD172" s="116"/>
      <c r="BE172" s="116"/>
      <c r="BF172" s="116"/>
      <c r="BG172" s="116"/>
      <c r="BH172" s="116"/>
      <c r="BI172" s="116"/>
      <c r="BJ172" s="116"/>
      <c r="BK172" s="116"/>
      <c r="BL172" s="116"/>
      <c r="BM172" s="116"/>
      <c r="BN172" s="116"/>
      <c r="BO172" s="116"/>
      <c r="BP172" s="116"/>
      <c r="BQ172" s="116"/>
      <c r="BR172" s="116"/>
      <c r="BS172" s="116"/>
      <c r="BT172" s="116"/>
      <c r="BU172" s="116"/>
      <c r="BV172" s="116"/>
      <c r="BW172" s="116"/>
      <c r="BX172" s="116"/>
      <c r="BY172" s="116"/>
      <c r="BZ172" s="116"/>
      <c r="CA172" s="116"/>
      <c r="CB172" s="116"/>
      <c r="CC172" s="116"/>
      <c r="CD172" s="116"/>
      <c r="CE172" s="116"/>
      <c r="CF172" s="116"/>
      <c r="CG172" s="116"/>
      <c r="CH172" s="116"/>
      <c r="CI172" s="116"/>
      <c r="CJ172" s="116"/>
      <c r="CK172" s="116"/>
      <c r="CL172" s="116"/>
      <c r="CM172" s="116"/>
      <c r="CN172" s="116"/>
      <c r="CO172" s="116"/>
      <c r="CP172" s="116"/>
      <c r="CQ172" s="116"/>
      <c r="CR172" s="116"/>
      <c r="CS172" s="116"/>
      <c r="CT172" s="116"/>
      <c r="CU172" s="116"/>
      <c r="CV172" s="116"/>
      <c r="CW172" s="116"/>
      <c r="CX172" s="116"/>
      <c r="CY172" s="116"/>
      <c r="CZ172" s="116"/>
      <c r="DA172" s="116"/>
      <c r="DB172" s="116"/>
      <c r="DC172" s="116"/>
      <c r="DD172" s="116"/>
      <c r="DE172" s="116"/>
      <c r="DF172" s="116"/>
      <c r="DG172" s="116"/>
      <c r="DH172" s="116"/>
      <c r="DI172" s="116"/>
      <c r="DJ172" s="116"/>
      <c r="DK172" s="116"/>
      <c r="DL172" s="116"/>
      <c r="DM172" s="116"/>
      <c r="DN172" s="116"/>
      <c r="DO172" s="116"/>
      <c r="DP172" s="116"/>
      <c r="DQ172" s="116"/>
      <c r="DR172" s="116"/>
      <c r="DS172" s="116"/>
      <c r="DT172" s="116"/>
      <c r="DU172" s="116"/>
      <c r="DV172" s="116"/>
      <c r="DW172" s="116"/>
      <c r="DX172" s="116"/>
      <c r="DY172" s="116"/>
      <c r="DZ172" s="116"/>
      <c r="EA172" s="116"/>
      <c r="EB172" s="116"/>
      <c r="EC172" s="116"/>
      <c r="ED172" s="116"/>
      <c r="EE172" s="116"/>
      <c r="EF172" s="116"/>
    </row>
    <row r="173" spans="2:136" ht="92" customHeight="1" x14ac:dyDescent="0.35">
      <c r="B173" s="158" t="s">
        <v>4140</v>
      </c>
      <c r="C173" s="158" t="s">
        <v>4141</v>
      </c>
      <c r="D173" s="158" t="s">
        <v>4142</v>
      </c>
      <c r="E173" s="158" t="s">
        <v>4143</v>
      </c>
      <c r="F173" s="158" t="s">
        <v>4144</v>
      </c>
      <c r="G173" s="158" t="s">
        <v>4145</v>
      </c>
      <c r="H173" s="158" t="s">
        <v>4146</v>
      </c>
      <c r="Y173" s="116"/>
      <c r="Z173" s="116"/>
      <c r="AA173" s="116"/>
      <c r="AB173" s="116"/>
      <c r="AC173" s="116"/>
      <c r="AD173" s="116" t="s">
        <v>7537</v>
      </c>
      <c r="AE173" s="116"/>
      <c r="AF173" s="116" t="s">
        <v>7538</v>
      </c>
      <c r="AG173" s="116"/>
      <c r="AH173" s="116"/>
      <c r="AI173" s="116"/>
      <c r="AJ173" s="116"/>
      <c r="AK173" s="116"/>
      <c r="AL173" s="116"/>
      <c r="AM173" s="116"/>
      <c r="AN173" s="116" t="s">
        <v>7539</v>
      </c>
      <c r="AO173" s="116"/>
      <c r="AP173" s="116"/>
      <c r="AQ173" s="116"/>
      <c r="AR173" s="116"/>
      <c r="AS173" s="116"/>
      <c r="AT173" s="116"/>
      <c r="AU173" s="116"/>
      <c r="AV173" s="116"/>
      <c r="AW173" s="116"/>
      <c r="AX173" s="116"/>
      <c r="AY173" s="116"/>
      <c r="AZ173" s="116"/>
      <c r="BA173" s="116"/>
      <c r="BB173" s="116"/>
      <c r="BC173" s="116"/>
      <c r="BD173" s="116"/>
      <c r="BE173" s="116"/>
      <c r="BF173" s="116"/>
      <c r="BG173" s="116"/>
      <c r="BH173" s="116"/>
      <c r="BI173" s="116"/>
      <c r="BJ173" s="116"/>
      <c r="BK173" s="116"/>
      <c r="BL173" s="116"/>
      <c r="BM173" s="116"/>
      <c r="BN173" s="116"/>
      <c r="BO173" s="116"/>
      <c r="BP173" s="116"/>
      <c r="BQ173" s="116"/>
      <c r="BR173" s="116"/>
      <c r="BS173" s="116"/>
      <c r="BT173" s="116"/>
      <c r="BU173" s="116"/>
      <c r="BV173" s="116"/>
      <c r="BW173" s="116"/>
      <c r="BX173" s="116"/>
      <c r="BY173" s="116"/>
      <c r="BZ173" s="116"/>
      <c r="CA173" s="116"/>
      <c r="CB173" s="116"/>
      <c r="CC173" s="116"/>
      <c r="CD173" s="116"/>
      <c r="CE173" s="116"/>
      <c r="CF173" s="116"/>
      <c r="CG173" s="116"/>
      <c r="CH173" s="116"/>
      <c r="CI173" s="116"/>
      <c r="CJ173" s="116"/>
      <c r="CK173" s="116"/>
      <c r="CL173" s="116"/>
      <c r="CM173" s="116"/>
      <c r="CN173" s="116"/>
      <c r="CO173" s="116"/>
      <c r="CP173" s="116"/>
      <c r="CQ173" s="116"/>
      <c r="CR173" s="116"/>
      <c r="CS173" s="116"/>
      <c r="CT173" s="116"/>
      <c r="CU173" s="116"/>
      <c r="CV173" s="116"/>
      <c r="CW173" s="116"/>
      <c r="CX173" s="116"/>
      <c r="CY173" s="116"/>
      <c r="CZ173" s="116"/>
      <c r="DA173" s="116"/>
      <c r="DB173" s="116"/>
      <c r="DC173" s="116"/>
      <c r="DD173" s="116"/>
      <c r="DE173" s="116"/>
      <c r="DF173" s="116"/>
      <c r="DG173" s="116"/>
      <c r="DH173" s="116"/>
      <c r="DI173" s="116"/>
      <c r="DJ173" s="116"/>
      <c r="DK173" s="116"/>
      <c r="DL173" s="116"/>
      <c r="DM173" s="116"/>
      <c r="DN173" s="116"/>
      <c r="DO173" s="116"/>
      <c r="DP173" s="116"/>
      <c r="DQ173" s="116"/>
      <c r="DR173" s="116"/>
      <c r="DS173" s="116"/>
      <c r="DT173" s="116"/>
      <c r="DU173" s="116"/>
      <c r="DV173" s="116"/>
      <c r="DW173" s="116"/>
      <c r="DX173" s="116"/>
      <c r="DY173" s="116"/>
      <c r="DZ173" s="116"/>
      <c r="EA173" s="116"/>
      <c r="EB173" s="116"/>
      <c r="EC173" s="116"/>
      <c r="ED173" s="116"/>
      <c r="EE173" s="116"/>
      <c r="EF173" s="116"/>
    </row>
    <row r="174" spans="2:136" ht="14.5" x14ac:dyDescent="0.35">
      <c r="B174" s="255"/>
      <c r="C174" s="255"/>
      <c r="D174" s="255"/>
      <c r="E174" s="255"/>
      <c r="F174" s="255"/>
      <c r="G174" s="255"/>
      <c r="H174" s="255"/>
      <c r="Y174" s="116"/>
      <c r="Z174" s="116"/>
      <c r="AA174" s="116"/>
      <c r="AB174" s="116"/>
      <c r="AC174" s="116"/>
      <c r="AD174" s="116" t="s">
        <v>7540</v>
      </c>
      <c r="AE174" s="116"/>
      <c r="AF174" s="116" t="s">
        <v>7541</v>
      </c>
      <c r="AG174" s="116"/>
      <c r="AH174" s="116"/>
      <c r="AI174" s="116"/>
      <c r="AJ174" s="116"/>
      <c r="AK174" s="116"/>
      <c r="AL174" s="116"/>
      <c r="AM174" s="116"/>
      <c r="AN174" s="116" t="s">
        <v>7542</v>
      </c>
      <c r="AO174" s="116"/>
      <c r="AP174" s="116"/>
      <c r="AQ174" s="116"/>
      <c r="AR174" s="116"/>
      <c r="AS174" s="116"/>
      <c r="AT174" s="116"/>
      <c r="AU174" s="116"/>
      <c r="AV174" s="116"/>
      <c r="AW174" s="116"/>
      <c r="AX174" s="116"/>
      <c r="AY174" s="116"/>
      <c r="AZ174" s="116"/>
      <c r="BA174" s="116"/>
      <c r="BB174" s="116"/>
      <c r="BC174" s="116"/>
      <c r="BD174" s="116"/>
      <c r="BE174" s="116"/>
      <c r="BF174" s="116"/>
      <c r="BG174" s="116"/>
      <c r="BH174" s="116"/>
      <c r="BI174" s="116"/>
      <c r="BJ174" s="116"/>
      <c r="BK174" s="116"/>
      <c r="BL174" s="116"/>
      <c r="BM174" s="116"/>
      <c r="BN174" s="116"/>
      <c r="BO174" s="116"/>
      <c r="BP174" s="116"/>
      <c r="BQ174" s="116"/>
      <c r="BR174" s="116"/>
      <c r="BS174" s="116"/>
      <c r="BT174" s="116"/>
      <c r="BU174" s="116"/>
      <c r="BV174" s="116"/>
      <c r="BW174" s="116"/>
      <c r="BX174" s="116"/>
      <c r="BY174" s="116"/>
      <c r="BZ174" s="116"/>
      <c r="CA174" s="116"/>
      <c r="CB174" s="116"/>
      <c r="CC174" s="116"/>
      <c r="CD174" s="116"/>
      <c r="CE174" s="116"/>
      <c r="CF174" s="116"/>
      <c r="CG174" s="116"/>
      <c r="CH174" s="116"/>
      <c r="CI174" s="116"/>
      <c r="CJ174" s="116"/>
      <c r="CK174" s="116"/>
      <c r="CL174" s="116"/>
      <c r="CM174" s="116"/>
      <c r="CN174" s="116"/>
      <c r="CO174" s="116"/>
      <c r="CP174" s="116"/>
      <c r="CQ174" s="116"/>
      <c r="CR174" s="116"/>
      <c r="CS174" s="116"/>
      <c r="CT174" s="116"/>
      <c r="CU174" s="116"/>
      <c r="CV174" s="116"/>
      <c r="CW174" s="116"/>
      <c r="CX174" s="116"/>
      <c r="CY174" s="116"/>
      <c r="CZ174" s="116"/>
      <c r="DA174" s="116"/>
      <c r="DB174" s="116"/>
      <c r="DC174" s="116"/>
      <c r="DD174" s="116"/>
      <c r="DE174" s="116"/>
      <c r="DF174" s="116"/>
      <c r="DG174" s="116"/>
      <c r="DH174" s="116"/>
      <c r="DI174" s="116"/>
      <c r="DJ174" s="116"/>
      <c r="DK174" s="116"/>
      <c r="DL174" s="116"/>
      <c r="DM174" s="116"/>
      <c r="DN174" s="116"/>
      <c r="DO174" s="116"/>
      <c r="DP174" s="116"/>
      <c r="DQ174" s="116"/>
      <c r="DR174" s="116"/>
      <c r="DS174" s="116"/>
      <c r="DT174" s="116"/>
      <c r="DU174" s="116"/>
      <c r="DV174" s="116"/>
      <c r="DW174" s="116"/>
      <c r="DX174" s="116"/>
      <c r="DY174" s="116"/>
      <c r="DZ174" s="116"/>
      <c r="EA174" s="116"/>
      <c r="EB174" s="116"/>
      <c r="EC174" s="116"/>
      <c r="ED174" s="116"/>
      <c r="EE174" s="116"/>
      <c r="EF174" s="116"/>
    </row>
    <row r="175" spans="2:136" ht="14.5" x14ac:dyDescent="0.35">
      <c r="Y175" s="116"/>
      <c r="Z175" s="116"/>
      <c r="AA175" s="116"/>
      <c r="AB175" s="116"/>
      <c r="AC175" s="116"/>
      <c r="AD175" s="116" t="s">
        <v>7543</v>
      </c>
      <c r="AE175" s="116"/>
      <c r="AF175" s="116" t="s">
        <v>7544</v>
      </c>
      <c r="AG175" s="116"/>
      <c r="AH175" s="116"/>
      <c r="AI175" s="116"/>
      <c r="AJ175" s="116"/>
      <c r="AK175" s="116"/>
      <c r="AL175" s="116"/>
      <c r="AM175" s="116"/>
      <c r="AN175" s="116" t="s">
        <v>7545</v>
      </c>
      <c r="AO175" s="116"/>
      <c r="AP175" s="116"/>
      <c r="AQ175" s="116"/>
      <c r="AR175" s="116"/>
      <c r="AS175" s="116"/>
      <c r="AT175" s="116"/>
      <c r="AU175" s="116"/>
      <c r="AV175" s="116"/>
      <c r="AW175" s="116"/>
      <c r="AX175" s="116"/>
      <c r="AY175" s="116"/>
      <c r="AZ175" s="116"/>
      <c r="BA175" s="116"/>
      <c r="BB175" s="116"/>
      <c r="BC175" s="116"/>
      <c r="BD175" s="116"/>
      <c r="BE175" s="116"/>
      <c r="BF175" s="116"/>
      <c r="BG175" s="116"/>
      <c r="BH175" s="116"/>
      <c r="BI175" s="116"/>
      <c r="BJ175" s="116"/>
      <c r="BK175" s="116"/>
      <c r="BL175" s="116"/>
      <c r="BM175" s="116"/>
      <c r="BN175" s="116"/>
      <c r="BO175" s="116"/>
      <c r="BP175" s="116"/>
      <c r="BQ175" s="116"/>
      <c r="BR175" s="116"/>
      <c r="BS175" s="116"/>
      <c r="BT175" s="116"/>
      <c r="BU175" s="116"/>
      <c r="BV175" s="116"/>
      <c r="BW175" s="116"/>
      <c r="BX175" s="116"/>
      <c r="BY175" s="116"/>
      <c r="BZ175" s="116"/>
      <c r="CA175" s="116"/>
      <c r="CB175" s="116"/>
      <c r="CC175" s="116"/>
      <c r="CD175" s="116"/>
      <c r="CE175" s="116"/>
      <c r="CF175" s="116"/>
      <c r="CG175" s="116"/>
      <c r="CH175" s="116"/>
      <c r="CI175" s="116"/>
      <c r="CJ175" s="116"/>
      <c r="CK175" s="116"/>
      <c r="CL175" s="116"/>
      <c r="CM175" s="116"/>
      <c r="CN175" s="116"/>
      <c r="CO175" s="116"/>
      <c r="CP175" s="116"/>
      <c r="CQ175" s="116"/>
      <c r="CR175" s="116"/>
      <c r="CS175" s="116"/>
      <c r="CT175" s="116"/>
      <c r="CU175" s="116"/>
      <c r="CV175" s="116"/>
      <c r="CW175" s="116"/>
      <c r="CX175" s="116"/>
      <c r="CY175" s="116"/>
      <c r="CZ175" s="116"/>
      <c r="DA175" s="116"/>
      <c r="DB175" s="116"/>
      <c r="DC175" s="116"/>
      <c r="DD175" s="116"/>
      <c r="DE175" s="116"/>
      <c r="DF175" s="116"/>
      <c r="DG175" s="116"/>
      <c r="DH175" s="116"/>
      <c r="DI175" s="116"/>
      <c r="DJ175" s="116"/>
      <c r="DK175" s="116"/>
      <c r="DL175" s="116"/>
      <c r="DM175" s="116"/>
      <c r="DN175" s="116"/>
      <c r="DO175" s="116"/>
      <c r="DP175" s="116"/>
      <c r="DQ175" s="116"/>
      <c r="DR175" s="116"/>
      <c r="DS175" s="116"/>
      <c r="DT175" s="116"/>
      <c r="DU175" s="116"/>
      <c r="DV175" s="116"/>
      <c r="DW175" s="116"/>
      <c r="DX175" s="116"/>
      <c r="DY175" s="116"/>
      <c r="DZ175" s="116"/>
      <c r="EA175" s="116"/>
      <c r="EB175" s="116"/>
      <c r="EC175" s="116"/>
      <c r="ED175" s="116"/>
      <c r="EE175" s="116"/>
      <c r="EF175" s="116"/>
    </row>
    <row r="176" spans="2:136" ht="14.5" x14ac:dyDescent="0.35">
      <c r="Y176" s="116"/>
      <c r="Z176" s="116"/>
      <c r="AA176" s="116"/>
      <c r="AB176" s="116"/>
      <c r="AC176" s="116"/>
      <c r="AD176" s="116" t="s">
        <v>7546</v>
      </c>
      <c r="AE176" s="116"/>
      <c r="AF176" s="116" t="s">
        <v>7547</v>
      </c>
      <c r="AG176" s="116"/>
      <c r="AH176" s="116"/>
      <c r="AI176" s="116"/>
      <c r="AJ176" s="116"/>
      <c r="AK176" s="116"/>
      <c r="AL176" s="116"/>
      <c r="AM176" s="116"/>
      <c r="AN176" s="116" t="s">
        <v>7548</v>
      </c>
      <c r="AO176" s="116"/>
      <c r="AP176" s="116"/>
      <c r="AQ176" s="116"/>
      <c r="AR176" s="116"/>
      <c r="AS176" s="116"/>
      <c r="AT176" s="116"/>
      <c r="AU176" s="116"/>
      <c r="AV176" s="116"/>
      <c r="AW176" s="116"/>
      <c r="AX176" s="116"/>
      <c r="AY176" s="116"/>
      <c r="AZ176" s="116"/>
      <c r="BA176" s="116"/>
      <c r="BB176" s="116"/>
      <c r="BC176" s="116"/>
      <c r="BD176" s="116"/>
      <c r="BE176" s="116"/>
      <c r="BF176" s="116"/>
      <c r="BG176" s="116"/>
      <c r="BH176" s="116"/>
      <c r="BI176" s="116"/>
      <c r="BJ176" s="116"/>
      <c r="BK176" s="116"/>
      <c r="BL176" s="116"/>
      <c r="BM176" s="116"/>
      <c r="BN176" s="116"/>
      <c r="BO176" s="116"/>
      <c r="BP176" s="116"/>
      <c r="BQ176" s="116"/>
      <c r="BR176" s="116"/>
      <c r="BS176" s="116"/>
      <c r="BT176" s="116"/>
      <c r="BU176" s="116"/>
      <c r="BV176" s="116"/>
      <c r="BW176" s="116"/>
      <c r="BX176" s="116"/>
      <c r="BY176" s="116"/>
      <c r="BZ176" s="116"/>
      <c r="CA176" s="116"/>
      <c r="CB176" s="116"/>
      <c r="CC176" s="116"/>
      <c r="CD176" s="116"/>
      <c r="CE176" s="116"/>
      <c r="CF176" s="116"/>
      <c r="CG176" s="116"/>
      <c r="CH176" s="116"/>
      <c r="CI176" s="116"/>
      <c r="CJ176" s="116"/>
      <c r="CK176" s="116"/>
      <c r="CL176" s="116"/>
      <c r="CM176" s="116"/>
      <c r="CN176" s="116"/>
      <c r="CO176" s="116"/>
      <c r="CP176" s="116"/>
      <c r="CQ176" s="116"/>
      <c r="CR176" s="116"/>
      <c r="CS176" s="116"/>
      <c r="CT176" s="116"/>
      <c r="CU176" s="116"/>
      <c r="CV176" s="116"/>
      <c r="CW176" s="116"/>
      <c r="CX176" s="116"/>
      <c r="CY176" s="116"/>
      <c r="CZ176" s="116"/>
      <c r="DA176" s="116"/>
      <c r="DB176" s="116"/>
      <c r="DC176" s="116"/>
      <c r="DD176" s="116"/>
      <c r="DE176" s="116"/>
      <c r="DF176" s="116"/>
      <c r="DG176" s="116"/>
      <c r="DH176" s="116"/>
      <c r="DI176" s="116"/>
      <c r="DJ176" s="116"/>
      <c r="DK176" s="116"/>
      <c r="DL176" s="116"/>
      <c r="DM176" s="116"/>
      <c r="DN176" s="116"/>
      <c r="DO176" s="116"/>
      <c r="DP176" s="116"/>
      <c r="DQ176" s="116"/>
      <c r="DR176" s="116"/>
      <c r="DS176" s="116"/>
      <c r="DT176" s="116"/>
      <c r="DU176" s="116"/>
      <c r="DV176" s="116"/>
      <c r="DW176" s="116"/>
      <c r="DX176" s="116"/>
      <c r="DY176" s="116"/>
      <c r="DZ176" s="116"/>
      <c r="EA176" s="116"/>
      <c r="EB176" s="116"/>
      <c r="EC176" s="116"/>
      <c r="ED176" s="116"/>
      <c r="EE176" s="116"/>
      <c r="EF176" s="116"/>
    </row>
    <row r="177" spans="2:136" ht="14.5" x14ac:dyDescent="0.35">
      <c r="B177" s="160" t="s">
        <v>4633</v>
      </c>
      <c r="F177" s="224" t="s">
        <v>4306</v>
      </c>
      <c r="Y177" s="116"/>
      <c r="Z177" s="116"/>
      <c r="AA177" s="116"/>
      <c r="AB177" s="116"/>
      <c r="AC177" s="116"/>
      <c r="AD177" s="116" t="s">
        <v>7549</v>
      </c>
      <c r="AE177" s="116"/>
      <c r="AF177" s="116" t="s">
        <v>7550</v>
      </c>
      <c r="AG177" s="116"/>
      <c r="AH177" s="116"/>
      <c r="AI177" s="116"/>
      <c r="AJ177" s="116"/>
      <c r="AK177" s="116"/>
      <c r="AL177" s="116"/>
      <c r="AM177" s="116"/>
      <c r="AN177" s="116" t="s">
        <v>7551</v>
      </c>
      <c r="AO177" s="116"/>
      <c r="AP177" s="116"/>
      <c r="AQ177" s="116"/>
      <c r="AR177" s="116"/>
      <c r="AS177" s="116"/>
      <c r="AT177" s="116"/>
      <c r="AU177" s="116"/>
      <c r="AV177" s="116"/>
      <c r="AW177" s="116"/>
      <c r="AX177" s="116"/>
      <c r="AY177" s="116"/>
      <c r="AZ177" s="116"/>
      <c r="BA177" s="116"/>
      <c r="BB177" s="116"/>
      <c r="BC177" s="116"/>
      <c r="BD177" s="116"/>
      <c r="BE177" s="116"/>
      <c r="BF177" s="116"/>
      <c r="BG177" s="116"/>
      <c r="BH177" s="116"/>
      <c r="BI177" s="116"/>
      <c r="BJ177" s="116"/>
      <c r="BK177" s="116"/>
      <c r="BL177" s="116"/>
      <c r="BM177" s="116"/>
      <c r="BN177" s="116"/>
      <c r="BO177" s="116"/>
      <c r="BP177" s="116"/>
      <c r="BQ177" s="116"/>
      <c r="BR177" s="116"/>
      <c r="BS177" s="116"/>
      <c r="BT177" s="116"/>
      <c r="BU177" s="116"/>
      <c r="BV177" s="116"/>
      <c r="BW177" s="116"/>
      <c r="BX177" s="116"/>
      <c r="BY177" s="116"/>
      <c r="BZ177" s="116"/>
      <c r="CA177" s="116"/>
      <c r="CB177" s="116"/>
      <c r="CC177" s="116"/>
      <c r="CD177" s="116"/>
      <c r="CE177" s="116"/>
      <c r="CF177" s="116"/>
      <c r="CG177" s="116"/>
      <c r="CH177" s="116"/>
      <c r="CI177" s="116"/>
      <c r="CJ177" s="116"/>
      <c r="CK177" s="116"/>
      <c r="CL177" s="116"/>
      <c r="CM177" s="116"/>
      <c r="CN177" s="116"/>
      <c r="CO177" s="116"/>
      <c r="CP177" s="116"/>
      <c r="CQ177" s="116"/>
      <c r="CR177" s="116"/>
      <c r="CS177" s="116"/>
      <c r="CT177" s="116"/>
      <c r="CU177" s="116"/>
      <c r="CV177" s="116"/>
      <c r="CW177" s="116"/>
      <c r="CX177" s="116"/>
      <c r="CY177" s="116"/>
      <c r="CZ177" s="116"/>
      <c r="DA177" s="116"/>
      <c r="DB177" s="116"/>
      <c r="DC177" s="116"/>
      <c r="DD177" s="116"/>
      <c r="DE177" s="116"/>
      <c r="DF177" s="116"/>
      <c r="DG177" s="116"/>
      <c r="DH177" s="116"/>
      <c r="DI177" s="116"/>
      <c r="DJ177" s="116"/>
      <c r="DK177" s="116"/>
      <c r="DL177" s="116"/>
      <c r="DM177" s="116"/>
      <c r="DN177" s="116"/>
      <c r="DO177" s="116"/>
      <c r="DP177" s="116"/>
      <c r="DQ177" s="116"/>
      <c r="DR177" s="116"/>
      <c r="DS177" s="116"/>
      <c r="DT177" s="116"/>
      <c r="DU177" s="116"/>
      <c r="DV177" s="116"/>
      <c r="DW177" s="116"/>
      <c r="DX177" s="116"/>
      <c r="DY177" s="116"/>
      <c r="DZ177" s="116"/>
      <c r="EA177" s="116"/>
      <c r="EB177" s="116"/>
      <c r="EC177" s="116"/>
      <c r="ED177" s="116"/>
      <c r="EE177" s="116"/>
      <c r="EF177" s="116"/>
    </row>
    <row r="178" spans="2:136" ht="14.5" x14ac:dyDescent="0.35">
      <c r="Y178" s="116"/>
      <c r="Z178" s="116"/>
      <c r="AA178" s="116"/>
      <c r="AB178" s="116"/>
      <c r="AC178" s="116"/>
      <c r="AD178" s="116" t="s">
        <v>7552</v>
      </c>
      <c r="AE178" s="116"/>
      <c r="AF178" s="116" t="s">
        <v>7553</v>
      </c>
      <c r="AG178" s="116"/>
      <c r="AH178" s="116"/>
      <c r="AI178" s="116"/>
      <c r="AJ178" s="116"/>
      <c r="AK178" s="116"/>
      <c r="AL178" s="116"/>
      <c r="AM178" s="116"/>
      <c r="AN178" s="116" t="s">
        <v>7554</v>
      </c>
      <c r="AO178" s="116"/>
      <c r="AP178" s="116"/>
      <c r="AQ178" s="116"/>
      <c r="AR178" s="116"/>
      <c r="AS178" s="116"/>
      <c r="AT178" s="116"/>
      <c r="AU178" s="116"/>
      <c r="AV178" s="116"/>
      <c r="AW178" s="116"/>
      <c r="AX178" s="116"/>
      <c r="AY178" s="116"/>
      <c r="AZ178" s="116"/>
      <c r="BA178" s="116"/>
      <c r="BB178" s="116"/>
      <c r="BC178" s="116"/>
      <c r="BD178" s="116"/>
      <c r="BE178" s="116"/>
      <c r="BF178" s="116"/>
      <c r="BG178" s="116"/>
      <c r="BH178" s="116"/>
      <c r="BI178" s="116"/>
      <c r="BJ178" s="116"/>
      <c r="BK178" s="116"/>
      <c r="BL178" s="116"/>
      <c r="BM178" s="116"/>
      <c r="BN178" s="116"/>
      <c r="BO178" s="116"/>
      <c r="BP178" s="116"/>
      <c r="BQ178" s="116"/>
      <c r="BR178" s="116"/>
      <c r="BS178" s="116"/>
      <c r="BT178" s="116"/>
      <c r="BU178" s="116"/>
      <c r="BV178" s="116"/>
      <c r="BW178" s="116"/>
      <c r="BX178" s="116"/>
      <c r="BY178" s="116"/>
      <c r="BZ178" s="116"/>
      <c r="CA178" s="116"/>
      <c r="CB178" s="116"/>
      <c r="CC178" s="116"/>
      <c r="CD178" s="116"/>
      <c r="CE178" s="116"/>
      <c r="CF178" s="116"/>
      <c r="CG178" s="116"/>
      <c r="CH178" s="116"/>
      <c r="CI178" s="116"/>
      <c r="CJ178" s="116"/>
      <c r="CK178" s="116"/>
      <c r="CL178" s="116"/>
      <c r="CM178" s="116"/>
      <c r="CN178" s="116"/>
      <c r="CO178" s="116"/>
      <c r="CP178" s="116"/>
      <c r="CQ178" s="116"/>
      <c r="CR178" s="116"/>
      <c r="CS178" s="116"/>
      <c r="CT178" s="116"/>
      <c r="CU178" s="116"/>
      <c r="CV178" s="116"/>
      <c r="CW178" s="116"/>
      <c r="CX178" s="116"/>
      <c r="CY178" s="116"/>
      <c r="CZ178" s="116"/>
      <c r="DA178" s="116"/>
      <c r="DB178" s="116"/>
      <c r="DC178" s="116"/>
      <c r="DD178" s="116"/>
      <c r="DE178" s="116"/>
      <c r="DF178" s="116"/>
      <c r="DG178" s="116"/>
      <c r="DH178" s="116"/>
      <c r="DI178" s="116"/>
      <c r="DJ178" s="116"/>
      <c r="DK178" s="116"/>
      <c r="DL178" s="116"/>
      <c r="DM178" s="116"/>
      <c r="DN178" s="116"/>
      <c r="DO178" s="116"/>
      <c r="DP178" s="116"/>
      <c r="DQ178" s="116"/>
      <c r="DR178" s="116"/>
      <c r="DS178" s="116"/>
      <c r="DT178" s="116"/>
      <c r="DU178" s="116"/>
      <c r="DV178" s="116"/>
      <c r="DW178" s="116"/>
      <c r="DX178" s="116"/>
      <c r="DY178" s="116"/>
      <c r="DZ178" s="116"/>
      <c r="EA178" s="116"/>
      <c r="EB178" s="116"/>
      <c r="EC178" s="116"/>
      <c r="ED178" s="116"/>
      <c r="EE178" s="116"/>
      <c r="EF178" s="116"/>
    </row>
    <row r="179" spans="2:136" ht="138.5" customHeight="1" x14ac:dyDescent="0.35">
      <c r="B179" s="158" t="s">
        <v>9092</v>
      </c>
      <c r="C179" s="158" t="s">
        <v>4634</v>
      </c>
      <c r="D179" s="158" t="s">
        <v>4849</v>
      </c>
      <c r="E179" s="158" t="s">
        <v>4850</v>
      </c>
      <c r="F179" s="158" t="s">
        <v>4851</v>
      </c>
      <c r="Y179" s="116"/>
      <c r="Z179" s="116"/>
      <c r="AA179" s="116"/>
      <c r="AB179" s="116"/>
      <c r="AC179" s="116"/>
      <c r="AD179" s="116" t="s">
        <v>7555</v>
      </c>
      <c r="AE179" s="116"/>
      <c r="AF179" s="116" t="s">
        <v>7556</v>
      </c>
      <c r="AG179" s="116"/>
      <c r="AH179" s="116"/>
      <c r="AI179" s="116"/>
      <c r="AJ179" s="116"/>
      <c r="AK179" s="116"/>
      <c r="AL179" s="116"/>
      <c r="AM179" s="116"/>
      <c r="AN179" s="116" t="s">
        <v>7557</v>
      </c>
      <c r="AO179" s="116"/>
      <c r="AP179" s="116"/>
      <c r="AQ179" s="116"/>
      <c r="AR179" s="116"/>
      <c r="AS179" s="116"/>
      <c r="AT179" s="116"/>
      <c r="AU179" s="116"/>
      <c r="AV179" s="116"/>
      <c r="AW179" s="116"/>
      <c r="AX179" s="116"/>
      <c r="AY179" s="116"/>
      <c r="AZ179" s="116"/>
      <c r="BA179" s="116"/>
      <c r="BB179" s="116"/>
      <c r="BC179" s="116"/>
      <c r="BD179" s="116"/>
      <c r="BE179" s="116"/>
      <c r="BF179" s="116"/>
      <c r="BG179" s="116"/>
      <c r="BH179" s="116"/>
      <c r="BI179" s="116"/>
      <c r="BJ179" s="116"/>
      <c r="BK179" s="116"/>
      <c r="BL179" s="116"/>
      <c r="BM179" s="116"/>
      <c r="BN179" s="116"/>
      <c r="BO179" s="116"/>
      <c r="BP179" s="116"/>
      <c r="BQ179" s="116"/>
      <c r="BR179" s="116"/>
      <c r="BS179" s="116"/>
      <c r="BT179" s="116"/>
      <c r="BU179" s="116"/>
      <c r="BV179" s="116"/>
      <c r="BW179" s="116"/>
      <c r="BX179" s="116"/>
      <c r="BY179" s="116"/>
      <c r="BZ179" s="116"/>
      <c r="CA179" s="116"/>
      <c r="CB179" s="116"/>
      <c r="CC179" s="116"/>
      <c r="CD179" s="116"/>
      <c r="CE179" s="116"/>
      <c r="CF179" s="116"/>
      <c r="CG179" s="116"/>
      <c r="CH179" s="116"/>
      <c r="CI179" s="116"/>
      <c r="CJ179" s="116"/>
      <c r="CK179" s="116"/>
      <c r="CL179" s="116"/>
      <c r="CM179" s="116"/>
      <c r="CN179" s="116"/>
      <c r="CO179" s="116"/>
      <c r="CP179" s="116"/>
      <c r="CQ179" s="116"/>
      <c r="CR179" s="116"/>
      <c r="CS179" s="116"/>
      <c r="CT179" s="116"/>
      <c r="CU179" s="116"/>
      <c r="CV179" s="116"/>
      <c r="CW179" s="116"/>
      <c r="CX179" s="116"/>
      <c r="CY179" s="116"/>
      <c r="CZ179" s="116"/>
      <c r="DA179" s="116"/>
      <c r="DB179" s="116"/>
      <c r="DC179" s="116"/>
      <c r="DD179" s="116"/>
      <c r="DE179" s="116"/>
      <c r="DF179" s="116"/>
      <c r="DG179" s="116"/>
      <c r="DH179" s="116"/>
      <c r="DI179" s="116"/>
      <c r="DJ179" s="116"/>
      <c r="DK179" s="116"/>
      <c r="DL179" s="116"/>
      <c r="DM179" s="116"/>
      <c r="DN179" s="116"/>
      <c r="DO179" s="116"/>
      <c r="DP179" s="116"/>
      <c r="DQ179" s="116"/>
      <c r="DR179" s="116"/>
      <c r="DS179" s="116"/>
      <c r="DT179" s="116"/>
      <c r="DU179" s="116"/>
      <c r="DV179" s="116"/>
      <c r="DW179" s="116"/>
      <c r="DX179" s="116"/>
      <c r="DY179" s="116"/>
      <c r="DZ179" s="116"/>
      <c r="EA179" s="116"/>
      <c r="EB179" s="116"/>
      <c r="EC179" s="116"/>
      <c r="ED179" s="116"/>
      <c r="EE179" s="116"/>
      <c r="EF179" s="116"/>
    </row>
    <row r="180" spans="2:136" ht="14.5" x14ac:dyDescent="0.35">
      <c r="B180" s="255"/>
      <c r="C180" s="255"/>
      <c r="D180" s="255"/>
      <c r="E180" s="255"/>
      <c r="F180" s="255"/>
      <c r="Y180" s="116"/>
      <c r="Z180" s="116"/>
      <c r="AA180" s="116"/>
      <c r="AB180" s="116"/>
      <c r="AC180" s="116"/>
      <c r="AD180" s="116" t="s">
        <v>7558</v>
      </c>
      <c r="AE180" s="116"/>
      <c r="AF180" s="116" t="s">
        <v>7559</v>
      </c>
      <c r="AG180" s="116"/>
      <c r="AH180" s="116"/>
      <c r="AI180" s="116"/>
      <c r="AJ180" s="116"/>
      <c r="AK180" s="116"/>
      <c r="AL180" s="116"/>
      <c r="AM180" s="116"/>
      <c r="AN180" s="116" t="s">
        <v>7560</v>
      </c>
      <c r="AO180" s="116"/>
      <c r="AP180" s="116"/>
      <c r="AQ180" s="116"/>
      <c r="AR180" s="116"/>
      <c r="AS180" s="116"/>
      <c r="AT180" s="116"/>
      <c r="AU180" s="116"/>
      <c r="AV180" s="116"/>
      <c r="AW180" s="116"/>
      <c r="AX180" s="116"/>
      <c r="AY180" s="116"/>
      <c r="AZ180" s="116"/>
      <c r="BA180" s="116"/>
      <c r="BB180" s="116"/>
      <c r="BC180" s="116"/>
      <c r="BD180" s="116"/>
      <c r="BE180" s="116"/>
      <c r="BF180" s="116"/>
      <c r="BG180" s="116"/>
      <c r="BH180" s="116"/>
      <c r="BI180" s="116"/>
      <c r="BJ180" s="116"/>
      <c r="BK180" s="116"/>
      <c r="BL180" s="116"/>
      <c r="BM180" s="116"/>
      <c r="BN180" s="116"/>
      <c r="BO180" s="116"/>
      <c r="BP180" s="116"/>
      <c r="BQ180" s="116"/>
      <c r="BR180" s="116"/>
      <c r="BS180" s="116"/>
      <c r="BT180" s="116"/>
      <c r="BU180" s="116"/>
      <c r="BV180" s="116"/>
      <c r="BW180" s="116"/>
      <c r="BX180" s="116"/>
      <c r="BY180" s="116"/>
      <c r="BZ180" s="116"/>
      <c r="CA180" s="116"/>
      <c r="CB180" s="116"/>
      <c r="CC180" s="116"/>
      <c r="CD180" s="116"/>
      <c r="CE180" s="116"/>
      <c r="CF180" s="116"/>
      <c r="CG180" s="116"/>
      <c r="CH180" s="116"/>
      <c r="CI180" s="116"/>
      <c r="CJ180" s="116"/>
      <c r="CK180" s="116"/>
      <c r="CL180" s="116"/>
      <c r="CM180" s="116"/>
      <c r="CN180" s="116"/>
      <c r="CO180" s="116"/>
      <c r="CP180" s="116"/>
      <c r="CQ180" s="116"/>
      <c r="CR180" s="116"/>
      <c r="CS180" s="116"/>
      <c r="CT180" s="116"/>
      <c r="CU180" s="116"/>
      <c r="CV180" s="116"/>
      <c r="CW180" s="116"/>
      <c r="CX180" s="116"/>
      <c r="CY180" s="116"/>
      <c r="CZ180" s="116"/>
      <c r="DA180" s="116"/>
      <c r="DB180" s="116"/>
      <c r="DC180" s="116"/>
      <c r="DD180" s="116"/>
      <c r="DE180" s="116"/>
      <c r="DF180" s="116"/>
      <c r="DG180" s="116"/>
      <c r="DH180" s="116"/>
      <c r="DI180" s="116"/>
      <c r="DJ180" s="116"/>
      <c r="DK180" s="116"/>
      <c r="DL180" s="116"/>
      <c r="DM180" s="116"/>
      <c r="DN180" s="116"/>
      <c r="DO180" s="116"/>
      <c r="DP180" s="116"/>
      <c r="DQ180" s="116"/>
      <c r="DR180" s="116"/>
      <c r="DS180" s="116"/>
      <c r="DT180" s="116"/>
      <c r="DU180" s="116"/>
      <c r="DV180" s="116"/>
      <c r="DW180" s="116"/>
      <c r="DX180" s="116"/>
      <c r="DY180" s="116"/>
      <c r="DZ180" s="116"/>
      <c r="EA180" s="116"/>
      <c r="EB180" s="116"/>
      <c r="EC180" s="116"/>
      <c r="ED180" s="116"/>
      <c r="EE180" s="116"/>
      <c r="EF180" s="116"/>
    </row>
    <row r="181" spans="2:136" ht="14.5" x14ac:dyDescent="0.35">
      <c r="Y181" s="116"/>
      <c r="Z181" s="116"/>
      <c r="AA181" s="116"/>
      <c r="AB181" s="116"/>
      <c r="AC181" s="116"/>
      <c r="AD181" s="116" t="s">
        <v>7561</v>
      </c>
      <c r="AE181" s="116"/>
      <c r="AF181" s="116" t="s">
        <v>7562</v>
      </c>
      <c r="AG181" s="116"/>
      <c r="AH181" s="116"/>
      <c r="AI181" s="116"/>
      <c r="AJ181" s="116"/>
      <c r="AK181" s="116"/>
      <c r="AL181" s="116"/>
      <c r="AM181" s="116"/>
      <c r="AN181" s="116" t="s">
        <v>7563</v>
      </c>
      <c r="AO181" s="116"/>
      <c r="AP181" s="116"/>
      <c r="AQ181" s="116"/>
      <c r="AR181" s="116"/>
      <c r="AS181" s="116"/>
      <c r="AT181" s="116"/>
      <c r="AU181" s="116"/>
      <c r="AV181" s="116"/>
      <c r="AW181" s="116"/>
      <c r="AX181" s="116"/>
      <c r="AY181" s="116"/>
      <c r="AZ181" s="116"/>
      <c r="BA181" s="116"/>
      <c r="BB181" s="116"/>
      <c r="BC181" s="116"/>
      <c r="BD181" s="116"/>
      <c r="BE181" s="116"/>
      <c r="BF181" s="116"/>
      <c r="BG181" s="116"/>
      <c r="BH181" s="116"/>
      <c r="BI181" s="116"/>
      <c r="BJ181" s="116"/>
      <c r="BK181" s="116"/>
      <c r="BL181" s="116"/>
      <c r="BM181" s="116"/>
      <c r="BN181" s="116"/>
      <c r="BO181" s="116"/>
      <c r="BP181" s="116"/>
      <c r="BQ181" s="116"/>
      <c r="BR181" s="116"/>
      <c r="BS181" s="116"/>
      <c r="BT181" s="116"/>
      <c r="BU181" s="116"/>
      <c r="BV181" s="116"/>
      <c r="BW181" s="116"/>
      <c r="BX181" s="116"/>
      <c r="BY181" s="116"/>
      <c r="BZ181" s="116"/>
      <c r="CA181" s="116"/>
      <c r="CB181" s="116"/>
      <c r="CC181" s="116"/>
      <c r="CD181" s="116"/>
      <c r="CE181" s="116"/>
      <c r="CF181" s="116"/>
      <c r="CG181" s="116"/>
      <c r="CH181" s="116"/>
      <c r="CI181" s="116"/>
      <c r="CJ181" s="116"/>
      <c r="CK181" s="116"/>
      <c r="CL181" s="116"/>
      <c r="CM181" s="116"/>
      <c r="CN181" s="116"/>
      <c r="CO181" s="116"/>
      <c r="CP181" s="116"/>
      <c r="CQ181" s="116"/>
      <c r="CR181" s="116"/>
      <c r="CS181" s="116"/>
      <c r="CT181" s="116"/>
      <c r="CU181" s="116"/>
      <c r="CV181" s="116"/>
      <c r="CW181" s="116"/>
      <c r="CX181" s="116"/>
      <c r="CY181" s="116"/>
      <c r="CZ181" s="116"/>
      <c r="DA181" s="116"/>
      <c r="DB181" s="116"/>
      <c r="DC181" s="116"/>
      <c r="DD181" s="116"/>
      <c r="DE181" s="116"/>
      <c r="DF181" s="116"/>
      <c r="DG181" s="116"/>
      <c r="DH181" s="116"/>
      <c r="DI181" s="116"/>
      <c r="DJ181" s="116"/>
      <c r="DK181" s="116"/>
      <c r="DL181" s="116"/>
      <c r="DM181" s="116"/>
      <c r="DN181" s="116"/>
      <c r="DO181" s="116"/>
      <c r="DP181" s="116"/>
      <c r="DQ181" s="116"/>
      <c r="DR181" s="116"/>
      <c r="DS181" s="116"/>
      <c r="DT181" s="116"/>
      <c r="DU181" s="116"/>
      <c r="DV181" s="116"/>
      <c r="DW181" s="116"/>
      <c r="DX181" s="116"/>
      <c r="DY181" s="116"/>
      <c r="DZ181" s="116"/>
      <c r="EA181" s="116"/>
      <c r="EB181" s="116"/>
      <c r="EC181" s="116"/>
      <c r="ED181" s="116"/>
      <c r="EE181" s="116"/>
      <c r="EF181" s="116"/>
    </row>
    <row r="182" spans="2:136" ht="14.5" x14ac:dyDescent="0.35">
      <c r="Y182" s="116"/>
      <c r="Z182" s="116"/>
      <c r="AA182" s="116"/>
      <c r="AB182" s="116"/>
      <c r="AC182" s="116"/>
      <c r="AD182" s="116" t="s">
        <v>7564</v>
      </c>
      <c r="AE182" s="116"/>
      <c r="AF182" s="116" t="s">
        <v>7565</v>
      </c>
      <c r="AG182" s="116"/>
      <c r="AH182" s="116"/>
      <c r="AI182" s="116"/>
      <c r="AJ182" s="116"/>
      <c r="AK182" s="116"/>
      <c r="AL182" s="116"/>
      <c r="AM182" s="116"/>
      <c r="AN182" s="116" t="s">
        <v>7566</v>
      </c>
      <c r="AO182" s="116"/>
      <c r="AP182" s="116"/>
      <c r="AQ182" s="116"/>
      <c r="AR182" s="116"/>
      <c r="AS182" s="116"/>
      <c r="AT182" s="116"/>
      <c r="AU182" s="116"/>
      <c r="AV182" s="116"/>
      <c r="AW182" s="116"/>
      <c r="AX182" s="116"/>
      <c r="AY182" s="116"/>
      <c r="AZ182" s="116"/>
      <c r="BA182" s="116"/>
      <c r="BB182" s="116"/>
      <c r="BC182" s="116"/>
      <c r="BD182" s="116"/>
      <c r="BE182" s="116"/>
      <c r="BF182" s="116"/>
      <c r="BG182" s="116"/>
      <c r="BH182" s="116"/>
      <c r="BI182" s="116"/>
      <c r="BJ182" s="116"/>
      <c r="BK182" s="116"/>
      <c r="BL182" s="116"/>
      <c r="BM182" s="116"/>
      <c r="BN182" s="116"/>
      <c r="BO182" s="116"/>
      <c r="BP182" s="116"/>
      <c r="BQ182" s="116"/>
      <c r="BR182" s="116"/>
      <c r="BS182" s="116"/>
      <c r="BT182" s="116"/>
      <c r="BU182" s="116"/>
      <c r="BV182" s="116"/>
      <c r="BW182" s="116"/>
      <c r="BX182" s="116"/>
      <c r="BY182" s="116"/>
      <c r="BZ182" s="116"/>
      <c r="CA182" s="116"/>
      <c r="CB182" s="116"/>
      <c r="CC182" s="116"/>
      <c r="CD182" s="116"/>
      <c r="CE182" s="116"/>
      <c r="CF182" s="116"/>
      <c r="CG182" s="116"/>
      <c r="CH182" s="116"/>
      <c r="CI182" s="116"/>
      <c r="CJ182" s="116"/>
      <c r="CK182" s="116"/>
      <c r="CL182" s="116"/>
      <c r="CM182" s="116"/>
      <c r="CN182" s="116"/>
      <c r="CO182" s="116"/>
      <c r="CP182" s="116"/>
      <c r="CQ182" s="116"/>
      <c r="CR182" s="116"/>
      <c r="CS182" s="116"/>
      <c r="CT182" s="116"/>
      <c r="CU182" s="116"/>
      <c r="CV182" s="116"/>
      <c r="CW182" s="116"/>
      <c r="CX182" s="116"/>
      <c r="CY182" s="116"/>
      <c r="CZ182" s="116"/>
      <c r="DA182" s="116"/>
      <c r="DB182" s="116"/>
      <c r="DC182" s="116"/>
      <c r="DD182" s="116"/>
      <c r="DE182" s="116"/>
      <c r="DF182" s="116"/>
      <c r="DG182" s="116"/>
      <c r="DH182" s="116"/>
      <c r="DI182" s="116"/>
      <c r="DJ182" s="116"/>
      <c r="DK182" s="116"/>
      <c r="DL182" s="116"/>
      <c r="DM182" s="116"/>
      <c r="DN182" s="116"/>
      <c r="DO182" s="116"/>
      <c r="DP182" s="116"/>
      <c r="DQ182" s="116"/>
      <c r="DR182" s="116"/>
      <c r="DS182" s="116"/>
      <c r="DT182" s="116"/>
      <c r="DU182" s="116"/>
      <c r="DV182" s="116"/>
      <c r="DW182" s="116"/>
      <c r="DX182" s="116"/>
      <c r="DY182" s="116"/>
      <c r="DZ182" s="116"/>
      <c r="EA182" s="116"/>
      <c r="EB182" s="116"/>
      <c r="EC182" s="116"/>
      <c r="ED182" s="116"/>
      <c r="EE182" s="116"/>
      <c r="EF182" s="116"/>
    </row>
    <row r="183" spans="2:136" ht="14.5" x14ac:dyDescent="0.35">
      <c r="B183" s="160" t="s">
        <v>4635</v>
      </c>
      <c r="F183" s="224" t="s">
        <v>4306</v>
      </c>
      <c r="Y183" s="116"/>
      <c r="Z183" s="116"/>
      <c r="AA183" s="116"/>
      <c r="AB183" s="116"/>
      <c r="AC183" s="116"/>
      <c r="AD183" s="116" t="s">
        <v>7567</v>
      </c>
      <c r="AE183" s="116"/>
      <c r="AF183" s="116" t="s">
        <v>7568</v>
      </c>
      <c r="AG183" s="116"/>
      <c r="AH183" s="116"/>
      <c r="AI183" s="116"/>
      <c r="AJ183" s="116"/>
      <c r="AK183" s="116"/>
      <c r="AL183" s="116"/>
      <c r="AM183" s="116"/>
      <c r="AN183" s="116" t="s">
        <v>7569</v>
      </c>
      <c r="AO183" s="116"/>
      <c r="AP183" s="116"/>
      <c r="AQ183" s="116"/>
      <c r="AR183" s="116"/>
      <c r="AS183" s="116"/>
      <c r="AT183" s="116"/>
      <c r="AU183" s="116"/>
      <c r="AV183" s="116"/>
      <c r="AW183" s="116"/>
      <c r="AX183" s="116"/>
      <c r="AY183" s="116"/>
      <c r="AZ183" s="116"/>
      <c r="BA183" s="116"/>
      <c r="BB183" s="116"/>
      <c r="BC183" s="116"/>
      <c r="BD183" s="116"/>
      <c r="BE183" s="116"/>
      <c r="BF183" s="116"/>
      <c r="BG183" s="116"/>
      <c r="BH183" s="116"/>
      <c r="BI183" s="116"/>
      <c r="BJ183" s="116"/>
      <c r="BK183" s="116"/>
      <c r="BL183" s="116"/>
      <c r="BM183" s="116"/>
      <c r="BN183" s="116"/>
      <c r="BO183" s="116"/>
      <c r="BP183" s="116"/>
      <c r="BQ183" s="116"/>
      <c r="BR183" s="116"/>
      <c r="BS183" s="116"/>
      <c r="BT183" s="116"/>
      <c r="BU183" s="116"/>
      <c r="BV183" s="116"/>
      <c r="BW183" s="116"/>
      <c r="BX183" s="116"/>
      <c r="BY183" s="116"/>
      <c r="BZ183" s="116"/>
      <c r="CA183" s="116"/>
      <c r="CB183" s="116"/>
      <c r="CC183" s="116"/>
      <c r="CD183" s="116"/>
      <c r="CE183" s="116"/>
      <c r="CF183" s="116"/>
      <c r="CG183" s="116"/>
      <c r="CH183" s="116"/>
      <c r="CI183" s="116"/>
      <c r="CJ183" s="116"/>
      <c r="CK183" s="116"/>
      <c r="CL183" s="116"/>
      <c r="CM183" s="116"/>
      <c r="CN183" s="116"/>
      <c r="CO183" s="116"/>
      <c r="CP183" s="116"/>
      <c r="CQ183" s="116"/>
      <c r="CR183" s="116"/>
      <c r="CS183" s="116"/>
      <c r="CT183" s="116"/>
      <c r="CU183" s="116"/>
      <c r="CV183" s="116"/>
      <c r="CW183" s="116"/>
      <c r="CX183" s="116"/>
      <c r="CY183" s="116"/>
      <c r="CZ183" s="116"/>
      <c r="DA183" s="116"/>
      <c r="DB183" s="116"/>
      <c r="DC183" s="116"/>
      <c r="DD183" s="116"/>
      <c r="DE183" s="116"/>
      <c r="DF183" s="116"/>
      <c r="DG183" s="116"/>
      <c r="DH183" s="116"/>
      <c r="DI183" s="116"/>
      <c r="DJ183" s="116"/>
      <c r="DK183" s="116"/>
      <c r="DL183" s="116"/>
      <c r="DM183" s="116"/>
      <c r="DN183" s="116"/>
      <c r="DO183" s="116"/>
      <c r="DP183" s="116"/>
      <c r="DQ183" s="116"/>
      <c r="DR183" s="116"/>
      <c r="DS183" s="116"/>
      <c r="DT183" s="116"/>
      <c r="DU183" s="116"/>
      <c r="DV183" s="116"/>
      <c r="DW183" s="116"/>
      <c r="DX183" s="116"/>
      <c r="DY183" s="116"/>
      <c r="DZ183" s="116"/>
      <c r="EA183" s="116"/>
      <c r="EB183" s="116"/>
      <c r="EC183" s="116"/>
      <c r="ED183" s="116"/>
      <c r="EE183" s="116"/>
      <c r="EF183" s="116"/>
    </row>
    <row r="184" spans="2:136" ht="14.5" x14ac:dyDescent="0.35">
      <c r="Y184" s="116"/>
      <c r="Z184" s="116"/>
      <c r="AA184" s="116"/>
      <c r="AB184" s="116"/>
      <c r="AC184" s="116"/>
      <c r="AD184" s="116" t="s">
        <v>7570</v>
      </c>
      <c r="AE184" s="116"/>
      <c r="AF184" s="116" t="s">
        <v>7571</v>
      </c>
      <c r="AG184" s="116"/>
      <c r="AH184" s="116"/>
      <c r="AI184" s="116"/>
      <c r="AJ184" s="116"/>
      <c r="AK184" s="116"/>
      <c r="AL184" s="116"/>
      <c r="AM184" s="116"/>
      <c r="AN184" s="116" t="s">
        <v>7572</v>
      </c>
      <c r="AO184" s="116"/>
      <c r="AP184" s="116"/>
      <c r="AQ184" s="116"/>
      <c r="AR184" s="116"/>
      <c r="AS184" s="116"/>
      <c r="AT184" s="116"/>
      <c r="AU184" s="116"/>
      <c r="AV184" s="116"/>
      <c r="AW184" s="116"/>
      <c r="AX184" s="116"/>
      <c r="AY184" s="116"/>
      <c r="AZ184" s="116"/>
      <c r="BA184" s="116"/>
      <c r="BB184" s="116"/>
      <c r="BC184" s="116"/>
      <c r="BD184" s="116"/>
      <c r="BE184" s="116"/>
      <c r="BF184" s="116"/>
      <c r="BG184" s="116"/>
      <c r="BH184" s="116"/>
      <c r="BI184" s="116"/>
      <c r="BJ184" s="116"/>
      <c r="BK184" s="116"/>
      <c r="BL184" s="116"/>
      <c r="BM184" s="116"/>
      <c r="BN184" s="116"/>
      <c r="BO184" s="116"/>
      <c r="BP184" s="116"/>
      <c r="BQ184" s="116"/>
      <c r="BR184" s="116"/>
      <c r="BS184" s="116"/>
      <c r="BT184" s="116"/>
      <c r="BU184" s="116"/>
      <c r="BV184" s="116"/>
      <c r="BW184" s="116"/>
      <c r="BX184" s="116"/>
      <c r="BY184" s="116"/>
      <c r="BZ184" s="116"/>
      <c r="CA184" s="116"/>
      <c r="CB184" s="116"/>
      <c r="CC184" s="116"/>
      <c r="CD184" s="116"/>
      <c r="CE184" s="116"/>
      <c r="CF184" s="116"/>
      <c r="CG184" s="116"/>
      <c r="CH184" s="116"/>
      <c r="CI184" s="116"/>
      <c r="CJ184" s="116"/>
      <c r="CK184" s="116"/>
      <c r="CL184" s="116"/>
      <c r="CM184" s="116"/>
      <c r="CN184" s="116"/>
      <c r="CO184" s="116"/>
      <c r="CP184" s="116"/>
      <c r="CQ184" s="116"/>
      <c r="CR184" s="116"/>
      <c r="CS184" s="116"/>
      <c r="CT184" s="116"/>
      <c r="CU184" s="116"/>
      <c r="CV184" s="116"/>
      <c r="CW184" s="116"/>
      <c r="CX184" s="116"/>
      <c r="CY184" s="116"/>
      <c r="CZ184" s="116"/>
      <c r="DA184" s="116"/>
      <c r="DB184" s="116"/>
      <c r="DC184" s="116"/>
      <c r="DD184" s="116"/>
      <c r="DE184" s="116"/>
      <c r="DF184" s="116"/>
      <c r="DG184" s="116"/>
      <c r="DH184" s="116"/>
      <c r="DI184" s="116"/>
      <c r="DJ184" s="116"/>
      <c r="DK184" s="116"/>
      <c r="DL184" s="116"/>
      <c r="DM184" s="116"/>
      <c r="DN184" s="116"/>
      <c r="DO184" s="116"/>
      <c r="DP184" s="116"/>
      <c r="DQ184" s="116"/>
      <c r="DR184" s="116"/>
      <c r="DS184" s="116"/>
      <c r="DT184" s="116"/>
      <c r="DU184" s="116"/>
      <c r="DV184" s="116"/>
      <c r="DW184" s="116"/>
      <c r="DX184" s="116"/>
      <c r="DY184" s="116"/>
      <c r="DZ184" s="116"/>
      <c r="EA184" s="116"/>
      <c r="EB184" s="116"/>
      <c r="EC184" s="116"/>
      <c r="ED184" s="116"/>
      <c r="EE184" s="116"/>
      <c r="EF184" s="116"/>
    </row>
    <row r="185" spans="2:136" ht="94" customHeight="1" x14ac:dyDescent="0.35">
      <c r="B185" s="158" t="s">
        <v>4852</v>
      </c>
      <c r="C185" s="158" t="s">
        <v>4636</v>
      </c>
      <c r="D185" s="158" t="s">
        <v>4853</v>
      </c>
      <c r="E185" s="158" t="s">
        <v>4854</v>
      </c>
      <c r="F185" s="158" t="s">
        <v>4637</v>
      </c>
      <c r="Y185" s="116"/>
      <c r="Z185" s="116"/>
      <c r="AA185" s="116"/>
      <c r="AB185" s="116"/>
      <c r="AC185" s="116"/>
      <c r="AD185" s="116" t="s">
        <v>7573</v>
      </c>
      <c r="AE185" s="116"/>
      <c r="AF185" s="116" t="s">
        <v>7574</v>
      </c>
      <c r="AG185" s="116"/>
      <c r="AH185" s="116"/>
      <c r="AI185" s="116"/>
      <c r="AJ185" s="116"/>
      <c r="AK185" s="116"/>
      <c r="AL185" s="116"/>
      <c r="AM185" s="116"/>
      <c r="AN185" s="116" t="s">
        <v>7575</v>
      </c>
      <c r="AO185" s="116"/>
      <c r="AP185" s="116"/>
      <c r="AQ185" s="116"/>
      <c r="AR185" s="116"/>
      <c r="AS185" s="116"/>
      <c r="AT185" s="116"/>
      <c r="AU185" s="116"/>
      <c r="AV185" s="116"/>
      <c r="AW185" s="116"/>
      <c r="AX185" s="116"/>
      <c r="AY185" s="116"/>
      <c r="AZ185" s="116"/>
      <c r="BA185" s="116"/>
      <c r="BB185" s="116"/>
      <c r="BC185" s="116"/>
      <c r="BD185" s="116"/>
      <c r="BE185" s="116"/>
      <c r="BF185" s="116"/>
      <c r="BG185" s="116"/>
      <c r="BH185" s="116"/>
      <c r="BI185" s="116"/>
      <c r="BJ185" s="116"/>
      <c r="BK185" s="116"/>
      <c r="BL185" s="116"/>
      <c r="BM185" s="116"/>
      <c r="BN185" s="116"/>
      <c r="BO185" s="116"/>
      <c r="BP185" s="116"/>
      <c r="BQ185" s="116"/>
      <c r="BR185" s="116"/>
      <c r="BS185" s="116"/>
      <c r="BT185" s="116"/>
      <c r="BU185" s="116"/>
      <c r="BV185" s="116"/>
      <c r="BW185" s="116"/>
      <c r="BX185" s="116"/>
      <c r="BY185" s="116"/>
      <c r="BZ185" s="116"/>
      <c r="CA185" s="116"/>
      <c r="CB185" s="116"/>
      <c r="CC185" s="116"/>
      <c r="CD185" s="116"/>
      <c r="CE185" s="116"/>
      <c r="CF185" s="116"/>
      <c r="CG185" s="116"/>
      <c r="CH185" s="116"/>
      <c r="CI185" s="116"/>
      <c r="CJ185" s="116"/>
      <c r="CK185" s="116"/>
      <c r="CL185" s="116"/>
      <c r="CM185" s="116"/>
      <c r="CN185" s="116"/>
      <c r="CO185" s="116"/>
      <c r="CP185" s="116"/>
      <c r="CQ185" s="116"/>
      <c r="CR185" s="116"/>
      <c r="CS185" s="116"/>
      <c r="CT185" s="116"/>
      <c r="CU185" s="116"/>
      <c r="CV185" s="116"/>
      <c r="CW185" s="116"/>
      <c r="CX185" s="116"/>
      <c r="CY185" s="116"/>
      <c r="CZ185" s="116"/>
      <c r="DA185" s="116"/>
      <c r="DB185" s="116"/>
      <c r="DC185" s="116"/>
      <c r="DD185" s="116"/>
      <c r="DE185" s="116"/>
      <c r="DF185" s="116"/>
      <c r="DG185" s="116"/>
      <c r="DH185" s="116"/>
      <c r="DI185" s="116"/>
      <c r="DJ185" s="116"/>
      <c r="DK185" s="116"/>
      <c r="DL185" s="116"/>
      <c r="DM185" s="116"/>
      <c r="DN185" s="116"/>
      <c r="DO185" s="116"/>
      <c r="DP185" s="116"/>
      <c r="DQ185" s="116"/>
      <c r="DR185" s="116"/>
      <c r="DS185" s="116"/>
      <c r="DT185" s="116"/>
      <c r="DU185" s="116"/>
      <c r="DV185" s="116"/>
      <c r="DW185" s="116"/>
      <c r="DX185" s="116"/>
      <c r="DY185" s="116"/>
      <c r="DZ185" s="116"/>
      <c r="EA185" s="116"/>
      <c r="EB185" s="116"/>
      <c r="EC185" s="116"/>
      <c r="ED185" s="116"/>
      <c r="EE185" s="116"/>
      <c r="EF185" s="116"/>
    </row>
    <row r="186" spans="2:136" ht="14.5" x14ac:dyDescent="0.35">
      <c r="B186" s="255"/>
      <c r="C186" s="255"/>
      <c r="D186" s="255"/>
      <c r="E186" s="255"/>
      <c r="F186" s="255"/>
      <c r="Y186" s="116"/>
      <c r="Z186" s="116"/>
      <c r="AA186" s="116"/>
      <c r="AB186" s="116"/>
      <c r="AC186" s="116"/>
      <c r="AD186" s="116" t="s">
        <v>7576</v>
      </c>
      <c r="AE186" s="116"/>
      <c r="AF186" s="116" t="s">
        <v>7577</v>
      </c>
      <c r="AG186" s="116"/>
      <c r="AH186" s="116"/>
      <c r="AI186" s="116"/>
      <c r="AJ186" s="116"/>
      <c r="AK186" s="116"/>
      <c r="AL186" s="116"/>
      <c r="AM186" s="116"/>
      <c r="AN186" s="116"/>
      <c r="AO186" s="116"/>
      <c r="AP186" s="116"/>
      <c r="AQ186" s="116"/>
      <c r="AR186" s="116"/>
      <c r="AS186" s="116"/>
      <c r="AT186" s="116"/>
      <c r="AU186" s="116"/>
      <c r="AV186" s="116"/>
      <c r="AW186" s="116"/>
      <c r="AX186" s="116"/>
      <c r="AY186" s="116"/>
      <c r="AZ186" s="116"/>
      <c r="BA186" s="116"/>
      <c r="BB186" s="116"/>
      <c r="BC186" s="116"/>
      <c r="BD186" s="116"/>
      <c r="BE186" s="116"/>
      <c r="BF186" s="116"/>
      <c r="BG186" s="116"/>
      <c r="BH186" s="116"/>
      <c r="BI186" s="116"/>
      <c r="BJ186" s="116"/>
      <c r="BK186" s="116"/>
      <c r="BL186" s="116"/>
      <c r="BM186" s="116"/>
      <c r="BN186" s="116"/>
      <c r="BO186" s="116"/>
      <c r="BP186" s="116"/>
      <c r="BQ186" s="116"/>
      <c r="BR186" s="116"/>
      <c r="BS186" s="116"/>
      <c r="BT186" s="116"/>
      <c r="BU186" s="116"/>
      <c r="BV186" s="116"/>
      <c r="BW186" s="116"/>
      <c r="BX186" s="116"/>
      <c r="BY186" s="116"/>
      <c r="BZ186" s="116"/>
      <c r="CA186" s="116"/>
      <c r="CB186" s="116"/>
      <c r="CC186" s="116"/>
      <c r="CD186" s="116"/>
      <c r="CE186" s="116"/>
      <c r="CF186" s="116"/>
      <c r="CG186" s="116"/>
      <c r="CH186" s="116"/>
      <c r="CI186" s="116"/>
      <c r="CJ186" s="116"/>
      <c r="CK186" s="116"/>
      <c r="CL186" s="116"/>
      <c r="CM186" s="116"/>
      <c r="CN186" s="116"/>
      <c r="CO186" s="116"/>
      <c r="CP186" s="116"/>
      <c r="CQ186" s="116"/>
      <c r="CR186" s="116"/>
      <c r="CS186" s="116"/>
      <c r="CT186" s="116"/>
      <c r="CU186" s="116"/>
      <c r="CV186" s="116"/>
      <c r="CW186" s="116"/>
      <c r="CX186" s="116"/>
      <c r="CY186" s="116"/>
      <c r="CZ186" s="116"/>
      <c r="DA186" s="116"/>
      <c r="DB186" s="116"/>
      <c r="DC186" s="116"/>
      <c r="DD186" s="116"/>
      <c r="DE186" s="116"/>
      <c r="DF186" s="116"/>
      <c r="DG186" s="116"/>
      <c r="DH186" s="116"/>
      <c r="DI186" s="116"/>
      <c r="DJ186" s="116"/>
      <c r="DK186" s="116"/>
      <c r="DL186" s="116"/>
      <c r="DM186" s="116"/>
      <c r="DN186" s="116"/>
      <c r="DO186" s="116"/>
      <c r="DP186" s="116"/>
      <c r="DQ186" s="116"/>
      <c r="DR186" s="116"/>
      <c r="DS186" s="116"/>
      <c r="DT186" s="116"/>
      <c r="DU186" s="116"/>
      <c r="DV186" s="116"/>
      <c r="DW186" s="116"/>
      <c r="DX186" s="116"/>
      <c r="DY186" s="116"/>
      <c r="DZ186" s="116"/>
      <c r="EA186" s="116"/>
      <c r="EB186" s="116"/>
      <c r="EC186" s="116"/>
      <c r="ED186" s="116"/>
      <c r="EE186" s="116"/>
      <c r="EF186" s="116"/>
    </row>
    <row r="187" spans="2:136" ht="14.5" x14ac:dyDescent="0.35">
      <c r="Y187" s="116"/>
      <c r="Z187" s="116"/>
      <c r="AA187" s="116"/>
      <c r="AB187" s="116"/>
      <c r="AC187" s="116"/>
      <c r="AD187" s="116" t="s">
        <v>7578</v>
      </c>
      <c r="AE187" s="116"/>
      <c r="AF187" s="116" t="s">
        <v>7579</v>
      </c>
      <c r="AG187" s="116"/>
      <c r="AH187" s="116"/>
      <c r="AI187" s="116"/>
      <c r="AJ187" s="116"/>
      <c r="AK187" s="116"/>
      <c r="AL187" s="116"/>
      <c r="AM187" s="116"/>
      <c r="AN187" s="116"/>
      <c r="AO187" s="116"/>
      <c r="AP187" s="116"/>
      <c r="AQ187" s="116"/>
      <c r="AR187" s="116"/>
      <c r="AS187" s="116"/>
      <c r="AT187" s="116"/>
      <c r="AU187" s="116"/>
      <c r="AV187" s="116"/>
      <c r="AW187" s="116"/>
      <c r="AX187" s="116"/>
      <c r="AY187" s="116"/>
      <c r="AZ187" s="116"/>
      <c r="BA187" s="116"/>
      <c r="BB187" s="116"/>
      <c r="BC187" s="116"/>
      <c r="BD187" s="116"/>
      <c r="BE187" s="116"/>
      <c r="BF187" s="116"/>
      <c r="BG187" s="116"/>
      <c r="BH187" s="116"/>
      <c r="BI187" s="116"/>
      <c r="BJ187" s="116"/>
      <c r="BK187" s="116"/>
      <c r="BL187" s="116"/>
      <c r="BM187" s="116"/>
      <c r="BN187" s="116"/>
      <c r="BO187" s="116"/>
      <c r="BP187" s="116"/>
      <c r="BQ187" s="116"/>
      <c r="BR187" s="116"/>
      <c r="BS187" s="116"/>
      <c r="BT187" s="116"/>
      <c r="BU187" s="116"/>
      <c r="BV187" s="116"/>
      <c r="BW187" s="116"/>
      <c r="BX187" s="116"/>
      <c r="BY187" s="116"/>
      <c r="BZ187" s="116"/>
      <c r="CA187" s="116"/>
      <c r="CB187" s="116"/>
      <c r="CC187" s="116"/>
      <c r="CD187" s="116"/>
      <c r="CE187" s="116"/>
      <c r="CF187" s="116"/>
      <c r="CG187" s="116"/>
      <c r="CH187" s="116"/>
      <c r="CI187" s="116"/>
      <c r="CJ187" s="116"/>
      <c r="CK187" s="116"/>
      <c r="CL187" s="116"/>
      <c r="CM187" s="116"/>
      <c r="CN187" s="116"/>
      <c r="CO187" s="116"/>
      <c r="CP187" s="116"/>
      <c r="CQ187" s="116"/>
      <c r="CR187" s="116"/>
      <c r="CS187" s="116"/>
      <c r="CT187" s="116"/>
      <c r="CU187" s="116"/>
      <c r="CV187" s="116"/>
      <c r="CW187" s="116"/>
      <c r="CX187" s="116"/>
      <c r="CY187" s="116"/>
      <c r="CZ187" s="116"/>
      <c r="DA187" s="116"/>
      <c r="DB187" s="116"/>
      <c r="DC187" s="116"/>
      <c r="DD187" s="116"/>
      <c r="DE187" s="116"/>
      <c r="DF187" s="116"/>
      <c r="DG187" s="116"/>
      <c r="DH187" s="116"/>
      <c r="DI187" s="116"/>
      <c r="DJ187" s="116"/>
      <c r="DK187" s="116"/>
      <c r="DL187" s="116"/>
      <c r="DM187" s="116"/>
      <c r="DN187" s="116"/>
      <c r="DO187" s="116"/>
      <c r="DP187" s="116"/>
      <c r="DQ187" s="116"/>
      <c r="DR187" s="116"/>
      <c r="DS187" s="116"/>
      <c r="DT187" s="116"/>
      <c r="DU187" s="116"/>
      <c r="DV187" s="116"/>
      <c r="DW187" s="116"/>
      <c r="DX187" s="116"/>
      <c r="DY187" s="116"/>
      <c r="DZ187" s="116"/>
      <c r="EA187" s="116"/>
      <c r="EB187" s="116"/>
      <c r="EC187" s="116"/>
      <c r="ED187" s="116"/>
      <c r="EE187" s="116"/>
      <c r="EF187" s="116"/>
    </row>
    <row r="188" spans="2:136" ht="14.5" x14ac:dyDescent="0.35">
      <c r="Y188" s="116"/>
      <c r="Z188" s="116"/>
      <c r="AA188" s="116"/>
      <c r="AB188" s="116"/>
      <c r="AC188" s="116"/>
      <c r="AD188" s="116" t="s">
        <v>7580</v>
      </c>
      <c r="AE188" s="116"/>
      <c r="AF188" s="116" t="s">
        <v>7581</v>
      </c>
      <c r="AG188" s="116"/>
      <c r="AH188" s="116"/>
      <c r="AI188" s="116"/>
      <c r="AJ188" s="116"/>
      <c r="AK188" s="116"/>
      <c r="AL188" s="116"/>
      <c r="AM188" s="116"/>
      <c r="AN188" s="116"/>
      <c r="AO188" s="116"/>
      <c r="AP188" s="116"/>
      <c r="AQ188" s="116"/>
      <c r="AR188" s="116"/>
      <c r="AS188" s="116"/>
      <c r="AT188" s="116"/>
      <c r="AU188" s="116"/>
      <c r="AV188" s="116"/>
      <c r="AW188" s="116"/>
      <c r="AX188" s="116"/>
      <c r="AY188" s="116"/>
      <c r="AZ188" s="116"/>
      <c r="BA188" s="116"/>
      <c r="BB188" s="116"/>
      <c r="BC188" s="116"/>
      <c r="BD188" s="116"/>
      <c r="BE188" s="116"/>
      <c r="BF188" s="116"/>
      <c r="BG188" s="116"/>
      <c r="BH188" s="116"/>
      <c r="BI188" s="116"/>
      <c r="BJ188" s="116"/>
      <c r="BK188" s="116"/>
      <c r="BL188" s="116"/>
      <c r="BM188" s="116"/>
      <c r="BN188" s="116"/>
      <c r="BO188" s="116"/>
      <c r="BP188" s="116"/>
      <c r="BQ188" s="116"/>
      <c r="BR188" s="116"/>
      <c r="BS188" s="116"/>
      <c r="BT188" s="116"/>
      <c r="BU188" s="116"/>
      <c r="BV188" s="116"/>
      <c r="BW188" s="116"/>
      <c r="BX188" s="116"/>
      <c r="BY188" s="116"/>
      <c r="BZ188" s="116"/>
      <c r="CA188" s="116"/>
      <c r="CB188" s="116"/>
      <c r="CC188" s="116"/>
      <c r="CD188" s="116"/>
      <c r="CE188" s="116"/>
      <c r="CF188" s="116"/>
      <c r="CG188" s="116"/>
      <c r="CH188" s="116"/>
      <c r="CI188" s="116"/>
      <c r="CJ188" s="116"/>
      <c r="CK188" s="116"/>
      <c r="CL188" s="116"/>
      <c r="CM188" s="116"/>
      <c r="CN188" s="116"/>
      <c r="CO188" s="116"/>
      <c r="CP188" s="116"/>
      <c r="CQ188" s="116"/>
      <c r="CR188" s="116"/>
      <c r="CS188" s="116"/>
      <c r="CT188" s="116"/>
      <c r="CU188" s="116"/>
      <c r="CV188" s="116"/>
      <c r="CW188" s="116"/>
      <c r="CX188" s="116"/>
      <c r="CY188" s="116"/>
      <c r="CZ188" s="116"/>
      <c r="DA188" s="116"/>
      <c r="DB188" s="116"/>
      <c r="DC188" s="116"/>
      <c r="DD188" s="116"/>
      <c r="DE188" s="116"/>
      <c r="DF188" s="116"/>
      <c r="DG188" s="116"/>
      <c r="DH188" s="116"/>
      <c r="DI188" s="116"/>
      <c r="DJ188" s="116"/>
      <c r="DK188" s="116"/>
      <c r="DL188" s="116"/>
      <c r="DM188" s="116"/>
      <c r="DN188" s="116"/>
      <c r="DO188" s="116"/>
      <c r="DP188" s="116"/>
      <c r="DQ188" s="116"/>
      <c r="DR188" s="116"/>
      <c r="DS188" s="116"/>
      <c r="DT188" s="116"/>
      <c r="DU188" s="116"/>
      <c r="DV188" s="116"/>
      <c r="DW188" s="116"/>
      <c r="DX188" s="116"/>
      <c r="DY188" s="116"/>
      <c r="DZ188" s="116"/>
      <c r="EA188" s="116"/>
      <c r="EB188" s="116"/>
      <c r="EC188" s="116"/>
      <c r="ED188" s="116"/>
      <c r="EE188" s="116"/>
      <c r="EF188" s="116"/>
    </row>
    <row r="189" spans="2:136" ht="14.5" x14ac:dyDescent="0.35">
      <c r="B189" s="160" t="s">
        <v>4717</v>
      </c>
      <c r="D189" s="224" t="s">
        <v>4306</v>
      </c>
      <c r="Y189" s="116"/>
      <c r="Z189" s="116"/>
      <c r="AA189" s="116"/>
      <c r="AB189" s="116"/>
      <c r="AC189" s="116"/>
      <c r="AD189" s="116" t="s">
        <v>7582</v>
      </c>
      <c r="AE189" s="116"/>
      <c r="AF189" s="116" t="s">
        <v>7583</v>
      </c>
      <c r="AG189" s="116"/>
      <c r="AH189" s="116"/>
      <c r="AI189" s="116"/>
      <c r="AJ189" s="116"/>
      <c r="AK189" s="116"/>
      <c r="AL189" s="116"/>
      <c r="AM189" s="116"/>
      <c r="AN189" s="116"/>
      <c r="AO189" s="116"/>
      <c r="AP189" s="116"/>
      <c r="AQ189" s="116"/>
      <c r="AR189" s="116"/>
      <c r="AS189" s="116"/>
      <c r="AT189" s="116"/>
      <c r="AU189" s="116"/>
      <c r="AV189" s="116"/>
      <c r="AW189" s="116"/>
      <c r="AX189" s="116"/>
      <c r="AY189" s="116"/>
      <c r="AZ189" s="116"/>
      <c r="BA189" s="116"/>
      <c r="BB189" s="116"/>
      <c r="BC189" s="116"/>
      <c r="BD189" s="116"/>
      <c r="BE189" s="116"/>
      <c r="BF189" s="116"/>
      <c r="BG189" s="116"/>
      <c r="BH189" s="116"/>
      <c r="BI189" s="116"/>
      <c r="BJ189" s="116"/>
      <c r="BK189" s="116"/>
      <c r="BL189" s="116"/>
      <c r="BM189" s="116"/>
      <c r="BN189" s="116"/>
      <c r="BO189" s="116"/>
      <c r="BP189" s="116"/>
      <c r="BQ189" s="116"/>
      <c r="BR189" s="116"/>
      <c r="BS189" s="116"/>
      <c r="BT189" s="116"/>
      <c r="BU189" s="116"/>
      <c r="BV189" s="116"/>
      <c r="BW189" s="116"/>
      <c r="BX189" s="116"/>
      <c r="BY189" s="116"/>
      <c r="BZ189" s="116"/>
      <c r="CA189" s="116"/>
      <c r="CB189" s="116"/>
      <c r="CC189" s="116"/>
      <c r="CD189" s="116"/>
      <c r="CE189" s="116"/>
      <c r="CF189" s="116"/>
      <c r="CG189" s="116"/>
      <c r="CH189" s="116"/>
      <c r="CI189" s="116"/>
      <c r="CJ189" s="116"/>
      <c r="CK189" s="116"/>
      <c r="CL189" s="116"/>
      <c r="CM189" s="116"/>
      <c r="CN189" s="116"/>
      <c r="CO189" s="116"/>
      <c r="CP189" s="116"/>
      <c r="CQ189" s="116"/>
      <c r="CR189" s="116"/>
      <c r="CS189" s="116"/>
      <c r="CT189" s="116"/>
      <c r="CU189" s="116"/>
      <c r="CV189" s="116"/>
      <c r="CW189" s="116"/>
      <c r="CX189" s="116"/>
      <c r="CY189" s="116"/>
      <c r="CZ189" s="116"/>
      <c r="DA189" s="116"/>
      <c r="DB189" s="116"/>
      <c r="DC189" s="116"/>
      <c r="DD189" s="116"/>
      <c r="DE189" s="116"/>
      <c r="DF189" s="116"/>
      <c r="DG189" s="116"/>
      <c r="DH189" s="116"/>
      <c r="DI189" s="116"/>
      <c r="DJ189" s="116"/>
      <c r="DK189" s="116"/>
      <c r="DL189" s="116"/>
      <c r="DM189" s="116"/>
      <c r="DN189" s="116"/>
      <c r="DO189" s="116"/>
      <c r="DP189" s="116"/>
      <c r="DQ189" s="116"/>
      <c r="DR189" s="116"/>
      <c r="DS189" s="116"/>
      <c r="DT189" s="116"/>
      <c r="DU189" s="116"/>
      <c r="DV189" s="116"/>
      <c r="DW189" s="116"/>
      <c r="DX189" s="116"/>
      <c r="DY189" s="116"/>
      <c r="DZ189" s="116"/>
      <c r="EA189" s="116"/>
      <c r="EB189" s="116"/>
      <c r="EC189" s="116"/>
      <c r="ED189" s="116"/>
      <c r="EE189" s="116"/>
      <c r="EF189" s="116"/>
    </row>
    <row r="190" spans="2:136" ht="14.5" x14ac:dyDescent="0.35">
      <c r="Y190" s="116"/>
      <c r="Z190" s="116"/>
      <c r="AA190" s="116"/>
      <c r="AB190" s="116"/>
      <c r="AC190" s="116"/>
      <c r="AD190" s="116" t="s">
        <v>7584</v>
      </c>
      <c r="AE190" s="116"/>
      <c r="AF190" s="116" t="s">
        <v>7585</v>
      </c>
      <c r="AG190" s="116"/>
      <c r="AH190" s="116"/>
      <c r="AI190" s="116"/>
      <c r="AJ190" s="116"/>
      <c r="AK190" s="116"/>
      <c r="AL190" s="116"/>
      <c r="AM190" s="116"/>
      <c r="AN190" s="116"/>
      <c r="AO190" s="116"/>
      <c r="AP190" s="116"/>
      <c r="AQ190" s="116"/>
      <c r="AR190" s="116"/>
      <c r="AS190" s="116"/>
      <c r="AT190" s="116"/>
      <c r="AU190" s="116"/>
      <c r="AV190" s="116"/>
      <c r="AW190" s="116"/>
      <c r="AX190" s="116"/>
      <c r="AY190" s="116"/>
      <c r="AZ190" s="116"/>
      <c r="BA190" s="116"/>
      <c r="BB190" s="116"/>
      <c r="BC190" s="116"/>
      <c r="BD190" s="116"/>
      <c r="BE190" s="116"/>
      <c r="BF190" s="116"/>
      <c r="BG190" s="116"/>
      <c r="BH190" s="116"/>
      <c r="BI190" s="116"/>
      <c r="BJ190" s="116"/>
      <c r="BK190" s="116"/>
      <c r="BL190" s="116"/>
      <c r="BM190" s="116"/>
      <c r="BN190" s="116"/>
      <c r="BO190" s="116"/>
      <c r="BP190" s="116"/>
      <c r="BQ190" s="116"/>
      <c r="BR190" s="116"/>
      <c r="BS190" s="116"/>
      <c r="BT190" s="116"/>
      <c r="BU190" s="116"/>
      <c r="BV190" s="116"/>
      <c r="BW190" s="116"/>
      <c r="BX190" s="116"/>
      <c r="BY190" s="116"/>
      <c r="BZ190" s="116"/>
      <c r="CA190" s="116"/>
      <c r="CB190" s="116"/>
      <c r="CC190" s="116"/>
      <c r="CD190" s="116"/>
      <c r="CE190" s="116"/>
      <c r="CF190" s="116"/>
      <c r="CG190" s="116"/>
      <c r="CH190" s="116"/>
      <c r="CI190" s="116"/>
      <c r="CJ190" s="116"/>
      <c r="CK190" s="116"/>
      <c r="CL190" s="116"/>
      <c r="CM190" s="116"/>
      <c r="CN190" s="116"/>
      <c r="CO190" s="116"/>
      <c r="CP190" s="116"/>
      <c r="CQ190" s="116"/>
      <c r="CR190" s="116"/>
      <c r="CS190" s="116"/>
      <c r="CT190" s="116"/>
      <c r="CU190" s="116"/>
      <c r="CV190" s="116"/>
      <c r="CW190" s="116"/>
      <c r="CX190" s="116"/>
      <c r="CY190" s="116"/>
      <c r="CZ190" s="116"/>
      <c r="DA190" s="116"/>
      <c r="DB190" s="116"/>
      <c r="DC190" s="116"/>
      <c r="DD190" s="116"/>
      <c r="DE190" s="116"/>
      <c r="DF190" s="116"/>
      <c r="DG190" s="116"/>
      <c r="DH190" s="116"/>
      <c r="DI190" s="116"/>
      <c r="DJ190" s="116"/>
      <c r="DK190" s="116"/>
      <c r="DL190" s="116"/>
      <c r="DM190" s="116"/>
      <c r="DN190" s="116"/>
      <c r="DO190" s="116"/>
      <c r="DP190" s="116"/>
      <c r="DQ190" s="116"/>
      <c r="DR190" s="116"/>
      <c r="DS190" s="116"/>
      <c r="DT190" s="116"/>
      <c r="DU190" s="116"/>
      <c r="DV190" s="116"/>
      <c r="DW190" s="116"/>
      <c r="DX190" s="116"/>
      <c r="DY190" s="116"/>
      <c r="DZ190" s="116"/>
      <c r="EA190" s="116"/>
      <c r="EB190" s="116"/>
      <c r="EC190" s="116"/>
      <c r="ED190" s="116"/>
      <c r="EE190" s="116"/>
      <c r="EF190" s="116"/>
    </row>
    <row r="191" spans="2:136" ht="61" customHeight="1" x14ac:dyDescent="0.35">
      <c r="B191" s="158" t="s">
        <v>8785</v>
      </c>
      <c r="C191" s="158" t="s">
        <v>4638</v>
      </c>
      <c r="Y191" s="116"/>
      <c r="Z191" s="116"/>
      <c r="AA191" s="116"/>
      <c r="AB191" s="116"/>
      <c r="AC191" s="116"/>
      <c r="AD191" s="116" t="s">
        <v>7586</v>
      </c>
      <c r="AE191" s="116"/>
      <c r="AF191" s="116" t="s">
        <v>7587</v>
      </c>
      <c r="AG191" s="116"/>
      <c r="AH191" s="116"/>
      <c r="AI191" s="116"/>
      <c r="AJ191" s="116"/>
      <c r="AK191" s="116"/>
      <c r="AL191" s="116"/>
      <c r="AM191" s="116"/>
      <c r="AN191" s="116"/>
      <c r="AO191" s="116"/>
      <c r="AP191" s="116"/>
      <c r="AQ191" s="116"/>
      <c r="AR191" s="116"/>
      <c r="AS191" s="116"/>
      <c r="AT191" s="116"/>
      <c r="AU191" s="116"/>
      <c r="AV191" s="116"/>
      <c r="AW191" s="116"/>
      <c r="AX191" s="116"/>
      <c r="AY191" s="116"/>
      <c r="AZ191" s="116"/>
      <c r="BA191" s="116"/>
      <c r="BB191" s="116"/>
      <c r="BC191" s="116"/>
      <c r="BD191" s="116"/>
      <c r="BE191" s="116"/>
      <c r="BF191" s="116"/>
      <c r="BG191" s="116"/>
      <c r="BH191" s="116"/>
      <c r="BI191" s="116"/>
      <c r="BJ191" s="116"/>
      <c r="BK191" s="116"/>
      <c r="BL191" s="116"/>
      <c r="BM191" s="116"/>
      <c r="BN191" s="116"/>
      <c r="BO191" s="116"/>
      <c r="BP191" s="116"/>
      <c r="BQ191" s="116"/>
      <c r="BR191" s="116"/>
      <c r="BS191" s="116"/>
      <c r="BT191" s="116"/>
      <c r="BU191" s="116"/>
      <c r="BV191" s="116"/>
      <c r="BW191" s="116"/>
      <c r="BX191" s="116"/>
      <c r="BY191" s="116"/>
      <c r="BZ191" s="116"/>
      <c r="CA191" s="116"/>
      <c r="CB191" s="116"/>
      <c r="CC191" s="116"/>
      <c r="CD191" s="116"/>
      <c r="CE191" s="116"/>
      <c r="CF191" s="116"/>
      <c r="CG191" s="116"/>
      <c r="CH191" s="116"/>
      <c r="CI191" s="116"/>
      <c r="CJ191" s="116"/>
      <c r="CK191" s="116"/>
      <c r="CL191" s="116"/>
      <c r="CM191" s="116"/>
      <c r="CN191" s="116"/>
      <c r="CO191" s="116"/>
      <c r="CP191" s="116"/>
      <c r="CQ191" s="116"/>
      <c r="CR191" s="116"/>
      <c r="CS191" s="116"/>
      <c r="CT191" s="116"/>
      <c r="CU191" s="116"/>
      <c r="CV191" s="116"/>
      <c r="CW191" s="116"/>
      <c r="CX191" s="116"/>
      <c r="CY191" s="116"/>
      <c r="CZ191" s="116"/>
      <c r="DA191" s="116"/>
      <c r="DB191" s="116"/>
      <c r="DC191" s="116"/>
      <c r="DD191" s="116"/>
      <c r="DE191" s="116"/>
      <c r="DF191" s="116"/>
      <c r="DG191" s="116"/>
      <c r="DH191" s="116"/>
      <c r="DI191" s="116"/>
      <c r="DJ191" s="116"/>
      <c r="DK191" s="116"/>
      <c r="DL191" s="116"/>
      <c r="DM191" s="116"/>
      <c r="DN191" s="116"/>
      <c r="DO191" s="116"/>
      <c r="DP191" s="116"/>
      <c r="DQ191" s="116"/>
      <c r="DR191" s="116"/>
      <c r="DS191" s="116"/>
      <c r="DT191" s="116"/>
      <c r="DU191" s="116"/>
      <c r="DV191" s="116"/>
      <c r="DW191" s="116"/>
      <c r="DX191" s="116"/>
      <c r="DY191" s="116"/>
      <c r="DZ191" s="116"/>
      <c r="EA191" s="116"/>
      <c r="EB191" s="116"/>
      <c r="EC191" s="116"/>
      <c r="ED191" s="116"/>
      <c r="EE191" s="116"/>
      <c r="EF191" s="116"/>
    </row>
    <row r="192" spans="2:136" ht="14.5" x14ac:dyDescent="0.35">
      <c r="B192" s="255"/>
      <c r="C192" s="255"/>
      <c r="Y192" s="116"/>
      <c r="Z192" s="116"/>
      <c r="AA192" s="116"/>
      <c r="AB192" s="116"/>
      <c r="AC192" s="116"/>
      <c r="AD192" s="116" t="s">
        <v>7588</v>
      </c>
      <c r="AE192" s="116"/>
      <c r="AF192" s="116" t="s">
        <v>7589</v>
      </c>
      <c r="AG192" s="116"/>
      <c r="AH192" s="116"/>
      <c r="AI192" s="116"/>
      <c r="AJ192" s="116"/>
      <c r="AK192" s="116"/>
      <c r="AL192" s="116"/>
      <c r="AM192" s="116"/>
      <c r="AN192" s="116"/>
      <c r="AO192" s="116"/>
      <c r="AP192" s="116"/>
      <c r="AQ192" s="116"/>
      <c r="AR192" s="116"/>
      <c r="AS192" s="116"/>
      <c r="AT192" s="116"/>
      <c r="AU192" s="116"/>
      <c r="AV192" s="116"/>
      <c r="AW192" s="116"/>
      <c r="AX192" s="116"/>
      <c r="AY192" s="116"/>
      <c r="AZ192" s="116"/>
      <c r="BA192" s="116"/>
      <c r="BB192" s="116"/>
      <c r="BC192" s="116"/>
      <c r="BD192" s="116"/>
      <c r="BE192" s="116"/>
      <c r="BF192" s="116"/>
      <c r="BG192" s="116"/>
      <c r="BH192" s="116"/>
      <c r="BI192" s="116"/>
      <c r="BJ192" s="116"/>
      <c r="BK192" s="116"/>
      <c r="BL192" s="116"/>
      <c r="BM192" s="116"/>
      <c r="BN192" s="116"/>
      <c r="BO192" s="116"/>
      <c r="BP192" s="116"/>
      <c r="BQ192" s="116"/>
      <c r="BR192" s="116"/>
      <c r="BS192" s="116"/>
      <c r="BT192" s="116"/>
      <c r="BU192" s="116"/>
      <c r="BV192" s="116"/>
      <c r="BW192" s="116"/>
      <c r="BX192" s="116"/>
      <c r="BY192" s="116"/>
      <c r="BZ192" s="116"/>
      <c r="CA192" s="116"/>
      <c r="CB192" s="116"/>
      <c r="CC192" s="116"/>
      <c r="CD192" s="116"/>
      <c r="CE192" s="116"/>
      <c r="CF192" s="116"/>
      <c r="CG192" s="116"/>
      <c r="CH192" s="116"/>
      <c r="CI192" s="116"/>
      <c r="CJ192" s="116"/>
      <c r="CK192" s="116"/>
      <c r="CL192" s="116"/>
      <c r="CM192" s="116"/>
      <c r="CN192" s="116"/>
      <c r="CO192" s="116"/>
      <c r="CP192" s="116"/>
      <c r="CQ192" s="116"/>
      <c r="CR192" s="116"/>
      <c r="CS192" s="116"/>
      <c r="CT192" s="116"/>
      <c r="CU192" s="116"/>
      <c r="CV192" s="116"/>
      <c r="CW192" s="116"/>
      <c r="CX192" s="116"/>
      <c r="CY192" s="116"/>
      <c r="CZ192" s="116"/>
      <c r="DA192" s="116"/>
      <c r="DB192" s="116"/>
      <c r="DC192" s="116"/>
      <c r="DD192" s="116"/>
      <c r="DE192" s="116"/>
      <c r="DF192" s="116"/>
      <c r="DG192" s="116"/>
      <c r="DH192" s="116"/>
      <c r="DI192" s="116"/>
      <c r="DJ192" s="116"/>
      <c r="DK192" s="116"/>
      <c r="DL192" s="116"/>
      <c r="DM192" s="116"/>
      <c r="DN192" s="116"/>
      <c r="DO192" s="116"/>
      <c r="DP192" s="116"/>
      <c r="DQ192" s="116"/>
      <c r="DR192" s="116"/>
      <c r="DS192" s="116"/>
      <c r="DT192" s="116"/>
      <c r="DU192" s="116"/>
      <c r="DV192" s="116"/>
      <c r="DW192" s="116"/>
      <c r="DX192" s="116"/>
      <c r="DY192" s="116"/>
      <c r="DZ192" s="116"/>
      <c r="EA192" s="116"/>
      <c r="EB192" s="116"/>
      <c r="EC192" s="116"/>
      <c r="ED192" s="116"/>
      <c r="EE192" s="116"/>
      <c r="EF192" s="116"/>
    </row>
    <row r="193" spans="2:136" ht="18.649999999999999" customHeight="1" x14ac:dyDescent="0.35">
      <c r="B193" s="255"/>
      <c r="C193" s="255"/>
      <c r="Y193" s="116"/>
      <c r="Z193" s="116"/>
      <c r="AA193" s="116"/>
      <c r="AB193" s="116"/>
      <c r="AC193" s="116"/>
      <c r="AD193" s="116" t="s">
        <v>7590</v>
      </c>
      <c r="AE193" s="116"/>
      <c r="AF193" s="116" t="s">
        <v>7591</v>
      </c>
      <c r="AG193" s="116"/>
      <c r="AH193" s="116"/>
      <c r="AI193" s="116"/>
      <c r="AJ193" s="116"/>
      <c r="AK193" s="116"/>
      <c r="AL193" s="116"/>
      <c r="AM193" s="116"/>
      <c r="AN193" s="116"/>
      <c r="AO193" s="116"/>
      <c r="AP193" s="116"/>
      <c r="AQ193" s="116"/>
      <c r="AR193" s="116"/>
      <c r="AS193" s="116"/>
      <c r="AT193" s="116"/>
      <c r="AU193" s="116"/>
      <c r="AV193" s="116"/>
      <c r="AW193" s="116"/>
      <c r="AX193" s="116"/>
      <c r="AY193" s="116"/>
      <c r="AZ193" s="116"/>
      <c r="BA193" s="116"/>
      <c r="BB193" s="116"/>
      <c r="BC193" s="116"/>
      <c r="BD193" s="116"/>
      <c r="BE193" s="116"/>
      <c r="BF193" s="116"/>
      <c r="BG193" s="116"/>
      <c r="BH193" s="116"/>
      <c r="BI193" s="116"/>
      <c r="BJ193" s="116"/>
      <c r="BK193" s="116"/>
      <c r="BL193" s="116"/>
      <c r="BM193" s="116"/>
      <c r="BN193" s="116"/>
      <c r="BO193" s="116"/>
      <c r="BP193" s="116"/>
      <c r="BQ193" s="116"/>
      <c r="BR193" s="116"/>
      <c r="BS193" s="116"/>
      <c r="BT193" s="116"/>
      <c r="BU193" s="116"/>
      <c r="BV193" s="116"/>
      <c r="BW193" s="116"/>
      <c r="BX193" s="116"/>
      <c r="BY193" s="116"/>
      <c r="BZ193" s="116"/>
      <c r="CA193" s="116"/>
      <c r="CB193" s="116"/>
      <c r="CC193" s="116"/>
      <c r="CD193" s="116"/>
      <c r="CE193" s="116"/>
      <c r="CF193" s="116"/>
      <c r="CG193" s="116"/>
      <c r="CH193" s="116"/>
      <c r="CI193" s="116"/>
      <c r="CJ193" s="116"/>
      <c r="CK193" s="116"/>
      <c r="CL193" s="116"/>
      <c r="CM193" s="116"/>
      <c r="CN193" s="116"/>
      <c r="CO193" s="116"/>
      <c r="CP193" s="116"/>
      <c r="CQ193" s="116"/>
      <c r="CR193" s="116"/>
      <c r="CS193" s="116"/>
      <c r="CT193" s="116"/>
      <c r="CU193" s="116"/>
      <c r="CV193" s="116"/>
      <c r="CW193" s="116"/>
      <c r="CX193" s="116"/>
      <c r="CY193" s="116"/>
      <c r="CZ193" s="116"/>
      <c r="DA193" s="116"/>
      <c r="DB193" s="116"/>
      <c r="DC193" s="116"/>
      <c r="DD193" s="116"/>
      <c r="DE193" s="116"/>
      <c r="DF193" s="116"/>
      <c r="DG193" s="116"/>
      <c r="DH193" s="116"/>
      <c r="DI193" s="116"/>
      <c r="DJ193" s="116"/>
      <c r="DK193" s="116"/>
      <c r="DL193" s="116"/>
      <c r="DM193" s="116"/>
      <c r="DN193" s="116"/>
      <c r="DO193" s="116"/>
      <c r="DP193" s="116"/>
      <c r="DQ193" s="116"/>
      <c r="DR193" s="116"/>
      <c r="DS193" s="116"/>
      <c r="DT193" s="116"/>
      <c r="DU193" s="116"/>
      <c r="DV193" s="116"/>
      <c r="DW193" s="116"/>
      <c r="DX193" s="116"/>
      <c r="DY193" s="116"/>
      <c r="DZ193" s="116"/>
      <c r="EA193" s="116"/>
      <c r="EB193" s="116"/>
      <c r="EC193" s="116"/>
      <c r="ED193" s="116"/>
      <c r="EE193" s="116"/>
      <c r="EF193" s="116"/>
    </row>
    <row r="194" spans="2:136" ht="14.5" x14ac:dyDescent="0.35">
      <c r="B194" s="255"/>
      <c r="C194" s="255"/>
      <c r="Y194" s="116"/>
      <c r="Z194" s="116"/>
      <c r="AA194" s="116"/>
      <c r="AB194" s="116"/>
      <c r="AC194" s="116"/>
      <c r="AD194" s="116" t="s">
        <v>7592</v>
      </c>
      <c r="AE194" s="116"/>
      <c r="AF194" s="116" t="s">
        <v>7593</v>
      </c>
      <c r="AG194" s="116"/>
      <c r="AH194" s="116"/>
      <c r="AI194" s="116"/>
      <c r="AJ194" s="116"/>
      <c r="AK194" s="116"/>
      <c r="AL194" s="116"/>
      <c r="AM194" s="116"/>
      <c r="AN194" s="116"/>
      <c r="AO194" s="116"/>
      <c r="AP194" s="116"/>
      <c r="AQ194" s="116"/>
      <c r="AR194" s="116"/>
      <c r="AS194" s="116"/>
      <c r="AT194" s="116"/>
      <c r="AU194" s="116"/>
      <c r="AV194" s="116"/>
      <c r="AW194" s="116"/>
      <c r="AX194" s="116"/>
      <c r="AY194" s="116"/>
      <c r="AZ194" s="116"/>
      <c r="BA194" s="116"/>
      <c r="BB194" s="116"/>
      <c r="BC194" s="116"/>
      <c r="BD194" s="116"/>
      <c r="BE194" s="116"/>
      <c r="BF194" s="116"/>
      <c r="BG194" s="116"/>
      <c r="BH194" s="116"/>
      <c r="BI194" s="116"/>
      <c r="BJ194" s="116"/>
      <c r="BK194" s="116"/>
      <c r="BL194" s="116"/>
      <c r="BM194" s="116"/>
      <c r="BN194" s="116"/>
      <c r="BO194" s="116"/>
      <c r="BP194" s="116"/>
      <c r="BQ194" s="116"/>
      <c r="BR194" s="116"/>
      <c r="BS194" s="116"/>
      <c r="BT194" s="116"/>
      <c r="BU194" s="116"/>
      <c r="BV194" s="116"/>
      <c r="BW194" s="116"/>
      <c r="BX194" s="116"/>
      <c r="BY194" s="116"/>
      <c r="BZ194" s="116"/>
      <c r="CA194" s="116"/>
      <c r="CB194" s="116"/>
      <c r="CC194" s="116"/>
      <c r="CD194" s="116"/>
      <c r="CE194" s="116"/>
      <c r="CF194" s="116"/>
      <c r="CG194" s="116"/>
      <c r="CH194" s="116"/>
      <c r="CI194" s="116"/>
      <c r="CJ194" s="116"/>
      <c r="CK194" s="116"/>
      <c r="CL194" s="116"/>
      <c r="CM194" s="116"/>
      <c r="CN194" s="116"/>
      <c r="CO194" s="116"/>
      <c r="CP194" s="116"/>
      <c r="CQ194" s="116"/>
      <c r="CR194" s="116"/>
      <c r="CS194" s="116"/>
      <c r="CT194" s="116"/>
      <c r="CU194" s="116"/>
      <c r="CV194" s="116"/>
      <c r="CW194" s="116"/>
      <c r="CX194" s="116"/>
      <c r="CY194" s="116"/>
      <c r="CZ194" s="116"/>
      <c r="DA194" s="116"/>
      <c r="DB194" s="116"/>
      <c r="DC194" s="116"/>
      <c r="DD194" s="116"/>
      <c r="DE194" s="116"/>
      <c r="DF194" s="116"/>
      <c r="DG194" s="116"/>
      <c r="DH194" s="116"/>
      <c r="DI194" s="116"/>
      <c r="DJ194" s="116"/>
      <c r="DK194" s="116"/>
      <c r="DL194" s="116"/>
      <c r="DM194" s="116"/>
      <c r="DN194" s="116"/>
      <c r="DO194" s="116"/>
      <c r="DP194" s="116"/>
      <c r="DQ194" s="116"/>
      <c r="DR194" s="116"/>
      <c r="DS194" s="116"/>
      <c r="DT194" s="116"/>
      <c r="DU194" s="116"/>
      <c r="DV194" s="116"/>
      <c r="DW194" s="116"/>
      <c r="DX194" s="116"/>
      <c r="DY194" s="116"/>
      <c r="DZ194" s="116"/>
      <c r="EA194" s="116"/>
      <c r="EB194" s="116"/>
      <c r="EC194" s="116"/>
      <c r="ED194" s="116"/>
      <c r="EE194" s="116"/>
      <c r="EF194" s="116"/>
    </row>
    <row r="195" spans="2:136" ht="14.5" x14ac:dyDescent="0.35">
      <c r="B195" s="255"/>
      <c r="C195" s="255"/>
      <c r="Y195" s="116"/>
      <c r="Z195" s="116"/>
      <c r="AA195" s="116"/>
      <c r="AB195" s="116"/>
      <c r="AC195" s="116"/>
      <c r="AD195" s="116" t="s">
        <v>7594</v>
      </c>
      <c r="AE195" s="116"/>
      <c r="AF195" s="116" t="s">
        <v>7595</v>
      </c>
      <c r="AG195" s="116"/>
      <c r="AH195" s="116"/>
      <c r="AI195" s="116"/>
      <c r="AJ195" s="116"/>
      <c r="AK195" s="116"/>
      <c r="AL195" s="116"/>
      <c r="AM195" s="116"/>
      <c r="AN195" s="116"/>
      <c r="AO195" s="116"/>
      <c r="AP195" s="116"/>
      <c r="AQ195" s="116"/>
      <c r="AR195" s="116"/>
      <c r="AS195" s="116"/>
      <c r="AT195" s="116"/>
      <c r="AU195" s="116"/>
      <c r="AV195" s="116"/>
      <c r="AW195" s="116"/>
      <c r="AX195" s="116"/>
      <c r="AY195" s="116"/>
      <c r="AZ195" s="116"/>
      <c r="BA195" s="116"/>
      <c r="BB195" s="116"/>
      <c r="BC195" s="116"/>
      <c r="BD195" s="116"/>
      <c r="BE195" s="116"/>
      <c r="BF195" s="116"/>
      <c r="BG195" s="116"/>
      <c r="BH195" s="116"/>
      <c r="BI195" s="116"/>
      <c r="BJ195" s="116"/>
      <c r="BK195" s="116"/>
      <c r="BL195" s="116"/>
      <c r="BM195" s="116"/>
      <c r="BN195" s="116"/>
      <c r="BO195" s="116"/>
      <c r="BP195" s="116"/>
      <c r="BQ195" s="116"/>
      <c r="BR195" s="116"/>
      <c r="BS195" s="116"/>
      <c r="BT195" s="116"/>
      <c r="BU195" s="116"/>
      <c r="BV195" s="116"/>
      <c r="BW195" s="116"/>
      <c r="BX195" s="116"/>
      <c r="BY195" s="116"/>
      <c r="BZ195" s="116"/>
      <c r="CA195" s="116"/>
      <c r="CB195" s="116"/>
      <c r="CC195" s="116"/>
      <c r="CD195" s="116"/>
      <c r="CE195" s="116"/>
      <c r="CF195" s="116"/>
      <c r="CG195" s="116"/>
      <c r="CH195" s="116"/>
      <c r="CI195" s="116"/>
      <c r="CJ195" s="116"/>
      <c r="CK195" s="116"/>
      <c r="CL195" s="116"/>
      <c r="CM195" s="116"/>
      <c r="CN195" s="116"/>
      <c r="CO195" s="116"/>
      <c r="CP195" s="116"/>
      <c r="CQ195" s="116"/>
      <c r="CR195" s="116"/>
      <c r="CS195" s="116"/>
      <c r="CT195" s="116"/>
      <c r="CU195" s="116"/>
      <c r="CV195" s="116"/>
      <c r="CW195" s="116"/>
      <c r="CX195" s="116"/>
      <c r="CY195" s="116"/>
      <c r="CZ195" s="116"/>
      <c r="DA195" s="116"/>
      <c r="DB195" s="116"/>
      <c r="DC195" s="116"/>
      <c r="DD195" s="116"/>
      <c r="DE195" s="116"/>
      <c r="DF195" s="116"/>
      <c r="DG195" s="116"/>
      <c r="DH195" s="116"/>
      <c r="DI195" s="116"/>
      <c r="DJ195" s="116"/>
      <c r="DK195" s="116"/>
      <c r="DL195" s="116"/>
      <c r="DM195" s="116"/>
      <c r="DN195" s="116"/>
      <c r="DO195" s="116"/>
      <c r="DP195" s="116"/>
      <c r="DQ195" s="116"/>
      <c r="DR195" s="116"/>
      <c r="DS195" s="116"/>
      <c r="DT195" s="116"/>
      <c r="DU195" s="116"/>
      <c r="DV195" s="116"/>
      <c r="DW195" s="116"/>
      <c r="DX195" s="116"/>
      <c r="DY195" s="116"/>
      <c r="DZ195" s="116"/>
      <c r="EA195" s="116"/>
      <c r="EB195" s="116"/>
      <c r="EC195" s="116"/>
      <c r="ED195" s="116"/>
      <c r="EE195" s="116"/>
      <c r="EF195" s="116"/>
    </row>
    <row r="196" spans="2:136" ht="14.5" x14ac:dyDescent="0.35">
      <c r="B196" s="255"/>
      <c r="C196" s="255"/>
      <c r="Y196" s="116"/>
      <c r="Z196" s="116"/>
      <c r="AA196" s="116"/>
      <c r="AB196" s="116"/>
      <c r="AC196" s="116"/>
      <c r="AD196" s="116" t="s">
        <v>7596</v>
      </c>
      <c r="AE196" s="116"/>
      <c r="AF196" s="116" t="s">
        <v>7597</v>
      </c>
      <c r="AG196" s="116"/>
      <c r="AH196" s="116"/>
      <c r="AI196" s="116"/>
      <c r="AJ196" s="116"/>
      <c r="AK196" s="116"/>
      <c r="AL196" s="116"/>
      <c r="AM196" s="116"/>
      <c r="AN196" s="116"/>
      <c r="AO196" s="116"/>
      <c r="AP196" s="116"/>
      <c r="AQ196" s="116"/>
      <c r="AR196" s="116"/>
      <c r="AS196" s="116"/>
      <c r="AT196" s="116"/>
      <c r="AU196" s="116"/>
      <c r="AV196" s="116"/>
      <c r="AW196" s="116"/>
      <c r="AX196" s="116"/>
      <c r="AY196" s="116"/>
      <c r="AZ196" s="116"/>
      <c r="BA196" s="116"/>
      <c r="BB196" s="116"/>
      <c r="BC196" s="116"/>
      <c r="BD196" s="116"/>
      <c r="BE196" s="116"/>
      <c r="BF196" s="116"/>
      <c r="BG196" s="116"/>
      <c r="BH196" s="116"/>
      <c r="BI196" s="116"/>
      <c r="BJ196" s="116"/>
      <c r="BK196" s="116"/>
      <c r="BL196" s="116"/>
      <c r="BM196" s="116"/>
      <c r="BN196" s="116"/>
      <c r="BO196" s="116"/>
      <c r="BP196" s="116"/>
      <c r="BQ196" s="116"/>
      <c r="BR196" s="116"/>
      <c r="BS196" s="116"/>
      <c r="BT196" s="116"/>
      <c r="BU196" s="116"/>
      <c r="BV196" s="116"/>
      <c r="BW196" s="116"/>
      <c r="BX196" s="116"/>
      <c r="BY196" s="116"/>
      <c r="BZ196" s="116"/>
      <c r="CA196" s="116"/>
      <c r="CB196" s="116"/>
      <c r="CC196" s="116"/>
      <c r="CD196" s="116"/>
      <c r="CE196" s="116"/>
      <c r="CF196" s="116"/>
      <c r="CG196" s="116"/>
      <c r="CH196" s="116"/>
      <c r="CI196" s="116"/>
      <c r="CJ196" s="116"/>
      <c r="CK196" s="116"/>
      <c r="CL196" s="116"/>
      <c r="CM196" s="116"/>
      <c r="CN196" s="116"/>
      <c r="CO196" s="116"/>
      <c r="CP196" s="116"/>
      <c r="CQ196" s="116"/>
      <c r="CR196" s="116"/>
      <c r="CS196" s="116"/>
      <c r="CT196" s="116"/>
      <c r="CU196" s="116"/>
      <c r="CV196" s="116"/>
      <c r="CW196" s="116"/>
      <c r="CX196" s="116"/>
      <c r="CY196" s="116"/>
      <c r="CZ196" s="116"/>
      <c r="DA196" s="116"/>
      <c r="DB196" s="116"/>
      <c r="DC196" s="116"/>
      <c r="DD196" s="116"/>
      <c r="DE196" s="116"/>
      <c r="DF196" s="116"/>
      <c r="DG196" s="116"/>
      <c r="DH196" s="116"/>
      <c r="DI196" s="116"/>
      <c r="DJ196" s="116"/>
      <c r="DK196" s="116"/>
      <c r="DL196" s="116"/>
      <c r="DM196" s="116"/>
      <c r="DN196" s="116"/>
      <c r="DO196" s="116"/>
      <c r="DP196" s="116"/>
      <c r="DQ196" s="116"/>
      <c r="DR196" s="116"/>
      <c r="DS196" s="116"/>
      <c r="DT196" s="116"/>
      <c r="DU196" s="116"/>
      <c r="DV196" s="116"/>
      <c r="DW196" s="116"/>
      <c r="DX196" s="116"/>
      <c r="DY196" s="116"/>
      <c r="DZ196" s="116"/>
      <c r="EA196" s="116"/>
      <c r="EB196" s="116"/>
      <c r="EC196" s="116"/>
      <c r="ED196" s="116"/>
      <c r="EE196" s="116"/>
      <c r="EF196" s="116"/>
    </row>
    <row r="197" spans="2:136" ht="14.5" x14ac:dyDescent="0.35">
      <c r="B197" s="255"/>
      <c r="C197" s="255"/>
      <c r="Y197" s="116"/>
      <c r="Z197" s="116"/>
      <c r="AA197" s="116"/>
      <c r="AB197" s="116"/>
      <c r="AC197" s="116"/>
      <c r="AD197" s="116" t="s">
        <v>7598</v>
      </c>
      <c r="AE197" s="116"/>
      <c r="AF197" s="116" t="s">
        <v>7599</v>
      </c>
      <c r="AG197" s="116"/>
      <c r="AH197" s="116"/>
      <c r="AI197" s="116"/>
      <c r="AJ197" s="116"/>
      <c r="AK197" s="116"/>
      <c r="AL197" s="116"/>
      <c r="AM197" s="116"/>
      <c r="AN197" s="116"/>
      <c r="AO197" s="116"/>
      <c r="AP197" s="116"/>
      <c r="AQ197" s="116"/>
      <c r="AR197" s="116"/>
      <c r="AS197" s="116"/>
      <c r="AT197" s="116"/>
      <c r="AU197" s="116"/>
      <c r="AV197" s="116"/>
      <c r="AW197" s="116"/>
      <c r="AX197" s="116"/>
      <c r="AY197" s="116"/>
      <c r="AZ197" s="116"/>
      <c r="BA197" s="116"/>
      <c r="BB197" s="116"/>
      <c r="BC197" s="116"/>
      <c r="BD197" s="116"/>
      <c r="BE197" s="116"/>
      <c r="BF197" s="116"/>
      <c r="BG197" s="116"/>
      <c r="BH197" s="116"/>
      <c r="BI197" s="116"/>
      <c r="BJ197" s="116"/>
      <c r="BK197" s="116"/>
      <c r="BL197" s="116"/>
      <c r="BM197" s="116"/>
      <c r="BN197" s="116"/>
      <c r="BO197" s="116"/>
      <c r="BP197" s="116"/>
      <c r="BQ197" s="116"/>
      <c r="BR197" s="116"/>
      <c r="BS197" s="116"/>
      <c r="BT197" s="116"/>
      <c r="BU197" s="116"/>
      <c r="BV197" s="116"/>
      <c r="BW197" s="116"/>
      <c r="BX197" s="116"/>
      <c r="BY197" s="116"/>
      <c r="BZ197" s="116"/>
      <c r="CA197" s="116"/>
      <c r="CB197" s="116"/>
      <c r="CC197" s="116"/>
      <c r="CD197" s="116"/>
      <c r="CE197" s="116"/>
      <c r="CF197" s="116"/>
      <c r="CG197" s="116"/>
      <c r="CH197" s="116"/>
      <c r="CI197" s="116"/>
      <c r="CJ197" s="116"/>
      <c r="CK197" s="116"/>
      <c r="CL197" s="116"/>
      <c r="CM197" s="116"/>
      <c r="CN197" s="116"/>
      <c r="CO197" s="116"/>
      <c r="CP197" s="116"/>
      <c r="CQ197" s="116"/>
      <c r="CR197" s="116"/>
      <c r="CS197" s="116"/>
      <c r="CT197" s="116"/>
      <c r="CU197" s="116"/>
      <c r="CV197" s="116"/>
      <c r="CW197" s="116"/>
      <c r="CX197" s="116"/>
      <c r="CY197" s="116"/>
      <c r="CZ197" s="116"/>
      <c r="DA197" s="116"/>
      <c r="DB197" s="116"/>
      <c r="DC197" s="116"/>
      <c r="DD197" s="116"/>
      <c r="DE197" s="116"/>
      <c r="DF197" s="116"/>
      <c r="DG197" s="116"/>
      <c r="DH197" s="116"/>
      <c r="DI197" s="116"/>
      <c r="DJ197" s="116"/>
      <c r="DK197" s="116"/>
      <c r="DL197" s="116"/>
      <c r="DM197" s="116"/>
      <c r="DN197" s="116"/>
      <c r="DO197" s="116"/>
      <c r="DP197" s="116"/>
      <c r="DQ197" s="116"/>
      <c r="DR197" s="116"/>
      <c r="DS197" s="116"/>
      <c r="DT197" s="116"/>
      <c r="DU197" s="116"/>
      <c r="DV197" s="116"/>
      <c r="DW197" s="116"/>
      <c r="DX197" s="116"/>
      <c r="DY197" s="116"/>
      <c r="DZ197" s="116"/>
      <c r="EA197" s="116"/>
      <c r="EB197" s="116"/>
      <c r="EC197" s="116"/>
      <c r="ED197" s="116"/>
      <c r="EE197" s="116"/>
      <c r="EF197" s="116"/>
    </row>
    <row r="198" spans="2:136" ht="14.5" x14ac:dyDescent="0.35">
      <c r="B198" s="255"/>
      <c r="C198" s="255"/>
      <c r="Y198" s="116"/>
      <c r="Z198" s="116"/>
      <c r="AA198" s="116"/>
      <c r="AB198" s="116"/>
      <c r="AC198" s="116"/>
      <c r="AD198" s="116" t="s">
        <v>7600</v>
      </c>
      <c r="AE198" s="116"/>
      <c r="AF198" s="116" t="s">
        <v>7601</v>
      </c>
      <c r="AG198" s="116"/>
      <c r="AH198" s="116"/>
      <c r="AI198" s="116"/>
      <c r="AJ198" s="116"/>
      <c r="AK198" s="116"/>
      <c r="AL198" s="116"/>
      <c r="AM198" s="116"/>
      <c r="AN198" s="116"/>
      <c r="AO198" s="116"/>
      <c r="AP198" s="116"/>
      <c r="AQ198" s="116"/>
      <c r="AR198" s="116"/>
      <c r="AS198" s="116"/>
      <c r="AT198" s="116"/>
      <c r="AU198" s="116"/>
      <c r="AV198" s="116"/>
      <c r="AW198" s="116"/>
      <c r="AX198" s="116"/>
      <c r="AY198" s="116"/>
      <c r="AZ198" s="116"/>
      <c r="BA198" s="116"/>
      <c r="BB198" s="116"/>
      <c r="BC198" s="116"/>
      <c r="BD198" s="116"/>
      <c r="BE198" s="116"/>
      <c r="BF198" s="116"/>
      <c r="BG198" s="116"/>
      <c r="BH198" s="116"/>
      <c r="BI198" s="116"/>
      <c r="BJ198" s="116"/>
      <c r="BK198" s="116"/>
      <c r="BL198" s="116"/>
      <c r="BM198" s="116"/>
      <c r="BN198" s="116"/>
      <c r="BO198" s="116"/>
      <c r="BP198" s="116"/>
      <c r="BQ198" s="116"/>
      <c r="BR198" s="116"/>
      <c r="BS198" s="116"/>
      <c r="BT198" s="116"/>
      <c r="BU198" s="116"/>
      <c r="BV198" s="116"/>
      <c r="BW198" s="116"/>
      <c r="BX198" s="116"/>
      <c r="BY198" s="116"/>
      <c r="BZ198" s="116"/>
      <c r="CA198" s="116"/>
      <c r="CB198" s="116"/>
      <c r="CC198" s="116"/>
      <c r="CD198" s="116"/>
      <c r="CE198" s="116"/>
      <c r="CF198" s="116"/>
      <c r="CG198" s="116"/>
      <c r="CH198" s="116"/>
      <c r="CI198" s="116"/>
      <c r="CJ198" s="116"/>
      <c r="CK198" s="116"/>
      <c r="CL198" s="116"/>
      <c r="CM198" s="116"/>
      <c r="CN198" s="116"/>
      <c r="CO198" s="116"/>
      <c r="CP198" s="116"/>
      <c r="CQ198" s="116"/>
      <c r="CR198" s="116"/>
      <c r="CS198" s="116"/>
      <c r="CT198" s="116"/>
      <c r="CU198" s="116"/>
      <c r="CV198" s="116"/>
      <c r="CW198" s="116"/>
      <c r="CX198" s="116"/>
      <c r="CY198" s="116"/>
      <c r="CZ198" s="116"/>
      <c r="DA198" s="116"/>
      <c r="DB198" s="116"/>
      <c r="DC198" s="116"/>
      <c r="DD198" s="116"/>
      <c r="DE198" s="116"/>
      <c r="DF198" s="116"/>
      <c r="DG198" s="116"/>
      <c r="DH198" s="116"/>
      <c r="DI198" s="116"/>
      <c r="DJ198" s="116"/>
      <c r="DK198" s="116"/>
      <c r="DL198" s="116"/>
      <c r="DM198" s="116"/>
      <c r="DN198" s="116"/>
      <c r="DO198" s="116"/>
      <c r="DP198" s="116"/>
      <c r="DQ198" s="116"/>
      <c r="DR198" s="116"/>
      <c r="DS198" s="116"/>
      <c r="DT198" s="116"/>
      <c r="DU198" s="116"/>
      <c r="DV198" s="116"/>
      <c r="DW198" s="116"/>
      <c r="DX198" s="116"/>
      <c r="DY198" s="116"/>
      <c r="DZ198" s="116"/>
      <c r="EA198" s="116"/>
      <c r="EB198" s="116"/>
      <c r="EC198" s="116"/>
      <c r="ED198" s="116"/>
      <c r="EE198" s="116"/>
      <c r="EF198" s="116"/>
    </row>
    <row r="199" spans="2:136" ht="14.5" x14ac:dyDescent="0.35">
      <c r="B199" s="255"/>
      <c r="C199" s="255"/>
      <c r="Y199" s="116"/>
      <c r="Z199" s="116"/>
      <c r="AA199" s="116"/>
      <c r="AB199" s="116"/>
      <c r="AC199" s="116"/>
      <c r="AD199" s="116" t="s">
        <v>7602</v>
      </c>
      <c r="AE199" s="116"/>
      <c r="AF199" s="116" t="s">
        <v>7603</v>
      </c>
      <c r="AG199" s="116"/>
      <c r="AH199" s="116"/>
      <c r="AI199" s="116"/>
      <c r="AJ199" s="116"/>
      <c r="AK199" s="116"/>
      <c r="AL199" s="116"/>
      <c r="AM199" s="116"/>
      <c r="AN199" s="116"/>
      <c r="AO199" s="116"/>
      <c r="AP199" s="116"/>
      <c r="AQ199" s="116"/>
      <c r="AR199" s="116"/>
      <c r="AS199" s="116"/>
      <c r="AT199" s="116"/>
      <c r="AU199" s="116"/>
      <c r="AV199" s="116"/>
      <c r="AW199" s="116"/>
      <c r="AX199" s="116"/>
      <c r="AY199" s="116"/>
      <c r="AZ199" s="116"/>
      <c r="BA199" s="116"/>
      <c r="BB199" s="116"/>
      <c r="BC199" s="116"/>
      <c r="BD199" s="116"/>
      <c r="BE199" s="116"/>
      <c r="BF199" s="116"/>
      <c r="BG199" s="116"/>
      <c r="BH199" s="116"/>
      <c r="BI199" s="116"/>
      <c r="BJ199" s="116"/>
      <c r="BK199" s="116"/>
      <c r="BL199" s="116"/>
      <c r="BM199" s="116"/>
      <c r="BN199" s="116"/>
      <c r="BO199" s="116"/>
      <c r="BP199" s="116"/>
      <c r="BQ199" s="116"/>
      <c r="BR199" s="116"/>
      <c r="BS199" s="116"/>
      <c r="BT199" s="116"/>
      <c r="BU199" s="116"/>
      <c r="BV199" s="116"/>
      <c r="BW199" s="116"/>
      <c r="BX199" s="116"/>
      <c r="BY199" s="116"/>
      <c r="BZ199" s="116"/>
      <c r="CA199" s="116"/>
      <c r="CB199" s="116"/>
      <c r="CC199" s="116"/>
      <c r="CD199" s="116"/>
      <c r="CE199" s="116"/>
      <c r="CF199" s="116"/>
      <c r="CG199" s="116"/>
      <c r="CH199" s="116"/>
      <c r="CI199" s="116"/>
      <c r="CJ199" s="116"/>
      <c r="CK199" s="116"/>
      <c r="CL199" s="116"/>
      <c r="CM199" s="116"/>
      <c r="CN199" s="116"/>
      <c r="CO199" s="116"/>
      <c r="CP199" s="116"/>
      <c r="CQ199" s="116"/>
      <c r="CR199" s="116"/>
      <c r="CS199" s="116"/>
      <c r="CT199" s="116"/>
      <c r="CU199" s="116"/>
      <c r="CV199" s="116"/>
      <c r="CW199" s="116"/>
      <c r="CX199" s="116"/>
      <c r="CY199" s="116"/>
      <c r="CZ199" s="116"/>
      <c r="DA199" s="116"/>
      <c r="DB199" s="116"/>
      <c r="DC199" s="116"/>
      <c r="DD199" s="116"/>
      <c r="DE199" s="116"/>
      <c r="DF199" s="116"/>
      <c r="DG199" s="116"/>
      <c r="DH199" s="116"/>
      <c r="DI199" s="116"/>
      <c r="DJ199" s="116"/>
      <c r="DK199" s="116"/>
      <c r="DL199" s="116"/>
      <c r="DM199" s="116"/>
      <c r="DN199" s="116"/>
      <c r="DO199" s="116"/>
      <c r="DP199" s="116"/>
      <c r="DQ199" s="116"/>
      <c r="DR199" s="116"/>
      <c r="DS199" s="116"/>
      <c r="DT199" s="116"/>
      <c r="DU199" s="116"/>
      <c r="DV199" s="116"/>
      <c r="DW199" s="116"/>
      <c r="DX199" s="116"/>
      <c r="DY199" s="116"/>
      <c r="DZ199" s="116"/>
      <c r="EA199" s="116"/>
      <c r="EB199" s="116"/>
      <c r="EC199" s="116"/>
      <c r="ED199" s="116"/>
      <c r="EE199" s="116"/>
      <c r="EF199" s="116"/>
    </row>
    <row r="200" spans="2:136" ht="14.5" x14ac:dyDescent="0.35">
      <c r="B200" s="255"/>
      <c r="C200" s="255"/>
      <c r="Y200" s="116"/>
      <c r="Z200" s="116"/>
      <c r="AA200" s="116"/>
      <c r="AB200" s="116"/>
      <c r="AC200" s="116"/>
      <c r="AD200" s="116" t="s">
        <v>7604</v>
      </c>
      <c r="AE200" s="116"/>
      <c r="AF200" s="116" t="s">
        <v>7605</v>
      </c>
      <c r="AG200" s="116"/>
      <c r="AH200" s="116"/>
      <c r="AI200" s="116"/>
      <c r="AJ200" s="116"/>
      <c r="AK200" s="116"/>
      <c r="AL200" s="116"/>
      <c r="AM200" s="116"/>
      <c r="AN200" s="116"/>
      <c r="AO200" s="116"/>
      <c r="AP200" s="116"/>
      <c r="AQ200" s="116"/>
      <c r="AR200" s="116"/>
      <c r="AS200" s="116"/>
      <c r="AT200" s="116"/>
      <c r="AU200" s="116"/>
      <c r="AV200" s="116"/>
      <c r="AW200" s="116"/>
      <c r="AX200" s="116"/>
      <c r="AY200" s="116"/>
      <c r="AZ200" s="116"/>
      <c r="BA200" s="116"/>
      <c r="BB200" s="116"/>
      <c r="BC200" s="116"/>
      <c r="BD200" s="116"/>
      <c r="BE200" s="116"/>
      <c r="BF200" s="116"/>
      <c r="BG200" s="116"/>
      <c r="BH200" s="116"/>
      <c r="BI200" s="116"/>
      <c r="BJ200" s="116"/>
      <c r="BK200" s="116"/>
      <c r="BL200" s="116"/>
      <c r="BM200" s="116"/>
      <c r="BN200" s="116"/>
      <c r="BO200" s="116"/>
      <c r="BP200" s="116"/>
      <c r="BQ200" s="116"/>
      <c r="BR200" s="116"/>
      <c r="BS200" s="116"/>
      <c r="BT200" s="116"/>
      <c r="BU200" s="116"/>
      <c r="BV200" s="116"/>
      <c r="BW200" s="116"/>
      <c r="BX200" s="116"/>
      <c r="BY200" s="116"/>
      <c r="BZ200" s="116"/>
      <c r="CA200" s="116"/>
      <c r="CB200" s="116"/>
      <c r="CC200" s="116"/>
      <c r="CD200" s="116"/>
      <c r="CE200" s="116"/>
      <c r="CF200" s="116"/>
      <c r="CG200" s="116"/>
      <c r="CH200" s="116"/>
      <c r="CI200" s="116"/>
      <c r="CJ200" s="116"/>
      <c r="CK200" s="116"/>
      <c r="CL200" s="116"/>
      <c r="CM200" s="116"/>
      <c r="CN200" s="116"/>
      <c r="CO200" s="116"/>
      <c r="CP200" s="116"/>
      <c r="CQ200" s="116"/>
      <c r="CR200" s="116"/>
      <c r="CS200" s="116"/>
      <c r="CT200" s="116"/>
      <c r="CU200" s="116"/>
      <c r="CV200" s="116"/>
      <c r="CW200" s="116"/>
      <c r="CX200" s="116"/>
      <c r="CY200" s="116"/>
      <c r="CZ200" s="116"/>
      <c r="DA200" s="116"/>
      <c r="DB200" s="116"/>
      <c r="DC200" s="116"/>
      <c r="DD200" s="116"/>
      <c r="DE200" s="116"/>
      <c r="DF200" s="116"/>
      <c r="DG200" s="116"/>
      <c r="DH200" s="116"/>
      <c r="DI200" s="116"/>
      <c r="DJ200" s="116"/>
      <c r="DK200" s="116"/>
      <c r="DL200" s="116"/>
      <c r="DM200" s="116"/>
      <c r="DN200" s="116"/>
      <c r="DO200" s="116"/>
      <c r="DP200" s="116"/>
      <c r="DQ200" s="116"/>
      <c r="DR200" s="116"/>
      <c r="DS200" s="116"/>
      <c r="DT200" s="116"/>
      <c r="DU200" s="116"/>
      <c r="DV200" s="116"/>
      <c r="DW200" s="116"/>
      <c r="DX200" s="116"/>
      <c r="DY200" s="116"/>
      <c r="DZ200" s="116"/>
      <c r="EA200" s="116"/>
      <c r="EB200" s="116"/>
      <c r="EC200" s="116"/>
      <c r="ED200" s="116"/>
      <c r="EE200" s="116"/>
      <c r="EF200" s="116"/>
    </row>
    <row r="201" spans="2:136" ht="14.5" x14ac:dyDescent="0.35">
      <c r="B201" s="255"/>
      <c r="C201" s="255"/>
      <c r="Y201" s="116"/>
      <c r="Z201" s="116"/>
      <c r="AA201" s="116"/>
      <c r="AB201" s="116"/>
      <c r="AC201" s="116"/>
      <c r="AD201" s="116" t="s">
        <v>7606</v>
      </c>
      <c r="AE201" s="116"/>
      <c r="AF201" s="116" t="s">
        <v>7607</v>
      </c>
      <c r="AG201" s="116"/>
      <c r="AH201" s="116"/>
      <c r="AI201" s="116"/>
      <c r="AJ201" s="116"/>
      <c r="AK201" s="116"/>
      <c r="AL201" s="116"/>
      <c r="AM201" s="116"/>
      <c r="AN201" s="116"/>
      <c r="AO201" s="116"/>
      <c r="AP201" s="116"/>
      <c r="AQ201" s="116"/>
      <c r="AR201" s="116"/>
      <c r="AS201" s="116"/>
      <c r="AT201" s="116"/>
      <c r="AU201" s="116"/>
      <c r="AV201" s="116"/>
      <c r="AW201" s="116"/>
      <c r="AX201" s="116"/>
      <c r="AY201" s="116"/>
      <c r="AZ201" s="116"/>
      <c r="BA201" s="116"/>
      <c r="BB201" s="116"/>
      <c r="BC201" s="116"/>
      <c r="BD201" s="116"/>
      <c r="BE201" s="116"/>
      <c r="BF201" s="116"/>
      <c r="BG201" s="116"/>
      <c r="BH201" s="116"/>
      <c r="BI201" s="116"/>
      <c r="BJ201" s="116"/>
      <c r="BK201" s="116"/>
      <c r="BL201" s="116"/>
      <c r="BM201" s="116"/>
      <c r="BN201" s="116"/>
      <c r="BO201" s="116"/>
      <c r="BP201" s="116"/>
      <c r="BQ201" s="116"/>
      <c r="BR201" s="116"/>
      <c r="BS201" s="116"/>
      <c r="BT201" s="116"/>
      <c r="BU201" s="116"/>
      <c r="BV201" s="116"/>
      <c r="BW201" s="116"/>
      <c r="BX201" s="116"/>
      <c r="BY201" s="116"/>
      <c r="BZ201" s="116"/>
      <c r="CA201" s="116"/>
      <c r="CB201" s="116"/>
      <c r="CC201" s="116"/>
      <c r="CD201" s="116"/>
      <c r="CE201" s="116"/>
      <c r="CF201" s="116"/>
      <c r="CG201" s="116"/>
      <c r="CH201" s="116"/>
      <c r="CI201" s="116"/>
      <c r="CJ201" s="116"/>
      <c r="CK201" s="116"/>
      <c r="CL201" s="116"/>
      <c r="CM201" s="116"/>
      <c r="CN201" s="116"/>
      <c r="CO201" s="116"/>
      <c r="CP201" s="116"/>
      <c r="CQ201" s="116"/>
      <c r="CR201" s="116"/>
      <c r="CS201" s="116"/>
      <c r="CT201" s="116"/>
      <c r="CU201" s="116"/>
      <c r="CV201" s="116"/>
      <c r="CW201" s="116"/>
      <c r="CX201" s="116"/>
      <c r="CY201" s="116"/>
      <c r="CZ201" s="116"/>
      <c r="DA201" s="116"/>
      <c r="DB201" s="116"/>
      <c r="DC201" s="116"/>
      <c r="DD201" s="116"/>
      <c r="DE201" s="116"/>
      <c r="DF201" s="116"/>
      <c r="DG201" s="116"/>
      <c r="DH201" s="116"/>
      <c r="DI201" s="116"/>
      <c r="DJ201" s="116"/>
      <c r="DK201" s="116"/>
      <c r="DL201" s="116"/>
      <c r="DM201" s="116"/>
      <c r="DN201" s="116"/>
      <c r="DO201" s="116"/>
      <c r="DP201" s="116"/>
      <c r="DQ201" s="116"/>
      <c r="DR201" s="116"/>
      <c r="DS201" s="116"/>
      <c r="DT201" s="116"/>
      <c r="DU201" s="116"/>
      <c r="DV201" s="116"/>
      <c r="DW201" s="116"/>
      <c r="DX201" s="116"/>
      <c r="DY201" s="116"/>
      <c r="DZ201" s="116"/>
      <c r="EA201" s="116"/>
      <c r="EB201" s="116"/>
      <c r="EC201" s="116"/>
      <c r="ED201" s="116"/>
      <c r="EE201" s="116"/>
      <c r="EF201" s="116"/>
    </row>
    <row r="202" spans="2:136" ht="14.5" x14ac:dyDescent="0.35">
      <c r="B202" s="255"/>
      <c r="C202" s="255"/>
      <c r="Y202" s="116"/>
      <c r="Z202" s="116"/>
      <c r="AA202" s="116"/>
      <c r="AB202" s="116"/>
      <c r="AC202" s="116"/>
      <c r="AD202" s="116" t="s">
        <v>7608</v>
      </c>
      <c r="AE202" s="116"/>
      <c r="AF202" s="116" t="s">
        <v>7609</v>
      </c>
      <c r="AG202" s="116"/>
      <c r="AH202" s="116"/>
      <c r="AI202" s="116"/>
      <c r="AJ202" s="116"/>
      <c r="AK202" s="116"/>
      <c r="AL202" s="116"/>
      <c r="AM202" s="116"/>
      <c r="AN202" s="116"/>
      <c r="AO202" s="116"/>
      <c r="AP202" s="116"/>
      <c r="AQ202" s="116"/>
      <c r="AR202" s="116"/>
      <c r="AS202" s="116"/>
      <c r="AT202" s="116"/>
      <c r="AU202" s="116"/>
      <c r="AV202" s="116"/>
      <c r="AW202" s="116"/>
      <c r="AX202" s="116"/>
      <c r="AY202" s="116"/>
      <c r="AZ202" s="116"/>
      <c r="BA202" s="116"/>
      <c r="BB202" s="116"/>
      <c r="BC202" s="116"/>
      <c r="BD202" s="116"/>
      <c r="BE202" s="116"/>
      <c r="BF202" s="116"/>
      <c r="BG202" s="116"/>
      <c r="BH202" s="116"/>
      <c r="BI202" s="116"/>
      <c r="BJ202" s="116"/>
      <c r="BK202" s="116"/>
      <c r="BL202" s="116"/>
      <c r="BM202" s="116"/>
      <c r="BN202" s="116"/>
      <c r="BO202" s="116"/>
      <c r="BP202" s="116"/>
      <c r="BQ202" s="116"/>
      <c r="BR202" s="116"/>
      <c r="BS202" s="116"/>
      <c r="BT202" s="116"/>
      <c r="BU202" s="116"/>
      <c r="BV202" s="116"/>
      <c r="BW202" s="116"/>
      <c r="BX202" s="116"/>
      <c r="BY202" s="116"/>
      <c r="BZ202" s="116"/>
      <c r="CA202" s="116"/>
      <c r="CB202" s="116"/>
      <c r="CC202" s="116"/>
      <c r="CD202" s="116"/>
      <c r="CE202" s="116"/>
      <c r="CF202" s="116"/>
      <c r="CG202" s="116"/>
      <c r="CH202" s="116"/>
      <c r="CI202" s="116"/>
      <c r="CJ202" s="116"/>
      <c r="CK202" s="116"/>
      <c r="CL202" s="116"/>
      <c r="CM202" s="116"/>
      <c r="CN202" s="116"/>
      <c r="CO202" s="116"/>
      <c r="CP202" s="116"/>
      <c r="CQ202" s="116"/>
      <c r="CR202" s="116"/>
      <c r="CS202" s="116"/>
      <c r="CT202" s="116"/>
      <c r="CU202" s="116"/>
      <c r="CV202" s="116"/>
      <c r="CW202" s="116"/>
      <c r="CX202" s="116"/>
      <c r="CY202" s="116"/>
      <c r="CZ202" s="116"/>
      <c r="DA202" s="116"/>
      <c r="DB202" s="116"/>
      <c r="DC202" s="116"/>
      <c r="DD202" s="116"/>
      <c r="DE202" s="116"/>
      <c r="DF202" s="116"/>
      <c r="DG202" s="116"/>
      <c r="DH202" s="116"/>
      <c r="DI202" s="116"/>
      <c r="DJ202" s="116"/>
      <c r="DK202" s="116"/>
      <c r="DL202" s="116"/>
      <c r="DM202" s="116"/>
      <c r="DN202" s="116"/>
      <c r="DO202" s="116"/>
      <c r="DP202" s="116"/>
      <c r="DQ202" s="116"/>
      <c r="DR202" s="116"/>
      <c r="DS202" s="116"/>
      <c r="DT202" s="116"/>
      <c r="DU202" s="116"/>
      <c r="DV202" s="116"/>
      <c r="DW202" s="116"/>
      <c r="DX202" s="116"/>
      <c r="DY202" s="116"/>
      <c r="DZ202" s="116"/>
      <c r="EA202" s="116"/>
      <c r="EB202" s="116"/>
      <c r="EC202" s="116"/>
      <c r="ED202" s="116"/>
      <c r="EE202" s="116"/>
      <c r="EF202" s="116"/>
    </row>
    <row r="203" spans="2:136" ht="14.5" x14ac:dyDescent="0.35">
      <c r="B203" s="255"/>
      <c r="C203" s="255"/>
      <c r="Y203" s="116"/>
      <c r="Z203" s="116"/>
      <c r="AA203" s="116"/>
      <c r="AB203" s="116"/>
      <c r="AC203" s="116"/>
      <c r="AD203" s="116" t="s">
        <v>7610</v>
      </c>
      <c r="AE203" s="116"/>
      <c r="AF203" s="116" t="s">
        <v>7611</v>
      </c>
      <c r="AG203" s="116"/>
      <c r="AH203" s="116"/>
      <c r="AI203" s="116"/>
      <c r="AJ203" s="116"/>
      <c r="AK203" s="116"/>
      <c r="AL203" s="116"/>
      <c r="AM203" s="116"/>
      <c r="AN203" s="116"/>
      <c r="AO203" s="116"/>
      <c r="AP203" s="116"/>
      <c r="AQ203" s="116"/>
      <c r="AR203" s="116"/>
      <c r="AS203" s="116"/>
      <c r="AT203" s="116"/>
      <c r="AU203" s="116"/>
      <c r="AV203" s="116"/>
      <c r="AW203" s="116"/>
      <c r="AX203" s="116"/>
      <c r="AY203" s="116"/>
      <c r="AZ203" s="116"/>
      <c r="BA203" s="116"/>
      <c r="BB203" s="116"/>
      <c r="BC203" s="116"/>
      <c r="BD203" s="116"/>
      <c r="BE203" s="116"/>
      <c r="BF203" s="116"/>
      <c r="BG203" s="116"/>
      <c r="BH203" s="116"/>
      <c r="BI203" s="116"/>
      <c r="BJ203" s="116"/>
      <c r="BK203" s="116"/>
      <c r="BL203" s="116"/>
      <c r="BM203" s="116"/>
      <c r="BN203" s="116"/>
      <c r="BO203" s="116"/>
      <c r="BP203" s="116"/>
      <c r="BQ203" s="116"/>
      <c r="BR203" s="116"/>
      <c r="BS203" s="116"/>
      <c r="BT203" s="116"/>
      <c r="BU203" s="116"/>
      <c r="BV203" s="116"/>
      <c r="BW203" s="116"/>
      <c r="BX203" s="116"/>
      <c r="BY203" s="116"/>
      <c r="BZ203" s="116"/>
      <c r="CA203" s="116"/>
      <c r="CB203" s="116"/>
      <c r="CC203" s="116"/>
      <c r="CD203" s="116"/>
      <c r="CE203" s="116"/>
      <c r="CF203" s="116"/>
      <c r="CG203" s="116"/>
      <c r="CH203" s="116"/>
      <c r="CI203" s="116"/>
      <c r="CJ203" s="116"/>
      <c r="CK203" s="116"/>
      <c r="CL203" s="116"/>
      <c r="CM203" s="116"/>
      <c r="CN203" s="116"/>
      <c r="CO203" s="116"/>
      <c r="CP203" s="116"/>
      <c r="CQ203" s="116"/>
      <c r="CR203" s="116"/>
      <c r="CS203" s="116"/>
      <c r="CT203" s="116"/>
      <c r="CU203" s="116"/>
      <c r="CV203" s="116"/>
      <c r="CW203" s="116"/>
      <c r="CX203" s="116"/>
      <c r="CY203" s="116"/>
      <c r="CZ203" s="116"/>
      <c r="DA203" s="116"/>
      <c r="DB203" s="116"/>
      <c r="DC203" s="116"/>
      <c r="DD203" s="116"/>
      <c r="DE203" s="116"/>
      <c r="DF203" s="116"/>
      <c r="DG203" s="116"/>
      <c r="DH203" s="116"/>
      <c r="DI203" s="116"/>
      <c r="DJ203" s="116"/>
      <c r="DK203" s="116"/>
      <c r="DL203" s="116"/>
      <c r="DM203" s="116"/>
      <c r="DN203" s="116"/>
      <c r="DO203" s="116"/>
      <c r="DP203" s="116"/>
      <c r="DQ203" s="116"/>
      <c r="DR203" s="116"/>
      <c r="DS203" s="116"/>
      <c r="DT203" s="116"/>
      <c r="DU203" s="116"/>
      <c r="DV203" s="116"/>
      <c r="DW203" s="116"/>
      <c r="DX203" s="116"/>
      <c r="DY203" s="116"/>
      <c r="DZ203" s="116"/>
      <c r="EA203" s="116"/>
      <c r="EB203" s="116"/>
      <c r="EC203" s="116"/>
      <c r="ED203" s="116"/>
      <c r="EE203" s="116"/>
      <c r="EF203" s="116"/>
    </row>
    <row r="204" spans="2:136" ht="14.5" x14ac:dyDescent="0.35">
      <c r="B204" s="255"/>
      <c r="C204" s="255"/>
      <c r="Y204" s="116"/>
      <c r="Z204" s="116"/>
      <c r="AA204" s="116"/>
      <c r="AB204" s="116"/>
      <c r="AC204" s="116"/>
      <c r="AD204" s="116" t="s">
        <v>7612</v>
      </c>
      <c r="AE204" s="116"/>
      <c r="AF204" s="116" t="s">
        <v>7613</v>
      </c>
      <c r="AG204" s="116"/>
      <c r="AH204" s="116"/>
      <c r="AI204" s="116"/>
      <c r="AJ204" s="116"/>
      <c r="AK204" s="116"/>
      <c r="AL204" s="116"/>
      <c r="AM204" s="116"/>
      <c r="AN204" s="116"/>
      <c r="AO204" s="116"/>
      <c r="AP204" s="116"/>
      <c r="AQ204" s="116"/>
      <c r="AR204" s="116"/>
      <c r="AS204" s="116"/>
      <c r="AT204" s="116"/>
      <c r="AU204" s="116"/>
      <c r="AV204" s="116"/>
      <c r="AW204" s="116"/>
      <c r="AX204" s="116"/>
      <c r="AY204" s="116"/>
      <c r="AZ204" s="116"/>
      <c r="BA204" s="116"/>
      <c r="BB204" s="116"/>
      <c r="BC204" s="116"/>
      <c r="BD204" s="116"/>
      <c r="BE204" s="116"/>
      <c r="BF204" s="116"/>
      <c r="BG204" s="116"/>
      <c r="BH204" s="116"/>
      <c r="BI204" s="116"/>
      <c r="BJ204" s="116"/>
      <c r="BK204" s="116"/>
      <c r="BL204" s="116"/>
      <c r="BM204" s="116"/>
      <c r="BN204" s="116"/>
      <c r="BO204" s="116"/>
      <c r="BP204" s="116"/>
      <c r="BQ204" s="116"/>
      <c r="BR204" s="116"/>
      <c r="BS204" s="116"/>
      <c r="BT204" s="116"/>
      <c r="BU204" s="116"/>
      <c r="BV204" s="116"/>
      <c r="BW204" s="116"/>
      <c r="BX204" s="116"/>
      <c r="BY204" s="116"/>
      <c r="BZ204" s="116"/>
      <c r="CA204" s="116"/>
      <c r="CB204" s="116"/>
      <c r="CC204" s="116"/>
      <c r="CD204" s="116"/>
      <c r="CE204" s="116"/>
      <c r="CF204" s="116"/>
      <c r="CG204" s="116"/>
      <c r="CH204" s="116"/>
      <c r="CI204" s="116"/>
      <c r="CJ204" s="116"/>
      <c r="CK204" s="116"/>
      <c r="CL204" s="116"/>
      <c r="CM204" s="116"/>
      <c r="CN204" s="116"/>
      <c r="CO204" s="116"/>
      <c r="CP204" s="116"/>
      <c r="CQ204" s="116"/>
      <c r="CR204" s="116"/>
      <c r="CS204" s="116"/>
      <c r="CT204" s="116"/>
      <c r="CU204" s="116"/>
      <c r="CV204" s="116"/>
      <c r="CW204" s="116"/>
      <c r="CX204" s="116"/>
      <c r="CY204" s="116"/>
      <c r="CZ204" s="116"/>
      <c r="DA204" s="116"/>
      <c r="DB204" s="116"/>
      <c r="DC204" s="116"/>
      <c r="DD204" s="116"/>
      <c r="DE204" s="116"/>
      <c r="DF204" s="116"/>
      <c r="DG204" s="116"/>
      <c r="DH204" s="116"/>
      <c r="DI204" s="116"/>
      <c r="DJ204" s="116"/>
      <c r="DK204" s="116"/>
      <c r="DL204" s="116"/>
      <c r="DM204" s="116"/>
      <c r="DN204" s="116"/>
      <c r="DO204" s="116"/>
      <c r="DP204" s="116"/>
      <c r="DQ204" s="116"/>
      <c r="DR204" s="116"/>
      <c r="DS204" s="116"/>
      <c r="DT204" s="116"/>
      <c r="DU204" s="116"/>
      <c r="DV204" s="116"/>
      <c r="DW204" s="116"/>
      <c r="DX204" s="116"/>
      <c r="DY204" s="116"/>
      <c r="DZ204" s="116"/>
      <c r="EA204" s="116"/>
      <c r="EB204" s="116"/>
      <c r="EC204" s="116"/>
      <c r="ED204" s="116"/>
      <c r="EE204" s="116"/>
      <c r="EF204" s="116"/>
    </row>
    <row r="205" spans="2:136" ht="14.5" x14ac:dyDescent="0.35">
      <c r="B205" s="255"/>
      <c r="C205" s="255"/>
      <c r="Y205" s="116"/>
      <c r="Z205" s="116"/>
      <c r="AA205" s="116"/>
      <c r="AB205" s="116"/>
      <c r="AC205" s="116"/>
      <c r="AD205" s="116" t="s">
        <v>7614</v>
      </c>
      <c r="AE205" s="116"/>
      <c r="AF205" s="116" t="s">
        <v>7615</v>
      </c>
      <c r="AG205" s="116"/>
      <c r="AH205" s="116"/>
      <c r="AI205" s="116"/>
      <c r="AJ205" s="116"/>
      <c r="AK205" s="116"/>
      <c r="AL205" s="116"/>
      <c r="AM205" s="116"/>
      <c r="AN205" s="116"/>
      <c r="AO205" s="116"/>
      <c r="AP205" s="116"/>
      <c r="AQ205" s="116"/>
      <c r="AR205" s="116"/>
      <c r="AS205" s="116"/>
      <c r="AT205" s="116"/>
      <c r="AU205" s="116"/>
      <c r="AV205" s="116"/>
      <c r="AW205" s="116"/>
      <c r="AX205" s="116"/>
      <c r="AY205" s="116"/>
      <c r="AZ205" s="116"/>
      <c r="BA205" s="116"/>
      <c r="BB205" s="116"/>
      <c r="BC205" s="116"/>
      <c r="BD205" s="116"/>
      <c r="BE205" s="116"/>
      <c r="BF205" s="116"/>
      <c r="BG205" s="116"/>
      <c r="BH205" s="116"/>
      <c r="BI205" s="116"/>
      <c r="BJ205" s="116"/>
      <c r="BK205" s="116"/>
      <c r="BL205" s="116"/>
      <c r="BM205" s="116"/>
      <c r="BN205" s="116"/>
      <c r="BO205" s="116"/>
      <c r="BP205" s="116"/>
      <c r="BQ205" s="116"/>
      <c r="BR205" s="116"/>
      <c r="BS205" s="116"/>
      <c r="BT205" s="116"/>
      <c r="BU205" s="116"/>
      <c r="BV205" s="116"/>
      <c r="BW205" s="116"/>
      <c r="BX205" s="116"/>
      <c r="BY205" s="116"/>
      <c r="BZ205" s="116"/>
      <c r="CA205" s="116"/>
      <c r="CB205" s="116"/>
      <c r="CC205" s="116"/>
      <c r="CD205" s="116"/>
      <c r="CE205" s="116"/>
      <c r="CF205" s="116"/>
      <c r="CG205" s="116"/>
      <c r="CH205" s="116"/>
      <c r="CI205" s="116"/>
      <c r="CJ205" s="116"/>
      <c r="CK205" s="116"/>
      <c r="CL205" s="116"/>
      <c r="CM205" s="116"/>
      <c r="CN205" s="116"/>
      <c r="CO205" s="116"/>
      <c r="CP205" s="116"/>
      <c r="CQ205" s="116"/>
      <c r="CR205" s="116"/>
      <c r="CS205" s="116"/>
      <c r="CT205" s="116"/>
      <c r="CU205" s="116"/>
      <c r="CV205" s="116"/>
      <c r="CW205" s="116"/>
      <c r="CX205" s="116"/>
      <c r="CY205" s="116"/>
      <c r="CZ205" s="116"/>
      <c r="DA205" s="116"/>
      <c r="DB205" s="116"/>
      <c r="DC205" s="116"/>
      <c r="DD205" s="116"/>
      <c r="DE205" s="116"/>
      <c r="DF205" s="116"/>
      <c r="DG205" s="116"/>
      <c r="DH205" s="116"/>
      <c r="DI205" s="116"/>
      <c r="DJ205" s="116"/>
      <c r="DK205" s="116"/>
      <c r="DL205" s="116"/>
      <c r="DM205" s="116"/>
      <c r="DN205" s="116"/>
      <c r="DO205" s="116"/>
      <c r="DP205" s="116"/>
      <c r="DQ205" s="116"/>
      <c r="DR205" s="116"/>
      <c r="DS205" s="116"/>
      <c r="DT205" s="116"/>
      <c r="DU205" s="116"/>
      <c r="DV205" s="116"/>
      <c r="DW205" s="116"/>
      <c r="DX205" s="116"/>
      <c r="DY205" s="116"/>
      <c r="DZ205" s="116"/>
      <c r="EA205" s="116"/>
      <c r="EB205" s="116"/>
      <c r="EC205" s="116"/>
      <c r="ED205" s="116"/>
      <c r="EE205" s="116"/>
      <c r="EF205" s="116"/>
    </row>
    <row r="206" spans="2:136" ht="14.5" x14ac:dyDescent="0.35">
      <c r="B206" s="255"/>
      <c r="C206" s="255"/>
      <c r="Y206" s="116"/>
      <c r="Z206" s="116"/>
      <c r="AA206" s="116"/>
      <c r="AB206" s="116"/>
      <c r="AC206" s="116"/>
      <c r="AD206" s="116" t="s">
        <v>7616</v>
      </c>
      <c r="AE206" s="116"/>
      <c r="AF206" s="116" t="s">
        <v>7617</v>
      </c>
      <c r="AG206" s="116"/>
      <c r="AH206" s="116"/>
      <c r="AI206" s="116"/>
      <c r="AJ206" s="116"/>
      <c r="AK206" s="116"/>
      <c r="AL206" s="116"/>
      <c r="AM206" s="116"/>
      <c r="AN206" s="116"/>
      <c r="AO206" s="116"/>
      <c r="AP206" s="116"/>
      <c r="AQ206" s="116"/>
      <c r="AR206" s="116"/>
      <c r="AS206" s="116"/>
      <c r="AT206" s="116"/>
      <c r="AU206" s="116"/>
      <c r="AV206" s="116"/>
      <c r="AW206" s="116"/>
      <c r="AX206" s="116"/>
      <c r="AY206" s="116"/>
      <c r="AZ206" s="116"/>
      <c r="BA206" s="116"/>
      <c r="BB206" s="116"/>
      <c r="BC206" s="116"/>
      <c r="BD206" s="116"/>
      <c r="BE206" s="116"/>
      <c r="BF206" s="116"/>
      <c r="BG206" s="116"/>
      <c r="BH206" s="116"/>
      <c r="BI206" s="116"/>
      <c r="BJ206" s="116"/>
      <c r="BK206" s="116"/>
      <c r="BL206" s="116"/>
      <c r="BM206" s="116"/>
      <c r="BN206" s="116"/>
      <c r="BO206" s="116"/>
      <c r="BP206" s="116"/>
      <c r="BQ206" s="116"/>
      <c r="BR206" s="116"/>
      <c r="BS206" s="116"/>
      <c r="BT206" s="116"/>
      <c r="BU206" s="116"/>
      <c r="BV206" s="116"/>
      <c r="BW206" s="116"/>
      <c r="BX206" s="116"/>
      <c r="BY206" s="116"/>
      <c r="BZ206" s="116"/>
      <c r="CA206" s="116"/>
      <c r="CB206" s="116"/>
      <c r="CC206" s="116"/>
      <c r="CD206" s="116"/>
      <c r="CE206" s="116"/>
      <c r="CF206" s="116"/>
      <c r="CG206" s="116"/>
      <c r="CH206" s="116"/>
      <c r="CI206" s="116"/>
      <c r="CJ206" s="116"/>
      <c r="CK206" s="116"/>
      <c r="CL206" s="116"/>
      <c r="CM206" s="116"/>
      <c r="CN206" s="116"/>
      <c r="CO206" s="116"/>
      <c r="CP206" s="116"/>
      <c r="CQ206" s="116"/>
      <c r="CR206" s="116"/>
      <c r="CS206" s="116"/>
      <c r="CT206" s="116"/>
      <c r="CU206" s="116"/>
      <c r="CV206" s="116"/>
      <c r="CW206" s="116"/>
      <c r="CX206" s="116"/>
      <c r="CY206" s="116"/>
      <c r="CZ206" s="116"/>
      <c r="DA206" s="116"/>
      <c r="DB206" s="116"/>
      <c r="DC206" s="116"/>
      <c r="DD206" s="116"/>
      <c r="DE206" s="116"/>
      <c r="DF206" s="116"/>
      <c r="DG206" s="116"/>
      <c r="DH206" s="116"/>
      <c r="DI206" s="116"/>
      <c r="DJ206" s="116"/>
      <c r="DK206" s="116"/>
      <c r="DL206" s="116"/>
      <c r="DM206" s="116"/>
      <c r="DN206" s="116"/>
      <c r="DO206" s="116"/>
      <c r="DP206" s="116"/>
      <c r="DQ206" s="116"/>
      <c r="DR206" s="116"/>
      <c r="DS206" s="116"/>
      <c r="DT206" s="116"/>
      <c r="DU206" s="116"/>
      <c r="DV206" s="116"/>
      <c r="DW206" s="116"/>
      <c r="DX206" s="116"/>
      <c r="DY206" s="116"/>
      <c r="DZ206" s="116"/>
      <c r="EA206" s="116"/>
      <c r="EB206" s="116"/>
      <c r="EC206" s="116"/>
      <c r="ED206" s="116"/>
      <c r="EE206" s="116"/>
      <c r="EF206" s="116"/>
    </row>
    <row r="207" spans="2:136" ht="14.5" x14ac:dyDescent="0.35">
      <c r="B207" s="255"/>
      <c r="C207" s="255"/>
      <c r="Y207" s="116"/>
      <c r="Z207" s="116"/>
      <c r="AA207" s="116"/>
      <c r="AB207" s="116"/>
      <c r="AC207" s="116"/>
      <c r="AD207" s="116" t="s">
        <v>7618</v>
      </c>
      <c r="AE207" s="116"/>
      <c r="AF207" s="116" t="s">
        <v>7619</v>
      </c>
      <c r="AG207" s="116"/>
      <c r="AH207" s="116"/>
      <c r="AI207" s="116"/>
      <c r="AJ207" s="116"/>
      <c r="AK207" s="116"/>
      <c r="AL207" s="116"/>
      <c r="AM207" s="116"/>
      <c r="AN207" s="116"/>
      <c r="AO207" s="116"/>
      <c r="AP207" s="116"/>
      <c r="AQ207" s="116"/>
      <c r="AR207" s="116"/>
      <c r="AS207" s="116"/>
      <c r="AT207" s="116"/>
      <c r="AU207" s="116"/>
      <c r="AV207" s="116"/>
      <c r="AW207" s="116"/>
      <c r="AX207" s="116"/>
      <c r="AY207" s="116"/>
      <c r="AZ207" s="116"/>
      <c r="BA207" s="116"/>
      <c r="BB207" s="116"/>
      <c r="BC207" s="116"/>
      <c r="BD207" s="116"/>
      <c r="BE207" s="116"/>
      <c r="BF207" s="116"/>
      <c r="BG207" s="116"/>
      <c r="BH207" s="116"/>
      <c r="BI207" s="116"/>
      <c r="BJ207" s="116"/>
      <c r="BK207" s="116"/>
      <c r="BL207" s="116"/>
      <c r="BM207" s="116"/>
      <c r="BN207" s="116"/>
      <c r="BO207" s="116"/>
      <c r="BP207" s="116"/>
      <c r="BQ207" s="116"/>
      <c r="BR207" s="116"/>
      <c r="BS207" s="116"/>
      <c r="BT207" s="116"/>
      <c r="BU207" s="116"/>
      <c r="BV207" s="116"/>
      <c r="BW207" s="116"/>
      <c r="BX207" s="116"/>
      <c r="BY207" s="116"/>
      <c r="BZ207" s="116"/>
      <c r="CA207" s="116"/>
      <c r="CB207" s="116"/>
      <c r="CC207" s="116"/>
      <c r="CD207" s="116"/>
      <c r="CE207" s="116"/>
      <c r="CF207" s="116"/>
      <c r="CG207" s="116"/>
      <c r="CH207" s="116"/>
      <c r="CI207" s="116"/>
      <c r="CJ207" s="116"/>
      <c r="CK207" s="116"/>
      <c r="CL207" s="116"/>
      <c r="CM207" s="116"/>
      <c r="CN207" s="116"/>
      <c r="CO207" s="116"/>
      <c r="CP207" s="116"/>
      <c r="CQ207" s="116"/>
      <c r="CR207" s="116"/>
      <c r="CS207" s="116"/>
      <c r="CT207" s="116"/>
      <c r="CU207" s="116"/>
      <c r="CV207" s="116"/>
      <c r="CW207" s="116"/>
      <c r="CX207" s="116"/>
      <c r="CY207" s="116"/>
      <c r="CZ207" s="116"/>
      <c r="DA207" s="116"/>
      <c r="DB207" s="116"/>
      <c r="DC207" s="116"/>
      <c r="DD207" s="116"/>
      <c r="DE207" s="116"/>
      <c r="DF207" s="116"/>
      <c r="DG207" s="116"/>
      <c r="DH207" s="116"/>
      <c r="DI207" s="116"/>
      <c r="DJ207" s="116"/>
      <c r="DK207" s="116"/>
      <c r="DL207" s="116"/>
      <c r="DM207" s="116"/>
      <c r="DN207" s="116"/>
      <c r="DO207" s="116"/>
      <c r="DP207" s="116"/>
      <c r="DQ207" s="116"/>
      <c r="DR207" s="116"/>
      <c r="DS207" s="116"/>
      <c r="DT207" s="116"/>
      <c r="DU207" s="116"/>
      <c r="DV207" s="116"/>
      <c r="DW207" s="116"/>
      <c r="DX207" s="116"/>
      <c r="DY207" s="116"/>
      <c r="DZ207" s="116"/>
      <c r="EA207" s="116"/>
      <c r="EB207" s="116"/>
      <c r="EC207" s="116"/>
      <c r="ED207" s="116"/>
      <c r="EE207" s="116"/>
      <c r="EF207" s="116"/>
    </row>
    <row r="208" spans="2:136" ht="14.5" x14ac:dyDescent="0.35">
      <c r="B208" s="255"/>
      <c r="C208" s="255"/>
      <c r="Y208" s="116"/>
      <c r="Z208" s="116"/>
      <c r="AA208" s="116"/>
      <c r="AB208" s="116"/>
      <c r="AC208" s="116"/>
      <c r="AD208" s="116" t="s">
        <v>7620</v>
      </c>
      <c r="AE208" s="116"/>
      <c r="AF208" s="116" t="s">
        <v>7621</v>
      </c>
      <c r="AG208" s="116"/>
      <c r="AH208" s="116"/>
      <c r="AI208" s="116"/>
      <c r="AJ208" s="116"/>
      <c r="AK208" s="116"/>
      <c r="AL208" s="116"/>
      <c r="AM208" s="116"/>
      <c r="AN208" s="116"/>
      <c r="AO208" s="116"/>
      <c r="AP208" s="116"/>
      <c r="AQ208" s="116"/>
      <c r="AR208" s="116"/>
      <c r="AS208" s="116"/>
      <c r="AT208" s="116"/>
      <c r="AU208" s="116"/>
      <c r="AV208" s="116"/>
      <c r="AW208" s="116"/>
      <c r="AX208" s="116"/>
      <c r="AY208" s="116"/>
      <c r="AZ208" s="116"/>
      <c r="BA208" s="116"/>
      <c r="BB208" s="116"/>
      <c r="BC208" s="116"/>
      <c r="BD208" s="116"/>
      <c r="BE208" s="116"/>
      <c r="BF208" s="116"/>
      <c r="BG208" s="116"/>
      <c r="BH208" s="116"/>
      <c r="BI208" s="116"/>
      <c r="BJ208" s="116"/>
      <c r="BK208" s="116"/>
      <c r="BL208" s="116"/>
      <c r="BM208" s="116"/>
      <c r="BN208" s="116"/>
      <c r="BO208" s="116"/>
      <c r="BP208" s="116"/>
      <c r="BQ208" s="116"/>
      <c r="BR208" s="116"/>
      <c r="BS208" s="116"/>
      <c r="BT208" s="116"/>
      <c r="BU208" s="116"/>
      <c r="BV208" s="116"/>
      <c r="BW208" s="116"/>
      <c r="BX208" s="116"/>
      <c r="BY208" s="116"/>
      <c r="BZ208" s="116"/>
      <c r="CA208" s="116"/>
      <c r="CB208" s="116"/>
      <c r="CC208" s="116"/>
      <c r="CD208" s="116"/>
      <c r="CE208" s="116"/>
      <c r="CF208" s="116"/>
      <c r="CG208" s="116"/>
      <c r="CH208" s="116"/>
      <c r="CI208" s="116"/>
      <c r="CJ208" s="116"/>
      <c r="CK208" s="116"/>
      <c r="CL208" s="116"/>
      <c r="CM208" s="116"/>
      <c r="CN208" s="116"/>
      <c r="CO208" s="116"/>
      <c r="CP208" s="116"/>
      <c r="CQ208" s="116"/>
      <c r="CR208" s="116"/>
      <c r="CS208" s="116"/>
      <c r="CT208" s="116"/>
      <c r="CU208" s="116"/>
      <c r="CV208" s="116"/>
      <c r="CW208" s="116"/>
      <c r="CX208" s="116"/>
      <c r="CY208" s="116"/>
      <c r="CZ208" s="116"/>
      <c r="DA208" s="116"/>
      <c r="DB208" s="116"/>
      <c r="DC208" s="116"/>
      <c r="DD208" s="116"/>
      <c r="DE208" s="116"/>
      <c r="DF208" s="116"/>
      <c r="DG208" s="116"/>
      <c r="DH208" s="116"/>
      <c r="DI208" s="116"/>
      <c r="DJ208" s="116"/>
      <c r="DK208" s="116"/>
      <c r="DL208" s="116"/>
      <c r="DM208" s="116"/>
      <c r="DN208" s="116"/>
      <c r="DO208" s="116"/>
      <c r="DP208" s="116"/>
      <c r="DQ208" s="116"/>
      <c r="DR208" s="116"/>
      <c r="DS208" s="116"/>
      <c r="DT208" s="116"/>
      <c r="DU208" s="116"/>
      <c r="DV208" s="116"/>
      <c r="DW208" s="116"/>
      <c r="DX208" s="116"/>
      <c r="DY208" s="116"/>
      <c r="DZ208" s="116"/>
      <c r="EA208" s="116"/>
      <c r="EB208" s="116"/>
      <c r="EC208" s="116"/>
      <c r="ED208" s="116"/>
      <c r="EE208" s="116"/>
      <c r="EF208" s="116"/>
    </row>
    <row r="209" spans="2:136" ht="14.5" x14ac:dyDescent="0.35">
      <c r="B209" s="255"/>
      <c r="C209" s="255"/>
      <c r="Y209" s="116"/>
      <c r="Z209" s="116"/>
      <c r="AA209" s="116"/>
      <c r="AB209" s="116"/>
      <c r="AC209" s="116"/>
      <c r="AD209" s="116" t="s">
        <v>7622</v>
      </c>
      <c r="AE209" s="116"/>
      <c r="AF209" s="116" t="s">
        <v>7623</v>
      </c>
      <c r="AG209" s="116"/>
      <c r="AH209" s="116"/>
      <c r="AI209" s="116"/>
      <c r="AJ209" s="116"/>
      <c r="AK209" s="116"/>
      <c r="AL209" s="116"/>
      <c r="AM209" s="116"/>
      <c r="AN209" s="116"/>
      <c r="AO209" s="116"/>
      <c r="AP209" s="116"/>
      <c r="AQ209" s="116"/>
      <c r="AR209" s="116"/>
      <c r="AS209" s="116"/>
      <c r="AT209" s="116"/>
      <c r="AU209" s="116"/>
      <c r="AV209" s="116"/>
      <c r="AW209" s="116"/>
      <c r="AX209" s="116"/>
      <c r="AY209" s="116"/>
      <c r="AZ209" s="116"/>
      <c r="BA209" s="116"/>
      <c r="BB209" s="116"/>
      <c r="BC209" s="116"/>
      <c r="BD209" s="116"/>
      <c r="BE209" s="116"/>
      <c r="BF209" s="116"/>
      <c r="BG209" s="116"/>
      <c r="BH209" s="116"/>
      <c r="BI209" s="116"/>
      <c r="BJ209" s="116"/>
      <c r="BK209" s="116"/>
      <c r="BL209" s="116"/>
      <c r="BM209" s="116"/>
      <c r="BN209" s="116"/>
      <c r="BO209" s="116"/>
      <c r="BP209" s="116"/>
      <c r="BQ209" s="116"/>
      <c r="BR209" s="116"/>
      <c r="BS209" s="116"/>
      <c r="BT209" s="116"/>
      <c r="BU209" s="116"/>
      <c r="BV209" s="116"/>
      <c r="BW209" s="116"/>
      <c r="BX209" s="116"/>
      <c r="BY209" s="116"/>
      <c r="BZ209" s="116"/>
      <c r="CA209" s="116"/>
      <c r="CB209" s="116"/>
      <c r="CC209" s="116"/>
      <c r="CD209" s="116"/>
      <c r="CE209" s="116"/>
      <c r="CF209" s="116"/>
      <c r="CG209" s="116"/>
      <c r="CH209" s="116"/>
      <c r="CI209" s="116"/>
      <c r="CJ209" s="116"/>
      <c r="CK209" s="116"/>
      <c r="CL209" s="116"/>
      <c r="CM209" s="116"/>
      <c r="CN209" s="116"/>
      <c r="CO209" s="116"/>
      <c r="CP209" s="116"/>
      <c r="CQ209" s="116"/>
      <c r="CR209" s="116"/>
      <c r="CS209" s="116"/>
      <c r="CT209" s="116"/>
      <c r="CU209" s="116"/>
      <c r="CV209" s="116"/>
      <c r="CW209" s="116"/>
      <c r="CX209" s="116"/>
      <c r="CY209" s="116"/>
      <c r="CZ209" s="116"/>
      <c r="DA209" s="116"/>
      <c r="DB209" s="116"/>
      <c r="DC209" s="116"/>
      <c r="DD209" s="116"/>
      <c r="DE209" s="116"/>
      <c r="DF209" s="116"/>
      <c r="DG209" s="116"/>
      <c r="DH209" s="116"/>
      <c r="DI209" s="116"/>
      <c r="DJ209" s="116"/>
      <c r="DK209" s="116"/>
      <c r="DL209" s="116"/>
      <c r="DM209" s="116"/>
      <c r="DN209" s="116"/>
      <c r="DO209" s="116"/>
      <c r="DP209" s="116"/>
      <c r="DQ209" s="116"/>
      <c r="DR209" s="116"/>
      <c r="DS209" s="116"/>
      <c r="DT209" s="116"/>
      <c r="DU209" s="116"/>
      <c r="DV209" s="116"/>
      <c r="DW209" s="116"/>
      <c r="DX209" s="116"/>
      <c r="DY209" s="116"/>
      <c r="DZ209" s="116"/>
      <c r="EA209" s="116"/>
      <c r="EB209" s="116"/>
      <c r="EC209" s="116"/>
      <c r="ED209" s="116"/>
      <c r="EE209" s="116"/>
      <c r="EF209" s="116"/>
    </row>
    <row r="210" spans="2:136" ht="14.5" x14ac:dyDescent="0.35">
      <c r="B210" s="255"/>
      <c r="C210" s="255"/>
      <c r="Y210" s="116"/>
      <c r="Z210" s="116"/>
      <c r="AA210" s="116"/>
      <c r="AB210" s="116"/>
      <c r="AC210" s="116"/>
      <c r="AD210" s="116" t="s">
        <v>7624</v>
      </c>
      <c r="AE210" s="116"/>
      <c r="AF210" s="116" t="s">
        <v>7625</v>
      </c>
      <c r="AG210" s="116"/>
      <c r="AH210" s="116"/>
      <c r="AI210" s="116"/>
      <c r="AJ210" s="116"/>
      <c r="AK210" s="116"/>
      <c r="AL210" s="116"/>
      <c r="AM210" s="116"/>
      <c r="AN210" s="116"/>
      <c r="AO210" s="116"/>
      <c r="AP210" s="116"/>
      <c r="AQ210" s="116"/>
      <c r="AR210" s="116"/>
      <c r="AS210" s="116"/>
      <c r="AT210" s="116"/>
      <c r="AU210" s="116"/>
      <c r="AV210" s="116"/>
      <c r="AW210" s="116"/>
      <c r="AX210" s="116"/>
      <c r="AY210" s="116"/>
      <c r="AZ210" s="116"/>
      <c r="BA210" s="116"/>
      <c r="BB210" s="116"/>
      <c r="BC210" s="116"/>
      <c r="BD210" s="116"/>
      <c r="BE210" s="116"/>
      <c r="BF210" s="116"/>
      <c r="BG210" s="116"/>
      <c r="BH210" s="116"/>
      <c r="BI210" s="116"/>
      <c r="BJ210" s="116"/>
      <c r="BK210" s="116"/>
      <c r="BL210" s="116"/>
      <c r="BM210" s="116"/>
      <c r="BN210" s="116"/>
      <c r="BO210" s="116"/>
      <c r="BP210" s="116"/>
      <c r="BQ210" s="116"/>
      <c r="BR210" s="116"/>
      <c r="BS210" s="116"/>
      <c r="BT210" s="116"/>
      <c r="BU210" s="116"/>
      <c r="BV210" s="116"/>
      <c r="BW210" s="116"/>
      <c r="BX210" s="116"/>
      <c r="BY210" s="116"/>
      <c r="BZ210" s="116"/>
      <c r="CA210" s="116"/>
      <c r="CB210" s="116"/>
      <c r="CC210" s="116"/>
      <c r="CD210" s="116"/>
      <c r="CE210" s="116"/>
      <c r="CF210" s="116"/>
      <c r="CG210" s="116"/>
      <c r="CH210" s="116"/>
      <c r="CI210" s="116"/>
      <c r="CJ210" s="116"/>
      <c r="CK210" s="116"/>
      <c r="CL210" s="116"/>
      <c r="CM210" s="116"/>
      <c r="CN210" s="116"/>
      <c r="CO210" s="116"/>
      <c r="CP210" s="116"/>
      <c r="CQ210" s="116"/>
      <c r="CR210" s="116"/>
      <c r="CS210" s="116"/>
      <c r="CT210" s="116"/>
      <c r="CU210" s="116"/>
      <c r="CV210" s="116"/>
      <c r="CW210" s="116"/>
      <c r="CX210" s="116"/>
      <c r="CY210" s="116"/>
      <c r="CZ210" s="116"/>
      <c r="DA210" s="116"/>
      <c r="DB210" s="116"/>
      <c r="DC210" s="116"/>
      <c r="DD210" s="116"/>
      <c r="DE210" s="116"/>
      <c r="DF210" s="116"/>
      <c r="DG210" s="116"/>
      <c r="DH210" s="116"/>
      <c r="DI210" s="116"/>
      <c r="DJ210" s="116"/>
      <c r="DK210" s="116"/>
      <c r="DL210" s="116"/>
      <c r="DM210" s="116"/>
      <c r="DN210" s="116"/>
      <c r="DO210" s="116"/>
      <c r="DP210" s="116"/>
      <c r="DQ210" s="116"/>
      <c r="DR210" s="116"/>
      <c r="DS210" s="116"/>
      <c r="DT210" s="116"/>
      <c r="DU210" s="116"/>
      <c r="DV210" s="116"/>
      <c r="DW210" s="116"/>
      <c r="DX210" s="116"/>
      <c r="DY210" s="116"/>
      <c r="DZ210" s="116"/>
      <c r="EA210" s="116"/>
      <c r="EB210" s="116"/>
      <c r="EC210" s="116"/>
      <c r="ED210" s="116"/>
      <c r="EE210" s="116"/>
      <c r="EF210" s="116"/>
    </row>
    <row r="211" spans="2:136" ht="14.5" x14ac:dyDescent="0.35">
      <c r="B211" s="255"/>
      <c r="C211" s="255"/>
      <c r="Y211" s="116"/>
      <c r="Z211" s="116"/>
      <c r="AA211" s="116"/>
      <c r="AB211" s="116"/>
      <c r="AC211" s="116"/>
      <c r="AD211" s="116" t="s">
        <v>7626</v>
      </c>
      <c r="AE211" s="116"/>
      <c r="AF211" s="116" t="s">
        <v>7627</v>
      </c>
      <c r="AG211" s="116"/>
      <c r="AH211" s="116"/>
      <c r="AI211" s="116"/>
      <c r="AJ211" s="116"/>
      <c r="AK211" s="116"/>
      <c r="AL211" s="116"/>
      <c r="AM211" s="116"/>
      <c r="AN211" s="116"/>
      <c r="AO211" s="116"/>
      <c r="AP211" s="116"/>
      <c r="AQ211" s="116"/>
      <c r="AR211" s="116"/>
      <c r="AS211" s="116"/>
      <c r="AT211" s="116"/>
      <c r="AU211" s="116"/>
      <c r="AV211" s="116"/>
      <c r="AW211" s="116"/>
      <c r="AX211" s="116"/>
      <c r="AY211" s="116"/>
      <c r="AZ211" s="116"/>
      <c r="BA211" s="116"/>
      <c r="BB211" s="116"/>
      <c r="BC211" s="116"/>
      <c r="BD211" s="116"/>
      <c r="BE211" s="116"/>
      <c r="BF211" s="116"/>
      <c r="BG211" s="116"/>
      <c r="BH211" s="116"/>
      <c r="BI211" s="116"/>
      <c r="BJ211" s="116"/>
      <c r="BK211" s="116"/>
      <c r="BL211" s="116"/>
      <c r="BM211" s="116"/>
      <c r="BN211" s="116"/>
      <c r="BO211" s="116"/>
      <c r="BP211" s="116"/>
      <c r="BQ211" s="116"/>
      <c r="BR211" s="116"/>
      <c r="BS211" s="116"/>
      <c r="BT211" s="116"/>
      <c r="BU211" s="116"/>
      <c r="BV211" s="116"/>
      <c r="BW211" s="116"/>
      <c r="BX211" s="116"/>
      <c r="BY211" s="116"/>
      <c r="BZ211" s="116"/>
      <c r="CA211" s="116"/>
      <c r="CB211" s="116"/>
      <c r="CC211" s="116"/>
      <c r="CD211" s="116"/>
      <c r="CE211" s="116"/>
      <c r="CF211" s="116"/>
      <c r="CG211" s="116"/>
      <c r="CH211" s="116"/>
      <c r="CI211" s="116"/>
      <c r="CJ211" s="116"/>
      <c r="CK211" s="116"/>
      <c r="CL211" s="116"/>
      <c r="CM211" s="116"/>
      <c r="CN211" s="116"/>
      <c r="CO211" s="116"/>
      <c r="CP211" s="116"/>
      <c r="CQ211" s="116"/>
      <c r="CR211" s="116"/>
      <c r="CS211" s="116"/>
      <c r="CT211" s="116"/>
      <c r="CU211" s="116"/>
      <c r="CV211" s="116"/>
      <c r="CW211" s="116"/>
      <c r="CX211" s="116"/>
      <c r="CY211" s="116"/>
      <c r="CZ211" s="116"/>
      <c r="DA211" s="116"/>
      <c r="DB211" s="116"/>
      <c r="DC211" s="116"/>
      <c r="DD211" s="116"/>
      <c r="DE211" s="116"/>
      <c r="DF211" s="116"/>
      <c r="DG211" s="116"/>
      <c r="DH211" s="116"/>
      <c r="DI211" s="116"/>
      <c r="DJ211" s="116"/>
      <c r="DK211" s="116"/>
      <c r="DL211" s="116"/>
      <c r="DM211" s="116"/>
      <c r="DN211" s="116"/>
      <c r="DO211" s="116"/>
      <c r="DP211" s="116"/>
      <c r="DQ211" s="116"/>
      <c r="DR211" s="116"/>
      <c r="DS211" s="116"/>
      <c r="DT211" s="116"/>
      <c r="DU211" s="116"/>
      <c r="DV211" s="116"/>
      <c r="DW211" s="116"/>
      <c r="DX211" s="116"/>
      <c r="DY211" s="116"/>
      <c r="DZ211" s="116"/>
      <c r="EA211" s="116"/>
      <c r="EB211" s="116"/>
      <c r="EC211" s="116"/>
      <c r="ED211" s="116"/>
      <c r="EE211" s="116"/>
      <c r="EF211" s="116"/>
    </row>
    <row r="212" spans="2:136" ht="14.5" x14ac:dyDescent="0.35">
      <c r="B212" s="255"/>
      <c r="C212" s="255"/>
      <c r="Y212" s="116"/>
      <c r="Z212" s="116"/>
      <c r="AA212" s="116"/>
      <c r="AB212" s="116"/>
      <c r="AC212" s="116"/>
      <c r="AD212" s="116" t="s">
        <v>7628</v>
      </c>
      <c r="AE212" s="116"/>
      <c r="AF212" s="116" t="s">
        <v>7629</v>
      </c>
      <c r="AG212" s="116"/>
      <c r="AH212" s="116"/>
      <c r="AI212" s="116"/>
      <c r="AJ212" s="116"/>
      <c r="AK212" s="116"/>
      <c r="AL212" s="116"/>
      <c r="AM212" s="116"/>
      <c r="AN212" s="116"/>
      <c r="AO212" s="116"/>
      <c r="AP212" s="116"/>
      <c r="AQ212" s="116"/>
      <c r="AR212" s="116"/>
      <c r="AS212" s="116"/>
      <c r="AT212" s="116"/>
      <c r="AU212" s="116"/>
      <c r="AV212" s="116"/>
      <c r="AW212" s="116"/>
      <c r="AX212" s="116"/>
      <c r="AY212" s="116"/>
      <c r="AZ212" s="116"/>
      <c r="BA212" s="116"/>
      <c r="BB212" s="116"/>
      <c r="BC212" s="116"/>
      <c r="BD212" s="116"/>
      <c r="BE212" s="116"/>
      <c r="BF212" s="116"/>
      <c r="BG212" s="116"/>
      <c r="BH212" s="116"/>
      <c r="BI212" s="116"/>
      <c r="BJ212" s="116"/>
      <c r="BK212" s="116"/>
      <c r="BL212" s="116"/>
      <c r="BM212" s="116"/>
      <c r="BN212" s="116"/>
      <c r="BO212" s="116"/>
      <c r="BP212" s="116"/>
      <c r="BQ212" s="116"/>
      <c r="BR212" s="116"/>
      <c r="BS212" s="116"/>
      <c r="BT212" s="116"/>
      <c r="BU212" s="116"/>
      <c r="BV212" s="116"/>
      <c r="BW212" s="116"/>
      <c r="BX212" s="116"/>
      <c r="BY212" s="116"/>
      <c r="BZ212" s="116"/>
      <c r="CA212" s="116"/>
      <c r="CB212" s="116"/>
      <c r="CC212" s="116"/>
      <c r="CD212" s="116"/>
      <c r="CE212" s="116"/>
      <c r="CF212" s="116"/>
      <c r="CG212" s="116"/>
      <c r="CH212" s="116"/>
      <c r="CI212" s="116"/>
      <c r="CJ212" s="116"/>
      <c r="CK212" s="116"/>
      <c r="CL212" s="116"/>
      <c r="CM212" s="116"/>
      <c r="CN212" s="116"/>
      <c r="CO212" s="116"/>
      <c r="CP212" s="116"/>
      <c r="CQ212" s="116"/>
      <c r="CR212" s="116"/>
      <c r="CS212" s="116"/>
      <c r="CT212" s="116"/>
      <c r="CU212" s="116"/>
      <c r="CV212" s="116"/>
      <c r="CW212" s="116"/>
      <c r="CX212" s="116"/>
      <c r="CY212" s="116"/>
      <c r="CZ212" s="116"/>
      <c r="DA212" s="116"/>
      <c r="DB212" s="116"/>
      <c r="DC212" s="116"/>
      <c r="DD212" s="116"/>
      <c r="DE212" s="116"/>
      <c r="DF212" s="116"/>
      <c r="DG212" s="116"/>
      <c r="DH212" s="116"/>
      <c r="DI212" s="116"/>
      <c r="DJ212" s="116"/>
      <c r="DK212" s="116"/>
      <c r="DL212" s="116"/>
      <c r="DM212" s="116"/>
      <c r="DN212" s="116"/>
      <c r="DO212" s="116"/>
      <c r="DP212" s="116"/>
      <c r="DQ212" s="116"/>
      <c r="DR212" s="116"/>
      <c r="DS212" s="116"/>
      <c r="DT212" s="116"/>
      <c r="DU212" s="116"/>
      <c r="DV212" s="116"/>
      <c r="DW212" s="116"/>
      <c r="DX212" s="116"/>
      <c r="DY212" s="116"/>
      <c r="DZ212" s="116"/>
      <c r="EA212" s="116"/>
      <c r="EB212" s="116"/>
      <c r="EC212" s="116"/>
      <c r="ED212" s="116"/>
      <c r="EE212" s="116"/>
      <c r="EF212" s="116"/>
    </row>
    <row r="213" spans="2:136" ht="14.5" x14ac:dyDescent="0.35">
      <c r="B213" s="255"/>
      <c r="C213" s="255"/>
      <c r="Y213" s="116"/>
      <c r="Z213" s="116"/>
      <c r="AA213" s="116"/>
      <c r="AB213" s="116"/>
      <c r="AC213" s="116"/>
      <c r="AD213" s="116" t="s">
        <v>7630</v>
      </c>
      <c r="AE213" s="116"/>
      <c r="AF213" s="116" t="s">
        <v>7631</v>
      </c>
      <c r="AG213" s="116"/>
      <c r="AH213" s="116"/>
      <c r="AI213" s="116"/>
      <c r="AJ213" s="116"/>
      <c r="AK213" s="116"/>
      <c r="AL213" s="116"/>
      <c r="AM213" s="116"/>
      <c r="AN213" s="116"/>
      <c r="AO213" s="116"/>
      <c r="AP213" s="116"/>
      <c r="AQ213" s="116"/>
      <c r="AR213" s="116"/>
      <c r="AS213" s="116"/>
      <c r="AT213" s="116"/>
      <c r="AU213" s="116"/>
      <c r="AV213" s="116"/>
      <c r="AW213" s="116"/>
      <c r="AX213" s="116"/>
      <c r="AY213" s="116"/>
      <c r="AZ213" s="116"/>
      <c r="BA213" s="116"/>
      <c r="BB213" s="116"/>
      <c r="BC213" s="116"/>
      <c r="BD213" s="116"/>
      <c r="BE213" s="116"/>
      <c r="BF213" s="116"/>
      <c r="BG213" s="116"/>
      <c r="BH213" s="116"/>
      <c r="BI213" s="116"/>
      <c r="BJ213" s="116"/>
      <c r="BK213" s="116"/>
      <c r="BL213" s="116"/>
      <c r="BM213" s="116"/>
      <c r="BN213" s="116"/>
      <c r="BO213" s="116"/>
      <c r="BP213" s="116"/>
      <c r="BQ213" s="116"/>
      <c r="BR213" s="116"/>
      <c r="BS213" s="116"/>
      <c r="BT213" s="116"/>
      <c r="BU213" s="116"/>
      <c r="BV213" s="116"/>
      <c r="BW213" s="116"/>
      <c r="BX213" s="116"/>
      <c r="BY213" s="116"/>
      <c r="BZ213" s="116"/>
      <c r="CA213" s="116"/>
      <c r="CB213" s="116"/>
      <c r="CC213" s="116"/>
      <c r="CD213" s="116"/>
      <c r="CE213" s="116"/>
      <c r="CF213" s="116"/>
      <c r="CG213" s="116"/>
      <c r="CH213" s="116"/>
      <c r="CI213" s="116"/>
      <c r="CJ213" s="116"/>
      <c r="CK213" s="116"/>
      <c r="CL213" s="116"/>
      <c r="CM213" s="116"/>
      <c r="CN213" s="116"/>
      <c r="CO213" s="116"/>
      <c r="CP213" s="116"/>
      <c r="CQ213" s="116"/>
      <c r="CR213" s="116"/>
      <c r="CS213" s="116"/>
      <c r="CT213" s="116"/>
      <c r="CU213" s="116"/>
      <c r="CV213" s="116"/>
      <c r="CW213" s="116"/>
      <c r="CX213" s="116"/>
      <c r="CY213" s="116"/>
      <c r="CZ213" s="116"/>
      <c r="DA213" s="116"/>
      <c r="DB213" s="116"/>
      <c r="DC213" s="116"/>
      <c r="DD213" s="116"/>
      <c r="DE213" s="116"/>
      <c r="DF213" s="116"/>
      <c r="DG213" s="116"/>
      <c r="DH213" s="116"/>
      <c r="DI213" s="116"/>
      <c r="DJ213" s="116"/>
      <c r="DK213" s="116"/>
      <c r="DL213" s="116"/>
      <c r="DM213" s="116"/>
      <c r="DN213" s="116"/>
      <c r="DO213" s="116"/>
      <c r="DP213" s="116"/>
      <c r="DQ213" s="116"/>
      <c r="DR213" s="116"/>
      <c r="DS213" s="116"/>
      <c r="DT213" s="116"/>
      <c r="DU213" s="116"/>
      <c r="DV213" s="116"/>
      <c r="DW213" s="116"/>
      <c r="DX213" s="116"/>
      <c r="DY213" s="116"/>
      <c r="DZ213" s="116"/>
      <c r="EA213" s="116"/>
      <c r="EB213" s="116"/>
      <c r="EC213" s="116"/>
      <c r="ED213" s="116"/>
      <c r="EE213" s="116"/>
      <c r="EF213" s="116"/>
    </row>
    <row r="214" spans="2:136" ht="14.5" x14ac:dyDescent="0.35">
      <c r="B214" s="255"/>
      <c r="C214" s="255"/>
      <c r="Y214" s="116"/>
      <c r="Z214" s="116"/>
      <c r="AA214" s="116"/>
      <c r="AB214" s="116"/>
      <c r="AC214" s="116"/>
      <c r="AD214" s="116" t="s">
        <v>7632</v>
      </c>
      <c r="AE214" s="116"/>
      <c r="AF214" s="116" t="s">
        <v>7633</v>
      </c>
      <c r="AG214" s="116"/>
      <c r="AH214" s="116"/>
      <c r="AI214" s="116"/>
      <c r="AJ214" s="116"/>
      <c r="AK214" s="116"/>
      <c r="AL214" s="116"/>
      <c r="AM214" s="116"/>
      <c r="AN214" s="116"/>
      <c r="AO214" s="116"/>
      <c r="AP214" s="116"/>
      <c r="AQ214" s="116"/>
      <c r="AR214" s="116"/>
      <c r="AS214" s="116"/>
      <c r="AT214" s="116"/>
      <c r="AU214" s="116"/>
      <c r="AV214" s="116"/>
      <c r="AW214" s="116"/>
      <c r="AX214" s="116"/>
      <c r="AY214" s="116"/>
      <c r="AZ214" s="116"/>
      <c r="BA214" s="116"/>
      <c r="BB214" s="116"/>
      <c r="BC214" s="116"/>
      <c r="BD214" s="116"/>
      <c r="BE214" s="116"/>
      <c r="BF214" s="116"/>
      <c r="BG214" s="116"/>
      <c r="BH214" s="116"/>
      <c r="BI214" s="116"/>
      <c r="BJ214" s="116"/>
      <c r="BK214" s="116"/>
      <c r="BL214" s="116"/>
      <c r="BM214" s="116"/>
      <c r="BN214" s="116"/>
      <c r="BO214" s="116"/>
      <c r="BP214" s="116"/>
      <c r="BQ214" s="116"/>
      <c r="BR214" s="116"/>
      <c r="BS214" s="116"/>
      <c r="BT214" s="116"/>
      <c r="BU214" s="116"/>
      <c r="BV214" s="116"/>
      <c r="BW214" s="116"/>
      <c r="BX214" s="116"/>
      <c r="BY214" s="116"/>
      <c r="BZ214" s="116"/>
      <c r="CA214" s="116"/>
      <c r="CB214" s="116"/>
      <c r="CC214" s="116"/>
      <c r="CD214" s="116"/>
      <c r="CE214" s="116"/>
      <c r="CF214" s="116"/>
      <c r="CG214" s="116"/>
      <c r="CH214" s="116"/>
      <c r="CI214" s="116"/>
      <c r="CJ214" s="116"/>
      <c r="CK214" s="116"/>
      <c r="CL214" s="116"/>
      <c r="CM214" s="116"/>
      <c r="CN214" s="116"/>
      <c r="CO214" s="116"/>
      <c r="CP214" s="116"/>
      <c r="CQ214" s="116"/>
      <c r="CR214" s="116"/>
      <c r="CS214" s="116"/>
      <c r="CT214" s="116"/>
      <c r="CU214" s="116"/>
      <c r="CV214" s="116"/>
      <c r="CW214" s="116"/>
      <c r="CX214" s="116"/>
      <c r="CY214" s="116"/>
      <c r="CZ214" s="116"/>
      <c r="DA214" s="116"/>
      <c r="DB214" s="116"/>
      <c r="DC214" s="116"/>
      <c r="DD214" s="116"/>
      <c r="DE214" s="116"/>
      <c r="DF214" s="116"/>
      <c r="DG214" s="116"/>
      <c r="DH214" s="116"/>
      <c r="DI214" s="116"/>
      <c r="DJ214" s="116"/>
      <c r="DK214" s="116"/>
      <c r="DL214" s="116"/>
      <c r="DM214" s="116"/>
      <c r="DN214" s="116"/>
      <c r="DO214" s="116"/>
      <c r="DP214" s="116"/>
      <c r="DQ214" s="116"/>
      <c r="DR214" s="116"/>
      <c r="DS214" s="116"/>
      <c r="DT214" s="116"/>
      <c r="DU214" s="116"/>
      <c r="DV214" s="116"/>
      <c r="DW214" s="116"/>
      <c r="DX214" s="116"/>
      <c r="DY214" s="116"/>
      <c r="DZ214" s="116"/>
      <c r="EA214" s="116"/>
      <c r="EB214" s="116"/>
      <c r="EC214" s="116"/>
      <c r="ED214" s="116"/>
      <c r="EE214" s="116"/>
      <c r="EF214" s="116"/>
    </row>
    <row r="215" spans="2:136" ht="14.5" x14ac:dyDescent="0.35">
      <c r="B215" s="255"/>
      <c r="C215" s="255"/>
      <c r="Y215" s="116"/>
      <c r="Z215" s="116"/>
      <c r="AA215" s="116"/>
      <c r="AB215" s="116"/>
      <c r="AC215" s="116"/>
      <c r="AD215" s="116" t="s">
        <v>7634</v>
      </c>
      <c r="AE215" s="116"/>
      <c r="AF215" s="116" t="s">
        <v>7635</v>
      </c>
      <c r="AG215" s="116"/>
      <c r="AH215" s="116"/>
      <c r="AI215" s="116"/>
      <c r="AJ215" s="116"/>
      <c r="AK215" s="116"/>
      <c r="AL215" s="116"/>
      <c r="AM215" s="116"/>
      <c r="AN215" s="116"/>
      <c r="AO215" s="116"/>
      <c r="AP215" s="116"/>
      <c r="AQ215" s="116"/>
      <c r="AR215" s="116"/>
      <c r="AS215" s="116"/>
      <c r="AT215" s="116"/>
      <c r="AU215" s="116"/>
      <c r="AV215" s="116"/>
      <c r="AW215" s="116"/>
      <c r="AX215" s="116"/>
      <c r="AY215" s="116"/>
      <c r="AZ215" s="116"/>
      <c r="BA215" s="116"/>
      <c r="BB215" s="116"/>
      <c r="BC215" s="116"/>
      <c r="BD215" s="116"/>
      <c r="BE215" s="116"/>
      <c r="BF215" s="116"/>
      <c r="BG215" s="116"/>
      <c r="BH215" s="116"/>
      <c r="BI215" s="116"/>
      <c r="BJ215" s="116"/>
      <c r="BK215" s="116"/>
      <c r="BL215" s="116"/>
      <c r="BM215" s="116"/>
      <c r="BN215" s="116"/>
      <c r="BO215" s="116"/>
      <c r="BP215" s="116"/>
      <c r="BQ215" s="116"/>
      <c r="BR215" s="116"/>
      <c r="BS215" s="116"/>
      <c r="BT215" s="116"/>
      <c r="BU215" s="116"/>
      <c r="BV215" s="116"/>
      <c r="BW215" s="116"/>
      <c r="BX215" s="116"/>
      <c r="BY215" s="116"/>
      <c r="BZ215" s="116"/>
      <c r="CA215" s="116"/>
      <c r="CB215" s="116"/>
      <c r="CC215" s="116"/>
      <c r="CD215" s="116"/>
      <c r="CE215" s="116"/>
      <c r="CF215" s="116"/>
      <c r="CG215" s="116"/>
      <c r="CH215" s="116"/>
      <c r="CI215" s="116"/>
      <c r="CJ215" s="116"/>
      <c r="CK215" s="116"/>
      <c r="CL215" s="116"/>
      <c r="CM215" s="116"/>
      <c r="CN215" s="116"/>
      <c r="CO215" s="116"/>
      <c r="CP215" s="116"/>
      <c r="CQ215" s="116"/>
      <c r="CR215" s="116"/>
      <c r="CS215" s="116"/>
      <c r="CT215" s="116"/>
      <c r="CU215" s="116"/>
      <c r="CV215" s="116"/>
      <c r="CW215" s="116"/>
      <c r="CX215" s="116"/>
      <c r="CY215" s="116"/>
      <c r="CZ215" s="116"/>
      <c r="DA215" s="116"/>
      <c r="DB215" s="116"/>
      <c r="DC215" s="116"/>
      <c r="DD215" s="116"/>
      <c r="DE215" s="116"/>
      <c r="DF215" s="116"/>
      <c r="DG215" s="116"/>
      <c r="DH215" s="116"/>
      <c r="DI215" s="116"/>
      <c r="DJ215" s="116"/>
      <c r="DK215" s="116"/>
      <c r="DL215" s="116"/>
      <c r="DM215" s="116"/>
      <c r="DN215" s="116"/>
      <c r="DO215" s="116"/>
      <c r="DP215" s="116"/>
      <c r="DQ215" s="116"/>
      <c r="DR215" s="116"/>
      <c r="DS215" s="116"/>
      <c r="DT215" s="116"/>
      <c r="DU215" s="116"/>
      <c r="DV215" s="116"/>
      <c r="DW215" s="116"/>
      <c r="DX215" s="116"/>
      <c r="DY215" s="116"/>
      <c r="DZ215" s="116"/>
      <c r="EA215" s="116"/>
      <c r="EB215" s="116"/>
      <c r="EC215" s="116"/>
      <c r="ED215" s="116"/>
      <c r="EE215" s="116"/>
      <c r="EF215" s="116"/>
    </row>
    <row r="216" spans="2:136" ht="14.5" x14ac:dyDescent="0.35">
      <c r="B216" s="255"/>
      <c r="C216" s="255"/>
      <c r="Y216" s="116"/>
      <c r="Z216" s="116"/>
      <c r="AA216" s="116"/>
      <c r="AB216" s="116"/>
      <c r="AC216" s="116"/>
      <c r="AD216" s="116" t="s">
        <v>7636</v>
      </c>
      <c r="AE216" s="116"/>
      <c r="AF216" s="116" t="s">
        <v>7637</v>
      </c>
      <c r="AG216" s="116"/>
      <c r="AH216" s="116"/>
      <c r="AI216" s="116"/>
      <c r="AJ216" s="116"/>
      <c r="AK216" s="116"/>
      <c r="AL216" s="116"/>
      <c r="AM216" s="116"/>
      <c r="AN216" s="116"/>
      <c r="AO216" s="116"/>
      <c r="AP216" s="116"/>
      <c r="AQ216" s="116"/>
      <c r="AR216" s="116"/>
      <c r="AS216" s="116"/>
      <c r="AT216" s="116"/>
      <c r="AU216" s="116"/>
      <c r="AV216" s="116"/>
      <c r="AW216" s="116"/>
      <c r="AX216" s="116"/>
      <c r="AY216" s="116"/>
      <c r="AZ216" s="116"/>
      <c r="BA216" s="116"/>
      <c r="BB216" s="116"/>
      <c r="BC216" s="116"/>
      <c r="BD216" s="116"/>
      <c r="BE216" s="116"/>
      <c r="BF216" s="116"/>
      <c r="BG216" s="116"/>
      <c r="BH216" s="116"/>
      <c r="BI216" s="116"/>
      <c r="BJ216" s="116"/>
      <c r="BK216" s="116"/>
      <c r="BL216" s="116"/>
      <c r="BM216" s="116"/>
      <c r="BN216" s="116"/>
      <c r="BO216" s="116"/>
      <c r="BP216" s="116"/>
      <c r="BQ216" s="116"/>
      <c r="BR216" s="116"/>
      <c r="BS216" s="116"/>
      <c r="BT216" s="116"/>
      <c r="BU216" s="116"/>
      <c r="BV216" s="116"/>
      <c r="BW216" s="116"/>
      <c r="BX216" s="116"/>
      <c r="BY216" s="116"/>
      <c r="BZ216" s="116"/>
      <c r="CA216" s="116"/>
      <c r="CB216" s="116"/>
      <c r="CC216" s="116"/>
      <c r="CD216" s="116"/>
      <c r="CE216" s="116"/>
      <c r="CF216" s="116"/>
      <c r="CG216" s="116"/>
      <c r="CH216" s="116"/>
      <c r="CI216" s="116"/>
      <c r="CJ216" s="116"/>
      <c r="CK216" s="116"/>
      <c r="CL216" s="116"/>
      <c r="CM216" s="116"/>
      <c r="CN216" s="116"/>
      <c r="CO216" s="116"/>
      <c r="CP216" s="116"/>
      <c r="CQ216" s="116"/>
      <c r="CR216" s="116"/>
      <c r="CS216" s="116"/>
      <c r="CT216" s="116"/>
      <c r="CU216" s="116"/>
      <c r="CV216" s="116"/>
      <c r="CW216" s="116"/>
      <c r="CX216" s="116"/>
      <c r="CY216" s="116"/>
      <c r="CZ216" s="116"/>
      <c r="DA216" s="116"/>
      <c r="DB216" s="116"/>
      <c r="DC216" s="116"/>
      <c r="DD216" s="116"/>
      <c r="DE216" s="116"/>
      <c r="DF216" s="116"/>
      <c r="DG216" s="116"/>
      <c r="DH216" s="116"/>
      <c r="DI216" s="116"/>
      <c r="DJ216" s="116"/>
      <c r="DK216" s="116"/>
      <c r="DL216" s="116"/>
      <c r="DM216" s="116"/>
      <c r="DN216" s="116"/>
      <c r="DO216" s="116"/>
      <c r="DP216" s="116"/>
      <c r="DQ216" s="116"/>
      <c r="DR216" s="116"/>
      <c r="DS216" s="116"/>
      <c r="DT216" s="116"/>
      <c r="DU216" s="116"/>
      <c r="DV216" s="116"/>
      <c r="DW216" s="116"/>
      <c r="DX216" s="116"/>
      <c r="DY216" s="116"/>
      <c r="DZ216" s="116"/>
      <c r="EA216" s="116"/>
      <c r="EB216" s="116"/>
      <c r="EC216" s="116"/>
      <c r="ED216" s="116"/>
      <c r="EE216" s="116"/>
      <c r="EF216" s="116"/>
    </row>
    <row r="217" spans="2:136" ht="14.5" x14ac:dyDescent="0.35">
      <c r="B217" s="255"/>
      <c r="C217" s="255"/>
      <c r="Y217" s="116"/>
      <c r="Z217" s="116"/>
      <c r="AA217" s="116"/>
      <c r="AB217" s="116"/>
      <c r="AC217" s="116"/>
      <c r="AD217" s="116" t="s">
        <v>7638</v>
      </c>
      <c r="AE217" s="116"/>
      <c r="AF217" s="116" t="s">
        <v>7639</v>
      </c>
      <c r="AG217" s="116"/>
      <c r="AH217" s="116"/>
      <c r="AI217" s="116"/>
      <c r="AJ217" s="116"/>
      <c r="AK217" s="116"/>
      <c r="AL217" s="116"/>
      <c r="AM217" s="116"/>
      <c r="AN217" s="116"/>
      <c r="AO217" s="116"/>
      <c r="AP217" s="116"/>
      <c r="AQ217" s="116"/>
      <c r="AR217" s="116"/>
      <c r="AS217" s="116"/>
      <c r="AT217" s="116"/>
      <c r="AU217" s="116"/>
      <c r="AV217" s="116"/>
      <c r="AW217" s="116"/>
      <c r="AX217" s="116"/>
      <c r="AY217" s="116"/>
      <c r="AZ217" s="116"/>
      <c r="BA217" s="116"/>
      <c r="BB217" s="116"/>
      <c r="BC217" s="116"/>
      <c r="BD217" s="116"/>
      <c r="BE217" s="116"/>
      <c r="BF217" s="116"/>
      <c r="BG217" s="116"/>
      <c r="BH217" s="116"/>
      <c r="BI217" s="116"/>
      <c r="BJ217" s="116"/>
      <c r="BK217" s="116"/>
      <c r="BL217" s="116"/>
      <c r="BM217" s="116"/>
      <c r="BN217" s="116"/>
      <c r="BO217" s="116"/>
      <c r="BP217" s="116"/>
      <c r="BQ217" s="116"/>
      <c r="BR217" s="116"/>
      <c r="BS217" s="116"/>
      <c r="BT217" s="116"/>
      <c r="BU217" s="116"/>
      <c r="BV217" s="116"/>
      <c r="BW217" s="116"/>
      <c r="BX217" s="116"/>
      <c r="BY217" s="116"/>
      <c r="BZ217" s="116"/>
      <c r="CA217" s="116"/>
      <c r="CB217" s="116"/>
      <c r="CC217" s="116"/>
      <c r="CD217" s="116"/>
      <c r="CE217" s="116"/>
      <c r="CF217" s="116"/>
      <c r="CG217" s="116"/>
      <c r="CH217" s="116"/>
      <c r="CI217" s="116"/>
      <c r="CJ217" s="116"/>
      <c r="CK217" s="116"/>
      <c r="CL217" s="116"/>
      <c r="CM217" s="116"/>
      <c r="CN217" s="116"/>
      <c r="CO217" s="116"/>
      <c r="CP217" s="116"/>
      <c r="CQ217" s="116"/>
      <c r="CR217" s="116"/>
      <c r="CS217" s="116"/>
      <c r="CT217" s="116"/>
      <c r="CU217" s="116"/>
      <c r="CV217" s="116"/>
      <c r="CW217" s="116"/>
      <c r="CX217" s="116"/>
      <c r="CY217" s="116"/>
      <c r="CZ217" s="116"/>
      <c r="DA217" s="116"/>
      <c r="DB217" s="116"/>
      <c r="DC217" s="116"/>
      <c r="DD217" s="116"/>
      <c r="DE217" s="116"/>
      <c r="DF217" s="116"/>
      <c r="DG217" s="116"/>
      <c r="DH217" s="116"/>
      <c r="DI217" s="116"/>
      <c r="DJ217" s="116"/>
      <c r="DK217" s="116"/>
      <c r="DL217" s="116"/>
      <c r="DM217" s="116"/>
      <c r="DN217" s="116"/>
      <c r="DO217" s="116"/>
      <c r="DP217" s="116"/>
      <c r="DQ217" s="116"/>
      <c r="DR217" s="116"/>
      <c r="DS217" s="116"/>
      <c r="DT217" s="116"/>
      <c r="DU217" s="116"/>
      <c r="DV217" s="116"/>
      <c r="DW217" s="116"/>
      <c r="DX217" s="116"/>
      <c r="DY217" s="116"/>
      <c r="DZ217" s="116"/>
      <c r="EA217" s="116"/>
      <c r="EB217" s="116"/>
      <c r="EC217" s="116"/>
      <c r="ED217" s="116"/>
      <c r="EE217" s="116"/>
      <c r="EF217" s="116"/>
    </row>
    <row r="218" spans="2:136" ht="14.5" x14ac:dyDescent="0.35">
      <c r="B218" s="255"/>
      <c r="C218" s="255"/>
      <c r="Y218" s="116"/>
      <c r="Z218" s="116"/>
      <c r="AA218" s="116"/>
      <c r="AB218" s="116"/>
      <c r="AC218" s="116"/>
      <c r="AD218" s="116" t="s">
        <v>7640</v>
      </c>
      <c r="AE218" s="116"/>
      <c r="AF218" s="116" t="s">
        <v>7641</v>
      </c>
      <c r="AG218" s="116"/>
      <c r="AH218" s="116"/>
      <c r="AI218" s="116"/>
      <c r="AJ218" s="116"/>
      <c r="AK218" s="116"/>
      <c r="AL218" s="116"/>
      <c r="AM218" s="116"/>
      <c r="AN218" s="116"/>
      <c r="AO218" s="116"/>
      <c r="AP218" s="116"/>
      <c r="AQ218" s="116"/>
      <c r="AR218" s="116"/>
      <c r="AS218" s="116"/>
      <c r="AT218" s="116"/>
      <c r="AU218" s="116"/>
      <c r="AV218" s="116"/>
      <c r="AW218" s="116"/>
      <c r="AX218" s="116"/>
      <c r="AY218" s="116"/>
      <c r="AZ218" s="116"/>
      <c r="BA218" s="116"/>
      <c r="BB218" s="116"/>
      <c r="BC218" s="116"/>
      <c r="BD218" s="116"/>
      <c r="BE218" s="116"/>
      <c r="BF218" s="116"/>
      <c r="BG218" s="116"/>
      <c r="BH218" s="116"/>
      <c r="BI218" s="116"/>
      <c r="BJ218" s="116"/>
      <c r="BK218" s="116"/>
      <c r="BL218" s="116"/>
      <c r="BM218" s="116"/>
      <c r="BN218" s="116"/>
      <c r="BO218" s="116"/>
      <c r="BP218" s="116"/>
      <c r="BQ218" s="116"/>
      <c r="BR218" s="116"/>
      <c r="BS218" s="116"/>
      <c r="BT218" s="116"/>
      <c r="BU218" s="116"/>
      <c r="BV218" s="116"/>
      <c r="BW218" s="116"/>
      <c r="BX218" s="116"/>
      <c r="BY218" s="116"/>
      <c r="BZ218" s="116"/>
      <c r="CA218" s="116"/>
      <c r="CB218" s="116"/>
      <c r="CC218" s="116"/>
      <c r="CD218" s="116"/>
      <c r="CE218" s="116"/>
      <c r="CF218" s="116"/>
      <c r="CG218" s="116"/>
      <c r="CH218" s="116"/>
      <c r="CI218" s="116"/>
      <c r="CJ218" s="116"/>
      <c r="CK218" s="116"/>
      <c r="CL218" s="116"/>
      <c r="CM218" s="116"/>
      <c r="CN218" s="116"/>
      <c r="CO218" s="116"/>
      <c r="CP218" s="116"/>
      <c r="CQ218" s="116"/>
      <c r="CR218" s="116"/>
      <c r="CS218" s="116"/>
      <c r="CT218" s="116"/>
      <c r="CU218" s="116"/>
      <c r="CV218" s="116"/>
      <c r="CW218" s="116"/>
      <c r="CX218" s="116"/>
      <c r="CY218" s="116"/>
      <c r="CZ218" s="116"/>
      <c r="DA218" s="116"/>
      <c r="DB218" s="116"/>
      <c r="DC218" s="116"/>
      <c r="DD218" s="116"/>
      <c r="DE218" s="116"/>
      <c r="DF218" s="116"/>
      <c r="DG218" s="116"/>
      <c r="DH218" s="116"/>
      <c r="DI218" s="116"/>
      <c r="DJ218" s="116"/>
      <c r="DK218" s="116"/>
      <c r="DL218" s="116"/>
      <c r="DM218" s="116"/>
      <c r="DN218" s="116"/>
      <c r="DO218" s="116"/>
      <c r="DP218" s="116"/>
      <c r="DQ218" s="116"/>
      <c r="DR218" s="116"/>
      <c r="DS218" s="116"/>
      <c r="DT218" s="116"/>
      <c r="DU218" s="116"/>
      <c r="DV218" s="116"/>
      <c r="DW218" s="116"/>
      <c r="DX218" s="116"/>
      <c r="DY218" s="116"/>
      <c r="DZ218" s="116"/>
      <c r="EA218" s="116"/>
      <c r="EB218" s="116"/>
      <c r="EC218" s="116"/>
      <c r="ED218" s="116"/>
      <c r="EE218" s="116"/>
      <c r="EF218" s="116"/>
    </row>
    <row r="219" spans="2:136" ht="14.5" x14ac:dyDescent="0.35">
      <c r="B219" s="255"/>
      <c r="C219" s="255"/>
      <c r="Y219" s="116"/>
      <c r="Z219" s="116"/>
      <c r="AA219" s="116"/>
      <c r="AB219" s="116"/>
      <c r="AC219" s="116"/>
      <c r="AD219" s="116" t="s">
        <v>7642</v>
      </c>
      <c r="AE219" s="116"/>
      <c r="AF219" s="116" t="s">
        <v>7643</v>
      </c>
      <c r="AG219" s="116"/>
      <c r="AH219" s="116"/>
      <c r="AI219" s="116"/>
      <c r="AJ219" s="116"/>
      <c r="AK219" s="116"/>
      <c r="AL219" s="116"/>
      <c r="AM219" s="116"/>
      <c r="AN219" s="116"/>
      <c r="AO219" s="116"/>
      <c r="AP219" s="116"/>
      <c r="AQ219" s="116"/>
      <c r="AR219" s="116"/>
      <c r="AS219" s="116"/>
      <c r="AT219" s="116"/>
      <c r="AU219" s="116"/>
      <c r="AV219" s="116"/>
      <c r="AW219" s="116"/>
      <c r="AX219" s="116"/>
      <c r="AY219" s="116"/>
      <c r="AZ219" s="116"/>
      <c r="BA219" s="116"/>
      <c r="BB219" s="116"/>
      <c r="BC219" s="116"/>
      <c r="BD219" s="116"/>
      <c r="BE219" s="116"/>
      <c r="BF219" s="116"/>
      <c r="BG219" s="116"/>
      <c r="BH219" s="116"/>
      <c r="BI219" s="116"/>
      <c r="BJ219" s="116"/>
      <c r="BK219" s="116"/>
      <c r="BL219" s="116"/>
      <c r="BM219" s="116"/>
      <c r="BN219" s="116"/>
      <c r="BO219" s="116"/>
      <c r="BP219" s="116"/>
      <c r="BQ219" s="116"/>
      <c r="BR219" s="116"/>
      <c r="BS219" s="116"/>
      <c r="BT219" s="116"/>
      <c r="BU219" s="116"/>
      <c r="BV219" s="116"/>
      <c r="BW219" s="116"/>
      <c r="BX219" s="116"/>
      <c r="BY219" s="116"/>
      <c r="BZ219" s="116"/>
      <c r="CA219" s="116"/>
      <c r="CB219" s="116"/>
      <c r="CC219" s="116"/>
      <c r="CD219" s="116"/>
      <c r="CE219" s="116"/>
      <c r="CF219" s="116"/>
      <c r="CG219" s="116"/>
      <c r="CH219" s="116"/>
      <c r="CI219" s="116"/>
      <c r="CJ219" s="116"/>
      <c r="CK219" s="116"/>
      <c r="CL219" s="116"/>
      <c r="CM219" s="116"/>
      <c r="CN219" s="116"/>
      <c r="CO219" s="116"/>
      <c r="CP219" s="116"/>
      <c r="CQ219" s="116"/>
      <c r="CR219" s="116"/>
      <c r="CS219" s="116"/>
      <c r="CT219" s="116"/>
      <c r="CU219" s="116"/>
      <c r="CV219" s="116"/>
      <c r="CW219" s="116"/>
      <c r="CX219" s="116"/>
      <c r="CY219" s="116"/>
      <c r="CZ219" s="116"/>
      <c r="DA219" s="116"/>
      <c r="DB219" s="116"/>
      <c r="DC219" s="116"/>
      <c r="DD219" s="116"/>
      <c r="DE219" s="116"/>
      <c r="DF219" s="116"/>
      <c r="DG219" s="116"/>
      <c r="DH219" s="116"/>
      <c r="DI219" s="116"/>
      <c r="DJ219" s="116"/>
      <c r="DK219" s="116"/>
      <c r="DL219" s="116"/>
      <c r="DM219" s="116"/>
      <c r="DN219" s="116"/>
      <c r="DO219" s="116"/>
      <c r="DP219" s="116"/>
      <c r="DQ219" s="116"/>
      <c r="DR219" s="116"/>
      <c r="DS219" s="116"/>
      <c r="DT219" s="116"/>
      <c r="DU219" s="116"/>
      <c r="DV219" s="116"/>
      <c r="DW219" s="116"/>
      <c r="DX219" s="116"/>
      <c r="DY219" s="116"/>
      <c r="DZ219" s="116"/>
      <c r="EA219" s="116"/>
      <c r="EB219" s="116"/>
      <c r="EC219" s="116"/>
      <c r="ED219" s="116"/>
      <c r="EE219" s="116"/>
      <c r="EF219" s="116"/>
    </row>
    <row r="220" spans="2:136" ht="14.5" x14ac:dyDescent="0.35">
      <c r="B220" s="255"/>
      <c r="C220" s="255"/>
      <c r="Y220" s="116"/>
      <c r="Z220" s="116"/>
      <c r="AA220" s="116"/>
      <c r="AB220" s="116"/>
      <c r="AC220" s="116"/>
      <c r="AD220" s="116" t="s">
        <v>7644</v>
      </c>
      <c r="AE220" s="116"/>
      <c r="AF220" s="116" t="s">
        <v>7645</v>
      </c>
      <c r="AG220" s="116"/>
      <c r="AH220" s="116"/>
      <c r="AI220" s="116"/>
      <c r="AJ220" s="116"/>
      <c r="AK220" s="116"/>
      <c r="AL220" s="116"/>
      <c r="AM220" s="116"/>
      <c r="AN220" s="116"/>
      <c r="AO220" s="116"/>
      <c r="AP220" s="116"/>
      <c r="AQ220" s="116"/>
      <c r="AR220" s="116"/>
      <c r="AS220" s="116"/>
      <c r="AT220" s="116"/>
      <c r="AU220" s="116"/>
      <c r="AV220" s="116"/>
      <c r="AW220" s="116"/>
      <c r="AX220" s="116"/>
      <c r="AY220" s="116"/>
      <c r="AZ220" s="116"/>
      <c r="BA220" s="116"/>
      <c r="BB220" s="116"/>
      <c r="BC220" s="116"/>
      <c r="BD220" s="116"/>
      <c r="BE220" s="116"/>
      <c r="BF220" s="116"/>
      <c r="BG220" s="116"/>
      <c r="BH220" s="116"/>
      <c r="BI220" s="116"/>
      <c r="BJ220" s="116"/>
      <c r="BK220" s="116"/>
      <c r="BL220" s="116"/>
      <c r="BM220" s="116"/>
      <c r="BN220" s="116"/>
      <c r="BO220" s="116"/>
      <c r="BP220" s="116"/>
      <c r="BQ220" s="116"/>
      <c r="BR220" s="116"/>
      <c r="BS220" s="116"/>
      <c r="BT220" s="116"/>
      <c r="BU220" s="116"/>
      <c r="BV220" s="116"/>
      <c r="BW220" s="116"/>
      <c r="BX220" s="116"/>
      <c r="BY220" s="116"/>
      <c r="BZ220" s="116"/>
      <c r="CA220" s="116"/>
      <c r="CB220" s="116"/>
      <c r="CC220" s="116"/>
      <c r="CD220" s="116"/>
      <c r="CE220" s="116"/>
      <c r="CF220" s="116"/>
      <c r="CG220" s="116"/>
      <c r="CH220" s="116"/>
      <c r="CI220" s="116"/>
      <c r="CJ220" s="116"/>
      <c r="CK220" s="116"/>
      <c r="CL220" s="116"/>
      <c r="CM220" s="116"/>
      <c r="CN220" s="116"/>
      <c r="CO220" s="116"/>
      <c r="CP220" s="116"/>
      <c r="CQ220" s="116"/>
      <c r="CR220" s="116"/>
      <c r="CS220" s="116"/>
      <c r="CT220" s="116"/>
      <c r="CU220" s="116"/>
      <c r="CV220" s="116"/>
      <c r="CW220" s="116"/>
      <c r="CX220" s="116"/>
      <c r="CY220" s="116"/>
      <c r="CZ220" s="116"/>
      <c r="DA220" s="116"/>
      <c r="DB220" s="116"/>
      <c r="DC220" s="116"/>
      <c r="DD220" s="116"/>
      <c r="DE220" s="116"/>
      <c r="DF220" s="116"/>
      <c r="DG220" s="116"/>
      <c r="DH220" s="116"/>
      <c r="DI220" s="116"/>
      <c r="DJ220" s="116"/>
      <c r="DK220" s="116"/>
      <c r="DL220" s="116"/>
      <c r="DM220" s="116"/>
      <c r="DN220" s="116"/>
      <c r="DO220" s="116"/>
      <c r="DP220" s="116"/>
      <c r="DQ220" s="116"/>
      <c r="DR220" s="116"/>
      <c r="DS220" s="116"/>
      <c r="DT220" s="116"/>
      <c r="DU220" s="116"/>
      <c r="DV220" s="116"/>
      <c r="DW220" s="116"/>
      <c r="DX220" s="116"/>
      <c r="DY220" s="116"/>
      <c r="DZ220" s="116"/>
      <c r="EA220" s="116"/>
      <c r="EB220" s="116"/>
      <c r="EC220" s="116"/>
      <c r="ED220" s="116"/>
      <c r="EE220" s="116"/>
      <c r="EF220" s="116"/>
    </row>
    <row r="221" spans="2:136" ht="14.5" x14ac:dyDescent="0.35">
      <c r="B221" s="255"/>
      <c r="C221" s="255"/>
      <c r="Y221" s="116"/>
      <c r="Z221" s="116"/>
      <c r="AA221" s="116"/>
      <c r="AB221" s="116"/>
      <c r="AC221" s="116"/>
      <c r="AD221" s="116" t="s">
        <v>7646</v>
      </c>
      <c r="AE221" s="116"/>
      <c r="AF221" s="116" t="s">
        <v>7647</v>
      </c>
      <c r="AG221" s="116"/>
      <c r="AH221" s="116"/>
      <c r="AI221" s="116"/>
      <c r="AJ221" s="116"/>
      <c r="AK221" s="116"/>
      <c r="AL221" s="116"/>
      <c r="AM221" s="116"/>
      <c r="AN221" s="116"/>
      <c r="AO221" s="116"/>
      <c r="AP221" s="116"/>
      <c r="AQ221" s="116"/>
      <c r="AR221" s="116"/>
      <c r="AS221" s="116"/>
      <c r="AT221" s="116"/>
      <c r="AU221" s="116"/>
      <c r="AV221" s="116"/>
      <c r="AW221" s="116"/>
      <c r="AX221" s="116"/>
      <c r="AY221" s="116"/>
      <c r="AZ221" s="116"/>
      <c r="BA221" s="116"/>
      <c r="BB221" s="116"/>
      <c r="BC221" s="116"/>
      <c r="BD221" s="116"/>
      <c r="BE221" s="116"/>
      <c r="BF221" s="116"/>
      <c r="BG221" s="116"/>
      <c r="BH221" s="116"/>
      <c r="BI221" s="116"/>
      <c r="BJ221" s="116"/>
      <c r="BK221" s="116"/>
      <c r="BL221" s="116"/>
      <c r="BM221" s="116"/>
      <c r="BN221" s="116"/>
      <c r="BO221" s="116"/>
      <c r="BP221" s="116"/>
      <c r="BQ221" s="116"/>
      <c r="BR221" s="116"/>
      <c r="BS221" s="116"/>
      <c r="BT221" s="116"/>
      <c r="BU221" s="116"/>
      <c r="BV221" s="116"/>
      <c r="BW221" s="116"/>
      <c r="BX221" s="116"/>
      <c r="BY221" s="116"/>
      <c r="BZ221" s="116"/>
      <c r="CA221" s="116"/>
      <c r="CB221" s="116"/>
      <c r="CC221" s="116"/>
      <c r="CD221" s="116"/>
      <c r="CE221" s="116"/>
      <c r="CF221" s="116"/>
      <c r="CG221" s="116"/>
      <c r="CH221" s="116"/>
      <c r="CI221" s="116"/>
      <c r="CJ221" s="116"/>
      <c r="CK221" s="116"/>
      <c r="CL221" s="116"/>
      <c r="CM221" s="116"/>
      <c r="CN221" s="116"/>
      <c r="CO221" s="116"/>
      <c r="CP221" s="116"/>
      <c r="CQ221" s="116"/>
      <c r="CR221" s="116"/>
      <c r="CS221" s="116"/>
      <c r="CT221" s="116"/>
      <c r="CU221" s="116"/>
      <c r="CV221" s="116"/>
      <c r="CW221" s="116"/>
      <c r="CX221" s="116"/>
      <c r="CY221" s="116"/>
      <c r="CZ221" s="116"/>
      <c r="DA221" s="116"/>
      <c r="DB221" s="116"/>
      <c r="DC221" s="116"/>
      <c r="DD221" s="116"/>
      <c r="DE221" s="116"/>
      <c r="DF221" s="116"/>
      <c r="DG221" s="116"/>
      <c r="DH221" s="116"/>
      <c r="DI221" s="116"/>
      <c r="DJ221" s="116"/>
      <c r="DK221" s="116"/>
      <c r="DL221" s="116"/>
      <c r="DM221" s="116"/>
      <c r="DN221" s="116"/>
      <c r="DO221" s="116"/>
      <c r="DP221" s="116"/>
      <c r="DQ221" s="116"/>
      <c r="DR221" s="116"/>
      <c r="DS221" s="116"/>
      <c r="DT221" s="116"/>
      <c r="DU221" s="116"/>
      <c r="DV221" s="116"/>
      <c r="DW221" s="116"/>
      <c r="DX221" s="116"/>
      <c r="DY221" s="116"/>
      <c r="DZ221" s="116"/>
      <c r="EA221" s="116"/>
      <c r="EB221" s="116"/>
      <c r="EC221" s="116"/>
      <c r="ED221" s="116"/>
      <c r="EE221" s="116"/>
      <c r="EF221" s="116"/>
    </row>
    <row r="222" spans="2:136" ht="14.5" x14ac:dyDescent="0.35">
      <c r="B222" s="255"/>
      <c r="C222" s="255"/>
      <c r="Y222" s="116"/>
      <c r="Z222" s="116"/>
      <c r="AA222" s="116"/>
      <c r="AB222" s="116"/>
      <c r="AC222" s="116"/>
      <c r="AD222" s="116" t="s">
        <v>7648</v>
      </c>
      <c r="AE222" s="116"/>
      <c r="AF222" s="116"/>
      <c r="AG222" s="116"/>
      <c r="AH222" s="116"/>
      <c r="AI222" s="116"/>
      <c r="AJ222" s="116"/>
      <c r="AK222" s="116"/>
      <c r="AL222" s="116"/>
      <c r="AM222" s="116"/>
      <c r="AN222" s="116"/>
      <c r="AO222" s="116"/>
      <c r="AP222" s="116"/>
      <c r="AQ222" s="116"/>
      <c r="AR222" s="116"/>
      <c r="AS222" s="116"/>
      <c r="AT222" s="116"/>
      <c r="AU222" s="116"/>
      <c r="AV222" s="116"/>
      <c r="AW222" s="116"/>
      <c r="AX222" s="116"/>
      <c r="AY222" s="116"/>
      <c r="AZ222" s="116"/>
      <c r="BA222" s="116"/>
      <c r="BB222" s="116"/>
      <c r="BC222" s="116"/>
      <c r="BD222" s="116"/>
      <c r="BE222" s="116"/>
      <c r="BF222" s="116"/>
      <c r="BG222" s="116"/>
      <c r="BH222" s="116"/>
      <c r="BI222" s="116"/>
      <c r="BJ222" s="116"/>
      <c r="BK222" s="116"/>
      <c r="BL222" s="116"/>
      <c r="BM222" s="116"/>
      <c r="BN222" s="116"/>
      <c r="BO222" s="116"/>
      <c r="BP222" s="116"/>
      <c r="BQ222" s="116"/>
      <c r="BR222" s="116"/>
      <c r="BS222" s="116"/>
      <c r="BT222" s="116"/>
      <c r="BU222" s="116"/>
      <c r="BV222" s="116"/>
      <c r="BW222" s="116"/>
      <c r="BX222" s="116"/>
      <c r="BY222" s="116"/>
      <c r="BZ222" s="116"/>
      <c r="CA222" s="116"/>
      <c r="CB222" s="116"/>
      <c r="CC222" s="116"/>
      <c r="CD222" s="116"/>
      <c r="CE222" s="116"/>
      <c r="CF222" s="116"/>
      <c r="CG222" s="116"/>
      <c r="CH222" s="116"/>
      <c r="CI222" s="116"/>
      <c r="CJ222" s="116"/>
      <c r="CK222" s="116"/>
      <c r="CL222" s="116"/>
      <c r="CM222" s="116"/>
      <c r="CN222" s="116"/>
      <c r="CO222" s="116"/>
      <c r="CP222" s="116"/>
      <c r="CQ222" s="116"/>
      <c r="CR222" s="116"/>
      <c r="CS222" s="116"/>
      <c r="CT222" s="116"/>
      <c r="CU222" s="116"/>
      <c r="CV222" s="116"/>
      <c r="CW222" s="116"/>
      <c r="CX222" s="116"/>
      <c r="CY222" s="116"/>
      <c r="CZ222" s="116"/>
      <c r="DA222" s="116"/>
      <c r="DB222" s="116"/>
      <c r="DC222" s="116"/>
      <c r="DD222" s="116"/>
      <c r="DE222" s="116"/>
      <c r="DF222" s="116"/>
      <c r="DG222" s="116"/>
      <c r="DH222" s="116"/>
      <c r="DI222" s="116"/>
      <c r="DJ222" s="116"/>
      <c r="DK222" s="116"/>
      <c r="DL222" s="116"/>
      <c r="DM222" s="116"/>
      <c r="DN222" s="116"/>
      <c r="DO222" s="116"/>
      <c r="DP222" s="116"/>
      <c r="DQ222" s="116"/>
      <c r="DR222" s="116"/>
      <c r="DS222" s="116"/>
      <c r="DT222" s="116"/>
      <c r="DU222" s="116"/>
      <c r="DV222" s="116"/>
      <c r="DW222" s="116"/>
      <c r="DX222" s="116"/>
      <c r="DY222" s="116"/>
      <c r="DZ222" s="116"/>
      <c r="EA222" s="116"/>
      <c r="EB222" s="116"/>
      <c r="EC222" s="116"/>
      <c r="ED222" s="116"/>
      <c r="EE222" s="116"/>
      <c r="EF222" s="116"/>
    </row>
    <row r="223" spans="2:136" ht="14.5" x14ac:dyDescent="0.35">
      <c r="B223" s="255"/>
      <c r="C223" s="255"/>
      <c r="Y223" s="116"/>
      <c r="Z223" s="116"/>
      <c r="AA223" s="116"/>
      <c r="AB223" s="116"/>
      <c r="AC223" s="116"/>
      <c r="AD223" s="116" t="s">
        <v>7649</v>
      </c>
      <c r="AE223" s="116"/>
      <c r="AF223" s="116"/>
      <c r="AG223" s="116"/>
      <c r="AH223" s="116"/>
      <c r="AI223" s="116"/>
      <c r="AJ223" s="116"/>
      <c r="AK223" s="116"/>
      <c r="AL223" s="116"/>
      <c r="AM223" s="116"/>
      <c r="AN223" s="116"/>
      <c r="AO223" s="116"/>
      <c r="AP223" s="116"/>
      <c r="AQ223" s="116"/>
      <c r="AR223" s="116"/>
      <c r="AS223" s="116"/>
      <c r="AT223" s="116"/>
      <c r="AU223" s="116"/>
      <c r="AV223" s="116"/>
      <c r="AW223" s="116"/>
      <c r="AX223" s="116"/>
      <c r="AY223" s="116"/>
      <c r="AZ223" s="116"/>
      <c r="BA223" s="116"/>
      <c r="BB223" s="116"/>
      <c r="BC223" s="116"/>
      <c r="BD223" s="116"/>
      <c r="BE223" s="116"/>
      <c r="BF223" s="116"/>
      <c r="BG223" s="116"/>
      <c r="BH223" s="116"/>
      <c r="BI223" s="116"/>
      <c r="BJ223" s="116"/>
      <c r="BK223" s="116"/>
      <c r="BL223" s="116"/>
      <c r="BM223" s="116"/>
      <c r="BN223" s="116"/>
      <c r="BO223" s="116"/>
      <c r="BP223" s="116"/>
      <c r="BQ223" s="116"/>
      <c r="BR223" s="116"/>
      <c r="BS223" s="116"/>
      <c r="BT223" s="116"/>
      <c r="BU223" s="116"/>
      <c r="BV223" s="116"/>
      <c r="BW223" s="116"/>
      <c r="BX223" s="116"/>
      <c r="BY223" s="116"/>
      <c r="BZ223" s="116"/>
      <c r="CA223" s="116"/>
      <c r="CB223" s="116"/>
      <c r="CC223" s="116"/>
      <c r="CD223" s="116"/>
      <c r="CE223" s="116"/>
      <c r="CF223" s="116"/>
      <c r="CG223" s="116"/>
      <c r="CH223" s="116"/>
      <c r="CI223" s="116"/>
      <c r="CJ223" s="116"/>
      <c r="CK223" s="116"/>
      <c r="CL223" s="116"/>
      <c r="CM223" s="116"/>
      <c r="CN223" s="116"/>
      <c r="CO223" s="116"/>
      <c r="CP223" s="116"/>
      <c r="CQ223" s="116"/>
      <c r="CR223" s="116"/>
      <c r="CS223" s="116"/>
      <c r="CT223" s="116"/>
      <c r="CU223" s="116"/>
      <c r="CV223" s="116"/>
      <c r="CW223" s="116"/>
      <c r="CX223" s="116"/>
      <c r="CY223" s="116"/>
      <c r="CZ223" s="116"/>
      <c r="DA223" s="116"/>
      <c r="DB223" s="116"/>
      <c r="DC223" s="116"/>
      <c r="DD223" s="116"/>
      <c r="DE223" s="116"/>
      <c r="DF223" s="116"/>
      <c r="DG223" s="116"/>
      <c r="DH223" s="116"/>
      <c r="DI223" s="116"/>
      <c r="DJ223" s="116"/>
      <c r="DK223" s="116"/>
      <c r="DL223" s="116"/>
      <c r="DM223" s="116"/>
      <c r="DN223" s="116"/>
      <c r="DO223" s="116"/>
      <c r="DP223" s="116"/>
      <c r="DQ223" s="116"/>
      <c r="DR223" s="116"/>
      <c r="DS223" s="116"/>
      <c r="DT223" s="116"/>
      <c r="DU223" s="116"/>
      <c r="DV223" s="116"/>
      <c r="DW223" s="116"/>
      <c r="DX223" s="116"/>
      <c r="DY223" s="116"/>
      <c r="DZ223" s="116"/>
      <c r="EA223" s="116"/>
      <c r="EB223" s="116"/>
      <c r="EC223" s="116"/>
      <c r="ED223" s="116"/>
      <c r="EE223" s="116"/>
      <c r="EF223" s="116"/>
    </row>
    <row r="224" spans="2:136" ht="14.5" x14ac:dyDescent="0.35">
      <c r="B224" s="255"/>
      <c r="C224" s="255"/>
      <c r="Y224" s="116"/>
      <c r="Z224" s="116"/>
      <c r="AA224" s="116"/>
      <c r="AB224" s="116"/>
      <c r="AC224" s="116"/>
      <c r="AD224" s="116" t="s">
        <v>7650</v>
      </c>
      <c r="AE224" s="116"/>
      <c r="AF224" s="116"/>
      <c r="AG224" s="116"/>
      <c r="AH224" s="116"/>
      <c r="AI224" s="116"/>
      <c r="AJ224" s="116"/>
      <c r="AK224" s="116"/>
      <c r="AL224" s="116"/>
      <c r="AM224" s="116"/>
      <c r="AN224" s="116"/>
      <c r="AO224" s="116"/>
      <c r="AP224" s="116"/>
      <c r="AQ224" s="116"/>
      <c r="AR224" s="116"/>
      <c r="AS224" s="116"/>
      <c r="AT224" s="116"/>
      <c r="AU224" s="116"/>
      <c r="AV224" s="116"/>
      <c r="AW224" s="116"/>
      <c r="AX224" s="116"/>
      <c r="AY224" s="116"/>
      <c r="AZ224" s="116"/>
      <c r="BA224" s="116"/>
      <c r="BB224" s="116"/>
      <c r="BC224" s="116"/>
      <c r="BD224" s="116"/>
      <c r="BE224" s="116"/>
      <c r="BF224" s="116"/>
      <c r="BG224" s="116"/>
      <c r="BH224" s="116"/>
      <c r="BI224" s="116"/>
      <c r="BJ224" s="116"/>
      <c r="BK224" s="116"/>
      <c r="BL224" s="116"/>
      <c r="BM224" s="116"/>
      <c r="BN224" s="116"/>
      <c r="BO224" s="116"/>
      <c r="BP224" s="116"/>
      <c r="BQ224" s="116"/>
      <c r="BR224" s="116"/>
      <c r="BS224" s="116"/>
      <c r="BT224" s="116"/>
      <c r="BU224" s="116"/>
      <c r="BV224" s="116"/>
      <c r="BW224" s="116"/>
      <c r="BX224" s="116"/>
      <c r="BY224" s="116"/>
      <c r="BZ224" s="116"/>
      <c r="CA224" s="116"/>
      <c r="CB224" s="116"/>
      <c r="CC224" s="116"/>
      <c r="CD224" s="116"/>
      <c r="CE224" s="116"/>
      <c r="CF224" s="116"/>
      <c r="CG224" s="116"/>
      <c r="CH224" s="116"/>
      <c r="CI224" s="116"/>
      <c r="CJ224" s="116"/>
      <c r="CK224" s="116"/>
      <c r="CL224" s="116"/>
      <c r="CM224" s="116"/>
      <c r="CN224" s="116"/>
      <c r="CO224" s="116"/>
      <c r="CP224" s="116"/>
      <c r="CQ224" s="116"/>
      <c r="CR224" s="116"/>
      <c r="CS224" s="116"/>
      <c r="CT224" s="116"/>
      <c r="CU224" s="116"/>
      <c r="CV224" s="116"/>
      <c r="CW224" s="116"/>
      <c r="CX224" s="116"/>
      <c r="CY224" s="116"/>
      <c r="CZ224" s="116"/>
      <c r="DA224" s="116"/>
      <c r="DB224" s="116"/>
      <c r="DC224" s="116"/>
      <c r="DD224" s="116"/>
      <c r="DE224" s="116"/>
      <c r="DF224" s="116"/>
      <c r="DG224" s="116"/>
      <c r="DH224" s="116"/>
      <c r="DI224" s="116"/>
      <c r="DJ224" s="116"/>
      <c r="DK224" s="116"/>
      <c r="DL224" s="116"/>
      <c r="DM224" s="116"/>
      <c r="DN224" s="116"/>
      <c r="DO224" s="116"/>
      <c r="DP224" s="116"/>
      <c r="DQ224" s="116"/>
      <c r="DR224" s="116"/>
      <c r="DS224" s="116"/>
      <c r="DT224" s="116"/>
      <c r="DU224" s="116"/>
      <c r="DV224" s="116"/>
      <c r="DW224" s="116"/>
      <c r="DX224" s="116"/>
      <c r="DY224" s="116"/>
      <c r="DZ224" s="116"/>
      <c r="EA224" s="116"/>
      <c r="EB224" s="116"/>
      <c r="EC224" s="116"/>
      <c r="ED224" s="116"/>
      <c r="EE224" s="116"/>
      <c r="EF224" s="116"/>
    </row>
    <row r="225" spans="2:136" ht="14.5" x14ac:dyDescent="0.35">
      <c r="B225" s="255"/>
      <c r="C225" s="255"/>
      <c r="Y225" s="116"/>
      <c r="Z225" s="116"/>
      <c r="AA225" s="116"/>
      <c r="AB225" s="116"/>
      <c r="AC225" s="116"/>
      <c r="AD225" s="116" t="s">
        <v>7651</v>
      </c>
      <c r="AE225" s="116"/>
      <c r="AF225" s="116"/>
      <c r="AG225" s="116"/>
      <c r="AH225" s="116"/>
      <c r="AI225" s="116"/>
      <c r="AJ225" s="116"/>
      <c r="AK225" s="116"/>
      <c r="AL225" s="116"/>
      <c r="AM225" s="116"/>
      <c r="AN225" s="116"/>
      <c r="AO225" s="116"/>
      <c r="AP225" s="116"/>
      <c r="AQ225" s="116"/>
      <c r="AR225" s="116"/>
      <c r="AS225" s="116"/>
      <c r="AT225" s="116"/>
      <c r="AU225" s="116"/>
      <c r="AV225" s="116"/>
      <c r="AW225" s="116"/>
      <c r="AX225" s="116"/>
      <c r="AY225" s="116"/>
      <c r="AZ225" s="116"/>
      <c r="BA225" s="116"/>
      <c r="BB225" s="116"/>
      <c r="BC225" s="116"/>
      <c r="BD225" s="116"/>
      <c r="BE225" s="116"/>
      <c r="BF225" s="116"/>
      <c r="BG225" s="116"/>
      <c r="BH225" s="116"/>
      <c r="BI225" s="116"/>
      <c r="BJ225" s="116"/>
      <c r="BK225" s="116"/>
      <c r="BL225" s="116"/>
      <c r="BM225" s="116"/>
      <c r="BN225" s="116"/>
      <c r="BO225" s="116"/>
      <c r="BP225" s="116"/>
      <c r="BQ225" s="116"/>
      <c r="BR225" s="116"/>
      <c r="BS225" s="116"/>
      <c r="BT225" s="116"/>
      <c r="BU225" s="116"/>
      <c r="BV225" s="116"/>
      <c r="BW225" s="116"/>
      <c r="BX225" s="116"/>
      <c r="BY225" s="116"/>
      <c r="BZ225" s="116"/>
      <c r="CA225" s="116"/>
      <c r="CB225" s="116"/>
      <c r="CC225" s="116"/>
      <c r="CD225" s="116"/>
      <c r="CE225" s="116"/>
      <c r="CF225" s="116"/>
      <c r="CG225" s="116"/>
      <c r="CH225" s="116"/>
      <c r="CI225" s="116"/>
      <c r="CJ225" s="116"/>
      <c r="CK225" s="116"/>
      <c r="CL225" s="116"/>
      <c r="CM225" s="116"/>
      <c r="CN225" s="116"/>
      <c r="CO225" s="116"/>
      <c r="CP225" s="116"/>
      <c r="CQ225" s="116"/>
      <c r="CR225" s="116"/>
      <c r="CS225" s="116"/>
      <c r="CT225" s="116"/>
      <c r="CU225" s="116"/>
      <c r="CV225" s="116"/>
      <c r="CW225" s="116"/>
      <c r="CX225" s="116"/>
      <c r="CY225" s="116"/>
      <c r="CZ225" s="116"/>
      <c r="DA225" s="116"/>
      <c r="DB225" s="116"/>
      <c r="DC225" s="116"/>
      <c r="DD225" s="116"/>
      <c r="DE225" s="116"/>
      <c r="DF225" s="116"/>
      <c r="DG225" s="116"/>
      <c r="DH225" s="116"/>
      <c r="DI225" s="116"/>
      <c r="DJ225" s="116"/>
      <c r="DK225" s="116"/>
      <c r="DL225" s="116"/>
      <c r="DM225" s="116"/>
      <c r="DN225" s="116"/>
      <c r="DO225" s="116"/>
      <c r="DP225" s="116"/>
      <c r="DQ225" s="116"/>
      <c r="DR225" s="116"/>
      <c r="DS225" s="116"/>
      <c r="DT225" s="116"/>
      <c r="DU225" s="116"/>
      <c r="DV225" s="116"/>
      <c r="DW225" s="116"/>
      <c r="DX225" s="116"/>
      <c r="DY225" s="116"/>
      <c r="DZ225" s="116"/>
      <c r="EA225" s="116"/>
      <c r="EB225" s="116"/>
      <c r="EC225" s="116"/>
      <c r="ED225" s="116"/>
      <c r="EE225" s="116"/>
      <c r="EF225" s="116"/>
    </row>
    <row r="226" spans="2:136" ht="14.5" x14ac:dyDescent="0.35">
      <c r="B226" s="255"/>
      <c r="C226" s="255"/>
      <c r="Y226" s="116"/>
      <c r="Z226" s="116"/>
      <c r="AA226" s="116"/>
      <c r="AB226" s="116"/>
      <c r="AC226" s="116"/>
      <c r="AD226" s="116" t="s">
        <v>7652</v>
      </c>
      <c r="AE226" s="116"/>
      <c r="AF226" s="116"/>
      <c r="AG226" s="116"/>
      <c r="AH226" s="116"/>
      <c r="AI226" s="116"/>
      <c r="AJ226" s="116"/>
      <c r="AK226" s="116"/>
      <c r="AL226" s="116"/>
      <c r="AM226" s="116"/>
      <c r="AN226" s="116"/>
      <c r="AO226" s="116"/>
      <c r="AP226" s="116"/>
      <c r="AQ226" s="116"/>
      <c r="AR226" s="116"/>
      <c r="AS226" s="116"/>
      <c r="AT226" s="116"/>
      <c r="AU226" s="116"/>
      <c r="AV226" s="116"/>
      <c r="AW226" s="116"/>
      <c r="AX226" s="116"/>
      <c r="AY226" s="116"/>
      <c r="AZ226" s="116"/>
      <c r="BA226" s="116"/>
      <c r="BB226" s="116"/>
      <c r="BC226" s="116"/>
      <c r="BD226" s="116"/>
      <c r="BE226" s="116"/>
      <c r="BF226" s="116"/>
      <c r="BG226" s="116"/>
      <c r="BH226" s="116"/>
      <c r="BI226" s="116"/>
      <c r="BJ226" s="116"/>
      <c r="BK226" s="116"/>
      <c r="BL226" s="116"/>
      <c r="BM226" s="116"/>
      <c r="BN226" s="116"/>
      <c r="BO226" s="116"/>
      <c r="BP226" s="116"/>
      <c r="BQ226" s="116"/>
      <c r="BR226" s="116"/>
      <c r="BS226" s="116"/>
      <c r="BT226" s="116"/>
      <c r="BU226" s="116"/>
      <c r="BV226" s="116"/>
      <c r="BW226" s="116"/>
      <c r="BX226" s="116"/>
      <c r="BY226" s="116"/>
      <c r="BZ226" s="116"/>
      <c r="CA226" s="116"/>
      <c r="CB226" s="116"/>
      <c r="CC226" s="116"/>
      <c r="CD226" s="116"/>
      <c r="CE226" s="116"/>
      <c r="CF226" s="116"/>
      <c r="CG226" s="116"/>
      <c r="CH226" s="116"/>
      <c r="CI226" s="116"/>
      <c r="CJ226" s="116"/>
      <c r="CK226" s="116"/>
      <c r="CL226" s="116"/>
      <c r="CM226" s="116"/>
      <c r="CN226" s="116"/>
      <c r="CO226" s="116"/>
      <c r="CP226" s="116"/>
      <c r="CQ226" s="116"/>
      <c r="CR226" s="116"/>
      <c r="CS226" s="116"/>
      <c r="CT226" s="116"/>
      <c r="CU226" s="116"/>
      <c r="CV226" s="116"/>
      <c r="CW226" s="116"/>
      <c r="CX226" s="116"/>
      <c r="CY226" s="116"/>
      <c r="CZ226" s="116"/>
      <c r="DA226" s="116"/>
      <c r="DB226" s="116"/>
      <c r="DC226" s="116"/>
      <c r="DD226" s="116"/>
      <c r="DE226" s="116"/>
      <c r="DF226" s="116"/>
      <c r="DG226" s="116"/>
      <c r="DH226" s="116"/>
      <c r="DI226" s="116"/>
      <c r="DJ226" s="116"/>
      <c r="DK226" s="116"/>
      <c r="DL226" s="116"/>
      <c r="DM226" s="116"/>
      <c r="DN226" s="116"/>
      <c r="DO226" s="116"/>
      <c r="DP226" s="116"/>
      <c r="DQ226" s="116"/>
      <c r="DR226" s="116"/>
      <c r="DS226" s="116"/>
      <c r="DT226" s="116"/>
      <c r="DU226" s="116"/>
      <c r="DV226" s="116"/>
      <c r="DW226" s="116"/>
      <c r="DX226" s="116"/>
      <c r="DY226" s="116"/>
      <c r="DZ226" s="116"/>
      <c r="EA226" s="116"/>
      <c r="EB226" s="116"/>
      <c r="EC226" s="116"/>
      <c r="ED226" s="116"/>
      <c r="EE226" s="116"/>
      <c r="EF226" s="116"/>
    </row>
    <row r="227" spans="2:136" ht="14.5" x14ac:dyDescent="0.35">
      <c r="B227" s="255"/>
      <c r="C227" s="255"/>
      <c r="Y227" s="116"/>
      <c r="Z227" s="116"/>
      <c r="AA227" s="116"/>
      <c r="AB227" s="116"/>
      <c r="AC227" s="116"/>
      <c r="AD227" s="116" t="s">
        <v>7653</v>
      </c>
      <c r="AE227" s="116"/>
      <c r="AF227" s="116"/>
      <c r="AG227" s="116"/>
      <c r="AH227" s="116"/>
      <c r="AI227" s="116"/>
      <c r="AJ227" s="116"/>
      <c r="AK227" s="116"/>
      <c r="AL227" s="116"/>
      <c r="AM227" s="116"/>
      <c r="AN227" s="116"/>
      <c r="AO227" s="116"/>
      <c r="AP227" s="116"/>
      <c r="AQ227" s="116"/>
      <c r="AR227" s="116"/>
      <c r="AS227" s="116"/>
      <c r="AT227" s="116"/>
      <c r="AU227" s="116"/>
      <c r="AV227" s="116"/>
      <c r="AW227" s="116"/>
      <c r="AX227" s="116"/>
      <c r="AY227" s="116"/>
      <c r="AZ227" s="116"/>
      <c r="BA227" s="116"/>
      <c r="BB227" s="116"/>
      <c r="BC227" s="116"/>
      <c r="BD227" s="116"/>
      <c r="BE227" s="116"/>
      <c r="BF227" s="116"/>
      <c r="BG227" s="116"/>
      <c r="BH227" s="116"/>
      <c r="BI227" s="116"/>
      <c r="BJ227" s="116"/>
      <c r="BK227" s="116"/>
      <c r="BL227" s="116"/>
      <c r="BM227" s="116"/>
      <c r="BN227" s="116"/>
      <c r="BO227" s="116"/>
      <c r="BP227" s="116"/>
      <c r="BQ227" s="116"/>
      <c r="BR227" s="116"/>
      <c r="BS227" s="116"/>
      <c r="BT227" s="116"/>
      <c r="BU227" s="116"/>
      <c r="BV227" s="116"/>
      <c r="BW227" s="116"/>
      <c r="BX227" s="116"/>
      <c r="BY227" s="116"/>
      <c r="BZ227" s="116"/>
      <c r="CA227" s="116"/>
      <c r="CB227" s="116"/>
      <c r="CC227" s="116"/>
      <c r="CD227" s="116"/>
      <c r="CE227" s="116"/>
      <c r="CF227" s="116"/>
      <c r="CG227" s="116"/>
      <c r="CH227" s="116"/>
      <c r="CI227" s="116"/>
      <c r="CJ227" s="116"/>
      <c r="CK227" s="116"/>
      <c r="CL227" s="116"/>
      <c r="CM227" s="116"/>
      <c r="CN227" s="116"/>
      <c r="CO227" s="116"/>
      <c r="CP227" s="116"/>
      <c r="CQ227" s="116"/>
      <c r="CR227" s="116"/>
      <c r="CS227" s="116"/>
      <c r="CT227" s="116"/>
      <c r="CU227" s="116"/>
      <c r="CV227" s="116"/>
      <c r="CW227" s="116"/>
      <c r="CX227" s="116"/>
      <c r="CY227" s="116"/>
      <c r="CZ227" s="116"/>
      <c r="DA227" s="116"/>
      <c r="DB227" s="116"/>
      <c r="DC227" s="116"/>
      <c r="DD227" s="116"/>
      <c r="DE227" s="116"/>
      <c r="DF227" s="116"/>
      <c r="DG227" s="116"/>
      <c r="DH227" s="116"/>
      <c r="DI227" s="116"/>
      <c r="DJ227" s="116"/>
      <c r="DK227" s="116"/>
      <c r="DL227" s="116"/>
      <c r="DM227" s="116"/>
      <c r="DN227" s="116"/>
      <c r="DO227" s="116"/>
      <c r="DP227" s="116"/>
      <c r="DQ227" s="116"/>
      <c r="DR227" s="116"/>
      <c r="DS227" s="116"/>
      <c r="DT227" s="116"/>
      <c r="DU227" s="116"/>
      <c r="DV227" s="116"/>
      <c r="DW227" s="116"/>
      <c r="DX227" s="116"/>
      <c r="DY227" s="116"/>
      <c r="DZ227" s="116"/>
      <c r="EA227" s="116"/>
      <c r="EB227" s="116"/>
      <c r="EC227" s="116"/>
      <c r="ED227" s="116"/>
      <c r="EE227" s="116"/>
      <c r="EF227" s="116"/>
    </row>
    <row r="228" spans="2:136" ht="14.5" x14ac:dyDescent="0.35">
      <c r="B228" s="255"/>
      <c r="C228" s="255"/>
      <c r="Y228" s="116"/>
      <c r="Z228" s="116"/>
      <c r="AA228" s="116"/>
      <c r="AB228" s="116"/>
      <c r="AC228" s="116"/>
      <c r="AD228" s="116" t="s">
        <v>7654</v>
      </c>
      <c r="AE228" s="116"/>
      <c r="AF228" s="116"/>
      <c r="AG228" s="116"/>
      <c r="AH228" s="116"/>
      <c r="AI228" s="116"/>
      <c r="AJ228" s="116"/>
      <c r="AK228" s="116"/>
      <c r="AL228" s="116"/>
      <c r="AM228" s="116"/>
      <c r="AN228" s="116"/>
      <c r="AO228" s="116"/>
      <c r="AP228" s="116"/>
      <c r="AQ228" s="116"/>
      <c r="AR228" s="116"/>
      <c r="AS228" s="116"/>
      <c r="AT228" s="116"/>
      <c r="AU228" s="116"/>
      <c r="AV228" s="116"/>
      <c r="AW228" s="116"/>
      <c r="AX228" s="116"/>
      <c r="AY228" s="116"/>
      <c r="AZ228" s="116"/>
      <c r="BA228" s="116"/>
      <c r="BB228" s="116"/>
      <c r="BC228" s="116"/>
      <c r="BD228" s="116"/>
      <c r="BE228" s="116"/>
      <c r="BF228" s="116"/>
      <c r="BG228" s="116"/>
      <c r="BH228" s="116"/>
      <c r="BI228" s="116"/>
      <c r="BJ228" s="116"/>
      <c r="BK228" s="116"/>
      <c r="BL228" s="116"/>
      <c r="BM228" s="116"/>
      <c r="BN228" s="116"/>
      <c r="BO228" s="116"/>
      <c r="BP228" s="116"/>
      <c r="BQ228" s="116"/>
      <c r="BR228" s="116"/>
      <c r="BS228" s="116"/>
      <c r="BT228" s="116"/>
      <c r="BU228" s="116"/>
      <c r="BV228" s="116"/>
      <c r="BW228" s="116"/>
      <c r="BX228" s="116"/>
      <c r="BY228" s="116"/>
      <c r="BZ228" s="116"/>
      <c r="CA228" s="116"/>
      <c r="CB228" s="116"/>
      <c r="CC228" s="116"/>
      <c r="CD228" s="116"/>
      <c r="CE228" s="116"/>
      <c r="CF228" s="116"/>
      <c r="CG228" s="116"/>
      <c r="CH228" s="116"/>
      <c r="CI228" s="116"/>
      <c r="CJ228" s="116"/>
      <c r="CK228" s="116"/>
      <c r="CL228" s="116"/>
      <c r="CM228" s="116"/>
      <c r="CN228" s="116"/>
      <c r="CO228" s="116"/>
      <c r="CP228" s="116"/>
      <c r="CQ228" s="116"/>
      <c r="CR228" s="116"/>
      <c r="CS228" s="116"/>
      <c r="CT228" s="116"/>
      <c r="CU228" s="116"/>
      <c r="CV228" s="116"/>
      <c r="CW228" s="116"/>
      <c r="CX228" s="116"/>
      <c r="CY228" s="116"/>
      <c r="CZ228" s="116"/>
      <c r="DA228" s="116"/>
      <c r="DB228" s="116"/>
      <c r="DC228" s="116"/>
      <c r="DD228" s="116"/>
      <c r="DE228" s="116"/>
      <c r="DF228" s="116"/>
      <c r="DG228" s="116"/>
      <c r="DH228" s="116"/>
      <c r="DI228" s="116"/>
      <c r="DJ228" s="116"/>
      <c r="DK228" s="116"/>
      <c r="DL228" s="116"/>
      <c r="DM228" s="116"/>
      <c r="DN228" s="116"/>
      <c r="DO228" s="116"/>
      <c r="DP228" s="116"/>
      <c r="DQ228" s="116"/>
      <c r="DR228" s="116"/>
      <c r="DS228" s="116"/>
      <c r="DT228" s="116"/>
      <c r="DU228" s="116"/>
      <c r="DV228" s="116"/>
      <c r="DW228" s="116"/>
      <c r="DX228" s="116"/>
      <c r="DY228" s="116"/>
      <c r="DZ228" s="116"/>
      <c r="EA228" s="116"/>
      <c r="EB228" s="116"/>
      <c r="EC228" s="116"/>
      <c r="ED228" s="116"/>
      <c r="EE228" s="116"/>
      <c r="EF228" s="116"/>
    </row>
    <row r="229" spans="2:136" ht="14.5" x14ac:dyDescent="0.35">
      <c r="B229" s="255"/>
      <c r="C229" s="255"/>
      <c r="Y229" s="116"/>
      <c r="Z229" s="116"/>
      <c r="AA229" s="116"/>
      <c r="AB229" s="116"/>
      <c r="AC229" s="116"/>
      <c r="AD229" s="116" t="s">
        <v>7655</v>
      </c>
      <c r="AE229" s="116"/>
      <c r="AF229" s="116"/>
      <c r="AG229" s="116"/>
      <c r="AH229" s="116"/>
      <c r="AI229" s="116"/>
      <c r="AJ229" s="116"/>
      <c r="AK229" s="116"/>
      <c r="AL229" s="116"/>
      <c r="AM229" s="116"/>
      <c r="AN229" s="116"/>
      <c r="AO229" s="116"/>
      <c r="AP229" s="116"/>
      <c r="AQ229" s="116"/>
      <c r="AR229" s="116"/>
      <c r="AS229" s="116"/>
      <c r="AT229" s="116"/>
      <c r="AU229" s="116"/>
      <c r="AV229" s="116"/>
      <c r="AW229" s="116"/>
      <c r="AX229" s="116"/>
      <c r="AY229" s="116"/>
      <c r="AZ229" s="116"/>
      <c r="BA229" s="116"/>
      <c r="BB229" s="116"/>
      <c r="BC229" s="116"/>
      <c r="BD229" s="116"/>
      <c r="BE229" s="116"/>
      <c r="BF229" s="116"/>
      <c r="BG229" s="116"/>
      <c r="BH229" s="116"/>
      <c r="BI229" s="116"/>
      <c r="BJ229" s="116"/>
      <c r="BK229" s="116"/>
      <c r="BL229" s="116"/>
      <c r="BM229" s="116"/>
      <c r="BN229" s="116"/>
      <c r="BO229" s="116"/>
      <c r="BP229" s="116"/>
      <c r="BQ229" s="116"/>
      <c r="BR229" s="116"/>
      <c r="BS229" s="116"/>
      <c r="BT229" s="116"/>
      <c r="BU229" s="116"/>
      <c r="BV229" s="116"/>
      <c r="BW229" s="116"/>
      <c r="BX229" s="116"/>
      <c r="BY229" s="116"/>
      <c r="BZ229" s="116"/>
      <c r="CA229" s="116"/>
      <c r="CB229" s="116"/>
      <c r="CC229" s="116"/>
      <c r="CD229" s="116"/>
      <c r="CE229" s="116"/>
      <c r="CF229" s="116"/>
      <c r="CG229" s="116"/>
      <c r="CH229" s="116"/>
      <c r="CI229" s="116"/>
      <c r="CJ229" s="116"/>
      <c r="CK229" s="116"/>
      <c r="CL229" s="116"/>
      <c r="CM229" s="116"/>
      <c r="CN229" s="116"/>
      <c r="CO229" s="116"/>
      <c r="CP229" s="116"/>
      <c r="CQ229" s="116"/>
      <c r="CR229" s="116"/>
      <c r="CS229" s="116"/>
      <c r="CT229" s="116"/>
      <c r="CU229" s="116"/>
      <c r="CV229" s="116"/>
      <c r="CW229" s="116"/>
      <c r="CX229" s="116"/>
      <c r="CY229" s="116"/>
      <c r="CZ229" s="116"/>
      <c r="DA229" s="116"/>
      <c r="DB229" s="116"/>
      <c r="DC229" s="116"/>
      <c r="DD229" s="116"/>
      <c r="DE229" s="116"/>
      <c r="DF229" s="116"/>
      <c r="DG229" s="116"/>
      <c r="DH229" s="116"/>
      <c r="DI229" s="116"/>
      <c r="DJ229" s="116"/>
      <c r="DK229" s="116"/>
      <c r="DL229" s="116"/>
      <c r="DM229" s="116"/>
      <c r="DN229" s="116"/>
      <c r="DO229" s="116"/>
      <c r="DP229" s="116"/>
      <c r="DQ229" s="116"/>
      <c r="DR229" s="116"/>
      <c r="DS229" s="116"/>
      <c r="DT229" s="116"/>
      <c r="DU229" s="116"/>
      <c r="DV229" s="116"/>
      <c r="DW229" s="116"/>
      <c r="DX229" s="116"/>
      <c r="DY229" s="116"/>
      <c r="DZ229" s="116"/>
      <c r="EA229" s="116"/>
      <c r="EB229" s="116"/>
      <c r="EC229" s="116"/>
      <c r="ED229" s="116"/>
      <c r="EE229" s="116"/>
      <c r="EF229" s="116"/>
    </row>
    <row r="230" spans="2:136" ht="14.5" x14ac:dyDescent="0.35">
      <c r="B230" s="255"/>
      <c r="C230" s="255"/>
      <c r="Y230" s="116"/>
      <c r="Z230" s="116"/>
      <c r="AA230" s="116"/>
      <c r="AB230" s="116"/>
      <c r="AC230" s="116"/>
      <c r="AD230" s="116" t="s">
        <v>7656</v>
      </c>
      <c r="AE230" s="116"/>
      <c r="AF230" s="116"/>
      <c r="AG230" s="116"/>
      <c r="AH230" s="116"/>
      <c r="AI230" s="116"/>
      <c r="AJ230" s="116"/>
      <c r="AK230" s="116"/>
      <c r="AL230" s="116"/>
      <c r="AM230" s="116"/>
      <c r="AN230" s="116"/>
      <c r="AO230" s="116"/>
      <c r="AP230" s="116"/>
      <c r="AQ230" s="116"/>
      <c r="AR230" s="116"/>
      <c r="AS230" s="116"/>
      <c r="AT230" s="116"/>
      <c r="AU230" s="116"/>
      <c r="AV230" s="116"/>
      <c r="AW230" s="116"/>
      <c r="AX230" s="116"/>
      <c r="AY230" s="116"/>
      <c r="AZ230" s="116"/>
      <c r="BA230" s="116"/>
      <c r="BB230" s="116"/>
      <c r="BC230" s="116"/>
      <c r="BD230" s="116"/>
      <c r="BE230" s="116"/>
      <c r="BF230" s="116"/>
      <c r="BG230" s="116"/>
      <c r="BH230" s="116"/>
      <c r="BI230" s="116"/>
      <c r="BJ230" s="116"/>
      <c r="BK230" s="116"/>
      <c r="BL230" s="116"/>
      <c r="BM230" s="116"/>
      <c r="BN230" s="116"/>
      <c r="BO230" s="116"/>
      <c r="BP230" s="116"/>
      <c r="BQ230" s="116"/>
      <c r="BR230" s="116"/>
      <c r="BS230" s="116"/>
      <c r="BT230" s="116"/>
      <c r="BU230" s="116"/>
      <c r="BV230" s="116"/>
      <c r="BW230" s="116"/>
      <c r="BX230" s="116"/>
      <c r="BY230" s="116"/>
      <c r="BZ230" s="116"/>
      <c r="CA230" s="116"/>
      <c r="CB230" s="116"/>
      <c r="CC230" s="116"/>
      <c r="CD230" s="116"/>
      <c r="CE230" s="116"/>
      <c r="CF230" s="116"/>
      <c r="CG230" s="116"/>
      <c r="CH230" s="116"/>
      <c r="CI230" s="116"/>
      <c r="CJ230" s="116"/>
      <c r="CK230" s="116"/>
      <c r="CL230" s="116"/>
      <c r="CM230" s="116"/>
      <c r="CN230" s="116"/>
      <c r="CO230" s="116"/>
      <c r="CP230" s="116"/>
      <c r="CQ230" s="116"/>
      <c r="CR230" s="116"/>
      <c r="CS230" s="116"/>
      <c r="CT230" s="116"/>
      <c r="CU230" s="116"/>
      <c r="CV230" s="116"/>
      <c r="CW230" s="116"/>
      <c r="CX230" s="116"/>
      <c r="CY230" s="116"/>
      <c r="CZ230" s="116"/>
      <c r="DA230" s="116"/>
      <c r="DB230" s="116"/>
      <c r="DC230" s="116"/>
      <c r="DD230" s="116"/>
      <c r="DE230" s="116"/>
      <c r="DF230" s="116"/>
      <c r="DG230" s="116"/>
      <c r="DH230" s="116"/>
      <c r="DI230" s="116"/>
      <c r="DJ230" s="116"/>
      <c r="DK230" s="116"/>
      <c r="DL230" s="116"/>
      <c r="DM230" s="116"/>
      <c r="DN230" s="116"/>
      <c r="DO230" s="116"/>
      <c r="DP230" s="116"/>
      <c r="DQ230" s="116"/>
      <c r="DR230" s="116"/>
      <c r="DS230" s="116"/>
      <c r="DT230" s="116"/>
      <c r="DU230" s="116"/>
      <c r="DV230" s="116"/>
      <c r="DW230" s="116"/>
      <c r="DX230" s="116"/>
      <c r="DY230" s="116"/>
      <c r="DZ230" s="116"/>
      <c r="EA230" s="116"/>
      <c r="EB230" s="116"/>
      <c r="EC230" s="116"/>
      <c r="ED230" s="116"/>
      <c r="EE230" s="116"/>
      <c r="EF230" s="116"/>
    </row>
    <row r="231" spans="2:136" ht="14.5" x14ac:dyDescent="0.35">
      <c r="B231" s="255"/>
      <c r="C231" s="255"/>
      <c r="Y231" s="116"/>
      <c r="Z231" s="116"/>
      <c r="AA231" s="116"/>
      <c r="AB231" s="116"/>
      <c r="AC231" s="116"/>
      <c r="AD231" s="116" t="s">
        <v>7657</v>
      </c>
      <c r="AE231" s="116"/>
      <c r="AF231" s="116"/>
      <c r="AG231" s="116"/>
      <c r="AH231" s="116"/>
      <c r="AI231" s="116"/>
      <c r="AJ231" s="116"/>
      <c r="AK231" s="116"/>
      <c r="AL231" s="116"/>
      <c r="AM231" s="116"/>
      <c r="AN231" s="116"/>
      <c r="AO231" s="116"/>
      <c r="AP231" s="116"/>
      <c r="AQ231" s="116"/>
      <c r="AR231" s="116"/>
      <c r="AS231" s="116"/>
      <c r="AT231" s="116"/>
      <c r="AU231" s="116"/>
      <c r="AV231" s="116"/>
      <c r="AW231" s="116"/>
      <c r="AX231" s="116"/>
      <c r="AY231" s="116"/>
      <c r="AZ231" s="116"/>
      <c r="BA231" s="116"/>
      <c r="BB231" s="116"/>
      <c r="BC231" s="116"/>
      <c r="BD231" s="116"/>
      <c r="BE231" s="116"/>
      <c r="BF231" s="116"/>
      <c r="BG231" s="116"/>
      <c r="BH231" s="116"/>
      <c r="BI231" s="116"/>
      <c r="BJ231" s="116"/>
      <c r="BK231" s="116"/>
      <c r="BL231" s="116"/>
      <c r="BM231" s="116"/>
      <c r="BN231" s="116"/>
      <c r="BO231" s="116"/>
      <c r="BP231" s="116"/>
      <c r="BQ231" s="116"/>
      <c r="BR231" s="116"/>
      <c r="BS231" s="116"/>
      <c r="BT231" s="116"/>
      <c r="BU231" s="116"/>
      <c r="BV231" s="116"/>
      <c r="BW231" s="116"/>
      <c r="BX231" s="116"/>
      <c r="BY231" s="116"/>
      <c r="BZ231" s="116"/>
      <c r="CA231" s="116"/>
      <c r="CB231" s="116"/>
      <c r="CC231" s="116"/>
      <c r="CD231" s="116"/>
      <c r="CE231" s="116"/>
      <c r="CF231" s="116"/>
      <c r="CG231" s="116"/>
      <c r="CH231" s="116"/>
      <c r="CI231" s="116"/>
      <c r="CJ231" s="116"/>
      <c r="CK231" s="116"/>
      <c r="CL231" s="116"/>
      <c r="CM231" s="116"/>
      <c r="CN231" s="116"/>
      <c r="CO231" s="116"/>
      <c r="CP231" s="116"/>
      <c r="CQ231" s="116"/>
      <c r="CR231" s="116"/>
      <c r="CS231" s="116"/>
      <c r="CT231" s="116"/>
      <c r="CU231" s="116"/>
      <c r="CV231" s="116"/>
      <c r="CW231" s="116"/>
      <c r="CX231" s="116"/>
      <c r="CY231" s="116"/>
      <c r="CZ231" s="116"/>
      <c r="DA231" s="116"/>
      <c r="DB231" s="116"/>
      <c r="DC231" s="116"/>
      <c r="DD231" s="116"/>
      <c r="DE231" s="116"/>
      <c r="DF231" s="116"/>
      <c r="DG231" s="116"/>
      <c r="DH231" s="116"/>
      <c r="DI231" s="116"/>
      <c r="DJ231" s="116"/>
      <c r="DK231" s="116"/>
      <c r="DL231" s="116"/>
      <c r="DM231" s="116"/>
      <c r="DN231" s="116"/>
      <c r="DO231" s="116"/>
      <c r="DP231" s="116"/>
      <c r="DQ231" s="116"/>
      <c r="DR231" s="116"/>
      <c r="DS231" s="116"/>
      <c r="DT231" s="116"/>
      <c r="DU231" s="116"/>
      <c r="DV231" s="116"/>
      <c r="DW231" s="116"/>
      <c r="DX231" s="116"/>
      <c r="DY231" s="116"/>
      <c r="DZ231" s="116"/>
      <c r="EA231" s="116"/>
      <c r="EB231" s="116"/>
      <c r="EC231" s="116"/>
      <c r="ED231" s="116"/>
      <c r="EE231" s="116"/>
      <c r="EF231" s="116"/>
    </row>
    <row r="232" spans="2:136" ht="14.5" x14ac:dyDescent="0.35">
      <c r="B232" s="255"/>
      <c r="C232" s="255"/>
      <c r="Y232" s="116"/>
      <c r="Z232" s="116"/>
      <c r="AA232" s="116"/>
      <c r="AB232" s="116"/>
      <c r="AC232" s="116"/>
      <c r="AD232" s="116" t="s">
        <v>7658</v>
      </c>
      <c r="AE232" s="116"/>
      <c r="AF232" s="116"/>
      <c r="AG232" s="116"/>
      <c r="AH232" s="116"/>
      <c r="AI232" s="116"/>
      <c r="AJ232" s="116"/>
      <c r="AK232" s="116"/>
      <c r="AL232" s="116"/>
      <c r="AM232" s="116"/>
      <c r="AN232" s="116"/>
      <c r="AO232" s="116"/>
      <c r="AP232" s="116"/>
      <c r="AQ232" s="116"/>
      <c r="AR232" s="116"/>
      <c r="AS232" s="116"/>
      <c r="AT232" s="116"/>
      <c r="AU232" s="116"/>
      <c r="AV232" s="116"/>
      <c r="AW232" s="116"/>
      <c r="AX232" s="116"/>
      <c r="AY232" s="116"/>
      <c r="AZ232" s="116"/>
      <c r="BA232" s="116"/>
      <c r="BB232" s="116"/>
      <c r="BC232" s="116"/>
      <c r="BD232" s="116"/>
      <c r="BE232" s="116"/>
      <c r="BF232" s="116"/>
      <c r="BG232" s="116"/>
      <c r="BH232" s="116"/>
      <c r="BI232" s="116"/>
      <c r="BJ232" s="116"/>
      <c r="BK232" s="116"/>
      <c r="BL232" s="116"/>
      <c r="BM232" s="116"/>
      <c r="BN232" s="116"/>
      <c r="BO232" s="116"/>
      <c r="BP232" s="116"/>
      <c r="BQ232" s="116"/>
      <c r="BR232" s="116"/>
      <c r="BS232" s="116"/>
      <c r="BT232" s="116"/>
      <c r="BU232" s="116"/>
      <c r="BV232" s="116"/>
      <c r="BW232" s="116"/>
      <c r="BX232" s="116"/>
      <c r="BY232" s="116"/>
      <c r="BZ232" s="116"/>
      <c r="CA232" s="116"/>
      <c r="CB232" s="116"/>
      <c r="CC232" s="116"/>
      <c r="CD232" s="116"/>
      <c r="CE232" s="116"/>
      <c r="CF232" s="116"/>
      <c r="CG232" s="116"/>
      <c r="CH232" s="116"/>
      <c r="CI232" s="116"/>
      <c r="CJ232" s="116"/>
      <c r="CK232" s="116"/>
      <c r="CL232" s="116"/>
      <c r="CM232" s="116"/>
      <c r="CN232" s="116"/>
      <c r="CO232" s="116"/>
      <c r="CP232" s="116"/>
      <c r="CQ232" s="116"/>
      <c r="CR232" s="116"/>
      <c r="CS232" s="116"/>
      <c r="CT232" s="116"/>
      <c r="CU232" s="116"/>
      <c r="CV232" s="116"/>
      <c r="CW232" s="116"/>
      <c r="CX232" s="116"/>
      <c r="CY232" s="116"/>
      <c r="CZ232" s="116"/>
      <c r="DA232" s="116"/>
      <c r="DB232" s="116"/>
      <c r="DC232" s="116"/>
      <c r="DD232" s="116"/>
      <c r="DE232" s="116"/>
      <c r="DF232" s="116"/>
      <c r="DG232" s="116"/>
      <c r="DH232" s="116"/>
      <c r="DI232" s="116"/>
      <c r="DJ232" s="116"/>
      <c r="DK232" s="116"/>
      <c r="DL232" s="116"/>
      <c r="DM232" s="116"/>
      <c r="DN232" s="116"/>
      <c r="DO232" s="116"/>
      <c r="DP232" s="116"/>
      <c r="DQ232" s="116"/>
      <c r="DR232" s="116"/>
      <c r="DS232" s="116"/>
      <c r="DT232" s="116"/>
      <c r="DU232" s="116"/>
      <c r="DV232" s="116"/>
      <c r="DW232" s="116"/>
      <c r="DX232" s="116"/>
      <c r="DY232" s="116"/>
      <c r="DZ232" s="116"/>
      <c r="EA232" s="116"/>
      <c r="EB232" s="116"/>
      <c r="EC232" s="116"/>
      <c r="ED232" s="116"/>
      <c r="EE232" s="116"/>
      <c r="EF232" s="116"/>
    </row>
    <row r="233" spans="2:136" ht="14.5" x14ac:dyDescent="0.35">
      <c r="B233" s="255"/>
      <c r="C233" s="255"/>
      <c r="Y233" s="116"/>
      <c r="Z233" s="116"/>
      <c r="AA233" s="116"/>
      <c r="AB233" s="116"/>
      <c r="AC233" s="116"/>
      <c r="AD233" s="116" t="s">
        <v>7659</v>
      </c>
      <c r="AE233" s="116"/>
      <c r="AF233" s="116"/>
      <c r="AG233" s="116"/>
      <c r="AH233" s="116"/>
      <c r="AI233" s="116"/>
      <c r="AJ233" s="116"/>
      <c r="AK233" s="116"/>
      <c r="AL233" s="116"/>
      <c r="AM233" s="116"/>
      <c r="AN233" s="116"/>
      <c r="AO233" s="116"/>
      <c r="AP233" s="116"/>
      <c r="AQ233" s="116"/>
      <c r="AR233" s="116"/>
      <c r="AS233" s="116"/>
      <c r="AT233" s="116"/>
      <c r="AU233" s="116"/>
      <c r="AV233" s="116"/>
      <c r="AW233" s="116"/>
      <c r="AX233" s="116"/>
      <c r="AY233" s="116"/>
      <c r="AZ233" s="116"/>
      <c r="BA233" s="116"/>
      <c r="BB233" s="116"/>
      <c r="BC233" s="116"/>
      <c r="BD233" s="116"/>
      <c r="BE233" s="116"/>
      <c r="BF233" s="116"/>
      <c r="BG233" s="116"/>
      <c r="BH233" s="116"/>
      <c r="BI233" s="116"/>
      <c r="BJ233" s="116"/>
      <c r="BK233" s="116"/>
      <c r="BL233" s="116"/>
      <c r="BM233" s="116"/>
      <c r="BN233" s="116"/>
      <c r="BO233" s="116"/>
      <c r="BP233" s="116"/>
      <c r="BQ233" s="116"/>
      <c r="BR233" s="116"/>
      <c r="BS233" s="116"/>
      <c r="BT233" s="116"/>
      <c r="BU233" s="116"/>
      <c r="BV233" s="116"/>
      <c r="BW233" s="116"/>
      <c r="BX233" s="116"/>
      <c r="BY233" s="116"/>
      <c r="BZ233" s="116"/>
      <c r="CA233" s="116"/>
      <c r="CB233" s="116"/>
      <c r="CC233" s="116"/>
      <c r="CD233" s="116"/>
      <c r="CE233" s="116"/>
      <c r="CF233" s="116"/>
      <c r="CG233" s="116"/>
      <c r="CH233" s="116"/>
      <c r="CI233" s="116"/>
      <c r="CJ233" s="116"/>
      <c r="CK233" s="116"/>
      <c r="CL233" s="116"/>
      <c r="CM233" s="116"/>
      <c r="CN233" s="116"/>
      <c r="CO233" s="116"/>
      <c r="CP233" s="116"/>
      <c r="CQ233" s="116"/>
      <c r="CR233" s="116"/>
      <c r="CS233" s="116"/>
      <c r="CT233" s="116"/>
      <c r="CU233" s="116"/>
      <c r="CV233" s="116"/>
      <c r="CW233" s="116"/>
      <c r="CX233" s="116"/>
      <c r="CY233" s="116"/>
      <c r="CZ233" s="116"/>
      <c r="DA233" s="116"/>
      <c r="DB233" s="116"/>
      <c r="DC233" s="116"/>
      <c r="DD233" s="116"/>
      <c r="DE233" s="116"/>
      <c r="DF233" s="116"/>
      <c r="DG233" s="116"/>
      <c r="DH233" s="116"/>
      <c r="DI233" s="116"/>
      <c r="DJ233" s="116"/>
      <c r="DK233" s="116"/>
      <c r="DL233" s="116"/>
      <c r="DM233" s="116"/>
      <c r="DN233" s="116"/>
      <c r="DO233" s="116"/>
      <c r="DP233" s="116"/>
      <c r="DQ233" s="116"/>
      <c r="DR233" s="116"/>
      <c r="DS233" s="116"/>
      <c r="DT233" s="116"/>
      <c r="DU233" s="116"/>
      <c r="DV233" s="116"/>
      <c r="DW233" s="116"/>
      <c r="DX233" s="116"/>
      <c r="DY233" s="116"/>
      <c r="DZ233" s="116"/>
      <c r="EA233" s="116"/>
      <c r="EB233" s="116"/>
      <c r="EC233" s="116"/>
      <c r="ED233" s="116"/>
      <c r="EE233" s="116"/>
      <c r="EF233" s="116"/>
    </row>
    <row r="234" spans="2:136" ht="14.5" x14ac:dyDescent="0.35">
      <c r="B234" s="255"/>
      <c r="C234" s="255"/>
      <c r="Y234" s="116"/>
      <c r="Z234" s="116"/>
      <c r="AA234" s="116"/>
      <c r="AB234" s="116"/>
      <c r="AC234" s="116"/>
      <c r="AD234" s="116" t="s">
        <v>7660</v>
      </c>
      <c r="AE234" s="116"/>
      <c r="AF234" s="116"/>
      <c r="AG234" s="116"/>
      <c r="AH234" s="116"/>
      <c r="AI234" s="116"/>
      <c r="AJ234" s="116"/>
      <c r="AK234" s="116"/>
      <c r="AL234" s="116"/>
      <c r="AM234" s="116"/>
      <c r="AN234" s="116"/>
      <c r="AO234" s="116"/>
      <c r="AP234" s="116"/>
      <c r="AQ234" s="116"/>
      <c r="AR234" s="116"/>
      <c r="AS234" s="116"/>
      <c r="AT234" s="116"/>
      <c r="AU234" s="116"/>
      <c r="AV234" s="116"/>
      <c r="AW234" s="116"/>
      <c r="AX234" s="116"/>
      <c r="AY234" s="116"/>
      <c r="AZ234" s="116"/>
      <c r="BA234" s="116"/>
      <c r="BB234" s="116"/>
      <c r="BC234" s="116"/>
      <c r="BD234" s="116"/>
      <c r="BE234" s="116"/>
      <c r="BF234" s="116"/>
      <c r="BG234" s="116"/>
      <c r="BH234" s="116"/>
      <c r="BI234" s="116"/>
      <c r="BJ234" s="116"/>
      <c r="BK234" s="116"/>
      <c r="BL234" s="116"/>
      <c r="BM234" s="116"/>
      <c r="BN234" s="116"/>
      <c r="BO234" s="116"/>
      <c r="BP234" s="116"/>
      <c r="BQ234" s="116"/>
      <c r="BR234" s="116"/>
      <c r="BS234" s="116"/>
      <c r="BT234" s="116"/>
      <c r="BU234" s="116"/>
      <c r="BV234" s="116"/>
      <c r="BW234" s="116"/>
      <c r="BX234" s="116"/>
      <c r="BY234" s="116"/>
      <c r="BZ234" s="116"/>
      <c r="CA234" s="116"/>
      <c r="CB234" s="116"/>
      <c r="CC234" s="116"/>
      <c r="CD234" s="116"/>
      <c r="CE234" s="116"/>
      <c r="CF234" s="116"/>
      <c r="CG234" s="116"/>
      <c r="CH234" s="116"/>
      <c r="CI234" s="116"/>
      <c r="CJ234" s="116"/>
      <c r="CK234" s="116"/>
      <c r="CL234" s="116"/>
      <c r="CM234" s="116"/>
      <c r="CN234" s="116"/>
      <c r="CO234" s="116"/>
      <c r="CP234" s="116"/>
      <c r="CQ234" s="116"/>
      <c r="CR234" s="116"/>
      <c r="CS234" s="116"/>
      <c r="CT234" s="116"/>
      <c r="CU234" s="116"/>
      <c r="CV234" s="116"/>
      <c r="CW234" s="116"/>
      <c r="CX234" s="116"/>
      <c r="CY234" s="116"/>
      <c r="CZ234" s="116"/>
      <c r="DA234" s="116"/>
      <c r="DB234" s="116"/>
      <c r="DC234" s="116"/>
      <c r="DD234" s="116"/>
      <c r="DE234" s="116"/>
      <c r="DF234" s="116"/>
      <c r="DG234" s="116"/>
      <c r="DH234" s="116"/>
      <c r="DI234" s="116"/>
      <c r="DJ234" s="116"/>
      <c r="DK234" s="116"/>
      <c r="DL234" s="116"/>
      <c r="DM234" s="116"/>
      <c r="DN234" s="116"/>
      <c r="DO234" s="116"/>
      <c r="DP234" s="116"/>
      <c r="DQ234" s="116"/>
      <c r="DR234" s="116"/>
      <c r="DS234" s="116"/>
      <c r="DT234" s="116"/>
      <c r="DU234" s="116"/>
      <c r="DV234" s="116"/>
      <c r="DW234" s="116"/>
      <c r="DX234" s="116"/>
      <c r="DY234" s="116"/>
      <c r="DZ234" s="116"/>
      <c r="EA234" s="116"/>
      <c r="EB234" s="116"/>
      <c r="EC234" s="116"/>
      <c r="ED234" s="116"/>
      <c r="EE234" s="116"/>
      <c r="EF234" s="116"/>
    </row>
    <row r="235" spans="2:136" ht="14.5" x14ac:dyDescent="0.35">
      <c r="B235" s="255"/>
      <c r="C235" s="255"/>
      <c r="Y235" s="116"/>
      <c r="Z235" s="116"/>
      <c r="AA235" s="116"/>
      <c r="AB235" s="116"/>
      <c r="AC235" s="116"/>
      <c r="AD235" s="116" t="s">
        <v>7661</v>
      </c>
      <c r="AE235" s="116"/>
      <c r="AF235" s="116"/>
      <c r="AG235" s="116"/>
      <c r="AH235" s="116"/>
      <c r="AI235" s="116"/>
      <c r="AJ235" s="116"/>
      <c r="AK235" s="116"/>
      <c r="AL235" s="116"/>
      <c r="AM235" s="116"/>
      <c r="AN235" s="116"/>
      <c r="AO235" s="116"/>
      <c r="AP235" s="116"/>
      <c r="AQ235" s="116"/>
      <c r="AR235" s="116"/>
      <c r="AS235" s="116"/>
      <c r="AT235" s="116"/>
      <c r="AU235" s="116"/>
      <c r="AV235" s="116"/>
      <c r="AW235" s="116"/>
      <c r="AX235" s="116"/>
      <c r="AY235" s="116"/>
      <c r="AZ235" s="116"/>
      <c r="BA235" s="116"/>
      <c r="BB235" s="116"/>
      <c r="BC235" s="116"/>
      <c r="BD235" s="116"/>
      <c r="BE235" s="116"/>
      <c r="BF235" s="116"/>
      <c r="BG235" s="116"/>
      <c r="BH235" s="116"/>
      <c r="BI235" s="116"/>
      <c r="BJ235" s="116"/>
      <c r="BK235" s="116"/>
      <c r="BL235" s="116"/>
      <c r="BM235" s="116"/>
      <c r="BN235" s="116"/>
      <c r="BO235" s="116"/>
      <c r="BP235" s="116"/>
      <c r="BQ235" s="116"/>
      <c r="BR235" s="116"/>
      <c r="BS235" s="116"/>
      <c r="BT235" s="116"/>
      <c r="BU235" s="116"/>
      <c r="BV235" s="116"/>
      <c r="BW235" s="116"/>
      <c r="BX235" s="116"/>
      <c r="BY235" s="116"/>
      <c r="BZ235" s="116"/>
      <c r="CA235" s="116"/>
      <c r="CB235" s="116"/>
      <c r="CC235" s="116"/>
      <c r="CD235" s="116"/>
      <c r="CE235" s="116"/>
      <c r="CF235" s="116"/>
      <c r="CG235" s="116"/>
      <c r="CH235" s="116"/>
      <c r="CI235" s="116"/>
      <c r="CJ235" s="116"/>
      <c r="CK235" s="116"/>
      <c r="CL235" s="116"/>
      <c r="CM235" s="116"/>
      <c r="CN235" s="116"/>
      <c r="CO235" s="116"/>
      <c r="CP235" s="116"/>
      <c r="CQ235" s="116"/>
      <c r="CR235" s="116"/>
      <c r="CS235" s="116"/>
      <c r="CT235" s="116"/>
      <c r="CU235" s="116"/>
      <c r="CV235" s="116"/>
      <c r="CW235" s="116"/>
      <c r="CX235" s="116"/>
      <c r="CY235" s="116"/>
      <c r="CZ235" s="116"/>
      <c r="DA235" s="116"/>
      <c r="DB235" s="116"/>
      <c r="DC235" s="116"/>
      <c r="DD235" s="116"/>
      <c r="DE235" s="116"/>
      <c r="DF235" s="116"/>
      <c r="DG235" s="116"/>
      <c r="DH235" s="116"/>
      <c r="DI235" s="116"/>
      <c r="DJ235" s="116"/>
      <c r="DK235" s="116"/>
      <c r="DL235" s="116"/>
      <c r="DM235" s="116"/>
      <c r="DN235" s="116"/>
      <c r="DO235" s="116"/>
      <c r="DP235" s="116"/>
      <c r="DQ235" s="116"/>
      <c r="DR235" s="116"/>
      <c r="DS235" s="116"/>
      <c r="DT235" s="116"/>
      <c r="DU235" s="116"/>
      <c r="DV235" s="116"/>
      <c r="DW235" s="116"/>
      <c r="DX235" s="116"/>
      <c r="DY235" s="116"/>
      <c r="DZ235" s="116"/>
      <c r="EA235" s="116"/>
      <c r="EB235" s="116"/>
      <c r="EC235" s="116"/>
      <c r="ED235" s="116"/>
      <c r="EE235" s="116"/>
      <c r="EF235" s="116"/>
    </row>
    <row r="236" spans="2:136" ht="14.5" x14ac:dyDescent="0.35">
      <c r="B236" s="255"/>
      <c r="C236" s="255"/>
      <c r="Y236" s="116"/>
      <c r="Z236" s="116"/>
      <c r="AA236" s="116"/>
      <c r="AB236" s="116"/>
      <c r="AC236" s="116"/>
      <c r="AD236" s="116" t="s">
        <v>7662</v>
      </c>
      <c r="AE236" s="116"/>
      <c r="AF236" s="116"/>
      <c r="AG236" s="116"/>
      <c r="AH236" s="116"/>
      <c r="AI236" s="116"/>
      <c r="AJ236" s="116"/>
      <c r="AK236" s="116"/>
      <c r="AL236" s="116"/>
      <c r="AM236" s="116"/>
      <c r="AN236" s="116"/>
      <c r="AO236" s="116"/>
      <c r="AP236" s="116"/>
      <c r="AQ236" s="116"/>
      <c r="AR236" s="116"/>
      <c r="AS236" s="116"/>
      <c r="AT236" s="116"/>
      <c r="AU236" s="116"/>
      <c r="AV236" s="116"/>
      <c r="AW236" s="116"/>
      <c r="AX236" s="116"/>
      <c r="AY236" s="116"/>
      <c r="AZ236" s="116"/>
      <c r="BA236" s="116"/>
      <c r="BB236" s="116"/>
      <c r="BC236" s="116"/>
      <c r="BD236" s="116"/>
      <c r="BE236" s="116"/>
      <c r="BF236" s="116"/>
      <c r="BG236" s="116"/>
      <c r="BH236" s="116"/>
      <c r="BI236" s="116"/>
      <c r="BJ236" s="116"/>
      <c r="BK236" s="116"/>
      <c r="BL236" s="116"/>
      <c r="BM236" s="116"/>
      <c r="BN236" s="116"/>
      <c r="BO236" s="116"/>
      <c r="BP236" s="116"/>
      <c r="BQ236" s="116"/>
      <c r="BR236" s="116"/>
      <c r="BS236" s="116"/>
      <c r="BT236" s="116"/>
      <c r="BU236" s="116"/>
      <c r="BV236" s="116"/>
      <c r="BW236" s="116"/>
      <c r="BX236" s="116"/>
      <c r="BY236" s="116"/>
      <c r="BZ236" s="116"/>
      <c r="CA236" s="116"/>
      <c r="CB236" s="116"/>
      <c r="CC236" s="116"/>
      <c r="CD236" s="116"/>
      <c r="CE236" s="116"/>
      <c r="CF236" s="116"/>
      <c r="CG236" s="116"/>
      <c r="CH236" s="116"/>
      <c r="CI236" s="116"/>
      <c r="CJ236" s="116"/>
      <c r="CK236" s="116"/>
      <c r="CL236" s="116"/>
      <c r="CM236" s="116"/>
      <c r="CN236" s="116"/>
      <c r="CO236" s="116"/>
      <c r="CP236" s="116"/>
      <c r="CQ236" s="116"/>
      <c r="CR236" s="116"/>
      <c r="CS236" s="116"/>
      <c r="CT236" s="116"/>
      <c r="CU236" s="116"/>
      <c r="CV236" s="116"/>
      <c r="CW236" s="116"/>
      <c r="CX236" s="116"/>
      <c r="CY236" s="116"/>
      <c r="CZ236" s="116"/>
      <c r="DA236" s="116"/>
      <c r="DB236" s="116"/>
      <c r="DC236" s="116"/>
      <c r="DD236" s="116"/>
      <c r="DE236" s="116"/>
      <c r="DF236" s="116"/>
      <c r="DG236" s="116"/>
      <c r="DH236" s="116"/>
      <c r="DI236" s="116"/>
      <c r="DJ236" s="116"/>
      <c r="DK236" s="116"/>
      <c r="DL236" s="116"/>
      <c r="DM236" s="116"/>
      <c r="DN236" s="116"/>
      <c r="DO236" s="116"/>
      <c r="DP236" s="116"/>
      <c r="DQ236" s="116"/>
      <c r="DR236" s="116"/>
      <c r="DS236" s="116"/>
      <c r="DT236" s="116"/>
      <c r="DU236" s="116"/>
      <c r="DV236" s="116"/>
      <c r="DW236" s="116"/>
      <c r="DX236" s="116"/>
      <c r="DY236" s="116"/>
      <c r="DZ236" s="116"/>
      <c r="EA236" s="116"/>
      <c r="EB236" s="116"/>
      <c r="EC236" s="116"/>
      <c r="ED236" s="116"/>
      <c r="EE236" s="116"/>
      <c r="EF236" s="116"/>
    </row>
    <row r="237" spans="2:136" ht="14.5" x14ac:dyDescent="0.35">
      <c r="B237" s="255"/>
      <c r="C237" s="255"/>
      <c r="Y237" s="116"/>
      <c r="Z237" s="116"/>
      <c r="AA237" s="116"/>
      <c r="AB237" s="116"/>
      <c r="AC237" s="116"/>
      <c r="AD237" s="116" t="s">
        <v>7663</v>
      </c>
      <c r="AE237" s="116"/>
      <c r="AF237" s="116"/>
      <c r="AG237" s="116"/>
      <c r="AH237" s="116"/>
      <c r="AI237" s="116"/>
      <c r="AJ237" s="116"/>
      <c r="AK237" s="116"/>
      <c r="AL237" s="116"/>
      <c r="AM237" s="116"/>
      <c r="AN237" s="116"/>
      <c r="AO237" s="116"/>
      <c r="AP237" s="116"/>
      <c r="AQ237" s="116"/>
      <c r="AR237" s="116"/>
      <c r="AS237" s="116"/>
      <c r="AT237" s="116"/>
      <c r="AU237" s="116"/>
      <c r="AV237" s="116"/>
      <c r="AW237" s="116"/>
      <c r="AX237" s="116"/>
      <c r="AY237" s="116"/>
      <c r="AZ237" s="116"/>
      <c r="BA237" s="116"/>
      <c r="BB237" s="116"/>
      <c r="BC237" s="116"/>
      <c r="BD237" s="116"/>
      <c r="BE237" s="116"/>
      <c r="BF237" s="116"/>
      <c r="BG237" s="116"/>
      <c r="BH237" s="116"/>
      <c r="BI237" s="116"/>
      <c r="BJ237" s="116"/>
      <c r="BK237" s="116"/>
      <c r="BL237" s="116"/>
      <c r="BM237" s="116"/>
      <c r="BN237" s="116"/>
      <c r="BO237" s="116"/>
      <c r="BP237" s="116"/>
      <c r="BQ237" s="116"/>
      <c r="BR237" s="116"/>
      <c r="BS237" s="116"/>
      <c r="BT237" s="116"/>
      <c r="BU237" s="116"/>
      <c r="BV237" s="116"/>
      <c r="BW237" s="116"/>
      <c r="BX237" s="116"/>
      <c r="BY237" s="116"/>
      <c r="BZ237" s="116"/>
      <c r="CA237" s="116"/>
      <c r="CB237" s="116"/>
      <c r="CC237" s="116"/>
      <c r="CD237" s="116"/>
      <c r="CE237" s="116"/>
      <c r="CF237" s="116"/>
      <c r="CG237" s="116"/>
      <c r="CH237" s="116"/>
      <c r="CI237" s="116"/>
      <c r="CJ237" s="116"/>
      <c r="CK237" s="116"/>
      <c r="CL237" s="116"/>
      <c r="CM237" s="116"/>
      <c r="CN237" s="116"/>
      <c r="CO237" s="116"/>
      <c r="CP237" s="116"/>
      <c r="CQ237" s="116"/>
      <c r="CR237" s="116"/>
      <c r="CS237" s="116"/>
      <c r="CT237" s="116"/>
      <c r="CU237" s="116"/>
      <c r="CV237" s="116"/>
      <c r="CW237" s="116"/>
      <c r="CX237" s="116"/>
      <c r="CY237" s="116"/>
      <c r="CZ237" s="116"/>
      <c r="DA237" s="116"/>
      <c r="DB237" s="116"/>
      <c r="DC237" s="116"/>
      <c r="DD237" s="116"/>
      <c r="DE237" s="116"/>
      <c r="DF237" s="116"/>
      <c r="DG237" s="116"/>
      <c r="DH237" s="116"/>
      <c r="DI237" s="116"/>
      <c r="DJ237" s="116"/>
      <c r="DK237" s="116"/>
      <c r="DL237" s="116"/>
      <c r="DM237" s="116"/>
      <c r="DN237" s="116"/>
      <c r="DO237" s="116"/>
      <c r="DP237" s="116"/>
      <c r="DQ237" s="116"/>
      <c r="DR237" s="116"/>
      <c r="DS237" s="116"/>
      <c r="DT237" s="116"/>
      <c r="DU237" s="116"/>
      <c r="DV237" s="116"/>
      <c r="DW237" s="116"/>
      <c r="DX237" s="116"/>
      <c r="DY237" s="116"/>
      <c r="DZ237" s="116"/>
      <c r="EA237" s="116"/>
      <c r="EB237" s="116"/>
      <c r="EC237" s="116"/>
      <c r="ED237" s="116"/>
      <c r="EE237" s="116"/>
      <c r="EF237" s="116"/>
    </row>
    <row r="238" spans="2:136" ht="14.5" x14ac:dyDescent="0.35">
      <c r="B238" s="255"/>
      <c r="C238" s="255"/>
      <c r="Y238" s="116"/>
      <c r="Z238" s="116"/>
      <c r="AA238" s="116"/>
      <c r="AB238" s="116"/>
      <c r="AC238" s="116"/>
      <c r="AD238" s="116" t="s">
        <v>7664</v>
      </c>
      <c r="AE238" s="116"/>
      <c r="AF238" s="116"/>
      <c r="AG238" s="116"/>
      <c r="AH238" s="116"/>
      <c r="AI238" s="116"/>
      <c r="AJ238" s="116"/>
      <c r="AK238" s="116"/>
      <c r="AL238" s="116"/>
      <c r="AM238" s="116"/>
      <c r="AN238" s="116"/>
      <c r="AO238" s="116"/>
      <c r="AP238" s="116"/>
      <c r="AQ238" s="116"/>
      <c r="AR238" s="116"/>
      <c r="AS238" s="116"/>
      <c r="AT238" s="116"/>
      <c r="AU238" s="116"/>
      <c r="AV238" s="116"/>
      <c r="AW238" s="116"/>
      <c r="AX238" s="116"/>
      <c r="AY238" s="116"/>
      <c r="AZ238" s="116"/>
      <c r="BA238" s="116"/>
      <c r="BB238" s="116"/>
      <c r="BC238" s="116"/>
      <c r="BD238" s="116"/>
      <c r="BE238" s="116"/>
      <c r="BF238" s="116"/>
      <c r="BG238" s="116"/>
      <c r="BH238" s="116"/>
      <c r="BI238" s="116"/>
      <c r="BJ238" s="116"/>
      <c r="BK238" s="116"/>
      <c r="BL238" s="116"/>
      <c r="BM238" s="116"/>
      <c r="BN238" s="116"/>
      <c r="BO238" s="116"/>
      <c r="BP238" s="116"/>
      <c r="BQ238" s="116"/>
      <c r="BR238" s="116"/>
      <c r="BS238" s="116"/>
      <c r="BT238" s="116"/>
      <c r="BU238" s="116"/>
      <c r="BV238" s="116"/>
      <c r="BW238" s="116"/>
      <c r="BX238" s="116"/>
      <c r="BY238" s="116"/>
      <c r="BZ238" s="116"/>
      <c r="CA238" s="116"/>
      <c r="CB238" s="116"/>
      <c r="CC238" s="116"/>
      <c r="CD238" s="116"/>
      <c r="CE238" s="116"/>
      <c r="CF238" s="116"/>
      <c r="CG238" s="116"/>
      <c r="CH238" s="116"/>
      <c r="CI238" s="116"/>
      <c r="CJ238" s="116"/>
      <c r="CK238" s="116"/>
      <c r="CL238" s="116"/>
      <c r="CM238" s="116"/>
      <c r="CN238" s="116"/>
      <c r="CO238" s="116"/>
      <c r="CP238" s="116"/>
      <c r="CQ238" s="116"/>
      <c r="CR238" s="116"/>
      <c r="CS238" s="116"/>
      <c r="CT238" s="116"/>
      <c r="CU238" s="116"/>
      <c r="CV238" s="116"/>
      <c r="CW238" s="116"/>
      <c r="CX238" s="116"/>
      <c r="CY238" s="116"/>
      <c r="CZ238" s="116"/>
      <c r="DA238" s="116"/>
      <c r="DB238" s="116"/>
      <c r="DC238" s="116"/>
      <c r="DD238" s="116"/>
      <c r="DE238" s="116"/>
      <c r="DF238" s="116"/>
      <c r="DG238" s="116"/>
      <c r="DH238" s="116"/>
      <c r="DI238" s="116"/>
      <c r="DJ238" s="116"/>
      <c r="DK238" s="116"/>
      <c r="DL238" s="116"/>
      <c r="DM238" s="116"/>
      <c r="DN238" s="116"/>
      <c r="DO238" s="116"/>
      <c r="DP238" s="116"/>
      <c r="DQ238" s="116"/>
      <c r="DR238" s="116"/>
      <c r="DS238" s="116"/>
      <c r="DT238" s="116"/>
      <c r="DU238" s="116"/>
      <c r="DV238" s="116"/>
      <c r="DW238" s="116"/>
      <c r="DX238" s="116"/>
      <c r="DY238" s="116"/>
      <c r="DZ238" s="116"/>
      <c r="EA238" s="116"/>
      <c r="EB238" s="116"/>
      <c r="EC238" s="116"/>
      <c r="ED238" s="116"/>
      <c r="EE238" s="116"/>
      <c r="EF238" s="116"/>
    </row>
    <row r="239" spans="2:136" ht="14.5" x14ac:dyDescent="0.35">
      <c r="B239" s="255"/>
      <c r="C239" s="255"/>
      <c r="Y239" s="116"/>
      <c r="Z239" s="116"/>
      <c r="AA239" s="116"/>
      <c r="AB239" s="116"/>
      <c r="AC239" s="116"/>
      <c r="AD239" s="116" t="s">
        <v>7665</v>
      </c>
      <c r="AE239" s="116"/>
      <c r="AF239" s="116"/>
      <c r="AG239" s="116"/>
      <c r="AH239" s="116"/>
      <c r="AI239" s="116"/>
      <c r="AJ239" s="116"/>
      <c r="AK239" s="116"/>
      <c r="AL239" s="116"/>
      <c r="AM239" s="116"/>
      <c r="AN239" s="116"/>
      <c r="AO239" s="116"/>
      <c r="AP239" s="116"/>
      <c r="AQ239" s="116"/>
      <c r="AR239" s="116"/>
      <c r="AS239" s="116"/>
      <c r="AT239" s="116"/>
      <c r="AU239" s="116"/>
      <c r="AV239" s="116"/>
      <c r="AW239" s="116"/>
      <c r="AX239" s="116"/>
      <c r="AY239" s="116"/>
      <c r="AZ239" s="116"/>
      <c r="BA239" s="116"/>
      <c r="BB239" s="116"/>
      <c r="BC239" s="116"/>
      <c r="BD239" s="116"/>
      <c r="BE239" s="116"/>
      <c r="BF239" s="116"/>
      <c r="BG239" s="116"/>
      <c r="BH239" s="116"/>
      <c r="BI239" s="116"/>
      <c r="BJ239" s="116"/>
      <c r="BK239" s="116"/>
      <c r="BL239" s="116"/>
      <c r="BM239" s="116"/>
      <c r="BN239" s="116"/>
      <c r="BO239" s="116"/>
      <c r="BP239" s="116"/>
      <c r="BQ239" s="116"/>
      <c r="BR239" s="116"/>
      <c r="BS239" s="116"/>
      <c r="BT239" s="116"/>
      <c r="BU239" s="116"/>
      <c r="BV239" s="116"/>
      <c r="BW239" s="116"/>
      <c r="BX239" s="116"/>
      <c r="BY239" s="116"/>
      <c r="BZ239" s="116"/>
      <c r="CA239" s="116"/>
      <c r="CB239" s="116"/>
      <c r="CC239" s="116"/>
      <c r="CD239" s="116"/>
      <c r="CE239" s="116"/>
      <c r="CF239" s="116"/>
      <c r="CG239" s="116"/>
      <c r="CH239" s="116"/>
      <c r="CI239" s="116"/>
      <c r="CJ239" s="116"/>
      <c r="CK239" s="116"/>
      <c r="CL239" s="116"/>
      <c r="CM239" s="116"/>
      <c r="CN239" s="116"/>
      <c r="CO239" s="116"/>
      <c r="CP239" s="116"/>
      <c r="CQ239" s="116"/>
      <c r="CR239" s="116"/>
      <c r="CS239" s="116"/>
      <c r="CT239" s="116"/>
      <c r="CU239" s="116"/>
      <c r="CV239" s="116"/>
      <c r="CW239" s="116"/>
      <c r="CX239" s="116"/>
      <c r="CY239" s="116"/>
      <c r="CZ239" s="116"/>
      <c r="DA239" s="116"/>
      <c r="DB239" s="116"/>
      <c r="DC239" s="116"/>
      <c r="DD239" s="116"/>
      <c r="DE239" s="116"/>
      <c r="DF239" s="116"/>
      <c r="DG239" s="116"/>
      <c r="DH239" s="116"/>
      <c r="DI239" s="116"/>
      <c r="DJ239" s="116"/>
      <c r="DK239" s="116"/>
      <c r="DL239" s="116"/>
      <c r="DM239" s="116"/>
      <c r="DN239" s="116"/>
      <c r="DO239" s="116"/>
      <c r="DP239" s="116"/>
      <c r="DQ239" s="116"/>
      <c r="DR239" s="116"/>
      <c r="DS239" s="116"/>
      <c r="DT239" s="116"/>
      <c r="DU239" s="116"/>
      <c r="DV239" s="116"/>
      <c r="DW239" s="116"/>
      <c r="DX239" s="116"/>
      <c r="DY239" s="116"/>
      <c r="DZ239" s="116"/>
      <c r="EA239" s="116"/>
      <c r="EB239" s="116"/>
      <c r="EC239" s="116"/>
      <c r="ED239" s="116"/>
      <c r="EE239" s="116"/>
      <c r="EF239" s="116"/>
    </row>
    <row r="240" spans="2:136" ht="14.5" x14ac:dyDescent="0.35">
      <c r="B240" s="255"/>
      <c r="C240" s="255"/>
      <c r="Y240" s="116"/>
      <c r="Z240" s="116"/>
      <c r="AA240" s="116"/>
      <c r="AB240" s="116"/>
      <c r="AC240" s="116"/>
      <c r="AD240" s="116" t="s">
        <v>7666</v>
      </c>
      <c r="AE240" s="116"/>
      <c r="AF240" s="116"/>
      <c r="AG240" s="116"/>
      <c r="AH240" s="116"/>
      <c r="AI240" s="116"/>
      <c r="AJ240" s="116"/>
      <c r="AK240" s="116"/>
      <c r="AL240" s="116"/>
      <c r="AM240" s="116"/>
      <c r="AN240" s="116"/>
      <c r="AO240" s="116"/>
      <c r="AP240" s="116"/>
      <c r="AQ240" s="116"/>
      <c r="AR240" s="116"/>
      <c r="AS240" s="116"/>
      <c r="AT240" s="116"/>
      <c r="AU240" s="116"/>
      <c r="AV240" s="116"/>
      <c r="AW240" s="116"/>
      <c r="AX240" s="116"/>
      <c r="AY240" s="116"/>
      <c r="AZ240" s="116"/>
      <c r="BA240" s="116"/>
      <c r="BB240" s="116"/>
      <c r="BC240" s="116"/>
      <c r="BD240" s="116"/>
      <c r="BE240" s="116"/>
      <c r="BF240" s="116"/>
      <c r="BG240" s="116"/>
      <c r="BH240" s="116"/>
      <c r="BI240" s="116"/>
      <c r="BJ240" s="116"/>
      <c r="BK240" s="116"/>
      <c r="BL240" s="116"/>
      <c r="BM240" s="116"/>
      <c r="BN240" s="116"/>
      <c r="BO240" s="116"/>
      <c r="BP240" s="116"/>
      <c r="BQ240" s="116"/>
      <c r="BR240" s="116"/>
      <c r="BS240" s="116"/>
      <c r="BT240" s="116"/>
      <c r="BU240" s="116"/>
      <c r="BV240" s="116"/>
      <c r="BW240" s="116"/>
      <c r="BX240" s="116"/>
      <c r="BY240" s="116"/>
      <c r="BZ240" s="116"/>
      <c r="CA240" s="116"/>
      <c r="CB240" s="116"/>
      <c r="CC240" s="116"/>
      <c r="CD240" s="116"/>
      <c r="CE240" s="116"/>
      <c r="CF240" s="116"/>
      <c r="CG240" s="116"/>
      <c r="CH240" s="116"/>
      <c r="CI240" s="116"/>
      <c r="CJ240" s="116"/>
      <c r="CK240" s="116"/>
      <c r="CL240" s="116"/>
      <c r="CM240" s="116"/>
      <c r="CN240" s="116"/>
      <c r="CO240" s="116"/>
      <c r="CP240" s="116"/>
      <c r="CQ240" s="116"/>
      <c r="CR240" s="116"/>
      <c r="CS240" s="116"/>
      <c r="CT240" s="116"/>
      <c r="CU240" s="116"/>
      <c r="CV240" s="116"/>
      <c r="CW240" s="116"/>
      <c r="CX240" s="116"/>
      <c r="CY240" s="116"/>
      <c r="CZ240" s="116"/>
      <c r="DA240" s="116"/>
      <c r="DB240" s="116"/>
      <c r="DC240" s="116"/>
      <c r="DD240" s="116"/>
      <c r="DE240" s="116"/>
      <c r="DF240" s="116"/>
      <c r="DG240" s="116"/>
      <c r="DH240" s="116"/>
      <c r="DI240" s="116"/>
      <c r="DJ240" s="116"/>
      <c r="DK240" s="116"/>
      <c r="DL240" s="116"/>
      <c r="DM240" s="116"/>
      <c r="DN240" s="116"/>
      <c r="DO240" s="116"/>
      <c r="DP240" s="116"/>
      <c r="DQ240" s="116"/>
      <c r="DR240" s="116"/>
      <c r="DS240" s="116"/>
      <c r="DT240" s="116"/>
      <c r="DU240" s="116"/>
      <c r="DV240" s="116"/>
      <c r="DW240" s="116"/>
      <c r="DX240" s="116"/>
      <c r="DY240" s="116"/>
      <c r="DZ240" s="116"/>
      <c r="EA240" s="116"/>
      <c r="EB240" s="116"/>
      <c r="EC240" s="116"/>
      <c r="ED240" s="116"/>
      <c r="EE240" s="116"/>
      <c r="EF240" s="116"/>
    </row>
    <row r="241" spans="2:136" ht="14.5" x14ac:dyDescent="0.35">
      <c r="B241" s="255"/>
      <c r="C241" s="255"/>
      <c r="Y241" s="116"/>
      <c r="Z241" s="116"/>
      <c r="AA241" s="116"/>
      <c r="AB241" s="116"/>
      <c r="AC241" s="116"/>
      <c r="AD241" s="116" t="s">
        <v>7667</v>
      </c>
      <c r="AE241" s="116"/>
      <c r="AF241" s="116"/>
      <c r="AG241" s="116"/>
      <c r="AH241" s="116"/>
      <c r="AI241" s="116"/>
      <c r="AJ241" s="116"/>
      <c r="AK241" s="116"/>
      <c r="AL241" s="116"/>
      <c r="AM241" s="116"/>
      <c r="AN241" s="116"/>
      <c r="AO241" s="116"/>
      <c r="AP241" s="116"/>
      <c r="AQ241" s="116"/>
      <c r="AR241" s="116"/>
      <c r="AS241" s="116"/>
      <c r="AT241" s="116"/>
      <c r="AU241" s="116"/>
      <c r="AV241" s="116"/>
      <c r="AW241" s="116"/>
      <c r="AX241" s="116"/>
      <c r="AY241" s="116"/>
      <c r="AZ241" s="116"/>
      <c r="BA241" s="116"/>
      <c r="BB241" s="116"/>
      <c r="BC241" s="116"/>
      <c r="BD241" s="116"/>
      <c r="BE241" s="116"/>
      <c r="BF241" s="116"/>
      <c r="BG241" s="116"/>
      <c r="BH241" s="116"/>
      <c r="BI241" s="116"/>
      <c r="BJ241" s="116"/>
      <c r="BK241" s="116"/>
      <c r="BL241" s="116"/>
      <c r="BM241" s="116"/>
      <c r="BN241" s="116"/>
      <c r="BO241" s="116"/>
      <c r="BP241" s="116"/>
      <c r="BQ241" s="116"/>
      <c r="BR241" s="116"/>
      <c r="BS241" s="116"/>
      <c r="BT241" s="116"/>
      <c r="BU241" s="116"/>
      <c r="BV241" s="116"/>
      <c r="BW241" s="116"/>
      <c r="BX241" s="116"/>
      <c r="BY241" s="116"/>
      <c r="BZ241" s="116"/>
      <c r="CA241" s="116"/>
      <c r="CB241" s="116"/>
      <c r="CC241" s="116"/>
      <c r="CD241" s="116"/>
      <c r="CE241" s="116"/>
      <c r="CF241" s="116"/>
      <c r="CG241" s="116"/>
      <c r="CH241" s="116"/>
      <c r="CI241" s="116"/>
      <c r="CJ241" s="116"/>
      <c r="CK241" s="116"/>
      <c r="CL241" s="116"/>
      <c r="CM241" s="116"/>
      <c r="CN241" s="116"/>
      <c r="CO241" s="116"/>
      <c r="CP241" s="116"/>
      <c r="CQ241" s="116"/>
      <c r="CR241" s="116"/>
      <c r="CS241" s="116"/>
      <c r="CT241" s="116"/>
      <c r="CU241" s="116"/>
      <c r="CV241" s="116"/>
      <c r="CW241" s="116"/>
      <c r="CX241" s="116"/>
      <c r="CY241" s="116"/>
      <c r="CZ241" s="116"/>
      <c r="DA241" s="116"/>
      <c r="DB241" s="116"/>
      <c r="DC241" s="116"/>
      <c r="DD241" s="116"/>
      <c r="DE241" s="116"/>
      <c r="DF241" s="116"/>
      <c r="DG241" s="116"/>
      <c r="DH241" s="116"/>
      <c r="DI241" s="116"/>
      <c r="DJ241" s="116"/>
      <c r="DK241" s="116"/>
      <c r="DL241" s="116"/>
      <c r="DM241" s="116"/>
      <c r="DN241" s="116"/>
      <c r="DO241" s="116"/>
      <c r="DP241" s="116"/>
      <c r="DQ241" s="116"/>
      <c r="DR241" s="116"/>
      <c r="DS241" s="116"/>
      <c r="DT241" s="116"/>
      <c r="DU241" s="116"/>
      <c r="DV241" s="116"/>
      <c r="DW241" s="116"/>
      <c r="DX241" s="116"/>
      <c r="DY241" s="116"/>
      <c r="DZ241" s="116"/>
      <c r="EA241" s="116"/>
      <c r="EB241" s="116"/>
      <c r="EC241" s="116"/>
      <c r="ED241" s="116"/>
      <c r="EE241" s="116"/>
      <c r="EF241" s="116"/>
    </row>
    <row r="242" spans="2:136" ht="14.5" x14ac:dyDescent="0.35">
      <c r="Y242" s="116"/>
      <c r="Z242" s="116"/>
      <c r="AA242" s="116"/>
      <c r="AB242" s="116"/>
      <c r="AC242" s="116"/>
      <c r="AD242" s="116" t="s">
        <v>7668</v>
      </c>
      <c r="AE242" s="116"/>
      <c r="AF242" s="116"/>
      <c r="AG242" s="116"/>
      <c r="AH242" s="116"/>
      <c r="AI242" s="116"/>
      <c r="AJ242" s="116"/>
      <c r="AK242" s="116"/>
      <c r="AL242" s="116"/>
      <c r="AM242" s="116"/>
      <c r="AN242" s="116"/>
      <c r="AO242" s="116"/>
      <c r="AP242" s="116"/>
      <c r="AQ242" s="116"/>
      <c r="AR242" s="116"/>
      <c r="AS242" s="116"/>
      <c r="AT242" s="116"/>
      <c r="AU242" s="116"/>
      <c r="AV242" s="116"/>
      <c r="AW242" s="116"/>
      <c r="AX242" s="116"/>
      <c r="AY242" s="116"/>
      <c r="AZ242" s="116"/>
      <c r="BA242" s="116"/>
      <c r="BB242" s="116"/>
      <c r="BC242" s="116"/>
      <c r="BD242" s="116"/>
      <c r="BE242" s="116"/>
      <c r="BF242" s="116"/>
      <c r="BG242" s="116"/>
      <c r="BH242" s="116"/>
      <c r="BI242" s="116"/>
      <c r="BJ242" s="116"/>
      <c r="BK242" s="116"/>
      <c r="BL242" s="116"/>
      <c r="BM242" s="116"/>
      <c r="BN242" s="116"/>
      <c r="BO242" s="116"/>
      <c r="BP242" s="116"/>
      <c r="BQ242" s="116"/>
      <c r="BR242" s="116"/>
      <c r="BS242" s="116"/>
      <c r="BT242" s="116"/>
      <c r="BU242" s="116"/>
      <c r="BV242" s="116"/>
      <c r="BW242" s="116"/>
      <c r="BX242" s="116"/>
      <c r="BY242" s="116"/>
      <c r="BZ242" s="116"/>
      <c r="CA242" s="116"/>
      <c r="CB242" s="116"/>
      <c r="CC242" s="116"/>
      <c r="CD242" s="116"/>
      <c r="CE242" s="116"/>
      <c r="CF242" s="116"/>
      <c r="CG242" s="116"/>
      <c r="CH242" s="116"/>
      <c r="CI242" s="116"/>
      <c r="CJ242" s="116"/>
      <c r="CK242" s="116"/>
      <c r="CL242" s="116"/>
      <c r="CM242" s="116"/>
      <c r="CN242" s="116"/>
      <c r="CO242" s="116"/>
      <c r="CP242" s="116"/>
      <c r="CQ242" s="116"/>
      <c r="CR242" s="116"/>
      <c r="CS242" s="116"/>
      <c r="CT242" s="116"/>
      <c r="CU242" s="116"/>
      <c r="CV242" s="116"/>
      <c r="CW242" s="116"/>
      <c r="CX242" s="116"/>
      <c r="CY242" s="116"/>
      <c r="CZ242" s="116"/>
      <c r="DA242" s="116"/>
      <c r="DB242" s="116"/>
      <c r="DC242" s="116"/>
      <c r="DD242" s="116"/>
      <c r="DE242" s="116"/>
      <c r="DF242" s="116"/>
      <c r="DG242" s="116"/>
      <c r="DH242" s="116"/>
      <c r="DI242" s="116"/>
      <c r="DJ242" s="116"/>
      <c r="DK242" s="116"/>
      <c r="DL242" s="116"/>
      <c r="DM242" s="116"/>
      <c r="DN242" s="116"/>
      <c r="DO242" s="116"/>
      <c r="DP242" s="116"/>
      <c r="DQ242" s="116"/>
      <c r="DR242" s="116"/>
      <c r="DS242" s="116"/>
      <c r="DT242" s="116"/>
      <c r="DU242" s="116"/>
      <c r="DV242" s="116"/>
      <c r="DW242" s="116"/>
      <c r="DX242" s="116"/>
      <c r="DY242" s="116"/>
      <c r="DZ242" s="116"/>
      <c r="EA242" s="116"/>
      <c r="EB242" s="116"/>
      <c r="EC242" s="116"/>
      <c r="ED242" s="116"/>
      <c r="EE242" s="116"/>
      <c r="EF242" s="116"/>
    </row>
    <row r="243" spans="2:136" ht="14.5" x14ac:dyDescent="0.35">
      <c r="Y243" s="116"/>
      <c r="Z243" s="116"/>
      <c r="AA243" s="116"/>
      <c r="AB243" s="116"/>
      <c r="AC243" s="116"/>
      <c r="AD243" s="116" t="s">
        <v>7669</v>
      </c>
      <c r="AE243" s="116"/>
      <c r="AF243" s="116"/>
      <c r="AG243" s="116"/>
      <c r="AH243" s="116"/>
      <c r="AI243" s="116"/>
      <c r="AJ243" s="116"/>
      <c r="AK243" s="116"/>
      <c r="AL243" s="116"/>
      <c r="AM243" s="116"/>
      <c r="AN243" s="116"/>
      <c r="AO243" s="116"/>
      <c r="AP243" s="116"/>
      <c r="AQ243" s="116"/>
      <c r="AR243" s="116"/>
      <c r="AS243" s="116"/>
      <c r="AT243" s="116"/>
      <c r="AU243" s="116"/>
      <c r="AV243" s="116"/>
      <c r="AW243" s="116"/>
      <c r="AX243" s="116"/>
      <c r="AY243" s="116"/>
      <c r="AZ243" s="116"/>
      <c r="BA243" s="116"/>
      <c r="BB243" s="116"/>
      <c r="BC243" s="116"/>
      <c r="BD243" s="116"/>
      <c r="BE243" s="116"/>
      <c r="BF243" s="116"/>
      <c r="BG243" s="116"/>
      <c r="BH243" s="116"/>
      <c r="BI243" s="116"/>
      <c r="BJ243" s="116"/>
      <c r="BK243" s="116"/>
      <c r="BL243" s="116"/>
      <c r="BM243" s="116"/>
      <c r="BN243" s="116"/>
      <c r="BO243" s="116"/>
      <c r="BP243" s="116"/>
      <c r="BQ243" s="116"/>
      <c r="BR243" s="116"/>
      <c r="BS243" s="116"/>
      <c r="BT243" s="116"/>
      <c r="BU243" s="116"/>
      <c r="BV243" s="116"/>
      <c r="BW243" s="116"/>
      <c r="BX243" s="116"/>
      <c r="BY243" s="116"/>
      <c r="BZ243" s="116"/>
      <c r="CA243" s="116"/>
      <c r="CB243" s="116"/>
      <c r="CC243" s="116"/>
      <c r="CD243" s="116"/>
      <c r="CE243" s="116"/>
      <c r="CF243" s="116"/>
      <c r="CG243" s="116"/>
      <c r="CH243" s="116"/>
      <c r="CI243" s="116"/>
      <c r="CJ243" s="116"/>
      <c r="CK243" s="116"/>
      <c r="CL243" s="116"/>
      <c r="CM243" s="116"/>
      <c r="CN243" s="116"/>
      <c r="CO243" s="116"/>
      <c r="CP243" s="116"/>
      <c r="CQ243" s="116"/>
      <c r="CR243" s="116"/>
      <c r="CS243" s="116"/>
      <c r="CT243" s="116"/>
      <c r="CU243" s="116"/>
      <c r="CV243" s="116"/>
      <c r="CW243" s="116"/>
      <c r="CX243" s="116"/>
      <c r="CY243" s="116"/>
      <c r="CZ243" s="116"/>
      <c r="DA243" s="116"/>
      <c r="DB243" s="116"/>
      <c r="DC243" s="116"/>
      <c r="DD243" s="116"/>
      <c r="DE243" s="116"/>
      <c r="DF243" s="116"/>
      <c r="DG243" s="116"/>
      <c r="DH243" s="116"/>
      <c r="DI243" s="116"/>
      <c r="DJ243" s="116"/>
      <c r="DK243" s="116"/>
      <c r="DL243" s="116"/>
      <c r="DM243" s="116"/>
      <c r="DN243" s="116"/>
      <c r="DO243" s="116"/>
      <c r="DP243" s="116"/>
      <c r="DQ243" s="116"/>
      <c r="DR243" s="116"/>
      <c r="DS243" s="116"/>
      <c r="DT243" s="116"/>
      <c r="DU243" s="116"/>
      <c r="DV243" s="116"/>
      <c r="DW243" s="116"/>
      <c r="DX243" s="116"/>
      <c r="DY243" s="116"/>
      <c r="DZ243" s="116"/>
      <c r="EA243" s="116"/>
      <c r="EB243" s="116"/>
      <c r="EC243" s="116"/>
      <c r="ED243" s="116"/>
      <c r="EE243" s="116"/>
      <c r="EF243" s="116"/>
    </row>
    <row r="244" spans="2:136" ht="14.5" x14ac:dyDescent="0.35">
      <c r="Y244" s="116"/>
      <c r="Z244" s="116"/>
      <c r="AA244" s="116"/>
      <c r="AB244" s="116"/>
      <c r="AC244" s="116"/>
      <c r="AD244" s="116" t="s">
        <v>7670</v>
      </c>
      <c r="AE244" s="116"/>
      <c r="AF244" s="116"/>
      <c r="AG244" s="116"/>
      <c r="AH244" s="116"/>
      <c r="AI244" s="116"/>
      <c r="AJ244" s="116"/>
      <c r="AK244" s="116"/>
      <c r="AL244" s="116"/>
      <c r="AM244" s="116"/>
      <c r="AN244" s="116"/>
      <c r="AO244" s="116"/>
      <c r="AP244" s="116"/>
      <c r="AQ244" s="116"/>
      <c r="AR244" s="116"/>
      <c r="AS244" s="116"/>
      <c r="AT244" s="116"/>
      <c r="AU244" s="116"/>
      <c r="AV244" s="116"/>
      <c r="AW244" s="116"/>
      <c r="AX244" s="116"/>
      <c r="AY244" s="116"/>
      <c r="AZ244" s="116"/>
      <c r="BA244" s="116"/>
      <c r="BB244" s="116"/>
      <c r="BC244" s="116"/>
      <c r="BD244" s="116"/>
      <c r="BE244" s="116"/>
      <c r="BF244" s="116"/>
      <c r="BG244" s="116"/>
      <c r="BH244" s="116"/>
      <c r="BI244" s="116"/>
      <c r="BJ244" s="116"/>
      <c r="BK244" s="116"/>
      <c r="BL244" s="116"/>
      <c r="BM244" s="116"/>
      <c r="BN244" s="116"/>
      <c r="BO244" s="116"/>
      <c r="BP244" s="116"/>
      <c r="BQ244" s="116"/>
      <c r="BR244" s="116"/>
      <c r="BS244" s="116"/>
      <c r="BT244" s="116"/>
      <c r="BU244" s="116"/>
      <c r="BV244" s="116"/>
      <c r="BW244" s="116"/>
      <c r="BX244" s="116"/>
      <c r="BY244" s="116"/>
      <c r="BZ244" s="116"/>
      <c r="CA244" s="116"/>
      <c r="CB244" s="116"/>
      <c r="CC244" s="116"/>
      <c r="CD244" s="116"/>
      <c r="CE244" s="116"/>
      <c r="CF244" s="116"/>
      <c r="CG244" s="116"/>
      <c r="CH244" s="116"/>
      <c r="CI244" s="116"/>
      <c r="CJ244" s="116"/>
      <c r="CK244" s="116"/>
      <c r="CL244" s="116"/>
      <c r="CM244" s="116"/>
      <c r="CN244" s="116"/>
      <c r="CO244" s="116"/>
      <c r="CP244" s="116"/>
      <c r="CQ244" s="116"/>
      <c r="CR244" s="116"/>
      <c r="CS244" s="116"/>
      <c r="CT244" s="116"/>
      <c r="CU244" s="116"/>
      <c r="CV244" s="116"/>
      <c r="CW244" s="116"/>
      <c r="CX244" s="116"/>
      <c r="CY244" s="116"/>
      <c r="CZ244" s="116"/>
      <c r="DA244" s="116"/>
      <c r="DB244" s="116"/>
      <c r="DC244" s="116"/>
      <c r="DD244" s="116"/>
      <c r="DE244" s="116"/>
      <c r="DF244" s="116"/>
      <c r="DG244" s="116"/>
      <c r="DH244" s="116"/>
      <c r="DI244" s="116"/>
      <c r="DJ244" s="116"/>
      <c r="DK244" s="116"/>
      <c r="DL244" s="116"/>
      <c r="DM244" s="116"/>
      <c r="DN244" s="116"/>
      <c r="DO244" s="116"/>
      <c r="DP244" s="116"/>
      <c r="DQ244" s="116"/>
      <c r="DR244" s="116"/>
      <c r="DS244" s="116"/>
      <c r="DT244" s="116"/>
      <c r="DU244" s="116"/>
      <c r="DV244" s="116"/>
      <c r="DW244" s="116"/>
      <c r="DX244" s="116"/>
      <c r="DY244" s="116"/>
      <c r="DZ244" s="116"/>
      <c r="EA244" s="116"/>
      <c r="EB244" s="116"/>
      <c r="EC244" s="116"/>
      <c r="ED244" s="116"/>
      <c r="EE244" s="116"/>
      <c r="EF244" s="116"/>
    </row>
    <row r="245" spans="2:136" ht="14.5" x14ac:dyDescent="0.35">
      <c r="Y245" s="116"/>
      <c r="Z245" s="116"/>
      <c r="AA245" s="116"/>
      <c r="AB245" s="116"/>
      <c r="AC245" s="116"/>
      <c r="AD245" s="116" t="s">
        <v>7671</v>
      </c>
      <c r="AE245" s="116"/>
      <c r="AF245" s="116"/>
      <c r="AG245" s="116"/>
      <c r="AH245" s="116"/>
      <c r="AI245" s="116"/>
      <c r="AJ245" s="116"/>
      <c r="AK245" s="116"/>
      <c r="AL245" s="116"/>
      <c r="AM245" s="116"/>
      <c r="AN245" s="116"/>
      <c r="AO245" s="116"/>
      <c r="AP245" s="116"/>
      <c r="AQ245" s="116"/>
      <c r="AR245" s="116"/>
      <c r="AS245" s="116"/>
      <c r="AT245" s="116"/>
      <c r="AU245" s="116"/>
      <c r="AV245" s="116"/>
      <c r="AW245" s="116"/>
      <c r="AX245" s="116"/>
      <c r="AY245" s="116"/>
      <c r="AZ245" s="116"/>
      <c r="BA245" s="116"/>
      <c r="BB245" s="116"/>
      <c r="BC245" s="116"/>
      <c r="BD245" s="116"/>
      <c r="BE245" s="116"/>
      <c r="BF245" s="116"/>
      <c r="BG245" s="116"/>
      <c r="BH245" s="116"/>
      <c r="BI245" s="116"/>
      <c r="BJ245" s="116"/>
      <c r="BK245" s="116"/>
      <c r="BL245" s="116"/>
      <c r="BM245" s="116"/>
      <c r="BN245" s="116"/>
      <c r="BO245" s="116"/>
      <c r="BP245" s="116"/>
      <c r="BQ245" s="116"/>
      <c r="BR245" s="116"/>
      <c r="BS245" s="116"/>
      <c r="BT245" s="116"/>
      <c r="BU245" s="116"/>
      <c r="BV245" s="116"/>
      <c r="BW245" s="116"/>
      <c r="BX245" s="116"/>
      <c r="BY245" s="116"/>
      <c r="BZ245" s="116"/>
      <c r="CA245" s="116"/>
      <c r="CB245" s="116"/>
      <c r="CC245" s="116"/>
      <c r="CD245" s="116"/>
      <c r="CE245" s="116"/>
      <c r="CF245" s="116"/>
      <c r="CG245" s="116"/>
      <c r="CH245" s="116"/>
      <c r="CI245" s="116"/>
      <c r="CJ245" s="116"/>
      <c r="CK245" s="116"/>
      <c r="CL245" s="116"/>
      <c r="CM245" s="116"/>
      <c r="CN245" s="116"/>
      <c r="CO245" s="116"/>
      <c r="CP245" s="116"/>
      <c r="CQ245" s="116"/>
      <c r="CR245" s="116"/>
      <c r="CS245" s="116"/>
      <c r="CT245" s="116"/>
      <c r="CU245" s="116"/>
      <c r="CV245" s="116"/>
      <c r="CW245" s="116"/>
      <c r="CX245" s="116"/>
      <c r="CY245" s="116"/>
      <c r="CZ245" s="116"/>
      <c r="DA245" s="116"/>
      <c r="DB245" s="116"/>
      <c r="DC245" s="116"/>
      <c r="DD245" s="116"/>
      <c r="DE245" s="116"/>
      <c r="DF245" s="116"/>
      <c r="DG245" s="116"/>
      <c r="DH245" s="116"/>
      <c r="DI245" s="116"/>
      <c r="DJ245" s="116"/>
      <c r="DK245" s="116"/>
      <c r="DL245" s="116"/>
      <c r="DM245" s="116"/>
      <c r="DN245" s="116"/>
      <c r="DO245" s="116"/>
      <c r="DP245" s="116"/>
      <c r="DQ245" s="116"/>
      <c r="DR245" s="116"/>
      <c r="DS245" s="116"/>
      <c r="DT245" s="116"/>
      <c r="DU245" s="116"/>
      <c r="DV245" s="116"/>
      <c r="DW245" s="116"/>
      <c r="DX245" s="116"/>
      <c r="DY245" s="116"/>
      <c r="DZ245" s="116"/>
      <c r="EA245" s="116"/>
      <c r="EB245" s="116"/>
      <c r="EC245" s="116"/>
      <c r="ED245" s="116"/>
      <c r="EE245" s="116"/>
      <c r="EF245" s="116"/>
    </row>
    <row r="246" spans="2:136" ht="14.5" x14ac:dyDescent="0.35">
      <c r="Y246" s="116"/>
      <c r="Z246" s="116"/>
      <c r="AA246" s="116"/>
      <c r="AB246" s="116"/>
      <c r="AC246" s="116"/>
      <c r="AD246" s="116" t="s">
        <v>7672</v>
      </c>
      <c r="AE246" s="116"/>
      <c r="AF246" s="116"/>
      <c r="AG246" s="116"/>
      <c r="AH246" s="116"/>
      <c r="AI246" s="116"/>
      <c r="AJ246" s="116"/>
      <c r="AK246" s="116"/>
      <c r="AL246" s="116"/>
      <c r="AM246" s="116"/>
      <c r="AN246" s="116"/>
      <c r="AO246" s="116"/>
      <c r="AP246" s="116"/>
      <c r="AQ246" s="116"/>
      <c r="AR246" s="116"/>
      <c r="AS246" s="116"/>
      <c r="AT246" s="116"/>
      <c r="AU246" s="116"/>
      <c r="AV246" s="116"/>
      <c r="AW246" s="116"/>
      <c r="AX246" s="116"/>
      <c r="AY246" s="116"/>
      <c r="AZ246" s="116"/>
      <c r="BA246" s="116"/>
      <c r="BB246" s="116"/>
      <c r="BC246" s="116"/>
      <c r="BD246" s="116"/>
      <c r="BE246" s="116"/>
      <c r="BF246" s="116"/>
      <c r="BG246" s="116"/>
      <c r="BH246" s="116"/>
      <c r="BI246" s="116"/>
      <c r="BJ246" s="116"/>
      <c r="BK246" s="116"/>
      <c r="BL246" s="116"/>
      <c r="BM246" s="116"/>
      <c r="BN246" s="116"/>
      <c r="BO246" s="116"/>
      <c r="BP246" s="116"/>
      <c r="BQ246" s="116"/>
      <c r="BR246" s="116"/>
      <c r="BS246" s="116"/>
      <c r="BT246" s="116"/>
      <c r="BU246" s="116"/>
      <c r="BV246" s="116"/>
      <c r="BW246" s="116"/>
      <c r="BX246" s="116"/>
      <c r="BY246" s="116"/>
      <c r="BZ246" s="116"/>
      <c r="CA246" s="116"/>
      <c r="CB246" s="116"/>
      <c r="CC246" s="116"/>
      <c r="CD246" s="116"/>
      <c r="CE246" s="116"/>
      <c r="CF246" s="116"/>
      <c r="CG246" s="116"/>
      <c r="CH246" s="116"/>
      <c r="CI246" s="116"/>
      <c r="CJ246" s="116"/>
      <c r="CK246" s="116"/>
      <c r="CL246" s="116"/>
      <c r="CM246" s="116"/>
      <c r="CN246" s="116"/>
      <c r="CO246" s="116"/>
      <c r="CP246" s="116"/>
      <c r="CQ246" s="116"/>
      <c r="CR246" s="116"/>
      <c r="CS246" s="116"/>
      <c r="CT246" s="116"/>
      <c r="CU246" s="116"/>
      <c r="CV246" s="116"/>
      <c r="CW246" s="116"/>
      <c r="CX246" s="116"/>
      <c r="CY246" s="116"/>
      <c r="CZ246" s="116"/>
      <c r="DA246" s="116"/>
      <c r="DB246" s="116"/>
      <c r="DC246" s="116"/>
      <c r="DD246" s="116"/>
      <c r="DE246" s="116"/>
      <c r="DF246" s="116"/>
      <c r="DG246" s="116"/>
      <c r="DH246" s="116"/>
      <c r="DI246" s="116"/>
      <c r="DJ246" s="116"/>
      <c r="DK246" s="116"/>
      <c r="DL246" s="116"/>
      <c r="DM246" s="116"/>
      <c r="DN246" s="116"/>
      <c r="DO246" s="116"/>
      <c r="DP246" s="116"/>
      <c r="DQ246" s="116"/>
      <c r="DR246" s="116"/>
      <c r="DS246" s="116"/>
      <c r="DT246" s="116"/>
      <c r="DU246" s="116"/>
      <c r="DV246" s="116"/>
      <c r="DW246" s="116"/>
      <c r="DX246" s="116"/>
      <c r="DY246" s="116"/>
      <c r="DZ246" s="116"/>
      <c r="EA246" s="116"/>
      <c r="EB246" s="116"/>
      <c r="EC246" s="116"/>
      <c r="ED246" s="116"/>
      <c r="EE246" s="116"/>
      <c r="EF246" s="116"/>
    </row>
    <row r="247" spans="2:136" x14ac:dyDescent="0.3">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7"/>
      <c r="AY247" s="117"/>
      <c r="AZ247" s="117"/>
      <c r="BA247" s="117"/>
      <c r="BB247" s="117"/>
      <c r="BC247" s="117"/>
      <c r="BD247" s="117"/>
      <c r="BE247" s="117"/>
      <c r="BF247" s="117"/>
      <c r="BG247" s="117"/>
      <c r="BH247" s="117"/>
      <c r="BI247" s="117"/>
      <c r="BJ247" s="117"/>
      <c r="BK247" s="117"/>
      <c r="BL247" s="117"/>
      <c r="BM247" s="117"/>
      <c r="BN247" s="117"/>
      <c r="BO247" s="117"/>
      <c r="BP247" s="117"/>
      <c r="BQ247" s="117"/>
      <c r="BR247" s="117"/>
      <c r="BS247" s="117"/>
      <c r="BT247" s="117"/>
      <c r="BU247" s="117"/>
      <c r="BV247" s="117"/>
      <c r="BW247" s="117"/>
      <c r="BX247" s="117"/>
      <c r="BY247" s="117"/>
      <c r="BZ247" s="117"/>
      <c r="CA247" s="117"/>
      <c r="CB247" s="117"/>
      <c r="CC247" s="117"/>
      <c r="CD247" s="117"/>
      <c r="CE247" s="117"/>
      <c r="CF247" s="117"/>
      <c r="CG247" s="117"/>
      <c r="CH247" s="117"/>
      <c r="CI247" s="117"/>
      <c r="CJ247" s="117"/>
      <c r="CK247" s="117"/>
      <c r="CL247" s="117"/>
      <c r="CM247" s="117"/>
      <c r="CN247" s="117"/>
      <c r="CO247" s="117"/>
      <c r="CP247" s="117"/>
      <c r="CQ247" s="117"/>
      <c r="CR247" s="117"/>
      <c r="CS247" s="117"/>
      <c r="CT247" s="117"/>
      <c r="CU247" s="117"/>
      <c r="CV247" s="117"/>
      <c r="CW247" s="117"/>
      <c r="CX247" s="117"/>
      <c r="CY247" s="117"/>
      <c r="CZ247" s="117"/>
      <c r="DA247" s="117"/>
      <c r="DB247" s="117"/>
      <c r="DC247" s="117"/>
      <c r="DD247" s="117"/>
      <c r="DE247" s="117"/>
      <c r="DF247" s="117"/>
      <c r="DG247" s="117"/>
      <c r="DH247" s="117"/>
      <c r="DI247" s="117"/>
      <c r="DJ247" s="117"/>
      <c r="DK247" s="117"/>
      <c r="DL247" s="117"/>
      <c r="DM247" s="117"/>
      <c r="DN247" s="117"/>
      <c r="DO247" s="117"/>
      <c r="DP247" s="117"/>
      <c r="DQ247" s="117"/>
      <c r="DR247" s="117"/>
      <c r="DS247" s="117"/>
      <c r="DT247" s="117"/>
      <c r="DU247" s="117"/>
      <c r="DV247" s="117"/>
      <c r="DW247" s="117"/>
      <c r="DX247" s="117"/>
      <c r="DY247" s="117"/>
      <c r="DZ247" s="117"/>
      <c r="EA247" s="117"/>
      <c r="EB247" s="117"/>
      <c r="EC247" s="117"/>
      <c r="ED247" s="117"/>
      <c r="EE247" s="117"/>
      <c r="EF247" s="117"/>
    </row>
    <row r="248" spans="2:136" x14ac:dyDescent="0.3">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17"/>
      <c r="AY248" s="117"/>
      <c r="AZ248" s="117"/>
      <c r="BA248" s="117"/>
      <c r="BB248" s="117"/>
      <c r="BC248" s="117"/>
      <c r="BD248" s="117"/>
      <c r="BE248" s="117"/>
      <c r="BF248" s="117"/>
      <c r="BG248" s="117"/>
      <c r="BH248" s="117"/>
      <c r="BI248" s="117"/>
      <c r="BJ248" s="117"/>
      <c r="BK248" s="117"/>
      <c r="BL248" s="117"/>
      <c r="BM248" s="117"/>
      <c r="BN248" s="117"/>
      <c r="BO248" s="117"/>
      <c r="BP248" s="117"/>
      <c r="BQ248" s="117"/>
      <c r="BR248" s="117"/>
      <c r="BS248" s="117"/>
      <c r="BT248" s="117"/>
      <c r="BU248" s="117"/>
      <c r="BV248" s="117"/>
      <c r="BW248" s="117"/>
      <c r="BX248" s="117"/>
      <c r="BY248" s="117"/>
      <c r="BZ248" s="117"/>
      <c r="CA248" s="117"/>
      <c r="CB248" s="117"/>
      <c r="CC248" s="117"/>
      <c r="CD248" s="117"/>
      <c r="CE248" s="117"/>
      <c r="CF248" s="117"/>
      <c r="CG248" s="117"/>
      <c r="CH248" s="117"/>
      <c r="CI248" s="117"/>
      <c r="CJ248" s="117"/>
      <c r="CK248" s="117"/>
      <c r="CL248" s="117"/>
      <c r="CM248" s="117"/>
      <c r="CN248" s="117"/>
      <c r="CO248" s="117"/>
      <c r="CP248" s="117"/>
      <c r="CQ248" s="117"/>
      <c r="CR248" s="117"/>
      <c r="CS248" s="117"/>
      <c r="CT248" s="117"/>
      <c r="CU248" s="117"/>
      <c r="CV248" s="117"/>
      <c r="CW248" s="117"/>
      <c r="CX248" s="117"/>
      <c r="CY248" s="117"/>
      <c r="CZ248" s="117"/>
      <c r="DA248" s="117"/>
      <c r="DB248" s="117"/>
      <c r="DC248" s="117"/>
      <c r="DD248" s="117"/>
      <c r="DE248" s="117"/>
      <c r="DF248" s="117"/>
      <c r="DG248" s="117"/>
      <c r="DH248" s="117"/>
      <c r="DI248" s="117"/>
      <c r="DJ248" s="117"/>
      <c r="DK248" s="117"/>
      <c r="DL248" s="117"/>
      <c r="DM248" s="117"/>
      <c r="DN248" s="117"/>
      <c r="DO248" s="117"/>
      <c r="DP248" s="117"/>
      <c r="DQ248" s="117"/>
      <c r="DR248" s="117"/>
      <c r="DS248" s="117"/>
      <c r="DT248" s="117"/>
      <c r="DU248" s="117"/>
      <c r="DV248" s="117"/>
      <c r="DW248" s="117"/>
      <c r="DX248" s="117"/>
      <c r="DY248" s="117"/>
      <c r="DZ248" s="117"/>
      <c r="EA248" s="117"/>
      <c r="EB248" s="117"/>
      <c r="EC248" s="117"/>
      <c r="ED248" s="117"/>
      <c r="EE248" s="117"/>
      <c r="EF248" s="117"/>
    </row>
  </sheetData>
  <sheetProtection algorithmName="SHA-512" hashValue="cPvI3X9oNtIbx0ea9B79jrGyK149avg/dpIPAZ7kH7v9WW9ygDBrPh1Gy4lrD+gc6oHKH6WY5JW6FvN5D3nqIQ==" saltValue="2+dK2SVhAPstOAgMBSlbnA==" spinCount="100000" sheet="1" objects="1" scenarios="1"/>
  <mergeCells count="6">
    <mergeCell ref="G141:H142"/>
    <mergeCell ref="B5:F5"/>
    <mergeCell ref="D170:D171"/>
    <mergeCell ref="F170:F171"/>
    <mergeCell ref="B141:B142"/>
    <mergeCell ref="B8:F11"/>
  </mergeCells>
  <conditionalFormatting sqref="B34:C34">
    <cfRule type="expression" dxfId="733" priority="28" stopIfTrue="1">
      <formula>AND($V$27&lt;&gt;0,$V$27&lt;&gt;1)</formula>
    </cfRule>
  </conditionalFormatting>
  <conditionalFormatting sqref="B144:H144">
    <cfRule type="expression" dxfId="732" priority="27" stopIfTrue="1">
      <formula>AND($V$27&lt;&gt;0,$V$27&lt;&gt;3)</formula>
    </cfRule>
  </conditionalFormatting>
  <conditionalFormatting sqref="B150:F150">
    <cfRule type="expression" dxfId="731" priority="26" stopIfTrue="1">
      <formula>AND($V$27&lt;&gt;0,$V$27&lt;&gt;4)</formula>
    </cfRule>
  </conditionalFormatting>
  <conditionalFormatting sqref="B156:D156">
    <cfRule type="expression" dxfId="730" priority="25" stopIfTrue="1">
      <formula>AND($V$27&lt;&gt;0,$V$27&lt;&gt;5)</formula>
    </cfRule>
  </conditionalFormatting>
  <conditionalFormatting sqref="B162:C162">
    <cfRule type="expression" dxfId="729" priority="24" stopIfTrue="1">
      <formula>AND($V$27&lt;&gt;0,$V$27&lt;&gt;7)</formula>
    </cfRule>
  </conditionalFormatting>
  <conditionalFormatting sqref="B168:D168">
    <cfRule type="expression" dxfId="728" priority="23" stopIfTrue="1">
      <formula>AND($V$27&lt;&gt;0,$V$27&lt;&gt;6)</formula>
    </cfRule>
  </conditionalFormatting>
  <conditionalFormatting sqref="B174:H174">
    <cfRule type="expression" dxfId="727" priority="22" stopIfTrue="1">
      <formula>AND($V$27&lt;&gt;0,$V$27&lt;&gt;8)</formula>
    </cfRule>
  </conditionalFormatting>
  <conditionalFormatting sqref="B180:F180">
    <cfRule type="expression" dxfId="726" priority="21" stopIfTrue="1">
      <formula>AND($V$27&lt;&gt;0,$V$27&lt;&gt;9)</formula>
    </cfRule>
  </conditionalFormatting>
  <conditionalFormatting sqref="B186:F186 B192:C241">
    <cfRule type="expression" dxfId="725" priority="20" stopIfTrue="1">
      <formula>AND($V$27&lt;&gt;0,$V$27&lt;&gt;10)</formula>
    </cfRule>
  </conditionalFormatting>
  <conditionalFormatting sqref="E17:E18">
    <cfRule type="expression" dxfId="724" priority="19" stopIfTrue="1">
      <formula>AND($V$27&lt;&gt;0,$V$27&lt;&gt;1)</formula>
    </cfRule>
  </conditionalFormatting>
  <conditionalFormatting sqref="E19">
    <cfRule type="expression" dxfId="723" priority="17" stopIfTrue="1">
      <formula>AND($V$27&lt;&gt;0,$V$27&lt;&gt;3)</formula>
    </cfRule>
  </conditionalFormatting>
  <conditionalFormatting sqref="E20">
    <cfRule type="expression" dxfId="722" priority="16" stopIfTrue="1">
      <formula>AND($V$27&lt;&gt;0,$V$27&lt;&gt;4)</formula>
    </cfRule>
  </conditionalFormatting>
  <conditionalFormatting sqref="E21">
    <cfRule type="expression" dxfId="721" priority="15" stopIfTrue="1">
      <formula>AND($V$27&lt;&gt;0,$V$27&lt;&gt;5)</formula>
    </cfRule>
  </conditionalFormatting>
  <conditionalFormatting sqref="E23">
    <cfRule type="expression" dxfId="720" priority="14" stopIfTrue="1">
      <formula>AND($V$27&lt;&gt;0,$V$27&lt;&gt;6)</formula>
    </cfRule>
  </conditionalFormatting>
  <conditionalFormatting sqref="E22">
    <cfRule type="expression" dxfId="719" priority="13" stopIfTrue="1">
      <formula>AND($V$27&lt;&gt;0,$V$27&lt;&gt;7)</formula>
    </cfRule>
  </conditionalFormatting>
  <conditionalFormatting sqref="E24">
    <cfRule type="expression" dxfId="718" priority="12" stopIfTrue="1">
      <formula>AND($V$27&lt;&gt;0,$V$27&lt;&gt;8)</formula>
    </cfRule>
  </conditionalFormatting>
  <conditionalFormatting sqref="E25">
    <cfRule type="expression" dxfId="717" priority="11" stopIfTrue="1">
      <formula>AND($V$27&lt;&gt;0,$V$27&lt;&gt;9)</formula>
    </cfRule>
  </conditionalFormatting>
  <conditionalFormatting sqref="E26:E27">
    <cfRule type="expression" dxfId="716" priority="10" stopIfTrue="1">
      <formula>AND($V$27&lt;&gt;0,$V$27&lt;&gt;10)</formula>
    </cfRule>
  </conditionalFormatting>
  <dataValidations count="43">
    <dataValidation type="list" allowBlank="1" showInputMessage="1" showErrorMessage="1" promptTitle="State of facility" prompt="Select a state in the facility with miles of transmission pipeline" sqref="B192:B241" xr:uid="{00000000-0002-0000-0300-000000000000}">
      <formula1>US_STATES</formula1>
    </dataValidation>
    <dataValidation type="decimal" operator="greaterThanOrEqual" allowBlank="1" showInputMessage="1" showErrorMessage="1" promptTitle="Quantity of nat. gas consumed" prompt="Enter the quantity of natural gas consumed by the transmission pipeline facility for operational purposes, in thousand standard cubic feet" sqref="F186" xr:uid="{00000000-0002-0000-0300-000001000000}">
      <formula1>0</formula1>
    </dataValidation>
    <dataValidation type="decimal" operator="greaterThanOrEqual" allowBlank="1" showInputMessage="1" showErrorMessage="1" promptTitle="Quantity of nat. gas transferred" prompt="Enter the quantity of natural gas transferred to third parties such as LDCs or other transmission pipelines, in thousand standard cubic feet" sqref="E186" xr:uid="{00000000-0002-0000-0300-000002000000}">
      <formula1>0</formula1>
    </dataValidation>
    <dataValidation type="decimal" operator="greaterThanOrEqual" allowBlank="1" showInputMessage="1" showErrorMessage="1" promptTitle="Quanty of nat. gas added" prompt="Enter the quantity of natural gas added to in-system storage in the calendar year, in thousand standard cubic feet" sqref="D186" xr:uid="{00000000-0002-0000-0300-000003000000}">
      <formula1>0</formula1>
    </dataValidation>
    <dataValidation type="decimal" operator="greaterThanOrEqual" allowBlank="1" showInputMessage="1" showErrorMessage="1" promptTitle="Quantity of nat. gas received" prompt="Enter the quantity of natural gas received at all custody transfer stations in the calendar year, in thousand standard cubic feet" sqref="B186" xr:uid="{00000000-0002-0000-0300-000004000000}">
      <formula1>0</formula1>
    </dataValidation>
    <dataValidation type="decimal" operator="greaterThanOrEqual" allowBlank="1" showInputMessage="1" showErrorMessage="1" promptTitle="Miles of transmission pipeline" prompt="Enter the miles of transmission pipeline for each state in the facility" sqref="C192:C241" xr:uid="{00000000-0002-0000-0300-000005000000}">
      <formula1>0</formula1>
    </dataValidation>
    <dataValidation type="decimal" operator="greaterThanOrEqual" allowBlank="1" showInputMessage="1" showErrorMessage="1" promptTitle="Quantity of all HCLs transported" prompt="Enter the quantity of all hydrocarbon liquids transported to a natural gas processing facility, a natural gas transmission pipeline, a natural gas distribution pipeline, or another gathering and boosting facility in the calendar year, in barrels" sqref="F180" xr:uid="{00000000-0002-0000-0300-000006000000}">
      <formula1>0</formula1>
    </dataValidation>
    <dataValidation type="decimal" operator="greaterThanOrEqual" allowBlank="1" showInputMessage="1" showErrorMessage="1" promptTitle="Quantity of all HCLs recieved" prompt="Enter the quantity of all hydrocarbon liquids received by the gathering and boosting facility in the calendar year, in barrels" sqref="E180" xr:uid="{00000000-0002-0000-0300-000007000000}">
      <formula1>0</formula1>
    </dataValidation>
    <dataValidation type="decimal" operator="greaterThanOrEqual" allowBlank="1" showInputMessage="1" showErrorMessage="1" promptTitle="Quantity of gas transported" prompt="Enter the quantity of gas transported to a natural gas processing facility, a natural gas transmission pipeline, a natural gas distribution pipeline, or another gathering and boosting facility in the calendar year, in thousand standard cubic feet" sqref="D180" xr:uid="{00000000-0002-0000-0300-000008000000}">
      <formula1>0</formula1>
    </dataValidation>
    <dataValidation type="decimal" operator="greaterThanOrEqual" allowBlank="1" showInputMessage="1" showErrorMessage="1" promptTitle="Quantity of gas received" prompt="Enter the quantity of gas received by the gathering and boosting facility in the calendar year, in thousand standard cubic feet" sqref="C180" xr:uid="{00000000-0002-0000-0300-000009000000}">
      <formula1>0</formula1>
    </dataValidation>
    <dataValidation type="decimal" operator="greaterThanOrEqual" allowBlank="1" showInputMessage="1" showErrorMessage="1" promptTitle="Total quantity gas offshore" prompt="Enter the total quantity of gas handled at the offshore platform in the calendar year, in thousand standard cubic feet, including production volumes and volumes transferred via pipeline from another location" sqref="B34" xr:uid="{00000000-0002-0000-0300-00000A000000}">
      <formula1>0</formula1>
    </dataValidation>
    <dataValidation type="decimal" operator="greaterThanOrEqual" allowBlank="1" showInputMessage="1" showErrorMessage="1" promptTitle="Total quantity oil offshore" prompt="Enter the total quantity of oil and condensate handled at the offshore platform in the calendar year, in barrels, including production volumes and volumes transferred via pipeline from another location" sqref="C34" xr:uid="{00000000-0002-0000-0300-00000B000000}">
      <formula1>0</formula1>
    </dataValidation>
    <dataValidation type="decimal" operator="greaterThanOrEqual" allowBlank="1" showInputMessage="1" showErrorMessage="1" promptTitle="Quantity natural gas received" prompt="Enter the quantity of natural gas received at the gas processing plant in the calendar year, in thousand standard cubic feet" sqref="B144" xr:uid="{00000000-0002-0000-0300-00000C000000}">
      <formula1>0</formula1>
    </dataValidation>
    <dataValidation type="decimal" operator="greaterThanOrEqual" allowBlank="1" showInputMessage="1" showErrorMessage="1" promptTitle="Qty of processed gas leaving" prompt="Enter the quantity of processed (residue) gas leaving the gas processing plan in the calendar year, in thousand standard cubic feet" sqref="C144" xr:uid="{00000000-0002-0000-0300-00000D000000}">
      <formula1>0</formula1>
    </dataValidation>
    <dataValidation type="decimal" operator="greaterThanOrEqual" allowBlank="1" showInputMessage="1" showErrorMessage="1" promptTitle="Cumulative qty NGLs received" prompt="Enter the cumulative quantity of all NGLs (bulk and fractionated) received at the gas processing plant in the calendar year, in barrels" sqref="D144" xr:uid="{00000000-0002-0000-0300-00000E000000}">
      <formula1>0</formula1>
    </dataValidation>
    <dataValidation type="decimal" operator="greaterThanOrEqual" allowBlank="1" showInputMessage="1" showErrorMessage="1" promptTitle="Cumulative qty of NGLs leaving" prompt="Enter the cumulative quantity of all NGLs (bulk and fractionated) leaving the gas processing plant in the calendar year, in barrels" sqref="E144" xr:uid="{00000000-0002-0000-0300-00000F000000}">
      <formula1>0</formula1>
    </dataValidation>
    <dataValidation type="decimal" allowBlank="1" showInputMessage="1" showErrorMessage="1" promptTitle="Avg mole fraction CH4 received" prompt="Enter the average mole fraction of CH4 in natural gas received, as a mole fraction" sqref="F144" xr:uid="{00000000-0002-0000-0300-000010000000}">
      <formula1>0</formula1>
      <formula2>1</formula2>
    </dataValidation>
    <dataValidation type="decimal" allowBlank="1" showInputMessage="1" showErrorMessage="1" promptTitle="Avg mole fraction CO2 received" prompt="Enter the average mole fraction of CO2 in natural gas received, as a mole fraction" sqref="G144" xr:uid="{00000000-0002-0000-0300-000011000000}">
      <formula1>0</formula1>
      <formula2>1</formula2>
    </dataValidation>
    <dataValidation type="list" allowBlank="1" showInputMessage="1" showErrorMessage="1" promptTitle="Fractionate NGLs?" prompt="Indicate whether the facility fractionate NGLs? (Yes/No)" sqref="H144" xr:uid="{00000000-0002-0000-0300-000012000000}">
      <formula1>"Yes, No"</formula1>
    </dataValidation>
    <dataValidation type="decimal" operator="greaterThanOrEqual" allowBlank="1" showInputMessage="1" showErrorMessage="1" promptTitle="Quantity of gas transported" prompt="Enter the quantity of gas transported through the compressor station in the calendar year, in thousand standard cubic feet" sqref="B150" xr:uid="{00000000-0002-0000-0300-000013000000}">
      <formula1>0</formula1>
    </dataValidation>
    <dataValidation type="whole" operator="greaterThanOrEqual" allowBlank="1" showInputMessage="1" showErrorMessage="1" promptTitle="Number of compressors" prompt="Enter the number of compressors" sqref="C150" xr:uid="{00000000-0002-0000-0300-000014000000}">
      <formula1>0</formula1>
    </dataValidation>
    <dataValidation type="decimal" operator="greaterThanOrEqual" allowBlank="1" showInputMessage="1" showErrorMessage="1" promptTitle="Total compressor power" prompt="Enter the total compressor power rating of all compressors combined, in hp" sqref="D150" xr:uid="{00000000-0002-0000-0300-000015000000}">
      <formula1>0</formula1>
    </dataValidation>
    <dataValidation type="custom" operator="greaterThanOrEqual" allowBlank="1" showInputMessage="1" showErrorMessage="1" promptTitle="Avg upstream pipeline pressure" prompt="Enter the average upstream pipeline pressure" sqref="E150" xr:uid="{00000000-0002-0000-0300-000016000000}">
      <formula1>ISNUMBER(E150)</formula1>
    </dataValidation>
    <dataValidation type="custom" operator="greaterThanOrEqual" allowBlank="1" showInputMessage="1" showErrorMessage="1" promptTitle="Avg downstream pipeline pressure" prompt="Enter the average downstream pipeline pressure, psig" sqref="F150" xr:uid="{00000000-0002-0000-0300-000017000000}">
      <formula1>ISNUMBER(F150)</formula1>
    </dataValidation>
    <dataValidation type="decimal" operator="greaterThanOrEqual" allowBlank="1" showInputMessage="1" showErrorMessage="1" promptTitle="Quantity of gas injected" prompt="Enter the quantity of gas injected into storage in the calendar year, in thousand standard cubic feet" sqref="B156" xr:uid="{00000000-0002-0000-0300-000018000000}">
      <formula1>0</formula1>
    </dataValidation>
    <dataValidation type="decimal" operator="greaterThanOrEqual" allowBlank="1" showInputMessage="1" showErrorMessage="1" promptTitle="Quantity of gas withdrawn" prompt="Enter the quantity of gas withdrawn from storage in the calendar year, in thousand standard cubic feet" sqref="C156" xr:uid="{00000000-0002-0000-0300-000019000000}">
      <formula1>0</formula1>
    </dataValidation>
    <dataValidation type="decimal" operator="greaterThanOrEqual" allowBlank="1" showInputMessage="1" showErrorMessage="1" promptTitle="Total storage capacity" prompt="Enter the total storage capacity, in thousand standard cubic feet" sqref="D156" xr:uid="{00000000-0002-0000-0300-00001A000000}">
      <formula1>0</formula1>
    </dataValidation>
    <dataValidation type="decimal" operator="greaterThanOrEqual" allowBlank="1" showInputMessage="1" showErrorMessage="1" promptTitle="Quantity of LNG imported" prompt="For LNG import equipment, enter the quantity imported in the calendar year" sqref="B162" xr:uid="{00000000-0002-0000-0300-00001B000000}">
      <formula1>0</formula1>
    </dataValidation>
    <dataValidation type="decimal" operator="greaterThanOrEqual" allowBlank="1" showInputMessage="1" showErrorMessage="1" promptTitle="Quantity of LNG exported" prompt="For LNG export equipment, enter the quantity exported in the calendar year" sqref="C162" xr:uid="{00000000-0002-0000-0300-00001C000000}">
      <formula1>0</formula1>
    </dataValidation>
    <dataValidation type="decimal" operator="greaterThanOrEqual" allowBlank="1" showInputMessage="1" showErrorMessage="1" promptTitle="Quantity of LNG added" prompt="Quantity of LNG added into storage in the calendar year, in thousand standard cubic feet" sqref="B168" xr:uid="{00000000-0002-0000-0300-00001D000000}">
      <formula1>0</formula1>
    </dataValidation>
    <dataValidation type="decimal" operator="greaterThanOrEqual" allowBlank="1" showInputMessage="1" showErrorMessage="1" promptTitle="Quantity of LNG withdrawn" prompt="Enter the quantity of LNG withdrawn from storage in the calendar year, in thousand standard cubic feet" sqref="C168" xr:uid="{00000000-0002-0000-0300-00001E000000}">
      <formula1>0</formula1>
    </dataValidation>
    <dataValidation type="decimal" operator="greaterThanOrEqual" allowBlank="1" showInputMessage="1" showErrorMessage="1" promptTitle="Total Storage Capacity" prompt="Enter the total storage capacity, in thousand standard cubic feet" sqref="D168" xr:uid="{00000000-0002-0000-0300-00001F000000}">
      <formula1>0</formula1>
    </dataValidation>
    <dataValidation type="decimal" operator="greaterThanOrEqual" allowBlank="1" showInputMessage="1" showErrorMessage="1" promptTitle="Quantity of natural gas received" prompt="Enter the quantity of natural gas received at all custody transfer stations in the calendar year, in thousand standard cubic feet, value may include meter corrections for this calendar year" sqref="B174" xr:uid="{00000000-0002-0000-0300-000020000000}">
      <formula1>0</formula1>
    </dataValidation>
    <dataValidation type="decimal" operator="greaterThanOrEqual" allowBlank="1" showInputMessage="1" showErrorMessage="1" promptTitle="Quantity of nat. gas withdrawn" prompt="Enter the quantity of natural gas withdrawn from in-system storage in the calendar year, in thousand standard cubic feet" sqref="C174 C186" xr:uid="{00000000-0002-0000-0300-000021000000}">
      <formula1>0</formula1>
    </dataValidation>
    <dataValidation type="decimal" operator="greaterThanOrEqual" allowBlank="1" showInputMessage="1" showErrorMessage="1" promptTitle="Quantity of nat. gas added" prompt="Enter the quantity of natural gas added to in-system storage in the calendar year, in thousand standard cubic feet" sqref="D174" xr:uid="{00000000-0002-0000-0300-000022000000}">
      <formula1>0</formula1>
    </dataValidation>
    <dataValidation type="decimal" operator="greaterThanOrEqual" allowBlank="1" showInputMessage="1" showErrorMessage="1" promptTitle="Quantity of nat. gas delivered" prompt="Enter the quantity of natural gas delivered to end users, in thousand standard cubic feet. Does not include stolen gas, or gas that is otherwise unaccounted for." sqref="E174" xr:uid="{00000000-0002-0000-0300-000023000000}">
      <formula1>0</formula1>
    </dataValidation>
    <dataValidation type="decimal" operator="greaterThanOrEqual" allowBlank="1" showInputMessage="1" showErrorMessage="1" promptTitle="Quantity of nat. gas transferred" prompt="Enter the quantity of natural gas transferred to third parties such as other LDCs or pipelines, in thousand standard cubic feet._x000a__x000a_NOTE: Does not include stolen gas, or gas that is otherwise unaccounted for" sqref="F174" xr:uid="{00000000-0002-0000-0300-000024000000}">
      <formula1>0</formula1>
    </dataValidation>
    <dataValidation type="decimal" operator="greaterThanOrEqual" allowBlank="1" showInputMessage="1" showErrorMessage="1" promptTitle="Quantity of natural gas consumed" prompt="Enter the quantity of natural gas consumed by the LDC for operational purposes, in thousand standard cubic feet" sqref="G174" xr:uid="{00000000-0002-0000-0300-000025000000}">
      <formula1>0</formula1>
    </dataValidation>
    <dataValidation type="decimal" operator="greaterThanOrEqual" allowBlank="1" showInputMessage="1" showErrorMessage="1" promptTitle="Est. quantity of gas stolen" prompt="Enter the estimated amount of gas stolen in the calendar year, in thousand standard cubic feet." sqref="H174" xr:uid="{00000000-0002-0000-0300-000026000000}">
      <formula1>0</formula1>
    </dataValidation>
    <dataValidation type="list" allowBlank="1" showInputMessage="1" showErrorMessage="1" promptTitle="Basin" prompt="Select the basin associated with this facility" sqref="B180" xr:uid="{00000000-0002-0000-0300-000027000000}">
      <formula1>UniqueBasin</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2 B12 B4 C16 D21:D27 C28 C26 C13:C14 D17:D19" xr:uid="{00000000-0002-0000-0300-000028000000}"/>
    <dataValidation type="decimal" operator="greaterThanOrEqual" allowBlank="1" showInputMessage="1" showErrorMessage="1" promptTitle="Qty of Oil/Cond. Produced &amp; Sold" prompt="Enter the quantity of crude oil and condensate produced that is sent to sale from each offshore well that is permanently shut-in and plugged in the calendar year." sqref="D39:D138" xr:uid="{1E070486-E31B-4E4D-8642-F9F3E271FBAA}">
      <formula1>0</formula1>
    </dataValidation>
    <dataValidation type="decimal" operator="greaterThanOrEqual" allowBlank="1" showInputMessage="1" showErrorMessage="1" promptTitle="Quantity of NG Produced and Sold" prompt="Enter the quantity of NG produced that is sent to sale from each offshore well that is permanently shut-in and plugged in the calendar year." sqref="C39:C138" xr:uid="{624A4F55-A045-4822-8C28-1A65BB8E8912}">
      <formula1>0</formula1>
    </dataValidation>
  </dataValidations>
  <hyperlinks>
    <hyperlink ref="D3" location="Introduction!A1" display="Back to Summary Tab" xr:uid="{00000000-0004-0000-0300-000000000000}"/>
    <hyperlink ref="F141" location="'(aa)(2-11) Facility Overview'!A1" display="RETURN TO TOP" xr:uid="{00000000-0004-0000-0300-000001000000}"/>
    <hyperlink ref="E17" location="'(aa)(2-11) Facility Overview'!B33" display="CLICK HERE" xr:uid="{00000000-0004-0000-0300-000002000000}"/>
    <hyperlink ref="E19" location="'(aa)(2-11) Facility Overview'!B143" display="CLICK HERE" xr:uid="{00000000-0004-0000-0300-000003000000}"/>
    <hyperlink ref="E20" location="'(aa)(2-11) Facility Overview'!B149" display="CLICK HERE" xr:uid="{00000000-0004-0000-0300-000004000000}"/>
    <hyperlink ref="E21" location="'(aa)(2-11) Facility Overview'!B155" display="CLICK HERE" xr:uid="{00000000-0004-0000-0300-000005000000}"/>
    <hyperlink ref="E22" location="'(aa)(2-11) Facility Overview'!B161" display="CLICK HERE" xr:uid="{00000000-0004-0000-0300-000006000000}"/>
    <hyperlink ref="E24" location="'(aa)(2-11) Facility Overview'!B173" display="CLICK HERE" xr:uid="{00000000-0004-0000-0300-000007000000}"/>
    <hyperlink ref="E25" location="'(aa)(2-11) Facility Overview'!B179" display="CLICK HERE" xr:uid="{00000000-0004-0000-0300-000008000000}"/>
    <hyperlink ref="E26" location="'(aa)(2-11) Facility Overview'!B185" display="CLICK HERE" xr:uid="{00000000-0004-0000-0300-000009000000}"/>
    <hyperlink ref="E27" location="'(aa)(2-11) Facility Overview'!B191" display="CLICK HERE" xr:uid="{00000000-0004-0000-0300-00000A000000}"/>
    <hyperlink ref="F147" location="'(aa)(2-11) Facility Overview'!A1" display="RETURN TO TOP" xr:uid="{00000000-0004-0000-0300-00000B000000}"/>
    <hyperlink ref="D153" location="'(aa)(2-11) Facility Overview'!A1" display="RETURN TO TOP" xr:uid="{00000000-0004-0000-0300-00000C000000}"/>
    <hyperlink ref="C159" location="'(aa)(2-11) Facility Overview'!A1" display="RETURN TO TOP" xr:uid="{00000000-0004-0000-0300-00000D000000}"/>
    <hyperlink ref="D165" location="'(aa)(2-11) Facility Overview'!A1" display="RETURN TO TOP" xr:uid="{00000000-0004-0000-0300-00000E000000}"/>
    <hyperlink ref="H171" location="'(aa)(2-11) Facility Overview'!A1" display="RETURN TO TOP" xr:uid="{00000000-0004-0000-0300-00000F000000}"/>
    <hyperlink ref="F177" location="'(aa)(2-11) Facility Overview'!A1" display="RETURN TO TOP" xr:uid="{00000000-0004-0000-0300-000010000000}"/>
    <hyperlink ref="F183" location="'(aa)(2-11) Facility Overview'!A1" display="RETURN TO TOP" xr:uid="{00000000-0004-0000-0300-000011000000}"/>
    <hyperlink ref="D189" location="'(aa)(2-11) Facility Overview'!A1" display="RETURN TO TOP" xr:uid="{00000000-0004-0000-0300-000012000000}"/>
    <hyperlink ref="C13" r:id="rId1" xr:uid="{00000000-0004-0000-0300-000013000000}"/>
    <hyperlink ref="C14" r:id="rId2" xr:uid="{00000000-0004-0000-0300-000014000000}"/>
    <hyperlink ref="C15" r:id="rId3" xr:uid="{00000000-0004-0000-0300-000015000000}"/>
    <hyperlink ref="E23" location="'(aa)(2-11) Facility Overview'!B167" display="CLICK HERE" xr:uid="{00000000-0004-0000-0300-000016000000}"/>
    <hyperlink ref="E18" location="'(aa)(2-11) Facility Overview'!B38" display="CLICK HERE" xr:uid="{5C15629D-F796-4D9E-87F3-0B8732B443FC}"/>
  </hyperlinks>
  <pageMargins left="0.7" right="0.7" top="0.75" bottom="0.75" header="0.3" footer="0.3"/>
  <pageSetup orientation="portrait" r:id="rId4"/>
  <extLst>
    <ext xmlns:x14="http://schemas.microsoft.com/office/spreadsheetml/2009/9/main" uri="{78C0D931-6437-407d-A8EE-F0AAD7539E65}">
      <x14:conditionalFormattings>
        <x14:conditionalFormatting xmlns:xm="http://schemas.microsoft.com/office/excel/2006/main">
          <x14:cfRule type="expression" priority="2" id="{E3475858-851E-4A0D-8EB6-B5C334B0C1A4}">
            <xm:f>'(aa)(1) Onshore Production'!$AS$31=1</xm:f>
            <x14:dxf>
              <font>
                <strike val="0"/>
                <color auto="1"/>
              </font>
              <fill>
                <patternFill>
                  <bgColor rgb="FF99CCFF"/>
                </patternFill>
              </fill>
            </x14:dxf>
          </x14:cfRule>
          <xm:sqref>C39:D138</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F7FD9-E16D-4E76-8E99-B5B2E852C63B}">
  <dimension ref="A1:AF238"/>
  <sheetViews>
    <sheetView showGridLines="0" zoomScale="85" zoomScaleNormal="85" workbookViewId="0"/>
  </sheetViews>
  <sheetFormatPr defaultColWidth="9.08984375" defaultRowHeight="14" x14ac:dyDescent="0.3"/>
  <cols>
    <col min="1" max="1" width="4.36328125" style="125" customWidth="1"/>
    <col min="2" max="2" width="42.6328125" style="125" customWidth="1"/>
    <col min="3" max="3" width="35.81640625" style="125" customWidth="1"/>
    <col min="4" max="4" width="32.1796875" style="125" customWidth="1"/>
    <col min="5" max="5" width="40.7265625" style="125" customWidth="1"/>
    <col min="6" max="6" width="37.81640625" style="125" customWidth="1"/>
    <col min="7" max="7" width="38.36328125" style="125" customWidth="1"/>
    <col min="8" max="8" width="41.54296875" style="125" customWidth="1"/>
    <col min="9" max="9" width="41.6328125" style="125" customWidth="1"/>
    <col min="10" max="10" width="41.453125" style="125" customWidth="1"/>
    <col min="11" max="11" width="38.36328125" style="125" customWidth="1"/>
    <col min="12" max="12" width="36.6328125" style="125" customWidth="1"/>
    <col min="13" max="13" width="36.81640625" style="125" customWidth="1"/>
    <col min="14" max="14" width="37.54296875" style="125" customWidth="1"/>
    <col min="15" max="15" width="37.81640625" style="125" customWidth="1"/>
    <col min="16" max="16" width="35.90625" style="125" customWidth="1"/>
    <col min="17" max="17" width="20.6328125" style="125" customWidth="1"/>
    <col min="18" max="20" width="9.08984375" style="125" customWidth="1"/>
    <col min="21" max="21" width="28" style="125" hidden="1" customWidth="1"/>
    <col min="22" max="26" width="9.08984375" style="125" hidden="1" customWidth="1"/>
    <col min="27" max="32" width="14" style="125" hidden="1" customWidth="1"/>
    <col min="33" max="76" width="14" style="125" customWidth="1"/>
    <col min="77" max="16384" width="9.08984375" style="125"/>
  </cols>
  <sheetData>
    <row r="1" spans="2:28" ht="20" x14ac:dyDescent="0.4">
      <c r="B1" s="78"/>
    </row>
    <row r="2" spans="2:28" ht="19" x14ac:dyDescent="0.3">
      <c r="B2" s="19" t="s">
        <v>8793</v>
      </c>
      <c r="C2" s="56"/>
      <c r="D2" s="56"/>
      <c r="E2" s="300" t="e">
        <f>IF(Introduction!E31="Yes","","This source is not required to be reported for the industry segment selected")</f>
        <v>#N/A</v>
      </c>
      <c r="F2" s="127"/>
      <c r="G2" s="56"/>
      <c r="H2" s="56"/>
      <c r="I2" s="56"/>
    </row>
    <row r="3" spans="2:28" s="56" customFormat="1" x14ac:dyDescent="0.3">
      <c r="B3" s="8" t="s">
        <v>43</v>
      </c>
      <c r="C3" s="82" t="str">
        <f>Introduction!D4</f>
        <v>R.10</v>
      </c>
      <c r="D3" s="110" t="s">
        <v>63</v>
      </c>
      <c r="E3" s="128"/>
      <c r="F3" s="128"/>
      <c r="G3" s="128"/>
      <c r="H3" s="243">
        <f>Introduction!H4</f>
        <v>45618</v>
      </c>
      <c r="I3" s="125"/>
      <c r="J3" s="127"/>
      <c r="K3" s="127"/>
      <c r="L3" s="127"/>
      <c r="M3" s="127"/>
      <c r="N3" s="127"/>
      <c r="O3" s="127"/>
      <c r="P3" s="127"/>
      <c r="Q3" s="127"/>
      <c r="R3" s="127"/>
      <c r="S3" s="127"/>
    </row>
    <row r="4" spans="2:28" ht="18.899999999999999" customHeight="1" x14ac:dyDescent="0.35">
      <c r="B4" s="2" t="s">
        <v>19</v>
      </c>
      <c r="C4" s="3"/>
      <c r="D4" s="3"/>
      <c r="E4" s="3"/>
      <c r="F4" s="4"/>
      <c r="G4" s="128"/>
      <c r="H4" s="116"/>
      <c r="I4" s="128"/>
      <c r="J4" s="128"/>
      <c r="K4" s="128"/>
      <c r="L4" s="128"/>
      <c r="M4" s="128"/>
      <c r="N4" s="128"/>
      <c r="O4" s="128"/>
      <c r="P4" s="128"/>
      <c r="Q4" s="128"/>
      <c r="R4" s="128"/>
      <c r="S4" s="128"/>
    </row>
    <row r="5" spans="2:28" ht="15.75" customHeight="1" x14ac:dyDescent="0.3">
      <c r="B5" s="282" t="s">
        <v>3615</v>
      </c>
      <c r="C5" s="283"/>
      <c r="D5" s="283"/>
      <c r="E5" s="283"/>
      <c r="F5" s="284"/>
      <c r="G5" s="128"/>
      <c r="H5" s="128"/>
      <c r="I5" s="128"/>
      <c r="J5" s="128"/>
      <c r="K5" s="128"/>
      <c r="L5" s="128"/>
      <c r="M5" s="128"/>
      <c r="N5" s="128"/>
      <c r="O5" s="128"/>
      <c r="P5" s="128"/>
    </row>
    <row r="6" spans="2:28" ht="15.75" customHeight="1" x14ac:dyDescent="0.3">
      <c r="B6" s="802" t="s">
        <v>3614</v>
      </c>
      <c r="C6" s="803"/>
      <c r="D6" s="803"/>
      <c r="E6" s="803"/>
      <c r="F6" s="804"/>
      <c r="G6" s="128"/>
      <c r="H6" s="128"/>
      <c r="I6" s="128"/>
      <c r="J6" s="128"/>
      <c r="K6" s="128"/>
      <c r="L6" s="128"/>
      <c r="M6" s="128"/>
      <c r="N6" s="128"/>
      <c r="O6" s="128"/>
      <c r="P6" s="128"/>
    </row>
    <row r="7" spans="2:28" ht="15.75" customHeight="1" x14ac:dyDescent="0.3">
      <c r="B7" s="802" t="s">
        <v>202</v>
      </c>
      <c r="C7" s="803"/>
      <c r="D7" s="803"/>
      <c r="E7" s="803"/>
      <c r="F7" s="804"/>
      <c r="G7" s="128"/>
      <c r="H7" s="128"/>
      <c r="I7" s="128"/>
      <c r="J7" s="128"/>
      <c r="K7" s="128"/>
      <c r="L7" s="128"/>
      <c r="M7" s="128"/>
      <c r="N7" s="128"/>
      <c r="O7" s="128"/>
      <c r="P7" s="128"/>
    </row>
    <row r="8" spans="2:28" ht="15.75" customHeight="1" x14ac:dyDescent="0.3">
      <c r="B8" s="802" t="s">
        <v>3616</v>
      </c>
      <c r="C8" s="803"/>
      <c r="D8" s="803"/>
      <c r="E8" s="803"/>
      <c r="F8" s="804"/>
      <c r="G8" s="128"/>
      <c r="J8" s="128"/>
      <c r="K8" s="128"/>
      <c r="L8" s="128"/>
      <c r="M8" s="128"/>
      <c r="N8" s="128"/>
      <c r="O8" s="128"/>
      <c r="P8" s="128"/>
    </row>
    <row r="9" spans="2:28" x14ac:dyDescent="0.3">
      <c r="B9" s="802" t="s">
        <v>4640</v>
      </c>
      <c r="C9" s="805"/>
      <c r="D9" s="805"/>
      <c r="E9" s="805"/>
      <c r="F9" s="806"/>
      <c r="G9" s="128"/>
      <c r="J9" s="128"/>
      <c r="K9" s="128"/>
      <c r="L9" s="128"/>
      <c r="M9" s="128"/>
      <c r="N9" s="128"/>
      <c r="O9" s="128"/>
      <c r="P9" s="128"/>
    </row>
    <row r="10" spans="2:28" ht="252.5" customHeight="1" x14ac:dyDescent="0.35">
      <c r="B10" s="807" t="s">
        <v>9191</v>
      </c>
      <c r="C10" s="808"/>
      <c r="D10" s="808"/>
      <c r="E10" s="808"/>
      <c r="F10" s="809"/>
      <c r="G10" s="128"/>
      <c r="J10" s="128"/>
      <c r="K10" s="128"/>
      <c r="L10" s="128"/>
      <c r="M10" s="128"/>
      <c r="N10" s="128"/>
      <c r="O10" s="128"/>
      <c r="P10" s="128"/>
      <c r="U10" s="648"/>
    </row>
    <row r="11" spans="2:28" ht="15.75" customHeight="1" x14ac:dyDescent="0.35">
      <c r="B11" s="185" t="s">
        <v>20</v>
      </c>
      <c r="C11" s="186"/>
      <c r="D11" s="186"/>
      <c r="E11" s="186"/>
      <c r="F11" s="187"/>
      <c r="G11" s="128"/>
      <c r="P11" s="128"/>
      <c r="U11" s="648"/>
    </row>
    <row r="12" spans="2:28" ht="15.75" customHeight="1" x14ac:dyDescent="0.35">
      <c r="B12" s="86" t="s">
        <v>61</v>
      </c>
      <c r="C12" s="267" t="s">
        <v>4779</v>
      </c>
      <c r="D12" s="11"/>
      <c r="E12" s="11"/>
      <c r="F12" s="190"/>
      <c r="G12" s="128"/>
      <c r="H12" s="128"/>
      <c r="P12" s="128"/>
      <c r="U12" s="648" t="s">
        <v>56</v>
      </c>
      <c r="W12" s="125" t="s">
        <v>188</v>
      </c>
    </row>
    <row r="13" spans="2:28" ht="14.5" x14ac:dyDescent="0.35">
      <c r="B13" s="86" t="s">
        <v>62</v>
      </c>
      <c r="C13" s="267" t="s">
        <v>8623</v>
      </c>
      <c r="D13" s="10"/>
      <c r="E13" s="10"/>
      <c r="F13" s="654"/>
      <c r="G13" s="128"/>
      <c r="H13" s="128"/>
      <c r="P13" s="128"/>
      <c r="U13" s="648" t="e">
        <f>Introduction!E31</f>
        <v>#N/A</v>
      </c>
      <c r="V13" s="706"/>
      <c r="W13" s="125" t="s">
        <v>16</v>
      </c>
    </row>
    <row r="14" spans="2:28" x14ac:dyDescent="0.3">
      <c r="B14" s="689" t="s">
        <v>3653</v>
      </c>
      <c r="C14" s="272" t="s">
        <v>8625</v>
      </c>
      <c r="D14" s="101"/>
      <c r="E14" s="101"/>
      <c r="F14" s="102"/>
      <c r="P14" s="128"/>
      <c r="U14" s="706"/>
      <c r="V14" s="706"/>
      <c r="W14" s="125" t="s">
        <v>29</v>
      </c>
    </row>
    <row r="15" spans="2:28" ht="15" thickBot="1" x14ac:dyDescent="0.4">
      <c r="B15" s="128"/>
      <c r="C15" s="128"/>
      <c r="D15" s="128"/>
      <c r="E15" s="128"/>
      <c r="F15" s="128"/>
      <c r="G15" s="128"/>
      <c r="H15" s="128"/>
      <c r="I15" s="128"/>
      <c r="J15" s="128"/>
      <c r="K15" s="128"/>
      <c r="L15" s="128"/>
      <c r="M15" s="128"/>
      <c r="N15" s="128"/>
      <c r="O15" s="128"/>
      <c r="P15" s="128"/>
      <c r="Q15" s="128"/>
      <c r="R15" s="128"/>
      <c r="S15" s="128"/>
      <c r="U15" s="648"/>
      <c r="V15" s="648"/>
      <c r="W15" s="648"/>
      <c r="X15" s="648"/>
      <c r="Y15" s="648"/>
      <c r="Z15" s="648"/>
      <c r="AA15" s="648"/>
      <c r="AB15" s="648"/>
    </row>
    <row r="16" spans="2:28" ht="30.75" customHeight="1" x14ac:dyDescent="0.35">
      <c r="B16" s="128"/>
      <c r="C16" s="810" t="s">
        <v>3806</v>
      </c>
      <c r="D16" s="811"/>
      <c r="E16" s="812"/>
      <c r="F16" s="116"/>
      <c r="G16" s="128"/>
      <c r="J16" s="128"/>
      <c r="K16" s="128"/>
      <c r="L16" s="128"/>
      <c r="M16" s="128"/>
      <c r="N16" s="128"/>
      <c r="O16" s="128"/>
      <c r="P16" s="128"/>
      <c r="Q16" s="128"/>
      <c r="R16" s="128"/>
      <c r="S16" s="128"/>
      <c r="U16" s="648" t="s">
        <v>3887</v>
      </c>
      <c r="V16" s="648"/>
      <c r="W16" s="648"/>
      <c r="X16" s="648"/>
      <c r="Y16" s="648"/>
      <c r="Z16" s="648"/>
      <c r="AA16" s="648"/>
      <c r="AB16" s="648"/>
    </row>
    <row r="17" spans="2:28" ht="17" x14ac:dyDescent="0.35">
      <c r="B17" s="128"/>
      <c r="C17" s="453" t="s">
        <v>59</v>
      </c>
      <c r="D17" s="623" t="s">
        <v>3807</v>
      </c>
      <c r="E17" s="167" t="s">
        <v>3808</v>
      </c>
      <c r="F17" s="116"/>
      <c r="G17" s="128"/>
      <c r="H17" s="128"/>
      <c r="I17" s="128"/>
      <c r="J17" s="128"/>
      <c r="K17" s="128"/>
      <c r="L17" s="128"/>
      <c r="M17" s="128"/>
      <c r="N17" s="128"/>
      <c r="O17" s="128"/>
      <c r="P17" s="128"/>
      <c r="Q17" s="128"/>
      <c r="R17" s="128"/>
      <c r="S17" s="128"/>
      <c r="U17" s="648">
        <f>Introduction!$V$8</f>
        <v>0</v>
      </c>
      <c r="V17" s="648"/>
      <c r="W17" s="648"/>
      <c r="X17" s="648"/>
      <c r="Y17" s="648"/>
      <c r="Z17" s="648"/>
      <c r="AA17" s="648"/>
      <c r="AB17" s="648"/>
    </row>
    <row r="18" spans="2:28" ht="15" thickBot="1" x14ac:dyDescent="0.4">
      <c r="B18" s="128"/>
      <c r="C18" s="211">
        <f>SUM($H$55:$H$154,$J$160:$J$162,$M$168:$M$170,$D$176:$D$178,$L$160:$L$162)</f>
        <v>0</v>
      </c>
      <c r="D18" s="212">
        <f>SUM($I$55:$I$154,$K$160:$K$162,$N$168:$N$170,$E$176:$E$178,$M$160:$M$162)</f>
        <v>0</v>
      </c>
      <c r="E18" s="168" t="s">
        <v>21</v>
      </c>
      <c r="F18" s="116"/>
      <c r="G18" s="128"/>
      <c r="J18" s="128"/>
      <c r="K18" s="128"/>
      <c r="L18" s="128"/>
      <c r="M18" s="128"/>
      <c r="N18" s="128"/>
      <c r="O18" s="128"/>
      <c r="P18" s="128"/>
      <c r="Q18" s="128"/>
      <c r="R18" s="128"/>
      <c r="S18" s="128"/>
      <c r="U18" s="648"/>
      <c r="V18" s="648"/>
      <c r="W18" s="648"/>
      <c r="X18" s="648"/>
      <c r="Y18" s="648"/>
      <c r="Z18" s="648"/>
      <c r="AA18" s="648"/>
      <c r="AB18" s="648"/>
    </row>
    <row r="19" spans="2:28" ht="14.5" x14ac:dyDescent="0.35">
      <c r="B19" s="128"/>
      <c r="C19" s="59"/>
      <c r="D19" s="60"/>
      <c r="E19" s="60"/>
      <c r="F19" s="60"/>
      <c r="G19" s="128"/>
      <c r="H19" s="128"/>
      <c r="I19" s="128"/>
      <c r="J19" s="128"/>
      <c r="K19" s="128"/>
      <c r="L19" s="128"/>
      <c r="M19" s="128"/>
      <c r="N19" s="128"/>
      <c r="O19" s="128"/>
      <c r="P19" s="128"/>
      <c r="Q19" s="128"/>
      <c r="R19" s="128"/>
      <c r="S19" s="128"/>
      <c r="U19" s="648"/>
      <c r="V19" s="648"/>
      <c r="W19" s="648"/>
      <c r="X19" s="648"/>
      <c r="Y19" s="648"/>
      <c r="Z19" s="648"/>
      <c r="AA19" s="648"/>
      <c r="AB19" s="648"/>
    </row>
    <row r="20" spans="2:28" ht="14.5" x14ac:dyDescent="0.35">
      <c r="B20" s="128"/>
      <c r="C20" s="813" t="s">
        <v>4720</v>
      </c>
      <c r="D20" s="814"/>
      <c r="E20" s="815"/>
      <c r="F20" s="291"/>
      <c r="G20" s="128"/>
      <c r="H20" s="128"/>
      <c r="I20" s="128"/>
      <c r="J20" s="128"/>
      <c r="K20" s="128"/>
      <c r="L20" s="128"/>
      <c r="M20" s="128"/>
      <c r="N20" s="128"/>
      <c r="O20" s="128"/>
      <c r="P20" s="128"/>
      <c r="Q20" s="128"/>
      <c r="R20" s="128"/>
      <c r="S20" s="128"/>
      <c r="U20" s="648"/>
      <c r="V20" s="648"/>
      <c r="W20" s="648"/>
      <c r="X20" s="648"/>
      <c r="Y20" s="648"/>
      <c r="Z20" s="648"/>
      <c r="AA20" s="648"/>
      <c r="AB20" s="648"/>
    </row>
    <row r="21" spans="2:28" ht="37.5" customHeight="1" x14ac:dyDescent="0.35">
      <c r="B21" s="128"/>
      <c r="C21" s="777" t="s">
        <v>9039</v>
      </c>
      <c r="D21" s="777"/>
      <c r="E21" s="255"/>
      <c r="F21" s="291"/>
      <c r="G21" s="128"/>
      <c r="H21" s="128"/>
      <c r="I21" s="128"/>
      <c r="J21" s="128"/>
      <c r="K21" s="128"/>
      <c r="L21" s="128"/>
      <c r="M21" s="128"/>
      <c r="N21" s="128"/>
      <c r="O21" s="128"/>
      <c r="P21" s="128"/>
      <c r="Q21" s="128"/>
      <c r="R21" s="128"/>
      <c r="S21" s="128"/>
      <c r="U21" s="648"/>
      <c r="V21" s="648"/>
      <c r="W21" s="648"/>
      <c r="X21" s="648"/>
      <c r="Y21" s="648"/>
      <c r="Z21" s="648"/>
      <c r="AA21" s="648"/>
      <c r="AB21" s="648"/>
    </row>
    <row r="22" spans="2:28" ht="14.5" x14ac:dyDescent="0.35">
      <c r="D22" s="128"/>
      <c r="E22" s="128"/>
      <c r="G22" s="128"/>
      <c r="H22" s="128"/>
      <c r="I22" s="128"/>
      <c r="J22" s="128"/>
      <c r="K22" s="128"/>
      <c r="L22" s="128"/>
      <c r="M22" s="128"/>
      <c r="N22" s="128"/>
      <c r="O22" s="128"/>
      <c r="P22" s="128"/>
      <c r="Q22" s="128"/>
      <c r="R22" s="128"/>
      <c r="S22" s="128"/>
      <c r="U22" s="707" t="s">
        <v>3603</v>
      </c>
      <c r="V22" s="648"/>
      <c r="W22" s="648"/>
      <c r="X22" s="648"/>
      <c r="Y22" s="648"/>
      <c r="Z22" s="648"/>
      <c r="AA22" s="648"/>
      <c r="AB22" s="648"/>
    </row>
    <row r="23" spans="2:28" ht="14.5" x14ac:dyDescent="0.35">
      <c r="B23" s="62"/>
      <c r="C23" s="816" t="s">
        <v>4759</v>
      </c>
      <c r="D23" s="816"/>
      <c r="E23" s="816"/>
      <c r="F23" s="111"/>
      <c r="G23" s="128"/>
      <c r="H23" s="128"/>
      <c r="I23" s="128"/>
      <c r="J23" s="128"/>
      <c r="K23" s="128"/>
      <c r="L23" s="128"/>
      <c r="M23" s="128"/>
      <c r="N23" s="128"/>
      <c r="O23" s="128"/>
      <c r="P23" s="128"/>
      <c r="Q23" s="128"/>
      <c r="R23" s="128"/>
      <c r="S23" s="128"/>
      <c r="U23" s="708" t="s">
        <v>4576</v>
      </c>
      <c r="V23" s="648"/>
      <c r="W23" s="648"/>
      <c r="X23" s="648"/>
      <c r="Y23" s="648"/>
      <c r="Z23" s="648"/>
      <c r="AA23" s="648"/>
      <c r="AB23" s="648"/>
    </row>
    <row r="24" spans="2:28" ht="70" x14ac:dyDescent="0.35">
      <c r="B24" s="128"/>
      <c r="C24" s="624" t="s">
        <v>8850</v>
      </c>
      <c r="D24" s="624" t="s">
        <v>8851</v>
      </c>
      <c r="E24" s="624" t="s">
        <v>4812</v>
      </c>
      <c r="F24" s="60"/>
      <c r="G24" s="128"/>
      <c r="H24" s="128"/>
      <c r="I24" s="128"/>
      <c r="J24" s="128"/>
      <c r="K24" s="128"/>
      <c r="L24" s="128"/>
      <c r="M24" s="128"/>
      <c r="N24" s="128"/>
      <c r="O24" s="128"/>
      <c r="P24" s="128"/>
      <c r="Q24" s="128"/>
      <c r="R24" s="128"/>
      <c r="S24" s="128"/>
      <c r="U24" s="709" t="e">
        <f>MATCH("*",#REF!,-1)</f>
        <v>#REF!</v>
      </c>
      <c r="V24" s="648"/>
      <c r="W24" s="648"/>
      <c r="X24" s="648"/>
      <c r="Y24" s="648"/>
      <c r="Z24" s="648"/>
      <c r="AA24" s="648"/>
      <c r="AB24" s="648"/>
    </row>
    <row r="25" spans="2:28" ht="14.5" x14ac:dyDescent="0.35">
      <c r="B25" s="113"/>
      <c r="C25" s="747" t="s">
        <v>8396</v>
      </c>
      <c r="D25" s="749"/>
      <c r="E25" s="255"/>
      <c r="G25" s="128"/>
      <c r="H25" s="128"/>
      <c r="I25" s="128"/>
      <c r="J25" s="128"/>
      <c r="K25" s="128"/>
      <c r="L25" s="128"/>
      <c r="M25" s="128"/>
      <c r="N25" s="128"/>
      <c r="O25" s="128"/>
      <c r="P25" s="128"/>
      <c r="Q25" s="128"/>
      <c r="R25" s="128"/>
      <c r="S25" s="128"/>
      <c r="U25" s="709" t="e">
        <f t="array" aca="1" ref="U25" ca="1">MIN(IF(LEN(OFFSET(#REF!,0,0,U24-1,1))=0,ROW(OFFSET(#REF!,0,0,U24-1,1))))</f>
        <v>#REF!</v>
      </c>
      <c r="V25" s="648"/>
      <c r="W25" s="648"/>
      <c r="X25" s="648"/>
      <c r="Y25" s="648"/>
      <c r="Z25" s="648"/>
      <c r="AA25" s="648"/>
      <c r="AB25" s="648"/>
    </row>
    <row r="26" spans="2:28" x14ac:dyDescent="0.3">
      <c r="G26" s="128"/>
      <c r="H26" s="128"/>
      <c r="I26" s="128"/>
      <c r="J26" s="128"/>
      <c r="K26" s="128"/>
      <c r="L26" s="128"/>
      <c r="M26" s="128"/>
      <c r="N26" s="128"/>
      <c r="O26" s="128"/>
      <c r="P26" s="128"/>
      <c r="Q26" s="128"/>
      <c r="R26" s="128"/>
      <c r="S26" s="128"/>
    </row>
    <row r="27" spans="2:28" x14ac:dyDescent="0.3">
      <c r="D27" s="135" t="s">
        <v>8796</v>
      </c>
      <c r="E27" s="122" t="s">
        <v>79</v>
      </c>
      <c r="G27" s="128"/>
      <c r="H27" s="128"/>
      <c r="I27" s="128"/>
      <c r="J27" s="128"/>
      <c r="K27" s="128"/>
      <c r="L27" s="128"/>
      <c r="M27" s="128"/>
      <c r="N27" s="128"/>
      <c r="O27" s="128"/>
      <c r="P27" s="128"/>
      <c r="Q27" s="128"/>
      <c r="R27" s="128"/>
      <c r="S27" s="128"/>
    </row>
    <row r="28" spans="2:28" ht="15" customHeight="1" x14ac:dyDescent="0.3">
      <c r="D28" s="135" t="s">
        <v>8797</v>
      </c>
      <c r="E28" s="122" t="s">
        <v>79</v>
      </c>
      <c r="G28" s="128"/>
      <c r="H28" s="128"/>
      <c r="I28" s="128"/>
      <c r="J28" s="128"/>
      <c r="K28" s="128"/>
      <c r="L28" s="128"/>
      <c r="M28" s="128"/>
      <c r="N28" s="128"/>
      <c r="O28" s="128"/>
      <c r="P28" s="128"/>
      <c r="Q28" s="128"/>
      <c r="R28" s="128"/>
      <c r="S28" s="128"/>
    </row>
    <row r="29" spans="2:28" ht="15" customHeight="1" x14ac:dyDescent="0.3">
      <c r="D29" s="135" t="s">
        <v>8798</v>
      </c>
      <c r="E29" s="122" t="s">
        <v>79</v>
      </c>
      <c r="G29" s="128"/>
      <c r="H29" s="128"/>
      <c r="I29" s="128"/>
      <c r="J29" s="128"/>
      <c r="K29" s="128"/>
      <c r="L29" s="128"/>
      <c r="M29" s="128"/>
      <c r="N29" s="128"/>
      <c r="O29" s="128"/>
      <c r="P29" s="128"/>
      <c r="Q29" s="128"/>
      <c r="R29" s="128"/>
      <c r="S29" s="128"/>
      <c r="U29" s="125" t="s">
        <v>3604</v>
      </c>
    </row>
    <row r="30" spans="2:28" ht="15" customHeight="1" x14ac:dyDescent="0.3">
      <c r="D30" s="135" t="s">
        <v>8799</v>
      </c>
      <c r="E30" s="122" t="s">
        <v>79</v>
      </c>
      <c r="G30" s="128"/>
      <c r="H30" s="128"/>
      <c r="I30" s="128"/>
      <c r="J30" s="128"/>
      <c r="K30" s="128"/>
      <c r="L30" s="128"/>
      <c r="M30" s="128"/>
      <c r="N30" s="128"/>
      <c r="O30" s="128"/>
      <c r="P30" s="128"/>
      <c r="Q30" s="128"/>
      <c r="R30" s="128"/>
      <c r="S30" s="128"/>
    </row>
    <row r="31" spans="2:28" ht="15" customHeight="1" x14ac:dyDescent="0.3">
      <c r="D31" s="135" t="s">
        <v>8800</v>
      </c>
      <c r="E31" s="122" t="s">
        <v>79</v>
      </c>
      <c r="G31" s="128"/>
      <c r="H31" s="128"/>
      <c r="I31" s="128"/>
      <c r="J31" s="128"/>
      <c r="K31" s="128"/>
      <c r="L31" s="128"/>
      <c r="M31" s="128"/>
      <c r="N31" s="128"/>
      <c r="O31" s="128"/>
      <c r="P31" s="128"/>
      <c r="Q31" s="128"/>
      <c r="R31" s="128"/>
      <c r="S31" s="128"/>
    </row>
    <row r="32" spans="2:28" ht="15" customHeight="1" x14ac:dyDescent="0.3">
      <c r="D32" s="135" t="s">
        <v>8801</v>
      </c>
      <c r="E32" s="122" t="s">
        <v>79</v>
      </c>
      <c r="G32" s="128"/>
      <c r="H32" s="128"/>
      <c r="I32" s="128"/>
      <c r="J32" s="128"/>
      <c r="K32" s="128"/>
      <c r="L32" s="128"/>
      <c r="M32" s="128"/>
      <c r="N32" s="128"/>
      <c r="O32" s="128"/>
      <c r="P32" s="128"/>
      <c r="Q32" s="128"/>
      <c r="R32" s="128"/>
      <c r="S32" s="128"/>
    </row>
    <row r="33" spans="1:29" ht="15" customHeight="1" x14ac:dyDescent="0.3">
      <c r="D33" s="135" t="s">
        <v>8802</v>
      </c>
      <c r="E33" s="122" t="s">
        <v>79</v>
      </c>
      <c r="G33" s="128"/>
      <c r="H33" s="128"/>
      <c r="I33" s="128"/>
      <c r="J33" s="128"/>
      <c r="K33" s="128"/>
      <c r="L33" s="128"/>
      <c r="M33" s="128"/>
      <c r="N33" s="128"/>
      <c r="O33" s="128"/>
      <c r="P33" s="128"/>
      <c r="Q33" s="128"/>
      <c r="R33" s="128"/>
      <c r="S33" s="128"/>
    </row>
    <row r="34" spans="1:29" ht="15" customHeight="1" x14ac:dyDescent="0.3">
      <c r="G34" s="128"/>
      <c r="H34" s="128"/>
      <c r="I34" s="128"/>
      <c r="J34" s="128"/>
      <c r="K34" s="128"/>
      <c r="L34" s="128"/>
      <c r="M34" s="128"/>
      <c r="N34" s="128"/>
      <c r="O34" s="128"/>
      <c r="P34" s="128"/>
      <c r="Q34" s="128"/>
      <c r="R34" s="128"/>
      <c r="S34" s="128"/>
    </row>
    <row r="35" spans="1:29" ht="15" customHeight="1" x14ac:dyDescent="0.3">
      <c r="B35" s="457" t="s">
        <v>8857</v>
      </c>
      <c r="P35" s="128"/>
      <c r="Q35" s="128"/>
      <c r="R35" s="128"/>
      <c r="S35" s="128"/>
    </row>
    <row r="36" spans="1:29" ht="15" customHeight="1" x14ac:dyDescent="0.3">
      <c r="B36" s="128"/>
      <c r="C36" s="59"/>
      <c r="H36" s="129" t="s">
        <v>4306</v>
      </c>
      <c r="P36" s="128"/>
      <c r="S36" s="128"/>
    </row>
    <row r="37" spans="1:29" ht="15" customHeight="1" x14ac:dyDescent="0.35">
      <c r="A37" s="63"/>
      <c r="C37" s="128"/>
      <c r="D37" s="63"/>
      <c r="E37" s="63"/>
      <c r="F37" s="63"/>
      <c r="G37" s="63"/>
      <c r="H37" s="63"/>
      <c r="I37" s="63"/>
      <c r="J37" s="63"/>
      <c r="K37" s="63"/>
      <c r="L37" s="63"/>
      <c r="M37" s="63"/>
      <c r="N37" s="63"/>
      <c r="O37" s="63"/>
      <c r="P37" s="116"/>
      <c r="Q37" s="128"/>
      <c r="R37" s="128"/>
      <c r="S37" s="63"/>
      <c r="T37" s="63"/>
    </row>
    <row r="38" spans="1:29" s="63" customFormat="1" ht="93.5" customHeight="1" x14ac:dyDescent="0.35">
      <c r="B38" s="459" t="s">
        <v>22</v>
      </c>
      <c r="C38" s="622" t="s">
        <v>8855</v>
      </c>
      <c r="D38" s="622" t="s">
        <v>8753</v>
      </c>
      <c r="E38" s="622" t="s">
        <v>8852</v>
      </c>
      <c r="F38" s="622" t="s">
        <v>8856</v>
      </c>
      <c r="G38" s="622" t="s">
        <v>8853</v>
      </c>
      <c r="H38" s="622" t="s">
        <v>8854</v>
      </c>
      <c r="R38" s="461"/>
    </row>
    <row r="39" spans="1:29" x14ac:dyDescent="0.3">
      <c r="A39" s="56"/>
      <c r="B39" s="455" t="s">
        <v>8697</v>
      </c>
      <c r="C39" s="115"/>
      <c r="D39" s="266"/>
      <c r="E39" s="255"/>
      <c r="F39" s="255"/>
      <c r="G39" s="255"/>
      <c r="H39" s="255"/>
      <c r="I39" s="56"/>
      <c r="J39" s="56"/>
      <c r="K39" s="56"/>
      <c r="L39" s="56"/>
      <c r="M39" s="56"/>
      <c r="N39" s="56"/>
      <c r="O39" s="56"/>
      <c r="P39" s="56"/>
      <c r="Q39" s="56"/>
      <c r="R39" s="127"/>
      <c r="S39" s="56"/>
      <c r="T39" s="56"/>
    </row>
    <row r="40" spans="1:29" s="63" customFormat="1" x14ac:dyDescent="0.35">
      <c r="A40" s="56"/>
      <c r="B40" s="455" t="s">
        <v>27</v>
      </c>
      <c r="C40" s="115"/>
      <c r="D40" s="266"/>
      <c r="E40" s="255"/>
      <c r="F40" s="255"/>
      <c r="G40" s="255"/>
      <c r="H40" s="255"/>
      <c r="I40" s="56"/>
      <c r="J40" s="56"/>
      <c r="K40" s="56"/>
      <c r="L40" s="56"/>
      <c r="M40" s="56"/>
      <c r="N40" s="56"/>
      <c r="O40" s="56"/>
      <c r="P40" s="56"/>
      <c r="Q40" s="56"/>
      <c r="R40" s="56"/>
      <c r="S40" s="56"/>
      <c r="T40" s="56"/>
      <c r="U40" s="461"/>
    </row>
    <row r="41" spans="1:29" s="56" customFormat="1" x14ac:dyDescent="0.3">
      <c r="A41" s="125"/>
      <c r="B41" s="455" t="s">
        <v>8698</v>
      </c>
      <c r="C41" s="115"/>
      <c r="D41" s="266"/>
      <c r="E41" s="255"/>
      <c r="F41" s="255"/>
      <c r="G41" s="255"/>
      <c r="H41" s="255"/>
      <c r="I41" s="125"/>
      <c r="J41" s="125"/>
      <c r="K41" s="125"/>
      <c r="L41" s="125"/>
      <c r="M41" s="125"/>
      <c r="N41" s="125"/>
      <c r="O41" s="125"/>
      <c r="P41" s="128"/>
      <c r="Q41" s="125"/>
      <c r="R41" s="125"/>
      <c r="S41" s="125"/>
      <c r="T41" s="125"/>
      <c r="Y41" s="227" t="s">
        <v>23</v>
      </c>
      <c r="Z41" s="227"/>
      <c r="AA41" s="227" t="s">
        <v>24</v>
      </c>
      <c r="AB41" s="227" t="s">
        <v>25</v>
      </c>
      <c r="AC41" s="699" t="s">
        <v>26</v>
      </c>
    </row>
    <row r="42" spans="1:29" s="56" customFormat="1" ht="14.5" x14ac:dyDescent="0.35">
      <c r="A42" s="128"/>
      <c r="B42" s="401"/>
      <c r="C42" s="116"/>
      <c r="D42" s="116"/>
      <c r="E42" s="116"/>
      <c r="F42" s="116"/>
      <c r="G42" s="116"/>
      <c r="H42" s="116"/>
      <c r="I42" s="116"/>
      <c r="J42" s="116"/>
      <c r="K42" s="116"/>
      <c r="L42" s="116"/>
      <c r="M42" s="128"/>
      <c r="N42" s="128"/>
      <c r="O42" s="128"/>
      <c r="P42" s="128"/>
      <c r="Q42" s="128"/>
      <c r="R42" s="128"/>
      <c r="S42" s="128"/>
      <c r="T42" s="128"/>
      <c r="X42" s="56" t="s">
        <v>4011</v>
      </c>
      <c r="Y42" s="227">
        <v>0</v>
      </c>
      <c r="Z42" s="227">
        <f>E21</f>
        <v>0</v>
      </c>
      <c r="AA42" s="699" t="s">
        <v>16</v>
      </c>
      <c r="AB42" s="227" t="s">
        <v>28</v>
      </c>
      <c r="AC42" s="227" t="s">
        <v>16</v>
      </c>
    </row>
    <row r="43" spans="1:29" s="56" customFormat="1" ht="18" customHeight="1" x14ac:dyDescent="0.35">
      <c r="A43" s="128"/>
      <c r="B43" s="458" t="s">
        <v>8752</v>
      </c>
      <c r="C43" s="116"/>
      <c r="D43" s="116"/>
      <c r="E43" s="116"/>
      <c r="F43" s="116"/>
      <c r="G43" s="116"/>
      <c r="H43" s="116"/>
      <c r="I43" s="116"/>
      <c r="J43" s="116"/>
      <c r="K43" s="116"/>
      <c r="L43" s="116"/>
      <c r="M43" s="128"/>
      <c r="N43" s="128"/>
      <c r="O43" s="128"/>
      <c r="Q43" s="128"/>
      <c r="R43" s="128"/>
      <c r="S43" s="128"/>
      <c r="T43" s="128"/>
      <c r="X43" s="70"/>
      <c r="Y43" s="70"/>
      <c r="Z43" s="70"/>
      <c r="AA43" s="699" t="s">
        <v>29</v>
      </c>
      <c r="AB43" s="227" t="s">
        <v>30</v>
      </c>
      <c r="AC43" s="227" t="s">
        <v>29</v>
      </c>
    </row>
    <row r="44" spans="1:29" ht="14.5" x14ac:dyDescent="0.35">
      <c r="A44" s="128"/>
      <c r="B44" s="458" t="s">
        <v>8756</v>
      </c>
      <c r="C44" s="116"/>
      <c r="D44" s="116"/>
      <c r="E44" s="116"/>
      <c r="F44" s="116"/>
      <c r="G44" s="116"/>
      <c r="H44" s="116"/>
      <c r="I44" s="116"/>
      <c r="J44" s="116"/>
      <c r="K44" s="116"/>
      <c r="L44" s="116"/>
      <c r="M44" s="128"/>
      <c r="N44" s="128"/>
      <c r="O44" s="128"/>
      <c r="P44" s="129" t="s">
        <v>4306</v>
      </c>
      <c r="Q44" s="128"/>
      <c r="R44" s="128"/>
      <c r="S44" s="128"/>
      <c r="T44" s="128"/>
      <c r="X44" s="490"/>
      <c r="Y44" s="706"/>
      <c r="Z44" s="70"/>
    </row>
    <row r="45" spans="1:29" s="128" customFormat="1" x14ac:dyDescent="0.3">
      <c r="C45" s="402"/>
      <c r="D45" s="402"/>
      <c r="E45" s="402"/>
      <c r="F45" s="402"/>
      <c r="G45" s="402"/>
      <c r="H45" s="402"/>
      <c r="I45" s="402"/>
      <c r="J45" s="402"/>
      <c r="K45" s="402"/>
      <c r="L45" s="402"/>
      <c r="M45" s="402"/>
      <c r="N45" s="402"/>
      <c r="O45" s="402"/>
      <c r="P45" s="402"/>
      <c r="X45" s="127"/>
      <c r="Y45" s="111"/>
      <c r="Z45" s="490"/>
    </row>
    <row r="46" spans="1:29" s="127" customFormat="1" ht="121.5" customHeight="1" x14ac:dyDescent="0.35">
      <c r="B46" s="459" t="s">
        <v>22</v>
      </c>
      <c r="C46" s="622" t="s">
        <v>9040</v>
      </c>
      <c r="D46" s="622" t="s">
        <v>9041</v>
      </c>
      <c r="E46" s="622" t="s">
        <v>8862</v>
      </c>
      <c r="F46" s="622" t="s">
        <v>8863</v>
      </c>
      <c r="G46" s="622" t="s">
        <v>8754</v>
      </c>
      <c r="H46" s="622" t="s">
        <v>8755</v>
      </c>
      <c r="I46" s="622" t="s">
        <v>8858</v>
      </c>
      <c r="J46" s="622" t="s">
        <v>8864</v>
      </c>
      <c r="K46" s="622" t="s">
        <v>8859</v>
      </c>
      <c r="L46" s="622" t="s">
        <v>8865</v>
      </c>
      <c r="M46" s="622" t="s">
        <v>8860</v>
      </c>
      <c r="N46" s="622" t="s">
        <v>8866</v>
      </c>
      <c r="O46" s="622" t="s">
        <v>8861</v>
      </c>
      <c r="P46" s="622" t="s">
        <v>8867</v>
      </c>
      <c r="Q46" s="691"/>
      <c r="Y46" s="490"/>
      <c r="Z46" s="490"/>
    </row>
    <row r="47" spans="1:29" s="128" customFormat="1" ht="14.5" x14ac:dyDescent="0.35">
      <c r="B47" s="460" t="s">
        <v>8697</v>
      </c>
      <c r="C47" s="115"/>
      <c r="D47" s="817"/>
      <c r="E47" s="225"/>
      <c r="F47" s="225"/>
      <c r="G47" s="409"/>
      <c r="H47" s="409"/>
      <c r="I47" s="409"/>
      <c r="J47" s="409"/>
      <c r="K47" s="409"/>
      <c r="L47" s="409"/>
      <c r="M47" s="409"/>
      <c r="N47" s="409"/>
      <c r="O47" s="409"/>
      <c r="P47" s="409"/>
      <c r="Q47" s="648"/>
      <c r="X47" s="127"/>
      <c r="Y47" s="111"/>
      <c r="Z47" s="490"/>
    </row>
    <row r="48" spans="1:29" s="128" customFormat="1" ht="14" customHeight="1" x14ac:dyDescent="0.35">
      <c r="B48" s="460" t="s">
        <v>27</v>
      </c>
      <c r="C48" s="115"/>
      <c r="D48" s="818"/>
      <c r="E48" s="225"/>
      <c r="F48" s="225"/>
      <c r="G48" s="409"/>
      <c r="H48" s="409"/>
      <c r="I48" s="409"/>
      <c r="J48" s="409"/>
      <c r="K48" s="409"/>
      <c r="L48" s="409"/>
      <c r="M48" s="409"/>
      <c r="N48" s="409"/>
      <c r="O48" s="409"/>
      <c r="P48" s="409"/>
      <c r="Q48" s="648"/>
      <c r="X48" s="127"/>
      <c r="Y48" s="111"/>
      <c r="Z48" s="490"/>
    </row>
    <row r="49" spans="1:31" s="128" customFormat="1" ht="14.5" x14ac:dyDescent="0.35">
      <c r="A49" s="125"/>
      <c r="B49" s="460" t="s">
        <v>8698</v>
      </c>
      <c r="C49" s="115"/>
      <c r="D49" s="819"/>
      <c r="E49" s="225"/>
      <c r="F49" s="225"/>
      <c r="G49" s="409"/>
      <c r="H49" s="409"/>
      <c r="I49" s="409"/>
      <c r="J49" s="409"/>
      <c r="K49" s="409"/>
      <c r="L49" s="409"/>
      <c r="M49" s="409"/>
      <c r="N49" s="409"/>
      <c r="O49" s="409"/>
      <c r="P49" s="409"/>
      <c r="Q49" s="116"/>
      <c r="R49" s="125"/>
      <c r="S49" s="125"/>
      <c r="AC49" s="127"/>
      <c r="AD49" s="111"/>
      <c r="AE49" s="490"/>
    </row>
    <row r="50" spans="1:31" s="128" customFormat="1" ht="14.5" x14ac:dyDescent="0.35">
      <c r="A50" s="112"/>
      <c r="B50" s="401"/>
      <c r="C50" s="116"/>
      <c r="D50" s="116"/>
      <c r="E50" s="116"/>
      <c r="F50" s="116"/>
      <c r="G50" s="116"/>
      <c r="H50" s="116"/>
      <c r="I50" s="116"/>
      <c r="J50" s="116"/>
      <c r="K50" s="116"/>
      <c r="L50" s="116"/>
      <c r="M50" s="116"/>
      <c r="N50" s="116"/>
      <c r="O50" s="116"/>
      <c r="P50" s="116"/>
      <c r="Q50" s="116"/>
      <c r="R50" s="112"/>
      <c r="S50" s="112"/>
      <c r="T50" s="112"/>
      <c r="AC50" s="127"/>
      <c r="AD50" s="111"/>
      <c r="AE50" s="490"/>
    </row>
    <row r="51" spans="1:31" s="128" customFormat="1" ht="14.5" x14ac:dyDescent="0.35">
      <c r="A51" s="125"/>
      <c r="B51" s="456" t="s">
        <v>8687</v>
      </c>
      <c r="C51" s="117"/>
      <c r="D51" s="117"/>
      <c r="E51" s="117"/>
      <c r="F51" s="117"/>
      <c r="G51" s="117"/>
      <c r="H51" s="117"/>
      <c r="Q51" s="116"/>
      <c r="T51" s="125"/>
      <c r="AC51" s="127"/>
      <c r="AD51" s="111"/>
      <c r="AE51" s="490"/>
    </row>
    <row r="52" spans="1:31" ht="14.5" x14ac:dyDescent="0.35">
      <c r="B52" s="456"/>
      <c r="C52" s="117"/>
      <c r="D52" s="117"/>
      <c r="E52" s="117"/>
      <c r="F52" s="117"/>
      <c r="G52" s="117"/>
      <c r="H52" s="117"/>
      <c r="I52" s="129" t="s">
        <v>4306</v>
      </c>
      <c r="J52" s="128"/>
      <c r="K52" s="128"/>
      <c r="L52" s="128"/>
      <c r="M52" s="128"/>
      <c r="N52" s="128"/>
      <c r="O52" s="128"/>
      <c r="P52" s="128"/>
      <c r="Q52" s="116"/>
      <c r="R52" s="128"/>
      <c r="S52" s="128"/>
      <c r="U52" s="128"/>
      <c r="V52" s="128"/>
      <c r="W52" s="128"/>
      <c r="AC52" s="128"/>
    </row>
    <row r="53" spans="1:31" s="151" customFormat="1" x14ac:dyDescent="0.3">
      <c r="A53" s="125"/>
      <c r="B53" s="117"/>
      <c r="C53" s="117"/>
      <c r="D53" s="117"/>
      <c r="E53" s="117"/>
      <c r="F53" s="117"/>
      <c r="G53" s="117"/>
      <c r="H53" s="117"/>
      <c r="I53" s="117"/>
      <c r="J53" s="128"/>
      <c r="K53" s="128"/>
      <c r="L53" s="128"/>
      <c r="M53" s="128"/>
      <c r="N53" s="128"/>
      <c r="O53" s="128"/>
      <c r="P53" s="128"/>
      <c r="Q53" s="128"/>
      <c r="R53" s="128"/>
      <c r="S53" s="128"/>
      <c r="T53" s="125"/>
    </row>
    <row r="54" spans="1:31" ht="94" customHeight="1" x14ac:dyDescent="0.3">
      <c r="A54" s="56"/>
      <c r="B54" s="620" t="s">
        <v>8742</v>
      </c>
      <c r="C54" s="620" t="s">
        <v>8688</v>
      </c>
      <c r="D54" s="620" t="s">
        <v>8689</v>
      </c>
      <c r="E54" s="620" t="s">
        <v>8690</v>
      </c>
      <c r="F54" s="620" t="s">
        <v>8691</v>
      </c>
      <c r="G54" s="620" t="s">
        <v>8743</v>
      </c>
      <c r="H54" s="622" t="s">
        <v>8868</v>
      </c>
      <c r="I54" s="622" t="s">
        <v>8869</v>
      </c>
      <c r="J54" s="127"/>
      <c r="K54" s="127"/>
      <c r="L54" s="127"/>
      <c r="M54" s="127"/>
      <c r="N54" s="127"/>
      <c r="O54" s="127"/>
      <c r="P54" s="127"/>
      <c r="Q54" s="127"/>
      <c r="R54" s="127"/>
      <c r="S54" s="127"/>
      <c r="T54" s="56"/>
    </row>
    <row r="55" spans="1:31" x14ac:dyDescent="0.3">
      <c r="A55" s="320"/>
      <c r="B55" s="313"/>
      <c r="C55" s="313"/>
      <c r="D55" s="225"/>
      <c r="E55" s="313"/>
      <c r="F55" s="313"/>
      <c r="G55" s="313"/>
      <c r="H55" s="334"/>
      <c r="I55" s="389"/>
      <c r="J55" s="128"/>
      <c r="K55" s="128"/>
      <c r="L55" s="128"/>
      <c r="M55" s="128"/>
      <c r="N55" s="128"/>
      <c r="O55" s="128"/>
      <c r="P55" s="128"/>
      <c r="Q55" s="128"/>
      <c r="R55" s="128"/>
      <c r="S55" s="128"/>
      <c r="U55" s="125" t="s">
        <v>193</v>
      </c>
    </row>
    <row r="56" spans="1:31" ht="14" customHeight="1" x14ac:dyDescent="0.3">
      <c r="A56" s="320"/>
      <c r="B56" s="313"/>
      <c r="C56" s="313"/>
      <c r="D56" s="225"/>
      <c r="E56" s="313"/>
      <c r="F56" s="313"/>
      <c r="G56" s="313"/>
      <c r="H56" s="334"/>
      <c r="I56" s="389"/>
      <c r="J56" s="128"/>
      <c r="K56" s="128"/>
      <c r="L56" s="128"/>
      <c r="M56" s="128"/>
      <c r="N56" s="128"/>
      <c r="O56" s="128"/>
      <c r="P56" s="128"/>
      <c r="Q56" s="128"/>
      <c r="R56" s="128"/>
      <c r="S56" s="128"/>
      <c r="U56" s="74" t="s">
        <v>3656</v>
      </c>
    </row>
    <row r="57" spans="1:31" x14ac:dyDescent="0.3">
      <c r="B57" s="313"/>
      <c r="C57" s="313"/>
      <c r="D57" s="225"/>
      <c r="E57" s="313"/>
      <c r="F57" s="313"/>
      <c r="G57" s="313"/>
      <c r="H57" s="334"/>
      <c r="I57" s="389"/>
      <c r="J57" s="128"/>
      <c r="K57" s="128"/>
      <c r="L57" s="128"/>
      <c r="M57" s="128"/>
      <c r="N57" s="128"/>
      <c r="O57" s="128"/>
      <c r="P57" s="128"/>
      <c r="Q57" s="128"/>
      <c r="R57" s="128"/>
      <c r="S57" s="128"/>
    </row>
    <row r="58" spans="1:31" ht="14.5" x14ac:dyDescent="0.35">
      <c r="B58" s="313"/>
      <c r="C58" s="313"/>
      <c r="D58" s="225"/>
      <c r="E58" s="313"/>
      <c r="F58" s="313"/>
      <c r="G58" s="313"/>
      <c r="H58" s="334"/>
      <c r="I58" s="389"/>
      <c r="J58" s="128"/>
      <c r="K58" s="128"/>
      <c r="L58" s="128"/>
      <c r="M58" s="128"/>
      <c r="N58" s="128"/>
      <c r="O58" s="128"/>
      <c r="P58" s="128"/>
      <c r="Q58" s="128"/>
      <c r="R58" s="128"/>
      <c r="S58" s="128"/>
      <c r="U58" s="648" t="s">
        <v>8697</v>
      </c>
    </row>
    <row r="59" spans="1:31" ht="14.5" x14ac:dyDescent="0.35">
      <c r="B59" s="313"/>
      <c r="C59" s="313"/>
      <c r="D59" s="225"/>
      <c r="E59" s="313"/>
      <c r="F59" s="313"/>
      <c r="G59" s="313"/>
      <c r="H59" s="334"/>
      <c r="I59" s="389"/>
      <c r="J59" s="128"/>
      <c r="K59" s="128"/>
      <c r="L59" s="128"/>
      <c r="M59" s="128"/>
      <c r="N59" s="128"/>
      <c r="O59" s="128"/>
      <c r="P59" s="128"/>
      <c r="Q59" s="128"/>
      <c r="R59" s="128"/>
      <c r="S59" s="128"/>
      <c r="U59" s="648" t="s">
        <v>27</v>
      </c>
    </row>
    <row r="60" spans="1:31" ht="14.5" x14ac:dyDescent="0.35">
      <c r="B60" s="313"/>
      <c r="C60" s="313"/>
      <c r="D60" s="225"/>
      <c r="E60" s="313"/>
      <c r="F60" s="313"/>
      <c r="G60" s="313"/>
      <c r="H60" s="334"/>
      <c r="I60" s="389"/>
      <c r="J60" s="128"/>
      <c r="K60" s="128"/>
      <c r="L60" s="128"/>
      <c r="M60" s="128"/>
      <c r="N60" s="128"/>
      <c r="O60" s="128"/>
      <c r="P60" s="128"/>
      <c r="Q60" s="128"/>
      <c r="R60" s="128"/>
      <c r="S60" s="128"/>
      <c r="U60" s="648" t="s">
        <v>8698</v>
      </c>
    </row>
    <row r="61" spans="1:31" x14ac:dyDescent="0.3">
      <c r="B61" s="313"/>
      <c r="C61" s="313"/>
      <c r="D61" s="225"/>
      <c r="E61" s="313"/>
      <c r="F61" s="313"/>
      <c r="G61" s="313"/>
      <c r="H61" s="334"/>
      <c r="I61" s="389"/>
      <c r="J61" s="128"/>
      <c r="K61" s="128"/>
      <c r="L61" s="128"/>
      <c r="M61" s="128"/>
      <c r="N61" s="128"/>
      <c r="O61" s="128"/>
      <c r="P61" s="128"/>
      <c r="Q61" s="128"/>
      <c r="R61" s="128"/>
      <c r="S61" s="128"/>
    </row>
    <row r="62" spans="1:31" x14ac:dyDescent="0.3">
      <c r="B62" s="313"/>
      <c r="C62" s="313"/>
      <c r="D62" s="225"/>
      <c r="E62" s="313"/>
      <c r="F62" s="313"/>
      <c r="G62" s="313"/>
      <c r="H62" s="334"/>
      <c r="I62" s="389"/>
      <c r="J62" s="128"/>
      <c r="K62" s="128"/>
      <c r="L62" s="128"/>
      <c r="M62" s="128"/>
      <c r="N62" s="128"/>
      <c r="O62" s="128"/>
      <c r="P62" s="128"/>
      <c r="Q62" s="128"/>
      <c r="R62" s="128"/>
      <c r="S62" s="128"/>
    </row>
    <row r="63" spans="1:31" x14ac:dyDescent="0.3">
      <c r="B63" s="313"/>
      <c r="C63" s="313"/>
      <c r="D63" s="225"/>
      <c r="E63" s="313"/>
      <c r="F63" s="313"/>
      <c r="G63" s="313"/>
      <c r="H63" s="334"/>
      <c r="I63" s="389"/>
      <c r="J63" s="128"/>
      <c r="K63" s="128"/>
      <c r="L63" s="128"/>
      <c r="M63" s="128"/>
      <c r="N63" s="128"/>
      <c r="O63" s="128"/>
      <c r="P63" s="128"/>
      <c r="Q63" s="128"/>
      <c r="R63" s="128"/>
      <c r="S63" s="128"/>
    </row>
    <row r="64" spans="1:31" x14ac:dyDescent="0.3">
      <c r="B64" s="313"/>
      <c r="C64" s="313"/>
      <c r="D64" s="225"/>
      <c r="E64" s="313"/>
      <c r="F64" s="313"/>
      <c r="G64" s="313"/>
      <c r="H64" s="334"/>
      <c r="I64" s="389"/>
      <c r="J64" s="128"/>
      <c r="K64" s="128"/>
      <c r="L64" s="128"/>
      <c r="M64" s="128"/>
      <c r="N64" s="128"/>
      <c r="O64" s="128"/>
      <c r="P64" s="128"/>
      <c r="Q64" s="128"/>
      <c r="R64" s="128"/>
      <c r="S64" s="128"/>
    </row>
    <row r="65" spans="2:19" x14ac:dyDescent="0.3">
      <c r="B65" s="313"/>
      <c r="C65" s="313"/>
      <c r="D65" s="225"/>
      <c r="E65" s="313"/>
      <c r="F65" s="313"/>
      <c r="G65" s="313"/>
      <c r="H65" s="334"/>
      <c r="I65" s="389"/>
      <c r="J65" s="128"/>
      <c r="K65" s="128"/>
      <c r="L65" s="128"/>
      <c r="M65" s="128"/>
      <c r="N65" s="128"/>
      <c r="O65" s="128"/>
      <c r="P65" s="128"/>
      <c r="Q65" s="128"/>
      <c r="R65" s="128"/>
      <c r="S65" s="128"/>
    </row>
    <row r="66" spans="2:19" x14ac:dyDescent="0.3">
      <c r="B66" s="313"/>
      <c r="C66" s="313"/>
      <c r="D66" s="225"/>
      <c r="E66" s="313"/>
      <c r="F66" s="313"/>
      <c r="G66" s="313"/>
      <c r="H66" s="334"/>
      <c r="I66" s="389"/>
      <c r="J66" s="128"/>
      <c r="K66" s="128"/>
      <c r="L66" s="128"/>
      <c r="M66" s="128"/>
      <c r="N66" s="128"/>
      <c r="O66" s="128"/>
      <c r="P66" s="128"/>
      <c r="Q66" s="128"/>
      <c r="R66" s="128"/>
      <c r="S66" s="128"/>
    </row>
    <row r="67" spans="2:19" x14ac:dyDescent="0.3">
      <c r="B67" s="313"/>
      <c r="C67" s="313"/>
      <c r="D67" s="225"/>
      <c r="E67" s="313"/>
      <c r="F67" s="313"/>
      <c r="G67" s="313"/>
      <c r="H67" s="334"/>
      <c r="I67" s="389"/>
      <c r="J67" s="128"/>
      <c r="K67" s="128"/>
      <c r="L67" s="128"/>
      <c r="M67" s="128"/>
      <c r="N67" s="128"/>
      <c r="O67" s="128"/>
      <c r="P67" s="128"/>
      <c r="Q67" s="128"/>
      <c r="R67" s="128"/>
      <c r="S67" s="128"/>
    </row>
    <row r="68" spans="2:19" x14ac:dyDescent="0.3">
      <c r="B68" s="313"/>
      <c r="C68" s="313"/>
      <c r="D68" s="225"/>
      <c r="E68" s="313"/>
      <c r="F68" s="313"/>
      <c r="G68" s="313"/>
      <c r="H68" s="334"/>
      <c r="I68" s="389"/>
      <c r="J68" s="128"/>
      <c r="K68" s="128"/>
      <c r="L68" s="128"/>
      <c r="M68" s="128"/>
      <c r="N68" s="128"/>
      <c r="O68" s="128"/>
      <c r="P68" s="128"/>
      <c r="Q68" s="128"/>
      <c r="R68" s="128"/>
      <c r="S68" s="128"/>
    </row>
    <row r="69" spans="2:19" x14ac:dyDescent="0.3">
      <c r="B69" s="313"/>
      <c r="C69" s="313"/>
      <c r="D69" s="225"/>
      <c r="E69" s="313"/>
      <c r="F69" s="313"/>
      <c r="G69" s="313"/>
      <c r="H69" s="334"/>
      <c r="I69" s="389"/>
      <c r="J69" s="128"/>
      <c r="K69" s="128"/>
      <c r="L69" s="128"/>
      <c r="M69" s="128"/>
      <c r="N69" s="128"/>
      <c r="O69" s="128"/>
      <c r="P69" s="128"/>
      <c r="Q69" s="128"/>
      <c r="R69" s="128"/>
      <c r="S69" s="128"/>
    </row>
    <row r="70" spans="2:19" x14ac:dyDescent="0.3">
      <c r="B70" s="313"/>
      <c r="C70" s="313"/>
      <c r="D70" s="225"/>
      <c r="E70" s="313"/>
      <c r="F70" s="313"/>
      <c r="G70" s="313"/>
      <c r="H70" s="334"/>
      <c r="I70" s="389"/>
      <c r="J70" s="128"/>
      <c r="K70" s="128"/>
      <c r="L70" s="128"/>
      <c r="M70" s="128"/>
      <c r="N70" s="128"/>
      <c r="O70" s="128"/>
      <c r="P70" s="128"/>
      <c r="Q70" s="128"/>
      <c r="R70" s="128"/>
      <c r="S70" s="128"/>
    </row>
    <row r="71" spans="2:19" x14ac:dyDescent="0.3">
      <c r="B71" s="313"/>
      <c r="C71" s="313"/>
      <c r="D71" s="225"/>
      <c r="E71" s="313"/>
      <c r="F71" s="313"/>
      <c r="G71" s="313"/>
      <c r="H71" s="334"/>
      <c r="I71" s="389"/>
      <c r="J71" s="128"/>
      <c r="K71" s="128"/>
      <c r="L71" s="128"/>
      <c r="M71" s="128"/>
      <c r="N71" s="128"/>
      <c r="O71" s="128"/>
      <c r="P71" s="128"/>
      <c r="Q71" s="128"/>
      <c r="R71" s="128"/>
      <c r="S71" s="128"/>
    </row>
    <row r="72" spans="2:19" x14ac:dyDescent="0.3">
      <c r="B72" s="313"/>
      <c r="C72" s="313"/>
      <c r="D72" s="225"/>
      <c r="E72" s="313"/>
      <c r="F72" s="313"/>
      <c r="G72" s="313"/>
      <c r="H72" s="334"/>
      <c r="I72" s="389"/>
      <c r="J72" s="128"/>
      <c r="K72" s="128"/>
      <c r="L72" s="128"/>
      <c r="M72" s="128"/>
      <c r="N72" s="128"/>
      <c r="O72" s="128"/>
      <c r="P72" s="128"/>
      <c r="Q72" s="128"/>
      <c r="R72" s="128"/>
      <c r="S72" s="128"/>
    </row>
    <row r="73" spans="2:19" x14ac:dyDescent="0.3">
      <c r="B73" s="313"/>
      <c r="C73" s="313"/>
      <c r="D73" s="225"/>
      <c r="E73" s="313"/>
      <c r="F73" s="313"/>
      <c r="G73" s="313"/>
      <c r="H73" s="334"/>
      <c r="I73" s="389"/>
      <c r="J73" s="128"/>
      <c r="K73" s="128"/>
      <c r="L73" s="128"/>
      <c r="M73" s="128"/>
      <c r="N73" s="128"/>
      <c r="O73" s="128"/>
      <c r="P73" s="128"/>
      <c r="Q73" s="128"/>
      <c r="R73" s="128"/>
      <c r="S73" s="128"/>
    </row>
    <row r="74" spans="2:19" x14ac:dyDescent="0.3">
      <c r="B74" s="313"/>
      <c r="C74" s="313"/>
      <c r="D74" s="225"/>
      <c r="E74" s="313"/>
      <c r="F74" s="313"/>
      <c r="G74" s="313"/>
      <c r="H74" s="334"/>
      <c r="I74" s="389"/>
      <c r="J74" s="128"/>
      <c r="K74" s="128"/>
      <c r="L74" s="128"/>
      <c r="M74" s="128"/>
      <c r="N74" s="128"/>
      <c r="O74" s="128"/>
      <c r="P74" s="128"/>
      <c r="Q74" s="128"/>
      <c r="R74" s="128"/>
      <c r="S74" s="128"/>
    </row>
    <row r="75" spans="2:19" x14ac:dyDescent="0.3">
      <c r="B75" s="313"/>
      <c r="C75" s="313"/>
      <c r="D75" s="225"/>
      <c r="E75" s="313"/>
      <c r="F75" s="313"/>
      <c r="G75" s="313"/>
      <c r="H75" s="334"/>
      <c r="I75" s="389"/>
      <c r="J75" s="128"/>
      <c r="K75" s="128"/>
      <c r="L75" s="128"/>
      <c r="M75" s="128"/>
      <c r="N75" s="128"/>
      <c r="O75" s="128"/>
      <c r="P75" s="128"/>
      <c r="Q75" s="128"/>
      <c r="R75" s="128"/>
      <c r="S75" s="128"/>
    </row>
    <row r="76" spans="2:19" x14ac:dyDescent="0.3">
      <c r="B76" s="313"/>
      <c r="C76" s="313"/>
      <c r="D76" s="225"/>
      <c r="E76" s="313"/>
      <c r="F76" s="313"/>
      <c r="G76" s="313"/>
      <c r="H76" s="334"/>
      <c r="I76" s="389"/>
      <c r="J76" s="128"/>
      <c r="K76" s="128"/>
      <c r="L76" s="128"/>
      <c r="M76" s="128"/>
      <c r="N76" s="128"/>
      <c r="O76" s="128"/>
      <c r="P76" s="128"/>
      <c r="Q76" s="128"/>
      <c r="R76" s="128"/>
      <c r="S76" s="128"/>
    </row>
    <row r="77" spans="2:19" x14ac:dyDescent="0.3">
      <c r="B77" s="313"/>
      <c r="C77" s="313"/>
      <c r="D77" s="225"/>
      <c r="E77" s="313"/>
      <c r="F77" s="313"/>
      <c r="G77" s="313"/>
      <c r="H77" s="334"/>
      <c r="I77" s="389"/>
      <c r="J77" s="128"/>
      <c r="K77" s="128"/>
      <c r="L77" s="128"/>
      <c r="M77" s="128"/>
      <c r="N77" s="128"/>
      <c r="O77" s="128"/>
      <c r="P77" s="128"/>
      <c r="Q77" s="128"/>
      <c r="R77" s="128"/>
      <c r="S77" s="128"/>
    </row>
    <row r="78" spans="2:19" x14ac:dyDescent="0.3">
      <c r="B78" s="313"/>
      <c r="C78" s="313"/>
      <c r="D78" s="225"/>
      <c r="E78" s="313"/>
      <c r="F78" s="313"/>
      <c r="G78" s="313"/>
      <c r="H78" s="334"/>
      <c r="I78" s="389"/>
      <c r="J78" s="128"/>
      <c r="K78" s="128"/>
      <c r="L78" s="128"/>
      <c r="M78" s="128"/>
      <c r="N78" s="128"/>
      <c r="O78" s="128"/>
      <c r="P78" s="128"/>
      <c r="Q78" s="128"/>
      <c r="R78" s="128"/>
      <c r="S78" s="128"/>
    </row>
    <row r="79" spans="2:19" x14ac:dyDescent="0.3">
      <c r="B79" s="313"/>
      <c r="C79" s="313"/>
      <c r="D79" s="225"/>
      <c r="E79" s="313"/>
      <c r="F79" s="313"/>
      <c r="G79" s="313"/>
      <c r="H79" s="334"/>
      <c r="I79" s="389"/>
      <c r="J79" s="128"/>
      <c r="K79" s="128"/>
      <c r="L79" s="128"/>
      <c r="M79" s="128"/>
      <c r="N79" s="128"/>
      <c r="O79" s="128"/>
      <c r="P79" s="128"/>
      <c r="Q79" s="128"/>
      <c r="R79" s="128"/>
      <c r="S79" s="128"/>
    </row>
    <row r="80" spans="2:19" x14ac:dyDescent="0.3">
      <c r="B80" s="313"/>
      <c r="C80" s="313"/>
      <c r="D80" s="225"/>
      <c r="E80" s="313"/>
      <c r="F80" s="313"/>
      <c r="G80" s="313"/>
      <c r="H80" s="334"/>
      <c r="I80" s="389"/>
      <c r="J80" s="128"/>
      <c r="K80" s="128"/>
      <c r="L80" s="128"/>
      <c r="M80" s="128"/>
      <c r="N80" s="128"/>
      <c r="O80" s="128"/>
      <c r="P80" s="128"/>
      <c r="Q80" s="128"/>
      <c r="R80" s="128"/>
      <c r="S80" s="128"/>
    </row>
    <row r="81" spans="2:19" x14ac:dyDescent="0.3">
      <c r="B81" s="313"/>
      <c r="C81" s="313"/>
      <c r="D81" s="225"/>
      <c r="E81" s="313"/>
      <c r="F81" s="313"/>
      <c r="G81" s="313"/>
      <c r="H81" s="334"/>
      <c r="I81" s="389"/>
      <c r="J81" s="128"/>
      <c r="K81" s="128"/>
      <c r="L81" s="128"/>
      <c r="M81" s="128"/>
      <c r="N81" s="128"/>
      <c r="O81" s="128"/>
      <c r="P81" s="128"/>
      <c r="Q81" s="128"/>
      <c r="R81" s="128"/>
      <c r="S81" s="128"/>
    </row>
    <row r="82" spans="2:19" x14ac:dyDescent="0.3">
      <c r="B82" s="313"/>
      <c r="C82" s="313"/>
      <c r="D82" s="225"/>
      <c r="E82" s="313"/>
      <c r="F82" s="313"/>
      <c r="G82" s="313"/>
      <c r="H82" s="334"/>
      <c r="I82" s="389"/>
      <c r="J82" s="128"/>
      <c r="K82" s="128"/>
      <c r="L82" s="128"/>
      <c r="M82" s="128"/>
      <c r="N82" s="128"/>
      <c r="O82" s="128"/>
      <c r="P82" s="128"/>
      <c r="Q82" s="128"/>
      <c r="R82" s="128"/>
      <c r="S82" s="128"/>
    </row>
    <row r="83" spans="2:19" x14ac:dyDescent="0.3">
      <c r="B83" s="313"/>
      <c r="C83" s="313"/>
      <c r="D83" s="225"/>
      <c r="E83" s="313"/>
      <c r="F83" s="313"/>
      <c r="G83" s="313"/>
      <c r="H83" s="334"/>
      <c r="I83" s="389"/>
      <c r="J83" s="128"/>
      <c r="K83" s="128"/>
      <c r="L83" s="128"/>
      <c r="M83" s="128"/>
      <c r="N83" s="128"/>
      <c r="O83" s="128"/>
      <c r="P83" s="128"/>
      <c r="Q83" s="128"/>
      <c r="R83" s="128"/>
      <c r="S83" s="128"/>
    </row>
    <row r="84" spans="2:19" x14ac:dyDescent="0.3">
      <c r="B84" s="313"/>
      <c r="C84" s="313"/>
      <c r="D84" s="225"/>
      <c r="E84" s="313"/>
      <c r="F84" s="313"/>
      <c r="G84" s="313"/>
      <c r="H84" s="334"/>
      <c r="I84" s="389"/>
      <c r="J84" s="128"/>
      <c r="K84" s="128"/>
      <c r="L84" s="128"/>
      <c r="M84" s="128"/>
      <c r="N84" s="128"/>
      <c r="O84" s="128"/>
      <c r="P84" s="128"/>
      <c r="Q84" s="128"/>
      <c r="R84" s="128"/>
      <c r="S84" s="128"/>
    </row>
    <row r="85" spans="2:19" x14ac:dyDescent="0.3">
      <c r="B85" s="313"/>
      <c r="C85" s="313"/>
      <c r="D85" s="225"/>
      <c r="E85" s="313"/>
      <c r="F85" s="313"/>
      <c r="G85" s="313"/>
      <c r="H85" s="334"/>
      <c r="I85" s="389"/>
      <c r="J85" s="128"/>
      <c r="K85" s="128"/>
      <c r="L85" s="128"/>
      <c r="M85" s="128"/>
      <c r="N85" s="128"/>
      <c r="O85" s="128"/>
      <c r="P85" s="128"/>
      <c r="Q85" s="128"/>
      <c r="R85" s="128"/>
      <c r="S85" s="128"/>
    </row>
    <row r="86" spans="2:19" x14ac:dyDescent="0.3">
      <c r="B86" s="313"/>
      <c r="C86" s="313"/>
      <c r="D86" s="225"/>
      <c r="E86" s="313"/>
      <c r="F86" s="313"/>
      <c r="G86" s="313"/>
      <c r="H86" s="334"/>
      <c r="I86" s="389"/>
      <c r="J86" s="128"/>
      <c r="K86" s="128"/>
      <c r="L86" s="128"/>
      <c r="M86" s="128"/>
      <c r="N86" s="128"/>
      <c r="O86" s="128"/>
      <c r="P86" s="128"/>
      <c r="Q86" s="128"/>
      <c r="R86" s="128"/>
      <c r="S86" s="128"/>
    </row>
    <row r="87" spans="2:19" x14ac:dyDescent="0.3">
      <c r="B87" s="313"/>
      <c r="C87" s="313"/>
      <c r="D87" s="225"/>
      <c r="E87" s="313"/>
      <c r="F87" s="313"/>
      <c r="G87" s="313"/>
      <c r="H87" s="334"/>
      <c r="I87" s="389"/>
      <c r="J87" s="128"/>
      <c r="K87" s="128"/>
      <c r="L87" s="128"/>
      <c r="M87" s="128"/>
      <c r="N87" s="128"/>
      <c r="O87" s="128"/>
      <c r="P87" s="128"/>
      <c r="Q87" s="128"/>
      <c r="R87" s="128"/>
      <c r="S87" s="128"/>
    </row>
    <row r="88" spans="2:19" x14ac:dyDescent="0.3">
      <c r="B88" s="313"/>
      <c r="C88" s="313"/>
      <c r="D88" s="225"/>
      <c r="E88" s="313"/>
      <c r="F88" s="313"/>
      <c r="G88" s="313"/>
      <c r="H88" s="334"/>
      <c r="I88" s="389"/>
      <c r="J88" s="128"/>
      <c r="K88" s="128"/>
      <c r="L88" s="128"/>
      <c r="M88" s="128"/>
      <c r="N88" s="128"/>
      <c r="O88" s="128"/>
      <c r="P88" s="128"/>
      <c r="Q88" s="128"/>
      <c r="R88" s="128"/>
      <c r="S88" s="128"/>
    </row>
    <row r="89" spans="2:19" x14ac:dyDescent="0.3">
      <c r="B89" s="313"/>
      <c r="C89" s="313"/>
      <c r="D89" s="225"/>
      <c r="E89" s="313"/>
      <c r="F89" s="313"/>
      <c r="G89" s="313"/>
      <c r="H89" s="334"/>
      <c r="I89" s="389"/>
      <c r="J89" s="128"/>
      <c r="K89" s="128"/>
      <c r="L89" s="128"/>
      <c r="M89" s="128"/>
      <c r="N89" s="128"/>
      <c r="O89" s="128"/>
      <c r="P89" s="128"/>
      <c r="Q89" s="128"/>
      <c r="R89" s="128"/>
      <c r="S89" s="128"/>
    </row>
    <row r="90" spans="2:19" x14ac:dyDescent="0.3">
      <c r="B90" s="313"/>
      <c r="C90" s="313"/>
      <c r="D90" s="225"/>
      <c r="E90" s="313"/>
      <c r="F90" s="313"/>
      <c r="G90" s="313"/>
      <c r="H90" s="334"/>
      <c r="I90" s="389"/>
      <c r="J90" s="128"/>
      <c r="K90" s="128"/>
      <c r="L90" s="128"/>
      <c r="M90" s="128"/>
      <c r="N90" s="128"/>
      <c r="O90" s="128"/>
      <c r="P90" s="128"/>
      <c r="Q90" s="128"/>
      <c r="R90" s="128"/>
      <c r="S90" s="128"/>
    </row>
    <row r="91" spans="2:19" x14ac:dyDescent="0.3">
      <c r="B91" s="313"/>
      <c r="C91" s="313"/>
      <c r="D91" s="225"/>
      <c r="E91" s="313"/>
      <c r="F91" s="313"/>
      <c r="G91" s="313"/>
      <c r="H91" s="334"/>
      <c r="I91" s="389"/>
      <c r="J91" s="128"/>
      <c r="K91" s="128"/>
      <c r="L91" s="128"/>
      <c r="M91" s="128"/>
      <c r="N91" s="128"/>
      <c r="O91" s="128"/>
      <c r="P91" s="128"/>
      <c r="Q91" s="128"/>
      <c r="R91" s="128"/>
      <c r="S91" s="128"/>
    </row>
    <row r="92" spans="2:19" x14ac:dyDescent="0.3">
      <c r="B92" s="313"/>
      <c r="C92" s="313"/>
      <c r="D92" s="225"/>
      <c r="E92" s="313"/>
      <c r="F92" s="313"/>
      <c r="G92" s="313"/>
      <c r="H92" s="334"/>
      <c r="I92" s="389"/>
      <c r="J92" s="128"/>
      <c r="K92" s="128"/>
      <c r="L92" s="128"/>
      <c r="M92" s="128"/>
      <c r="N92" s="128"/>
      <c r="O92" s="128"/>
      <c r="P92" s="128"/>
      <c r="Q92" s="128"/>
      <c r="R92" s="128"/>
      <c r="S92" s="128"/>
    </row>
    <row r="93" spans="2:19" x14ac:dyDescent="0.3">
      <c r="B93" s="313"/>
      <c r="C93" s="313"/>
      <c r="D93" s="225"/>
      <c r="E93" s="313"/>
      <c r="F93" s="313"/>
      <c r="G93" s="313"/>
      <c r="H93" s="334"/>
      <c r="I93" s="389"/>
      <c r="J93" s="128"/>
      <c r="K93" s="128"/>
      <c r="L93" s="128"/>
      <c r="M93" s="128"/>
      <c r="N93" s="128"/>
      <c r="O93" s="128"/>
      <c r="P93" s="128"/>
      <c r="Q93" s="128"/>
      <c r="R93" s="128"/>
      <c r="S93" s="128"/>
    </row>
    <row r="94" spans="2:19" x14ac:dyDescent="0.3">
      <c r="B94" s="313"/>
      <c r="C94" s="313"/>
      <c r="D94" s="225"/>
      <c r="E94" s="313"/>
      <c r="F94" s="313"/>
      <c r="G94" s="313"/>
      <c r="H94" s="334"/>
      <c r="I94" s="389"/>
      <c r="J94" s="128"/>
      <c r="K94" s="128"/>
      <c r="L94" s="128"/>
      <c r="M94" s="128"/>
      <c r="N94" s="128"/>
      <c r="O94" s="128"/>
      <c r="P94" s="128"/>
      <c r="Q94" s="128"/>
      <c r="R94" s="128"/>
      <c r="S94" s="128"/>
    </row>
    <row r="95" spans="2:19" x14ac:dyDescent="0.3">
      <c r="B95" s="313"/>
      <c r="C95" s="313"/>
      <c r="D95" s="225"/>
      <c r="E95" s="313"/>
      <c r="F95" s="313"/>
      <c r="G95" s="313"/>
      <c r="H95" s="334"/>
      <c r="I95" s="389"/>
      <c r="J95" s="128"/>
      <c r="K95" s="128"/>
      <c r="L95" s="128"/>
      <c r="M95" s="128"/>
      <c r="N95" s="128"/>
      <c r="O95" s="128"/>
      <c r="P95" s="128"/>
      <c r="Q95" s="128"/>
      <c r="R95" s="128"/>
      <c r="S95" s="128"/>
    </row>
    <row r="96" spans="2:19" x14ac:dyDescent="0.3">
      <c r="B96" s="313"/>
      <c r="C96" s="313"/>
      <c r="D96" s="225"/>
      <c r="E96" s="313"/>
      <c r="F96" s="313"/>
      <c r="G96" s="313"/>
      <c r="H96" s="334"/>
      <c r="I96" s="389"/>
      <c r="J96" s="128"/>
      <c r="K96" s="128"/>
      <c r="L96" s="128"/>
      <c r="M96" s="128"/>
      <c r="N96" s="128"/>
      <c r="O96" s="128"/>
      <c r="P96" s="128"/>
      <c r="Q96" s="128"/>
      <c r="R96" s="128"/>
      <c r="S96" s="128"/>
    </row>
    <row r="97" spans="2:19" x14ac:dyDescent="0.3">
      <c r="B97" s="313"/>
      <c r="C97" s="313"/>
      <c r="D97" s="225"/>
      <c r="E97" s="313"/>
      <c r="F97" s="313"/>
      <c r="G97" s="313"/>
      <c r="H97" s="334"/>
      <c r="I97" s="389"/>
      <c r="J97" s="128"/>
      <c r="K97" s="128"/>
      <c r="L97" s="128"/>
      <c r="M97" s="128"/>
      <c r="N97" s="128"/>
      <c r="O97" s="128"/>
      <c r="P97" s="128"/>
      <c r="Q97" s="128"/>
      <c r="R97" s="128"/>
      <c r="S97" s="128"/>
    </row>
    <row r="98" spans="2:19" x14ac:dyDescent="0.3">
      <c r="B98" s="313"/>
      <c r="C98" s="313"/>
      <c r="D98" s="225"/>
      <c r="E98" s="313"/>
      <c r="F98" s="313"/>
      <c r="G98" s="313"/>
      <c r="H98" s="334"/>
      <c r="I98" s="389"/>
      <c r="J98" s="128"/>
      <c r="K98" s="128"/>
      <c r="L98" s="128"/>
      <c r="M98" s="128"/>
      <c r="N98" s="128"/>
      <c r="O98" s="128"/>
      <c r="P98" s="128"/>
      <c r="Q98" s="128"/>
      <c r="R98" s="128"/>
      <c r="S98" s="128"/>
    </row>
    <row r="99" spans="2:19" x14ac:dyDescent="0.3">
      <c r="B99" s="313"/>
      <c r="C99" s="313"/>
      <c r="D99" s="225"/>
      <c r="E99" s="313"/>
      <c r="F99" s="313"/>
      <c r="G99" s="313"/>
      <c r="H99" s="334"/>
      <c r="I99" s="389"/>
      <c r="J99" s="128"/>
      <c r="K99" s="128"/>
      <c r="L99" s="128"/>
      <c r="M99" s="128"/>
      <c r="N99" s="128"/>
      <c r="O99" s="128"/>
      <c r="P99" s="128"/>
      <c r="Q99" s="128"/>
      <c r="R99" s="128"/>
      <c r="S99" s="128"/>
    </row>
    <row r="100" spans="2:19" x14ac:dyDescent="0.3">
      <c r="B100" s="313"/>
      <c r="C100" s="313"/>
      <c r="D100" s="225"/>
      <c r="E100" s="313"/>
      <c r="F100" s="313"/>
      <c r="G100" s="313"/>
      <c r="H100" s="334"/>
      <c r="I100" s="389"/>
      <c r="J100" s="128"/>
      <c r="K100" s="128"/>
      <c r="L100" s="128"/>
      <c r="M100" s="128"/>
      <c r="N100" s="128"/>
      <c r="O100" s="128"/>
      <c r="P100" s="128"/>
      <c r="Q100" s="128"/>
      <c r="R100" s="128"/>
      <c r="S100" s="128"/>
    </row>
    <row r="101" spans="2:19" x14ac:dyDescent="0.3">
      <c r="B101" s="313"/>
      <c r="C101" s="313"/>
      <c r="D101" s="225"/>
      <c r="E101" s="313"/>
      <c r="F101" s="313"/>
      <c r="G101" s="313"/>
      <c r="H101" s="334"/>
      <c r="I101" s="389"/>
      <c r="J101" s="128"/>
      <c r="K101" s="128"/>
      <c r="L101" s="128"/>
      <c r="M101" s="128"/>
      <c r="N101" s="128"/>
      <c r="O101" s="128"/>
      <c r="P101" s="128"/>
      <c r="Q101" s="128"/>
      <c r="R101" s="128"/>
      <c r="S101" s="128"/>
    </row>
    <row r="102" spans="2:19" x14ac:dyDescent="0.3">
      <c r="B102" s="313"/>
      <c r="C102" s="313"/>
      <c r="D102" s="225"/>
      <c r="E102" s="313"/>
      <c r="F102" s="313"/>
      <c r="G102" s="313"/>
      <c r="H102" s="334"/>
      <c r="I102" s="389"/>
      <c r="J102" s="128"/>
      <c r="K102" s="128"/>
      <c r="L102" s="128"/>
      <c r="M102" s="128"/>
      <c r="N102" s="128"/>
      <c r="O102" s="128"/>
      <c r="P102" s="128"/>
      <c r="Q102" s="128"/>
      <c r="R102" s="128"/>
      <c r="S102" s="128"/>
    </row>
    <row r="103" spans="2:19" x14ac:dyDescent="0.3">
      <c r="B103" s="313"/>
      <c r="C103" s="313"/>
      <c r="D103" s="225"/>
      <c r="E103" s="313"/>
      <c r="F103" s="313"/>
      <c r="G103" s="313"/>
      <c r="H103" s="334"/>
      <c r="I103" s="389"/>
      <c r="J103" s="128"/>
      <c r="K103" s="128"/>
      <c r="L103" s="128"/>
      <c r="M103" s="128"/>
      <c r="N103" s="128"/>
      <c r="O103" s="128"/>
      <c r="P103" s="128"/>
      <c r="Q103" s="128"/>
      <c r="R103" s="128"/>
      <c r="S103" s="128"/>
    </row>
    <row r="104" spans="2:19" x14ac:dyDescent="0.3">
      <c r="B104" s="313"/>
      <c r="C104" s="313"/>
      <c r="D104" s="225"/>
      <c r="E104" s="313"/>
      <c r="F104" s="313"/>
      <c r="G104" s="313"/>
      <c r="H104" s="334"/>
      <c r="I104" s="389"/>
      <c r="J104" s="128"/>
      <c r="K104" s="128"/>
      <c r="L104" s="128"/>
      <c r="M104" s="128"/>
      <c r="N104" s="128"/>
      <c r="O104" s="128"/>
      <c r="P104" s="128"/>
      <c r="Q104" s="128"/>
      <c r="R104" s="128"/>
      <c r="S104" s="128"/>
    </row>
    <row r="105" spans="2:19" x14ac:dyDescent="0.3">
      <c r="B105" s="313"/>
      <c r="C105" s="313"/>
      <c r="D105" s="225"/>
      <c r="E105" s="313"/>
      <c r="F105" s="313"/>
      <c r="G105" s="313"/>
      <c r="H105" s="334"/>
      <c r="I105" s="389"/>
      <c r="J105" s="128"/>
      <c r="K105" s="128"/>
      <c r="L105" s="128"/>
      <c r="M105" s="128"/>
      <c r="N105" s="128"/>
      <c r="O105" s="128"/>
      <c r="P105" s="128"/>
      <c r="Q105" s="128"/>
      <c r="R105" s="128"/>
      <c r="S105" s="128"/>
    </row>
    <row r="106" spans="2:19" x14ac:dyDescent="0.3">
      <c r="B106" s="313"/>
      <c r="C106" s="313"/>
      <c r="D106" s="225"/>
      <c r="E106" s="313"/>
      <c r="F106" s="313"/>
      <c r="G106" s="313"/>
      <c r="H106" s="334"/>
      <c r="I106" s="389"/>
      <c r="J106" s="128"/>
      <c r="K106" s="128"/>
      <c r="L106" s="128"/>
      <c r="M106" s="128"/>
      <c r="N106" s="128"/>
      <c r="O106" s="128"/>
      <c r="P106" s="128"/>
      <c r="Q106" s="128"/>
      <c r="R106" s="128"/>
      <c r="S106" s="128"/>
    </row>
    <row r="107" spans="2:19" x14ac:dyDescent="0.3">
      <c r="B107" s="313"/>
      <c r="C107" s="313"/>
      <c r="D107" s="225"/>
      <c r="E107" s="313"/>
      <c r="F107" s="313"/>
      <c r="G107" s="313"/>
      <c r="H107" s="334"/>
      <c r="I107" s="389"/>
      <c r="J107" s="128"/>
      <c r="K107" s="128"/>
      <c r="L107" s="128"/>
      <c r="M107" s="128"/>
      <c r="N107" s="128"/>
      <c r="O107" s="128"/>
      <c r="P107" s="128"/>
      <c r="Q107" s="128"/>
      <c r="R107" s="128"/>
      <c r="S107" s="128"/>
    </row>
    <row r="108" spans="2:19" x14ac:dyDescent="0.3">
      <c r="B108" s="313"/>
      <c r="C108" s="313"/>
      <c r="D108" s="225"/>
      <c r="E108" s="313"/>
      <c r="F108" s="313"/>
      <c r="G108" s="313"/>
      <c r="H108" s="334"/>
      <c r="I108" s="389"/>
      <c r="J108" s="128"/>
      <c r="K108" s="128"/>
      <c r="L108" s="128"/>
      <c r="M108" s="128"/>
      <c r="N108" s="128"/>
      <c r="O108" s="128"/>
      <c r="P108" s="128"/>
      <c r="Q108" s="128"/>
      <c r="R108" s="128"/>
      <c r="S108" s="128"/>
    </row>
    <row r="109" spans="2:19" x14ac:dyDescent="0.3">
      <c r="B109" s="313"/>
      <c r="C109" s="313"/>
      <c r="D109" s="225"/>
      <c r="E109" s="313"/>
      <c r="F109" s="313"/>
      <c r="G109" s="313"/>
      <c r="H109" s="334"/>
      <c r="I109" s="389"/>
      <c r="J109" s="128"/>
      <c r="K109" s="128"/>
      <c r="L109" s="128"/>
      <c r="M109" s="128"/>
      <c r="N109" s="128"/>
      <c r="O109" s="128"/>
      <c r="P109" s="128"/>
      <c r="Q109" s="128"/>
      <c r="R109" s="128"/>
      <c r="S109" s="128"/>
    </row>
    <row r="110" spans="2:19" x14ac:dyDescent="0.3">
      <c r="B110" s="313"/>
      <c r="C110" s="313"/>
      <c r="D110" s="225"/>
      <c r="E110" s="313"/>
      <c r="F110" s="313"/>
      <c r="G110" s="313"/>
      <c r="H110" s="334"/>
      <c r="I110" s="389"/>
      <c r="J110" s="128"/>
      <c r="K110" s="128"/>
      <c r="L110" s="128"/>
      <c r="M110" s="128"/>
      <c r="N110" s="128"/>
      <c r="O110" s="128"/>
      <c r="P110" s="128"/>
      <c r="Q110" s="128"/>
      <c r="R110" s="128"/>
      <c r="S110" s="128"/>
    </row>
    <row r="111" spans="2:19" x14ac:dyDescent="0.3">
      <c r="B111" s="313"/>
      <c r="C111" s="313"/>
      <c r="D111" s="225"/>
      <c r="E111" s="313"/>
      <c r="F111" s="313"/>
      <c r="G111" s="313"/>
      <c r="H111" s="334"/>
      <c r="I111" s="389"/>
      <c r="J111" s="128"/>
      <c r="K111" s="128"/>
      <c r="L111" s="128"/>
      <c r="M111" s="128"/>
      <c r="N111" s="128"/>
      <c r="O111" s="128"/>
      <c r="P111" s="128"/>
      <c r="Q111" s="128"/>
      <c r="R111" s="128"/>
      <c r="S111" s="128"/>
    </row>
    <row r="112" spans="2:19" x14ac:dyDescent="0.3">
      <c r="B112" s="313"/>
      <c r="C112" s="313"/>
      <c r="D112" s="225"/>
      <c r="E112" s="313"/>
      <c r="F112" s="313"/>
      <c r="G112" s="313"/>
      <c r="H112" s="334"/>
      <c r="I112" s="389"/>
      <c r="J112" s="128"/>
      <c r="K112" s="128"/>
      <c r="L112" s="128"/>
      <c r="M112" s="128"/>
      <c r="N112" s="128"/>
      <c r="O112" s="128"/>
      <c r="P112" s="128"/>
      <c r="Q112" s="128"/>
      <c r="R112" s="128"/>
      <c r="S112" s="128"/>
    </row>
    <row r="113" spans="2:19" x14ac:dyDescent="0.3">
      <c r="B113" s="313"/>
      <c r="C113" s="313"/>
      <c r="D113" s="225"/>
      <c r="E113" s="313"/>
      <c r="F113" s="313"/>
      <c r="G113" s="313"/>
      <c r="H113" s="334"/>
      <c r="I113" s="389"/>
      <c r="J113" s="128"/>
      <c r="K113" s="128"/>
      <c r="L113" s="128"/>
      <c r="M113" s="128"/>
      <c r="N113" s="128"/>
      <c r="O113" s="128"/>
      <c r="P113" s="128"/>
      <c r="Q113" s="128"/>
      <c r="R113" s="128"/>
      <c r="S113" s="128"/>
    </row>
    <row r="114" spans="2:19" x14ac:dyDescent="0.3">
      <c r="B114" s="313"/>
      <c r="C114" s="313"/>
      <c r="D114" s="225"/>
      <c r="E114" s="313"/>
      <c r="F114" s="313"/>
      <c r="G114" s="313"/>
      <c r="H114" s="334"/>
      <c r="I114" s="389"/>
      <c r="J114" s="128"/>
      <c r="K114" s="128"/>
      <c r="L114" s="128"/>
      <c r="M114" s="128"/>
      <c r="N114" s="128"/>
      <c r="O114" s="128"/>
      <c r="P114" s="128"/>
      <c r="Q114" s="128"/>
      <c r="R114" s="128"/>
      <c r="S114" s="128"/>
    </row>
    <row r="115" spans="2:19" x14ac:dyDescent="0.3">
      <c r="B115" s="313"/>
      <c r="C115" s="313"/>
      <c r="D115" s="225"/>
      <c r="E115" s="313"/>
      <c r="F115" s="313"/>
      <c r="G115" s="313"/>
      <c r="H115" s="334"/>
      <c r="I115" s="389"/>
      <c r="J115" s="128"/>
      <c r="K115" s="128"/>
      <c r="L115" s="128"/>
      <c r="M115" s="128"/>
      <c r="N115" s="128"/>
      <c r="O115" s="128"/>
      <c r="P115" s="128"/>
      <c r="Q115" s="128"/>
      <c r="R115" s="128"/>
      <c r="S115" s="128"/>
    </row>
    <row r="116" spans="2:19" x14ac:dyDescent="0.3">
      <c r="B116" s="313"/>
      <c r="C116" s="313"/>
      <c r="D116" s="225"/>
      <c r="E116" s="313"/>
      <c r="F116" s="313"/>
      <c r="G116" s="313"/>
      <c r="H116" s="334"/>
      <c r="I116" s="389"/>
      <c r="J116" s="128"/>
      <c r="K116" s="128"/>
      <c r="L116" s="128"/>
      <c r="M116" s="128"/>
      <c r="N116" s="128"/>
      <c r="O116" s="128"/>
      <c r="P116" s="128"/>
      <c r="Q116" s="128"/>
      <c r="R116" s="128"/>
      <c r="S116" s="128"/>
    </row>
    <row r="117" spans="2:19" x14ac:dyDescent="0.3">
      <c r="B117" s="313"/>
      <c r="C117" s="313"/>
      <c r="D117" s="225"/>
      <c r="E117" s="313"/>
      <c r="F117" s="313"/>
      <c r="G117" s="313"/>
      <c r="H117" s="334"/>
      <c r="I117" s="389"/>
      <c r="J117" s="128"/>
      <c r="K117" s="128"/>
      <c r="L117" s="128"/>
      <c r="M117" s="128"/>
      <c r="N117" s="128"/>
      <c r="O117" s="128"/>
      <c r="P117" s="128"/>
      <c r="Q117" s="128"/>
      <c r="R117" s="128"/>
      <c r="S117" s="128"/>
    </row>
    <row r="118" spans="2:19" x14ac:dyDescent="0.3">
      <c r="B118" s="313"/>
      <c r="C118" s="313"/>
      <c r="D118" s="225"/>
      <c r="E118" s="313"/>
      <c r="F118" s="313"/>
      <c r="G118" s="313"/>
      <c r="H118" s="334"/>
      <c r="I118" s="389"/>
      <c r="J118" s="128"/>
      <c r="K118" s="128"/>
      <c r="L118" s="128"/>
      <c r="M118" s="128"/>
      <c r="N118" s="128"/>
      <c r="O118" s="128"/>
      <c r="P118" s="128"/>
      <c r="Q118" s="128"/>
      <c r="R118" s="128"/>
      <c r="S118" s="128"/>
    </row>
    <row r="119" spans="2:19" x14ac:dyDescent="0.3">
      <c r="B119" s="313"/>
      <c r="C119" s="313"/>
      <c r="D119" s="225"/>
      <c r="E119" s="313"/>
      <c r="F119" s="313"/>
      <c r="G119" s="313"/>
      <c r="H119" s="334"/>
      <c r="I119" s="389"/>
      <c r="J119" s="128"/>
      <c r="K119" s="128"/>
      <c r="L119" s="128"/>
      <c r="M119" s="128"/>
      <c r="N119" s="128"/>
      <c r="O119" s="128"/>
      <c r="P119" s="128"/>
      <c r="Q119" s="128"/>
      <c r="R119" s="128"/>
      <c r="S119" s="128"/>
    </row>
    <row r="120" spans="2:19" x14ac:dyDescent="0.3">
      <c r="B120" s="313"/>
      <c r="C120" s="313"/>
      <c r="D120" s="225"/>
      <c r="E120" s="313"/>
      <c r="F120" s="313"/>
      <c r="G120" s="313"/>
      <c r="H120" s="334"/>
      <c r="I120" s="389"/>
      <c r="J120" s="128"/>
      <c r="K120" s="128"/>
      <c r="L120" s="128"/>
      <c r="M120" s="128"/>
      <c r="N120" s="128"/>
      <c r="O120" s="128"/>
      <c r="P120" s="128"/>
      <c r="Q120" s="128"/>
      <c r="R120" s="128"/>
      <c r="S120" s="128"/>
    </row>
    <row r="121" spans="2:19" x14ac:dyDescent="0.3">
      <c r="B121" s="313"/>
      <c r="C121" s="313"/>
      <c r="D121" s="225"/>
      <c r="E121" s="313"/>
      <c r="F121" s="313"/>
      <c r="G121" s="313"/>
      <c r="H121" s="334"/>
      <c r="I121" s="389"/>
      <c r="J121" s="128"/>
      <c r="K121" s="128"/>
      <c r="L121" s="128"/>
      <c r="M121" s="128"/>
      <c r="N121" s="128"/>
      <c r="O121" s="128"/>
      <c r="P121" s="128"/>
      <c r="Q121" s="128"/>
      <c r="R121" s="128"/>
      <c r="S121" s="128"/>
    </row>
    <row r="122" spans="2:19" x14ac:dyDescent="0.3">
      <c r="B122" s="313"/>
      <c r="C122" s="313"/>
      <c r="D122" s="225"/>
      <c r="E122" s="313"/>
      <c r="F122" s="313"/>
      <c r="G122" s="313"/>
      <c r="H122" s="334"/>
      <c r="I122" s="389"/>
      <c r="J122" s="128"/>
      <c r="K122" s="128"/>
      <c r="L122" s="128"/>
      <c r="M122" s="128"/>
      <c r="N122" s="128"/>
      <c r="O122" s="128"/>
      <c r="P122" s="128"/>
      <c r="Q122" s="128"/>
      <c r="R122" s="128"/>
      <c r="S122" s="128"/>
    </row>
    <row r="123" spans="2:19" x14ac:dyDescent="0.3">
      <c r="B123" s="313"/>
      <c r="C123" s="313"/>
      <c r="D123" s="225"/>
      <c r="E123" s="313"/>
      <c r="F123" s="313"/>
      <c r="G123" s="313"/>
      <c r="H123" s="334"/>
      <c r="I123" s="389"/>
      <c r="J123" s="128"/>
      <c r="K123" s="128"/>
      <c r="L123" s="128"/>
      <c r="M123" s="128"/>
      <c r="N123" s="128"/>
      <c r="O123" s="128"/>
      <c r="P123" s="128"/>
      <c r="Q123" s="128"/>
      <c r="R123" s="128"/>
      <c r="S123" s="128"/>
    </row>
    <row r="124" spans="2:19" x14ac:dyDescent="0.3">
      <c r="B124" s="313"/>
      <c r="C124" s="313"/>
      <c r="D124" s="225"/>
      <c r="E124" s="313"/>
      <c r="F124" s="313"/>
      <c r="G124" s="313"/>
      <c r="H124" s="334"/>
      <c r="I124" s="389"/>
      <c r="J124" s="128"/>
      <c r="K124" s="128"/>
      <c r="L124" s="128"/>
      <c r="M124" s="128"/>
      <c r="N124" s="128"/>
      <c r="O124" s="128"/>
      <c r="P124" s="128"/>
      <c r="Q124" s="128"/>
      <c r="R124" s="128"/>
      <c r="S124" s="128"/>
    </row>
    <row r="125" spans="2:19" x14ac:dyDescent="0.3">
      <c r="B125" s="313"/>
      <c r="C125" s="313"/>
      <c r="D125" s="225"/>
      <c r="E125" s="313"/>
      <c r="F125" s="313"/>
      <c r="G125" s="313"/>
      <c r="H125" s="334"/>
      <c r="I125" s="389"/>
      <c r="J125" s="128"/>
      <c r="K125" s="128"/>
      <c r="L125" s="128"/>
      <c r="M125" s="128"/>
      <c r="N125" s="128"/>
      <c r="O125" s="128"/>
      <c r="P125" s="128"/>
      <c r="Q125" s="128"/>
      <c r="R125" s="128"/>
      <c r="S125" s="128"/>
    </row>
    <row r="126" spans="2:19" x14ac:dyDescent="0.3">
      <c r="B126" s="313"/>
      <c r="C126" s="313"/>
      <c r="D126" s="225"/>
      <c r="E126" s="313"/>
      <c r="F126" s="313"/>
      <c r="G126" s="313"/>
      <c r="H126" s="334"/>
      <c r="I126" s="389"/>
      <c r="J126" s="128"/>
      <c r="K126" s="128"/>
      <c r="L126" s="128"/>
      <c r="M126" s="128"/>
      <c r="N126" s="128"/>
      <c r="O126" s="128"/>
      <c r="P126" s="128"/>
      <c r="Q126" s="128"/>
      <c r="R126" s="128"/>
      <c r="S126" s="128"/>
    </row>
    <row r="127" spans="2:19" x14ac:dyDescent="0.3">
      <c r="B127" s="313"/>
      <c r="C127" s="313"/>
      <c r="D127" s="225"/>
      <c r="E127" s="313"/>
      <c r="F127" s="313"/>
      <c r="G127" s="313"/>
      <c r="H127" s="334"/>
      <c r="I127" s="389"/>
      <c r="J127" s="128"/>
      <c r="K127" s="128"/>
      <c r="L127" s="128"/>
      <c r="M127" s="128"/>
      <c r="N127" s="128"/>
      <c r="O127" s="128"/>
      <c r="P127" s="128"/>
      <c r="Q127" s="128"/>
      <c r="R127" s="128"/>
      <c r="S127" s="128"/>
    </row>
    <row r="128" spans="2:19" x14ac:dyDescent="0.3">
      <c r="B128" s="313"/>
      <c r="C128" s="313"/>
      <c r="D128" s="225"/>
      <c r="E128" s="313"/>
      <c r="F128" s="313"/>
      <c r="G128" s="313"/>
      <c r="H128" s="334"/>
      <c r="I128" s="389"/>
      <c r="J128" s="128"/>
      <c r="K128" s="128"/>
      <c r="L128" s="128"/>
      <c r="M128" s="128"/>
      <c r="N128" s="128"/>
      <c r="O128" s="128"/>
      <c r="P128" s="128"/>
      <c r="Q128" s="128"/>
      <c r="R128" s="128"/>
      <c r="S128" s="128"/>
    </row>
    <row r="129" spans="2:19" x14ac:dyDescent="0.3">
      <c r="B129" s="313"/>
      <c r="C129" s="313"/>
      <c r="D129" s="225"/>
      <c r="E129" s="313"/>
      <c r="F129" s="313"/>
      <c r="G129" s="313"/>
      <c r="H129" s="334"/>
      <c r="I129" s="389"/>
      <c r="J129" s="128"/>
      <c r="K129" s="128"/>
      <c r="L129" s="128"/>
      <c r="M129" s="128"/>
      <c r="N129" s="128"/>
      <c r="O129" s="128"/>
      <c r="P129" s="128"/>
      <c r="Q129" s="128"/>
      <c r="R129" s="128"/>
      <c r="S129" s="128"/>
    </row>
    <row r="130" spans="2:19" x14ac:dyDescent="0.3">
      <c r="B130" s="313"/>
      <c r="C130" s="313"/>
      <c r="D130" s="225"/>
      <c r="E130" s="313"/>
      <c r="F130" s="313"/>
      <c r="G130" s="313"/>
      <c r="H130" s="334"/>
      <c r="I130" s="389"/>
      <c r="J130" s="128"/>
      <c r="K130" s="128"/>
      <c r="L130" s="128"/>
      <c r="M130" s="128"/>
      <c r="N130" s="128"/>
      <c r="O130" s="128"/>
      <c r="P130" s="128"/>
      <c r="Q130" s="128"/>
      <c r="R130" s="128"/>
      <c r="S130" s="128"/>
    </row>
    <row r="131" spans="2:19" x14ac:dyDescent="0.3">
      <c r="B131" s="313"/>
      <c r="C131" s="313"/>
      <c r="D131" s="225"/>
      <c r="E131" s="313"/>
      <c r="F131" s="313"/>
      <c r="G131" s="313"/>
      <c r="H131" s="334"/>
      <c r="I131" s="389"/>
      <c r="J131" s="128"/>
      <c r="K131" s="128"/>
      <c r="L131" s="128"/>
      <c r="M131" s="128"/>
      <c r="N131" s="128"/>
      <c r="O131" s="128"/>
      <c r="P131" s="128"/>
      <c r="Q131" s="128"/>
      <c r="R131" s="128"/>
      <c r="S131" s="128"/>
    </row>
    <row r="132" spans="2:19" x14ac:dyDescent="0.3">
      <c r="B132" s="313"/>
      <c r="C132" s="313"/>
      <c r="D132" s="225"/>
      <c r="E132" s="313"/>
      <c r="F132" s="313"/>
      <c r="G132" s="313"/>
      <c r="H132" s="334"/>
      <c r="I132" s="389"/>
      <c r="J132" s="128"/>
      <c r="K132" s="128"/>
      <c r="L132" s="128"/>
      <c r="M132" s="128"/>
      <c r="N132" s="128"/>
      <c r="O132" s="128"/>
      <c r="P132" s="128"/>
      <c r="Q132" s="128"/>
      <c r="R132" s="128"/>
      <c r="S132" s="128"/>
    </row>
    <row r="133" spans="2:19" x14ac:dyDescent="0.3">
      <c r="B133" s="313"/>
      <c r="C133" s="313"/>
      <c r="D133" s="225"/>
      <c r="E133" s="313"/>
      <c r="F133" s="313"/>
      <c r="G133" s="313"/>
      <c r="H133" s="334"/>
      <c r="I133" s="389"/>
      <c r="J133" s="128"/>
      <c r="K133" s="128"/>
      <c r="L133" s="128"/>
      <c r="M133" s="128"/>
      <c r="N133" s="128"/>
      <c r="O133" s="128"/>
      <c r="P133" s="128"/>
      <c r="Q133" s="128"/>
      <c r="R133" s="128"/>
      <c r="S133" s="128"/>
    </row>
    <row r="134" spans="2:19" x14ac:dyDescent="0.3">
      <c r="B134" s="313"/>
      <c r="C134" s="313"/>
      <c r="D134" s="225"/>
      <c r="E134" s="313"/>
      <c r="F134" s="313"/>
      <c r="G134" s="313"/>
      <c r="H134" s="334"/>
      <c r="I134" s="389"/>
      <c r="J134" s="128"/>
      <c r="K134" s="128"/>
      <c r="L134" s="128"/>
      <c r="M134" s="128"/>
      <c r="N134" s="128"/>
      <c r="O134" s="128"/>
      <c r="P134" s="128"/>
      <c r="Q134" s="128"/>
      <c r="R134" s="128"/>
      <c r="S134" s="128"/>
    </row>
    <row r="135" spans="2:19" x14ac:dyDescent="0.3">
      <c r="B135" s="313"/>
      <c r="C135" s="313"/>
      <c r="D135" s="225"/>
      <c r="E135" s="313"/>
      <c r="F135" s="313"/>
      <c r="G135" s="313"/>
      <c r="H135" s="334"/>
      <c r="I135" s="389"/>
      <c r="J135" s="128"/>
      <c r="K135" s="128"/>
      <c r="L135" s="128"/>
      <c r="M135" s="128"/>
      <c r="N135" s="128"/>
      <c r="O135" s="128"/>
      <c r="P135" s="128"/>
      <c r="Q135" s="128"/>
      <c r="R135" s="128"/>
      <c r="S135" s="128"/>
    </row>
    <row r="136" spans="2:19" x14ac:dyDescent="0.3">
      <c r="B136" s="313"/>
      <c r="C136" s="313"/>
      <c r="D136" s="225"/>
      <c r="E136" s="313"/>
      <c r="F136" s="313"/>
      <c r="G136" s="313"/>
      <c r="H136" s="334"/>
      <c r="I136" s="389"/>
      <c r="J136" s="128"/>
      <c r="K136" s="128"/>
      <c r="L136" s="128"/>
      <c r="M136" s="128"/>
      <c r="N136" s="128"/>
      <c r="O136" s="128"/>
      <c r="P136" s="128"/>
      <c r="Q136" s="128"/>
      <c r="R136" s="128"/>
      <c r="S136" s="128"/>
    </row>
    <row r="137" spans="2:19" x14ac:dyDescent="0.3">
      <c r="B137" s="313"/>
      <c r="C137" s="313"/>
      <c r="D137" s="225"/>
      <c r="E137" s="313"/>
      <c r="F137" s="313"/>
      <c r="G137" s="313"/>
      <c r="H137" s="334"/>
      <c r="I137" s="389"/>
      <c r="J137" s="128"/>
      <c r="K137" s="128"/>
      <c r="L137" s="128"/>
      <c r="M137" s="128"/>
      <c r="N137" s="128"/>
      <c r="O137" s="128"/>
      <c r="P137" s="128"/>
      <c r="Q137" s="128"/>
      <c r="R137" s="128"/>
      <c r="S137" s="128"/>
    </row>
    <row r="138" spans="2:19" x14ac:dyDescent="0.3">
      <c r="B138" s="313"/>
      <c r="C138" s="313"/>
      <c r="D138" s="225"/>
      <c r="E138" s="313"/>
      <c r="F138" s="313"/>
      <c r="G138" s="313"/>
      <c r="H138" s="334"/>
      <c r="I138" s="389"/>
      <c r="J138" s="128"/>
      <c r="K138" s="128"/>
      <c r="L138" s="128"/>
      <c r="M138" s="128"/>
      <c r="N138" s="128"/>
      <c r="O138" s="128"/>
      <c r="P138" s="128"/>
      <c r="Q138" s="128"/>
      <c r="R138" s="128"/>
      <c r="S138" s="128"/>
    </row>
    <row r="139" spans="2:19" x14ac:dyDescent="0.3">
      <c r="B139" s="313"/>
      <c r="C139" s="313"/>
      <c r="D139" s="225"/>
      <c r="E139" s="313"/>
      <c r="F139" s="313"/>
      <c r="G139" s="313"/>
      <c r="H139" s="334"/>
      <c r="I139" s="389"/>
      <c r="J139" s="128"/>
      <c r="K139" s="128"/>
      <c r="L139" s="128"/>
      <c r="M139" s="128"/>
      <c r="N139" s="128"/>
      <c r="O139" s="128"/>
      <c r="P139" s="128"/>
      <c r="Q139" s="128"/>
      <c r="R139" s="128"/>
      <c r="S139" s="128"/>
    </row>
    <row r="140" spans="2:19" x14ac:dyDescent="0.3">
      <c r="B140" s="313"/>
      <c r="C140" s="313"/>
      <c r="D140" s="225"/>
      <c r="E140" s="313"/>
      <c r="F140" s="313"/>
      <c r="G140" s="313"/>
      <c r="H140" s="334"/>
      <c r="I140" s="389"/>
      <c r="J140" s="128"/>
      <c r="K140" s="128"/>
      <c r="L140" s="128"/>
      <c r="M140" s="128"/>
      <c r="N140" s="128"/>
      <c r="O140" s="128"/>
      <c r="P140" s="128"/>
      <c r="Q140" s="128"/>
      <c r="R140" s="128"/>
      <c r="S140" s="128"/>
    </row>
    <row r="141" spans="2:19" x14ac:dyDescent="0.3">
      <c r="B141" s="313"/>
      <c r="C141" s="313"/>
      <c r="D141" s="225"/>
      <c r="E141" s="313"/>
      <c r="F141" s="313"/>
      <c r="G141" s="313"/>
      <c r="H141" s="334"/>
      <c r="I141" s="389"/>
      <c r="J141" s="128"/>
      <c r="K141" s="128"/>
      <c r="L141" s="128"/>
      <c r="M141" s="128"/>
      <c r="N141" s="128"/>
      <c r="O141" s="128"/>
      <c r="P141" s="128"/>
      <c r="Q141" s="128"/>
      <c r="R141" s="128"/>
      <c r="S141" s="128"/>
    </row>
    <row r="142" spans="2:19" x14ac:dyDescent="0.3">
      <c r="B142" s="313"/>
      <c r="C142" s="313"/>
      <c r="D142" s="225"/>
      <c r="E142" s="313"/>
      <c r="F142" s="313"/>
      <c r="G142" s="313"/>
      <c r="H142" s="334"/>
      <c r="I142" s="389"/>
      <c r="J142" s="128"/>
      <c r="K142" s="128"/>
      <c r="L142" s="128"/>
      <c r="M142" s="128"/>
      <c r="N142" s="128"/>
      <c r="O142" s="128"/>
      <c r="P142" s="128"/>
      <c r="Q142" s="128"/>
      <c r="R142" s="128"/>
      <c r="S142" s="128"/>
    </row>
    <row r="143" spans="2:19" x14ac:dyDescent="0.3">
      <c r="B143" s="313"/>
      <c r="C143" s="313"/>
      <c r="D143" s="225"/>
      <c r="E143" s="313"/>
      <c r="F143" s="313"/>
      <c r="G143" s="313"/>
      <c r="H143" s="334"/>
      <c r="I143" s="389"/>
      <c r="J143" s="128"/>
      <c r="K143" s="128"/>
      <c r="L143" s="128"/>
      <c r="M143" s="128"/>
      <c r="N143" s="128"/>
      <c r="O143" s="128"/>
      <c r="P143" s="128"/>
      <c r="Q143" s="128"/>
      <c r="R143" s="128"/>
      <c r="S143" s="128"/>
    </row>
    <row r="144" spans="2:19" x14ac:dyDescent="0.3">
      <c r="B144" s="313"/>
      <c r="C144" s="313"/>
      <c r="D144" s="225"/>
      <c r="E144" s="313"/>
      <c r="F144" s="313"/>
      <c r="G144" s="313"/>
      <c r="H144" s="334"/>
      <c r="I144" s="389"/>
      <c r="J144" s="128"/>
      <c r="K144" s="128"/>
      <c r="L144" s="128"/>
      <c r="M144" s="128"/>
      <c r="N144" s="128"/>
      <c r="O144" s="128"/>
      <c r="P144" s="128"/>
      <c r="Q144" s="128"/>
      <c r="R144" s="128"/>
      <c r="S144" s="128"/>
    </row>
    <row r="145" spans="2:21" x14ac:dyDescent="0.3">
      <c r="B145" s="313"/>
      <c r="C145" s="313"/>
      <c r="D145" s="225"/>
      <c r="E145" s="313"/>
      <c r="F145" s="313"/>
      <c r="G145" s="313"/>
      <c r="H145" s="334"/>
      <c r="I145" s="389"/>
      <c r="J145" s="128"/>
      <c r="K145" s="128"/>
      <c r="L145" s="128"/>
      <c r="M145" s="128"/>
      <c r="N145" s="128"/>
      <c r="O145" s="128"/>
      <c r="P145" s="128"/>
      <c r="Q145" s="128"/>
      <c r="R145" s="128"/>
      <c r="S145" s="128"/>
    </row>
    <row r="146" spans="2:21" x14ac:dyDescent="0.3">
      <c r="B146" s="313"/>
      <c r="C146" s="313"/>
      <c r="D146" s="225"/>
      <c r="E146" s="313"/>
      <c r="F146" s="313"/>
      <c r="G146" s="313"/>
      <c r="H146" s="334"/>
      <c r="I146" s="389"/>
      <c r="J146" s="128"/>
      <c r="K146" s="128"/>
      <c r="L146" s="128"/>
      <c r="M146" s="128"/>
      <c r="N146" s="128"/>
      <c r="O146" s="128"/>
      <c r="P146" s="128"/>
      <c r="Q146" s="128"/>
      <c r="R146" s="128"/>
      <c r="S146" s="128"/>
    </row>
    <row r="147" spans="2:21" x14ac:dyDescent="0.3">
      <c r="B147" s="313"/>
      <c r="C147" s="313"/>
      <c r="D147" s="225"/>
      <c r="E147" s="313"/>
      <c r="F147" s="313"/>
      <c r="G147" s="313"/>
      <c r="H147" s="334"/>
      <c r="I147" s="389"/>
      <c r="J147" s="128"/>
      <c r="K147" s="128"/>
      <c r="L147" s="128"/>
      <c r="M147" s="128"/>
      <c r="N147" s="128"/>
      <c r="O147" s="128"/>
      <c r="P147" s="128"/>
      <c r="Q147" s="128"/>
      <c r="R147" s="128"/>
      <c r="S147" s="128"/>
    </row>
    <row r="148" spans="2:21" x14ac:dyDescent="0.3">
      <c r="B148" s="313"/>
      <c r="C148" s="313"/>
      <c r="D148" s="225"/>
      <c r="E148" s="313"/>
      <c r="F148" s="313"/>
      <c r="G148" s="313"/>
      <c r="H148" s="334"/>
      <c r="I148" s="389"/>
      <c r="J148" s="128"/>
      <c r="K148" s="128"/>
      <c r="L148" s="128"/>
      <c r="M148" s="128"/>
      <c r="N148" s="128"/>
      <c r="O148" s="128"/>
      <c r="P148" s="128"/>
      <c r="Q148" s="128"/>
      <c r="R148" s="128"/>
      <c r="S148" s="128"/>
    </row>
    <row r="149" spans="2:21" x14ac:dyDescent="0.3">
      <c r="B149" s="313"/>
      <c r="C149" s="313"/>
      <c r="D149" s="225"/>
      <c r="E149" s="313"/>
      <c r="F149" s="313"/>
      <c r="G149" s="313"/>
      <c r="H149" s="334"/>
      <c r="I149" s="389"/>
      <c r="J149" s="128"/>
      <c r="K149" s="128"/>
      <c r="L149" s="128"/>
      <c r="M149" s="128"/>
      <c r="N149" s="128"/>
      <c r="O149" s="128"/>
      <c r="P149" s="128"/>
      <c r="Q149" s="128"/>
      <c r="R149" s="128"/>
      <c r="S149" s="128"/>
    </row>
    <row r="150" spans="2:21" x14ac:dyDescent="0.3">
      <c r="B150" s="313"/>
      <c r="C150" s="313"/>
      <c r="D150" s="225"/>
      <c r="E150" s="313"/>
      <c r="F150" s="313"/>
      <c r="G150" s="313"/>
      <c r="H150" s="334"/>
      <c r="I150" s="389"/>
      <c r="J150" s="128"/>
      <c r="K150" s="128"/>
      <c r="L150" s="128"/>
      <c r="M150" s="128"/>
      <c r="N150" s="128"/>
      <c r="O150" s="128"/>
      <c r="P150" s="128"/>
      <c r="Q150" s="128"/>
      <c r="R150" s="128"/>
      <c r="S150" s="128"/>
    </row>
    <row r="151" spans="2:21" x14ac:dyDescent="0.3">
      <c r="B151" s="313"/>
      <c r="C151" s="313"/>
      <c r="D151" s="225"/>
      <c r="E151" s="313"/>
      <c r="F151" s="313"/>
      <c r="G151" s="313"/>
      <c r="H151" s="334"/>
      <c r="I151" s="389"/>
      <c r="J151" s="128"/>
      <c r="K151" s="128"/>
      <c r="L151" s="128"/>
      <c r="M151" s="128"/>
      <c r="N151" s="128"/>
      <c r="O151" s="128"/>
      <c r="P151" s="128"/>
      <c r="Q151" s="128"/>
      <c r="R151" s="128"/>
      <c r="S151" s="128"/>
    </row>
    <row r="152" spans="2:21" x14ac:dyDescent="0.3">
      <c r="B152" s="313"/>
      <c r="C152" s="313"/>
      <c r="D152" s="225"/>
      <c r="E152" s="313"/>
      <c r="F152" s="313"/>
      <c r="G152" s="313"/>
      <c r="H152" s="334"/>
      <c r="I152" s="389"/>
      <c r="J152" s="128"/>
      <c r="K152" s="128"/>
      <c r="L152" s="128"/>
      <c r="M152" s="128"/>
      <c r="N152" s="128"/>
      <c r="O152" s="128"/>
      <c r="P152" s="128"/>
      <c r="Q152" s="128"/>
      <c r="R152" s="128"/>
      <c r="S152" s="128"/>
    </row>
    <row r="153" spans="2:21" x14ac:dyDescent="0.3">
      <c r="B153" s="313"/>
      <c r="C153" s="313"/>
      <c r="D153" s="225"/>
      <c r="E153" s="313"/>
      <c r="F153" s="313"/>
      <c r="G153" s="313"/>
      <c r="H153" s="334"/>
      <c r="I153" s="389"/>
      <c r="J153" s="128"/>
      <c r="K153" s="128"/>
      <c r="L153" s="128"/>
      <c r="M153" s="128"/>
      <c r="N153" s="128"/>
      <c r="O153" s="128"/>
      <c r="P153" s="128"/>
      <c r="Q153" s="128"/>
      <c r="R153" s="128"/>
      <c r="S153" s="128"/>
    </row>
    <row r="154" spans="2:21" x14ac:dyDescent="0.3">
      <c r="B154" s="313"/>
      <c r="C154" s="313"/>
      <c r="D154" s="225"/>
      <c r="E154" s="313"/>
      <c r="F154" s="313"/>
      <c r="G154" s="313"/>
      <c r="H154" s="334"/>
      <c r="I154" s="389"/>
      <c r="J154" s="128"/>
      <c r="K154" s="128"/>
      <c r="L154" s="128"/>
      <c r="M154" s="128"/>
      <c r="N154" s="128"/>
      <c r="O154" s="128"/>
      <c r="P154" s="128"/>
      <c r="Q154" s="128"/>
      <c r="R154" s="128"/>
      <c r="S154" s="128"/>
    </row>
    <row r="155" spans="2:21" x14ac:dyDescent="0.3">
      <c r="B155" s="128"/>
      <c r="C155" s="128"/>
      <c r="D155" s="652"/>
      <c r="E155" s="128"/>
      <c r="F155" s="128"/>
      <c r="G155" s="128"/>
      <c r="H155" s="128"/>
      <c r="I155" s="128"/>
      <c r="J155" s="128"/>
      <c r="K155" s="128"/>
      <c r="L155" s="128"/>
      <c r="M155" s="128"/>
      <c r="N155" s="128"/>
      <c r="O155" s="128"/>
      <c r="P155" s="128"/>
      <c r="Q155" s="128"/>
      <c r="R155" s="128"/>
      <c r="S155" s="128"/>
    </row>
    <row r="156" spans="2:21" x14ac:dyDescent="0.3">
      <c r="B156" s="456" t="s">
        <v>8692</v>
      </c>
      <c r="C156" s="117"/>
      <c r="D156" s="117"/>
      <c r="E156" s="117"/>
      <c r="F156" s="117"/>
      <c r="G156" s="117"/>
      <c r="H156" s="117"/>
      <c r="I156" s="117"/>
      <c r="J156" s="117"/>
      <c r="K156" s="118"/>
      <c r="L156" s="118"/>
      <c r="N156" s="118"/>
      <c r="O156" s="128"/>
      <c r="P156" s="128"/>
      <c r="Q156" s="128"/>
      <c r="R156" s="128"/>
      <c r="S156" s="128"/>
    </row>
    <row r="157" spans="2:21" x14ac:dyDescent="0.3">
      <c r="B157" s="456" t="s">
        <v>9032</v>
      </c>
      <c r="C157" s="117"/>
      <c r="D157" s="117"/>
      <c r="E157" s="117"/>
      <c r="F157" s="117"/>
      <c r="G157" s="117"/>
      <c r="H157" s="117"/>
      <c r="I157" s="117"/>
      <c r="J157" s="117"/>
      <c r="K157" s="118"/>
      <c r="L157" s="118"/>
      <c r="M157" s="129" t="s">
        <v>4306</v>
      </c>
      <c r="N157" s="118"/>
      <c r="O157" s="128"/>
      <c r="P157" s="128"/>
      <c r="Q157" s="128"/>
      <c r="R157" s="128"/>
      <c r="S157" s="128"/>
    </row>
    <row r="158" spans="2:21" x14ac:dyDescent="0.3">
      <c r="B158" s="117"/>
      <c r="C158" s="117"/>
      <c r="D158" s="117"/>
      <c r="E158" s="117"/>
      <c r="F158" s="117"/>
      <c r="G158" s="117"/>
      <c r="H158" s="117"/>
      <c r="I158" s="117"/>
      <c r="J158" s="117"/>
      <c r="K158" s="118"/>
      <c r="L158" s="118"/>
      <c r="M158" s="118"/>
      <c r="N158" s="118"/>
      <c r="O158" s="128"/>
      <c r="P158" s="128"/>
      <c r="Q158" s="128"/>
      <c r="R158" s="128"/>
      <c r="S158" s="128"/>
    </row>
    <row r="159" spans="2:21" ht="102" customHeight="1" x14ac:dyDescent="0.3">
      <c r="B159" s="459" t="s">
        <v>22</v>
      </c>
      <c r="C159" s="622" t="s">
        <v>8693</v>
      </c>
      <c r="D159" s="622" t="s">
        <v>8694</v>
      </c>
      <c r="E159" s="622" t="s">
        <v>8695</v>
      </c>
      <c r="F159" s="622" t="s">
        <v>9049</v>
      </c>
      <c r="G159" s="622" t="s">
        <v>8696</v>
      </c>
      <c r="H159" s="622" t="s">
        <v>9169</v>
      </c>
      <c r="I159" s="622" t="s">
        <v>9127</v>
      </c>
      <c r="J159" s="622" t="s">
        <v>8870</v>
      </c>
      <c r="K159" s="622" t="s">
        <v>8871</v>
      </c>
      <c r="L159" s="622" t="s">
        <v>9042</v>
      </c>
      <c r="M159" s="622" t="s">
        <v>9043</v>
      </c>
      <c r="N159" s="128"/>
      <c r="O159" s="128"/>
      <c r="P159" s="128"/>
      <c r="Q159" s="128"/>
      <c r="R159" s="128"/>
    </row>
    <row r="160" spans="2:21" x14ac:dyDescent="0.3">
      <c r="B160" s="460" t="s">
        <v>8697</v>
      </c>
      <c r="C160" s="313"/>
      <c r="D160" s="225"/>
      <c r="E160" s="313"/>
      <c r="F160" s="313"/>
      <c r="G160" s="225"/>
      <c r="H160" s="225"/>
      <c r="I160" s="225"/>
      <c r="J160" s="334"/>
      <c r="K160" s="389"/>
      <c r="L160" s="334"/>
      <c r="M160" s="389"/>
      <c r="N160" s="128"/>
      <c r="O160" s="128"/>
      <c r="P160" s="128"/>
      <c r="Q160" s="128"/>
      <c r="R160" s="128"/>
      <c r="U160" s="125" t="s">
        <v>8762</v>
      </c>
    </row>
    <row r="161" spans="1:21" x14ac:dyDescent="0.3">
      <c r="B161" s="460" t="s">
        <v>27</v>
      </c>
      <c r="C161" s="313"/>
      <c r="D161" s="225"/>
      <c r="E161" s="313"/>
      <c r="F161" s="313"/>
      <c r="G161" s="225"/>
      <c r="H161" s="225"/>
      <c r="I161" s="225"/>
      <c r="J161" s="334"/>
      <c r="K161" s="389"/>
      <c r="L161" s="334"/>
      <c r="M161" s="389"/>
      <c r="N161" s="128"/>
      <c r="O161" s="128"/>
      <c r="P161" s="128"/>
      <c r="Q161" s="128"/>
      <c r="R161" s="128"/>
      <c r="U161" s="125" t="s">
        <v>8763</v>
      </c>
    </row>
    <row r="162" spans="1:21" x14ac:dyDescent="0.3">
      <c r="B162" s="460" t="s">
        <v>8698</v>
      </c>
      <c r="C162" s="313"/>
      <c r="D162" s="225"/>
      <c r="E162" s="313"/>
      <c r="F162" s="313"/>
      <c r="G162" s="225"/>
      <c r="H162" s="225"/>
      <c r="I162" s="225"/>
      <c r="J162" s="334"/>
      <c r="K162" s="389"/>
      <c r="L162" s="334"/>
      <c r="M162" s="389"/>
      <c r="N162" s="128"/>
      <c r="O162" s="128"/>
      <c r="P162" s="128"/>
      <c r="Q162" s="128"/>
      <c r="R162" s="128"/>
      <c r="U162" s="125" t="s">
        <v>8760</v>
      </c>
    </row>
    <row r="163" spans="1:21" x14ac:dyDescent="0.3">
      <c r="B163" s="117"/>
      <c r="C163" s="117"/>
      <c r="D163" s="117"/>
      <c r="E163" s="117"/>
      <c r="F163" s="117"/>
      <c r="G163" s="117"/>
      <c r="H163" s="117"/>
      <c r="I163" s="117"/>
      <c r="J163" s="117"/>
      <c r="K163" s="118"/>
      <c r="L163" s="118"/>
      <c r="M163" s="118"/>
      <c r="N163" s="118"/>
      <c r="O163" s="128"/>
      <c r="P163" s="128"/>
      <c r="Q163" s="128"/>
      <c r="R163" s="128"/>
      <c r="S163" s="128"/>
      <c r="U163" s="125" t="s">
        <v>8761</v>
      </c>
    </row>
    <row r="164" spans="1:21" s="63" customFormat="1" x14ac:dyDescent="0.3">
      <c r="A164" s="125"/>
      <c r="B164" s="456" t="s">
        <v>8699</v>
      </c>
      <c r="C164" s="117"/>
      <c r="D164" s="117"/>
      <c r="E164" s="117"/>
      <c r="F164" s="117"/>
      <c r="G164" s="117"/>
      <c r="H164" s="117"/>
      <c r="I164" s="117"/>
      <c r="J164" s="117"/>
      <c r="K164" s="118"/>
      <c r="L164" s="118"/>
      <c r="M164" s="118"/>
      <c r="O164" s="128"/>
      <c r="P164" s="128"/>
      <c r="Q164" s="128"/>
      <c r="R164" s="128"/>
      <c r="S164" s="128"/>
      <c r="T164" s="125"/>
    </row>
    <row r="165" spans="1:21" x14ac:dyDescent="0.3">
      <c r="B165" s="456"/>
      <c r="C165" s="117"/>
      <c r="D165" s="117"/>
      <c r="E165" s="117"/>
      <c r="F165" s="117"/>
      <c r="G165" s="117"/>
      <c r="H165" s="117"/>
      <c r="I165" s="117"/>
      <c r="J165" s="117"/>
      <c r="K165" s="118"/>
      <c r="L165" s="118"/>
      <c r="M165" s="118"/>
      <c r="N165" s="129" t="s">
        <v>4306</v>
      </c>
      <c r="O165" s="128"/>
      <c r="P165" s="128"/>
      <c r="Q165" s="128"/>
      <c r="R165" s="128"/>
      <c r="S165" s="128"/>
    </row>
    <row r="166" spans="1:21" x14ac:dyDescent="0.3">
      <c r="B166" s="117"/>
      <c r="C166" s="117"/>
      <c r="D166" s="117"/>
      <c r="E166" s="117"/>
      <c r="F166" s="117"/>
      <c r="G166" s="117"/>
      <c r="H166" s="117"/>
      <c r="I166" s="117"/>
      <c r="J166" s="117"/>
      <c r="K166" s="118"/>
      <c r="L166" s="118"/>
      <c r="M166" s="118"/>
      <c r="N166" s="118"/>
      <c r="O166" s="128"/>
      <c r="P166" s="128"/>
      <c r="Q166" s="128"/>
      <c r="R166" s="128"/>
      <c r="S166" s="128"/>
      <c r="T166" s="63"/>
    </row>
    <row r="167" spans="1:21" ht="104" customHeight="1" x14ac:dyDescent="0.3">
      <c r="A167" s="63"/>
      <c r="B167" s="459" t="s">
        <v>22</v>
      </c>
      <c r="C167" s="622" t="s">
        <v>8700</v>
      </c>
      <c r="D167" s="622" t="s">
        <v>8701</v>
      </c>
      <c r="E167" s="622" t="s">
        <v>8702</v>
      </c>
      <c r="F167" s="622" t="s">
        <v>9130</v>
      </c>
      <c r="G167" s="622" t="s">
        <v>8872</v>
      </c>
      <c r="H167" s="622" t="s">
        <v>8703</v>
      </c>
      <c r="I167" s="622" t="s">
        <v>8704</v>
      </c>
      <c r="J167" s="622" t="s">
        <v>9129</v>
      </c>
      <c r="K167" s="622" t="s">
        <v>8705</v>
      </c>
      <c r="L167" s="622" t="s">
        <v>9128</v>
      </c>
      <c r="M167" s="622" t="s">
        <v>8873</v>
      </c>
      <c r="N167" s="622" t="s">
        <v>8874</v>
      </c>
      <c r="O167" s="461"/>
      <c r="P167" s="461"/>
      <c r="Q167" s="461"/>
      <c r="R167" s="461"/>
      <c r="S167" s="461"/>
    </row>
    <row r="168" spans="1:21" x14ac:dyDescent="0.3">
      <c r="B168" s="460" t="s">
        <v>8697</v>
      </c>
      <c r="C168" s="260"/>
      <c r="D168" s="260"/>
      <c r="E168" s="115"/>
      <c r="F168" s="115"/>
      <c r="G168" s="319"/>
      <c r="H168" s="421"/>
      <c r="I168" s="421"/>
      <c r="J168" s="421"/>
      <c r="K168" s="421"/>
      <c r="L168" s="421"/>
      <c r="M168" s="90"/>
      <c r="N168" s="232"/>
      <c r="O168" s="128"/>
      <c r="P168" s="128"/>
      <c r="Q168" s="128"/>
      <c r="R168" s="128"/>
      <c r="S168" s="128"/>
    </row>
    <row r="169" spans="1:21" x14ac:dyDescent="0.3">
      <c r="B169" s="460" t="s">
        <v>27</v>
      </c>
      <c r="C169" s="318"/>
      <c r="D169" s="318"/>
      <c r="E169" s="421"/>
      <c r="F169" s="421"/>
      <c r="G169" s="322"/>
      <c r="H169" s="115"/>
      <c r="I169" s="115"/>
      <c r="J169" s="115"/>
      <c r="K169" s="115"/>
      <c r="L169" s="115"/>
      <c r="M169" s="90"/>
      <c r="N169" s="232"/>
      <c r="O169" s="128"/>
      <c r="P169" s="128"/>
      <c r="Q169" s="128"/>
      <c r="R169" s="128"/>
      <c r="S169" s="128"/>
    </row>
    <row r="170" spans="1:21" x14ac:dyDescent="0.3">
      <c r="B170" s="460" t="s">
        <v>8698</v>
      </c>
      <c r="C170" s="260"/>
      <c r="D170" s="260"/>
      <c r="E170" s="115"/>
      <c r="F170" s="115"/>
      <c r="G170" s="319"/>
      <c r="H170" s="421"/>
      <c r="I170" s="421"/>
      <c r="J170" s="421"/>
      <c r="K170" s="421"/>
      <c r="L170" s="421"/>
      <c r="M170" s="90"/>
      <c r="N170" s="232"/>
      <c r="O170" s="128"/>
      <c r="P170" s="128"/>
      <c r="Q170" s="128"/>
      <c r="R170" s="128"/>
      <c r="S170" s="128"/>
    </row>
    <row r="171" spans="1:21" x14ac:dyDescent="0.3">
      <c r="B171" s="118"/>
      <c r="C171" s="118"/>
      <c r="D171" s="6"/>
      <c r="E171" s="118"/>
      <c r="F171" s="118"/>
      <c r="G171" s="118"/>
      <c r="H171" s="118"/>
      <c r="I171" s="118"/>
      <c r="J171" s="118"/>
      <c r="K171" s="118"/>
      <c r="L171" s="118"/>
      <c r="M171" s="118"/>
      <c r="N171" s="118"/>
      <c r="O171" s="128"/>
      <c r="P171" s="128"/>
      <c r="Q171" s="128"/>
      <c r="R171" s="128"/>
      <c r="S171" s="128"/>
    </row>
    <row r="172" spans="1:21" x14ac:dyDescent="0.3">
      <c r="B172" s="456" t="s">
        <v>8706</v>
      </c>
      <c r="C172" s="117"/>
      <c r="D172" s="117"/>
      <c r="E172" s="129" t="s">
        <v>4306</v>
      </c>
      <c r="F172" s="128"/>
      <c r="G172" s="128"/>
      <c r="H172" s="128"/>
      <c r="I172" s="128"/>
      <c r="J172" s="128"/>
      <c r="K172" s="128"/>
      <c r="L172" s="128"/>
      <c r="M172" s="128"/>
      <c r="N172" s="128"/>
      <c r="O172" s="128"/>
      <c r="P172" s="128"/>
      <c r="Q172" s="128"/>
      <c r="R172" s="128"/>
      <c r="S172" s="128"/>
    </row>
    <row r="173" spans="1:21" x14ac:dyDescent="0.3">
      <c r="B173" s="456"/>
      <c r="C173" s="117"/>
      <c r="D173" s="117"/>
      <c r="E173" s="690"/>
      <c r="F173" s="128"/>
      <c r="G173" s="128"/>
      <c r="H173" s="128"/>
      <c r="I173" s="128"/>
      <c r="J173" s="128"/>
      <c r="K173" s="128"/>
      <c r="L173" s="128"/>
      <c r="M173" s="128"/>
      <c r="N173" s="128"/>
      <c r="O173" s="128"/>
      <c r="P173" s="128"/>
      <c r="Q173" s="128"/>
      <c r="R173" s="128"/>
      <c r="S173" s="128"/>
    </row>
    <row r="174" spans="1:21" x14ac:dyDescent="0.3">
      <c r="B174" s="117"/>
      <c r="C174" s="117"/>
      <c r="D174" s="117"/>
      <c r="E174" s="117"/>
      <c r="F174" s="128"/>
      <c r="G174" s="128"/>
      <c r="H174" s="128"/>
      <c r="I174" s="128"/>
      <c r="J174" s="128"/>
      <c r="K174" s="128"/>
      <c r="L174" s="128"/>
      <c r="M174" s="128"/>
      <c r="N174" s="128"/>
      <c r="O174" s="128"/>
      <c r="P174" s="128"/>
      <c r="Q174" s="128"/>
      <c r="R174" s="128"/>
      <c r="S174" s="128"/>
    </row>
    <row r="175" spans="1:21" ht="94" customHeight="1" x14ac:dyDescent="0.3">
      <c r="B175" s="622" t="s">
        <v>22</v>
      </c>
      <c r="C175" s="622" t="s">
        <v>9131</v>
      </c>
      <c r="D175" s="622" t="s">
        <v>8875</v>
      </c>
      <c r="E175" s="622" t="s">
        <v>8876</v>
      </c>
      <c r="F175" s="128"/>
      <c r="G175" s="128"/>
      <c r="H175" s="128"/>
      <c r="I175" s="128"/>
      <c r="J175" s="128"/>
      <c r="K175" s="128"/>
      <c r="L175" s="128"/>
      <c r="M175" s="128"/>
      <c r="N175" s="128"/>
      <c r="O175" s="128"/>
      <c r="P175" s="128"/>
      <c r="Q175" s="128"/>
      <c r="R175" s="128"/>
      <c r="S175" s="128"/>
    </row>
    <row r="176" spans="1:21" x14ac:dyDescent="0.3">
      <c r="B176" s="460" t="s">
        <v>8697</v>
      </c>
      <c r="C176" s="225"/>
      <c r="D176" s="334"/>
      <c r="E176" s="408"/>
      <c r="F176" s="128"/>
      <c r="G176" s="128"/>
      <c r="H176" s="128"/>
      <c r="I176" s="128"/>
      <c r="J176" s="128"/>
      <c r="K176" s="128"/>
      <c r="L176" s="128"/>
      <c r="M176" s="128"/>
      <c r="N176" s="128"/>
      <c r="O176" s="128"/>
      <c r="P176" s="128"/>
      <c r="Q176" s="128"/>
      <c r="R176" s="128"/>
      <c r="S176" s="128"/>
    </row>
    <row r="177" spans="1:23" x14ac:dyDescent="0.3">
      <c r="B177" s="460" t="s">
        <v>27</v>
      </c>
      <c r="C177" s="225"/>
      <c r="D177" s="334"/>
      <c r="E177" s="408"/>
      <c r="F177" s="128"/>
      <c r="G177" s="128"/>
      <c r="H177" s="128"/>
      <c r="I177" s="128"/>
      <c r="J177" s="128"/>
      <c r="K177" s="128"/>
      <c r="L177" s="128"/>
      <c r="M177" s="128"/>
      <c r="N177" s="128"/>
      <c r="O177" s="128"/>
      <c r="P177" s="128"/>
      <c r="Q177" s="128"/>
      <c r="R177" s="128"/>
      <c r="S177" s="128"/>
    </row>
    <row r="178" spans="1:23" x14ac:dyDescent="0.3">
      <c r="B178" s="460" t="s">
        <v>8698</v>
      </c>
      <c r="C178" s="225"/>
      <c r="D178" s="334"/>
      <c r="E178" s="408"/>
      <c r="F178" s="128"/>
      <c r="G178" s="128"/>
      <c r="H178" s="128"/>
      <c r="I178" s="128"/>
      <c r="J178" s="128"/>
      <c r="K178" s="128"/>
      <c r="L178" s="128"/>
      <c r="M178" s="128"/>
      <c r="N178" s="128"/>
      <c r="O178" s="128"/>
      <c r="P178" s="128"/>
      <c r="Q178" s="128"/>
      <c r="R178" s="128"/>
      <c r="S178" s="128"/>
    </row>
    <row r="179" spans="1:23" s="63" customFormat="1" x14ac:dyDescent="0.3">
      <c r="A179" s="125"/>
      <c r="B179" s="128"/>
      <c r="C179" s="128"/>
      <c r="D179" s="6"/>
      <c r="E179" s="128"/>
      <c r="F179" s="128"/>
      <c r="G179" s="128"/>
      <c r="H179" s="128"/>
      <c r="I179" s="128"/>
      <c r="J179" s="128"/>
      <c r="K179" s="128"/>
      <c r="L179" s="128"/>
      <c r="M179" s="128"/>
      <c r="N179" s="128"/>
      <c r="O179" s="128"/>
      <c r="P179" s="128"/>
      <c r="Q179" s="128"/>
      <c r="R179" s="128"/>
      <c r="S179" s="128"/>
      <c r="T179" s="125"/>
    </row>
    <row r="180" spans="1:23" ht="14.5" customHeight="1" x14ac:dyDescent="0.3">
      <c r="B180" s="456" t="s">
        <v>9044</v>
      </c>
      <c r="C180" s="128"/>
      <c r="D180" s="128"/>
      <c r="E180" s="127"/>
      <c r="F180" s="128"/>
      <c r="G180" s="128"/>
      <c r="H180" s="128"/>
      <c r="I180" s="129" t="s">
        <v>4306</v>
      </c>
      <c r="J180" s="128"/>
      <c r="K180" s="128"/>
      <c r="L180" s="422"/>
      <c r="O180" s="128"/>
      <c r="P180" s="128"/>
      <c r="Q180" s="128"/>
      <c r="R180" s="128"/>
      <c r="S180" s="128"/>
      <c r="T180" s="74"/>
    </row>
    <row r="181" spans="1:23" s="74" customFormat="1" x14ac:dyDescent="0.3">
      <c r="A181" s="125"/>
      <c r="B181" s="456"/>
      <c r="C181" s="128"/>
      <c r="D181" s="128"/>
      <c r="E181" s="127"/>
      <c r="F181" s="128"/>
      <c r="G181" s="128"/>
      <c r="H181" s="128"/>
      <c r="I181" s="128"/>
      <c r="J181" s="128"/>
      <c r="K181" s="128"/>
      <c r="L181" s="422"/>
      <c r="N181" s="125"/>
      <c r="O181" s="128"/>
      <c r="P181" s="128"/>
      <c r="Q181" s="128"/>
      <c r="R181" s="128"/>
      <c r="S181" s="128"/>
      <c r="T181" s="461"/>
    </row>
    <row r="182" spans="1:23" s="56" customFormat="1" x14ac:dyDescent="0.3">
      <c r="A182" s="74"/>
      <c r="B182" s="290" t="str">
        <f ca="1">IF(ISERROR(U25),"",IF(U25&gt;0,$U$29,""))</f>
        <v/>
      </c>
      <c r="C182" s="74"/>
      <c r="D182" s="74"/>
      <c r="E182" s="74"/>
      <c r="F182" s="74"/>
      <c r="G182" s="74"/>
      <c r="H182" s="74"/>
      <c r="I182" s="74"/>
      <c r="J182" s="198"/>
      <c r="K182" s="198"/>
      <c r="L182" s="198"/>
      <c r="M182" s="198"/>
      <c r="N182" s="198"/>
      <c r="O182" s="198"/>
      <c r="P182" s="198"/>
      <c r="Q182" s="198"/>
      <c r="R182" s="198"/>
      <c r="S182" s="198"/>
      <c r="T182" s="128"/>
      <c r="U182" s="127"/>
      <c r="V182" s="127"/>
      <c r="W182" s="127"/>
    </row>
    <row r="183" spans="1:23" ht="79.5" customHeight="1" x14ac:dyDescent="0.3">
      <c r="A183" s="63"/>
      <c r="B183" s="621" t="s">
        <v>9037</v>
      </c>
      <c r="C183" s="621" t="s">
        <v>8715</v>
      </c>
      <c r="D183" s="621" t="s">
        <v>3920</v>
      </c>
      <c r="E183" s="621" t="s">
        <v>9045</v>
      </c>
      <c r="F183" s="621" t="s">
        <v>8786</v>
      </c>
      <c r="G183" s="799" t="s">
        <v>9046</v>
      </c>
      <c r="H183" s="800"/>
      <c r="I183" s="801"/>
      <c r="J183" s="461"/>
      <c r="K183" s="461"/>
      <c r="L183" s="461"/>
      <c r="M183" s="461"/>
      <c r="N183" s="461"/>
      <c r="O183" s="461"/>
      <c r="P183" s="128"/>
      <c r="Q183" s="128"/>
      <c r="R183" s="128"/>
      <c r="S183" s="128"/>
    </row>
    <row r="184" spans="1:23" x14ac:dyDescent="0.3">
      <c r="B184" s="646"/>
      <c r="C184" s="646"/>
      <c r="D184" s="646"/>
      <c r="E184" s="313"/>
      <c r="F184" s="313"/>
      <c r="G184" s="820"/>
      <c r="H184" s="821"/>
      <c r="I184" s="822"/>
      <c r="J184" s="128"/>
      <c r="K184" s="128"/>
      <c r="L184" s="128"/>
      <c r="M184" s="128"/>
      <c r="N184" s="128"/>
      <c r="O184" s="128"/>
      <c r="P184" s="128"/>
      <c r="Q184" s="128"/>
      <c r="R184" s="128"/>
      <c r="S184" s="128"/>
    </row>
    <row r="185" spans="1:23" x14ac:dyDescent="0.3">
      <c r="B185" s="646"/>
      <c r="C185" s="646"/>
      <c r="D185" s="646"/>
      <c r="E185" s="313"/>
      <c r="F185" s="313"/>
      <c r="G185" s="820"/>
      <c r="H185" s="821"/>
      <c r="I185" s="822"/>
      <c r="J185" s="128"/>
      <c r="K185" s="128"/>
      <c r="L185" s="128"/>
      <c r="M185" s="128"/>
      <c r="N185" s="128"/>
      <c r="O185" s="128"/>
      <c r="P185" s="128"/>
      <c r="Q185" s="128"/>
      <c r="R185" s="128"/>
      <c r="S185" s="128"/>
    </row>
    <row r="186" spans="1:23" ht="14.5" x14ac:dyDescent="0.35">
      <c r="B186" s="646"/>
      <c r="C186" s="646"/>
      <c r="D186" s="646"/>
      <c r="E186" s="313"/>
      <c r="F186" s="313"/>
      <c r="G186" s="820"/>
      <c r="H186" s="821"/>
      <c r="I186" s="822"/>
      <c r="J186" s="128"/>
      <c r="K186" s="128"/>
      <c r="L186" s="128"/>
      <c r="M186" s="128"/>
      <c r="N186" s="128"/>
      <c r="O186" s="128"/>
      <c r="P186" s="128"/>
      <c r="Q186" s="128"/>
      <c r="R186" s="128"/>
      <c r="S186" s="128"/>
      <c r="U186" s="710"/>
    </row>
    <row r="187" spans="1:23" ht="14.5" x14ac:dyDescent="0.35">
      <c r="B187" s="646"/>
      <c r="C187" s="646"/>
      <c r="D187" s="646"/>
      <c r="E187" s="313"/>
      <c r="F187" s="313"/>
      <c r="G187" s="820"/>
      <c r="H187" s="821"/>
      <c r="I187" s="822"/>
      <c r="J187" s="128"/>
      <c r="K187" s="128"/>
      <c r="L187" s="128"/>
      <c r="M187" s="128"/>
      <c r="N187" s="128"/>
      <c r="O187" s="128"/>
      <c r="P187" s="128"/>
      <c r="Q187" s="128"/>
      <c r="R187" s="128"/>
      <c r="S187" s="128"/>
      <c r="U187" s="711"/>
    </row>
    <row r="188" spans="1:23" ht="14.5" x14ac:dyDescent="0.35">
      <c r="B188" s="646"/>
      <c r="C188" s="646"/>
      <c r="D188" s="646"/>
      <c r="E188" s="313"/>
      <c r="F188" s="313"/>
      <c r="G188" s="820"/>
      <c r="H188" s="821"/>
      <c r="I188" s="822"/>
      <c r="J188" s="128"/>
      <c r="K188" s="128"/>
      <c r="L188" s="128"/>
      <c r="M188" s="128"/>
      <c r="N188" s="128"/>
      <c r="O188" s="128"/>
      <c r="P188" s="128"/>
      <c r="Q188" s="128"/>
      <c r="R188" s="128"/>
      <c r="S188" s="128"/>
      <c r="U188" s="711"/>
    </row>
    <row r="189" spans="1:23" ht="14.5" x14ac:dyDescent="0.35">
      <c r="B189" s="646"/>
      <c r="C189" s="646"/>
      <c r="D189" s="646"/>
      <c r="E189" s="313"/>
      <c r="F189" s="313"/>
      <c r="G189" s="820"/>
      <c r="H189" s="821"/>
      <c r="I189" s="822"/>
      <c r="J189" s="128"/>
      <c r="K189" s="128"/>
      <c r="L189" s="128"/>
      <c r="M189" s="128"/>
      <c r="N189" s="128"/>
      <c r="O189" s="128"/>
      <c r="P189" s="128"/>
      <c r="Q189" s="128"/>
      <c r="R189" s="128"/>
      <c r="S189" s="128"/>
      <c r="U189" s="711"/>
    </row>
    <row r="190" spans="1:23" x14ac:dyDescent="0.3">
      <c r="B190" s="646"/>
      <c r="C190" s="646"/>
      <c r="D190" s="646"/>
      <c r="E190" s="313"/>
      <c r="F190" s="313"/>
      <c r="G190" s="820"/>
      <c r="H190" s="821"/>
      <c r="I190" s="822"/>
      <c r="J190" s="128"/>
      <c r="K190" s="128"/>
      <c r="L190" s="128"/>
      <c r="M190" s="128"/>
      <c r="N190" s="128"/>
      <c r="O190" s="128"/>
      <c r="P190" s="128"/>
      <c r="Q190" s="128"/>
      <c r="R190" s="128"/>
      <c r="S190" s="128"/>
    </row>
    <row r="191" spans="1:23" x14ac:dyDescent="0.3">
      <c r="B191" s="646"/>
      <c r="C191" s="646"/>
      <c r="D191" s="646"/>
      <c r="E191" s="313"/>
      <c r="F191" s="313"/>
      <c r="G191" s="820"/>
      <c r="H191" s="821"/>
      <c r="I191" s="822"/>
      <c r="J191" s="128"/>
      <c r="K191" s="128"/>
      <c r="L191" s="128"/>
      <c r="M191" s="128"/>
      <c r="N191" s="128"/>
      <c r="O191" s="128"/>
      <c r="P191" s="128"/>
      <c r="Q191" s="128"/>
      <c r="R191" s="128"/>
      <c r="S191" s="128"/>
    </row>
    <row r="192" spans="1:23" x14ac:dyDescent="0.3">
      <c r="B192" s="646"/>
      <c r="C192" s="646"/>
      <c r="D192" s="646"/>
      <c r="E192" s="313"/>
      <c r="F192" s="313"/>
      <c r="G192" s="820"/>
      <c r="H192" s="821"/>
      <c r="I192" s="822"/>
      <c r="J192" s="128"/>
      <c r="K192" s="128"/>
      <c r="L192" s="128"/>
      <c r="M192" s="128"/>
      <c r="N192" s="128"/>
      <c r="O192" s="128"/>
      <c r="Q192" s="128"/>
      <c r="R192" s="128"/>
      <c r="S192" s="128"/>
    </row>
    <row r="193" spans="1:23" x14ac:dyDescent="0.3">
      <c r="B193" s="646"/>
      <c r="C193" s="646"/>
      <c r="D193" s="646"/>
      <c r="E193" s="313"/>
      <c r="F193" s="313"/>
      <c r="G193" s="820"/>
      <c r="H193" s="821"/>
      <c r="I193" s="822"/>
      <c r="J193" s="128"/>
      <c r="K193" s="128"/>
      <c r="L193" s="128"/>
      <c r="M193" s="128"/>
      <c r="N193" s="128"/>
      <c r="O193" s="128"/>
      <c r="T193" s="688"/>
    </row>
    <row r="194" spans="1:23" x14ac:dyDescent="0.3">
      <c r="B194" s="128"/>
      <c r="C194" s="128"/>
      <c r="D194" s="128"/>
      <c r="E194" s="128"/>
      <c r="F194" s="128"/>
      <c r="G194" s="128"/>
      <c r="H194" s="128"/>
      <c r="I194" s="128"/>
      <c r="J194" s="128"/>
      <c r="K194" s="128"/>
      <c r="L194" s="128"/>
      <c r="M194" s="128"/>
      <c r="N194" s="128"/>
      <c r="O194" s="128"/>
      <c r="P194" s="128"/>
      <c r="Q194" s="128"/>
      <c r="R194" s="128"/>
      <c r="S194" s="128"/>
    </row>
    <row r="195" spans="1:23" ht="14.5" customHeight="1" x14ac:dyDescent="0.3">
      <c r="B195" s="456" t="s">
        <v>9047</v>
      </c>
      <c r="C195" s="128"/>
      <c r="D195" s="128"/>
      <c r="E195" s="127"/>
      <c r="F195" s="128"/>
      <c r="G195" s="128"/>
      <c r="H195" s="128"/>
      <c r="I195" s="129" t="s">
        <v>4306</v>
      </c>
      <c r="J195" s="128"/>
      <c r="K195" s="128"/>
      <c r="L195" s="422"/>
      <c r="O195" s="128"/>
      <c r="P195" s="128"/>
      <c r="Q195" s="128"/>
      <c r="R195" s="128"/>
      <c r="S195" s="128"/>
      <c r="T195" s="74"/>
      <c r="U195" s="128"/>
    </row>
    <row r="196" spans="1:23" s="74" customFormat="1" x14ac:dyDescent="0.3">
      <c r="A196" s="125"/>
      <c r="B196" s="456"/>
      <c r="C196" s="128"/>
      <c r="D196" s="128"/>
      <c r="E196" s="127"/>
      <c r="F196" s="128"/>
      <c r="G196" s="128"/>
      <c r="H196" s="128"/>
      <c r="I196" s="128"/>
      <c r="J196" s="128"/>
      <c r="K196" s="128"/>
      <c r="L196" s="422"/>
      <c r="N196" s="125"/>
      <c r="O196" s="128"/>
      <c r="P196" s="128"/>
      <c r="Q196" s="128"/>
      <c r="R196" s="128"/>
      <c r="S196" s="128"/>
      <c r="T196" s="461"/>
    </row>
    <row r="197" spans="1:23" s="56" customFormat="1" x14ac:dyDescent="0.3">
      <c r="A197" s="74"/>
      <c r="B197" s="290" t="str">
        <f ca="1">IF(ISERROR(U25),"",IF(U25&gt;0,$U$29,""))</f>
        <v/>
      </c>
      <c r="C197" s="74"/>
      <c r="D197" s="74"/>
      <c r="E197" s="74"/>
      <c r="F197" s="74"/>
      <c r="G197" s="74"/>
      <c r="H197" s="74"/>
      <c r="I197" s="74"/>
      <c r="J197" s="198"/>
      <c r="K197" s="198"/>
      <c r="L197" s="198"/>
      <c r="M197" s="198"/>
      <c r="N197" s="198"/>
      <c r="O197" s="198"/>
      <c r="P197" s="198"/>
      <c r="Q197" s="198"/>
      <c r="R197" s="198"/>
      <c r="S197" s="198"/>
      <c r="T197" s="128"/>
      <c r="U197" s="127"/>
      <c r="V197" s="127"/>
      <c r="W197" s="127"/>
    </row>
    <row r="198" spans="1:23" ht="79.5" customHeight="1" x14ac:dyDescent="0.3">
      <c r="A198" s="63"/>
      <c r="B198" s="621" t="s">
        <v>22</v>
      </c>
      <c r="C198" s="621" t="s">
        <v>8716</v>
      </c>
      <c r="D198" s="621" t="s">
        <v>3920</v>
      </c>
      <c r="E198" s="621" t="s">
        <v>9045</v>
      </c>
      <c r="F198" s="621" t="s">
        <v>8786</v>
      </c>
      <c r="G198" s="799" t="s">
        <v>9046</v>
      </c>
      <c r="H198" s="800"/>
      <c r="I198" s="801"/>
      <c r="J198" s="461"/>
      <c r="K198" s="461"/>
      <c r="L198" s="461"/>
      <c r="M198" s="461"/>
      <c r="N198" s="461"/>
      <c r="O198" s="461"/>
      <c r="P198" s="128"/>
      <c r="Q198" s="128"/>
      <c r="R198" s="128"/>
      <c r="S198" s="128"/>
    </row>
    <row r="199" spans="1:23" x14ac:dyDescent="0.3">
      <c r="B199" s="646"/>
      <c r="C199" s="646"/>
      <c r="D199" s="646"/>
      <c r="E199" s="313"/>
      <c r="F199" s="313"/>
      <c r="G199" s="820"/>
      <c r="H199" s="821"/>
      <c r="I199" s="822"/>
      <c r="J199" s="128"/>
      <c r="K199" s="128"/>
      <c r="L199" s="128"/>
      <c r="M199" s="128"/>
      <c r="N199" s="128"/>
      <c r="O199" s="128"/>
      <c r="P199" s="128"/>
      <c r="Q199" s="128"/>
      <c r="R199" s="128"/>
      <c r="S199" s="128"/>
    </row>
    <row r="200" spans="1:23" x14ac:dyDescent="0.3">
      <c r="B200" s="646"/>
      <c r="C200" s="646"/>
      <c r="D200" s="646"/>
      <c r="E200" s="313"/>
      <c r="F200" s="313"/>
      <c r="G200" s="820"/>
      <c r="H200" s="821"/>
      <c r="I200" s="822"/>
      <c r="J200" s="128"/>
      <c r="K200" s="128"/>
      <c r="L200" s="128"/>
      <c r="M200" s="128"/>
      <c r="N200" s="128"/>
      <c r="O200" s="128"/>
      <c r="P200" s="128"/>
      <c r="Q200" s="128"/>
      <c r="R200" s="128"/>
      <c r="S200" s="128"/>
    </row>
    <row r="201" spans="1:23" ht="14.5" x14ac:dyDescent="0.35">
      <c r="B201" s="646"/>
      <c r="C201" s="646"/>
      <c r="D201" s="646"/>
      <c r="E201" s="313"/>
      <c r="F201" s="313"/>
      <c r="G201" s="820"/>
      <c r="H201" s="821"/>
      <c r="I201" s="822"/>
      <c r="J201" s="128"/>
      <c r="K201" s="128"/>
      <c r="L201" s="128"/>
      <c r="M201" s="128"/>
      <c r="N201" s="128"/>
      <c r="O201" s="128"/>
      <c r="P201" s="128"/>
      <c r="Q201" s="128"/>
      <c r="R201" s="128"/>
      <c r="S201" s="128"/>
      <c r="U201" s="710"/>
    </row>
    <row r="202" spans="1:23" ht="14.5" x14ac:dyDescent="0.35">
      <c r="B202" s="646"/>
      <c r="C202" s="646"/>
      <c r="D202" s="646"/>
      <c r="E202" s="313"/>
      <c r="F202" s="313"/>
      <c r="G202" s="820"/>
      <c r="H202" s="821"/>
      <c r="I202" s="822"/>
      <c r="J202" s="128"/>
      <c r="K202" s="128"/>
      <c r="L202" s="128"/>
      <c r="M202" s="128"/>
      <c r="N202" s="128"/>
      <c r="O202" s="128"/>
      <c r="P202" s="128"/>
      <c r="Q202" s="128"/>
      <c r="R202" s="128"/>
      <c r="S202" s="128"/>
      <c r="U202" s="711"/>
    </row>
    <row r="203" spans="1:23" ht="14.5" x14ac:dyDescent="0.35">
      <c r="B203" s="646"/>
      <c r="C203" s="646"/>
      <c r="D203" s="646"/>
      <c r="E203" s="313"/>
      <c r="F203" s="313"/>
      <c r="G203" s="820"/>
      <c r="H203" s="821"/>
      <c r="I203" s="822"/>
      <c r="J203" s="128"/>
      <c r="K203" s="128"/>
      <c r="L203" s="128"/>
      <c r="M203" s="128"/>
      <c r="N203" s="128"/>
      <c r="O203" s="128"/>
      <c r="P203" s="128"/>
      <c r="Q203" s="128"/>
      <c r="R203" s="128"/>
      <c r="S203" s="128"/>
      <c r="U203" s="711"/>
    </row>
    <row r="204" spans="1:23" ht="14.5" x14ac:dyDescent="0.35">
      <c r="B204" s="646"/>
      <c r="C204" s="646"/>
      <c r="D204" s="646"/>
      <c r="E204" s="313"/>
      <c r="F204" s="313"/>
      <c r="G204" s="820"/>
      <c r="H204" s="821"/>
      <c r="I204" s="822"/>
      <c r="J204" s="128"/>
      <c r="K204" s="128"/>
      <c r="L204" s="128"/>
      <c r="M204" s="128"/>
      <c r="N204" s="128"/>
      <c r="O204" s="128"/>
      <c r="P204" s="128"/>
      <c r="Q204" s="128"/>
      <c r="R204" s="128"/>
      <c r="S204" s="128"/>
      <c r="U204" s="711"/>
    </row>
    <row r="205" spans="1:23" x14ac:dyDescent="0.3">
      <c r="B205" s="646"/>
      <c r="C205" s="646"/>
      <c r="D205" s="646"/>
      <c r="E205" s="313"/>
      <c r="F205" s="313"/>
      <c r="G205" s="820"/>
      <c r="H205" s="821"/>
      <c r="I205" s="822"/>
      <c r="J205" s="128"/>
      <c r="K205" s="128"/>
      <c r="L205" s="128"/>
      <c r="M205" s="128"/>
      <c r="N205" s="128"/>
      <c r="O205" s="128"/>
      <c r="P205" s="128"/>
      <c r="Q205" s="128"/>
      <c r="R205" s="128"/>
      <c r="S205" s="128"/>
    </row>
    <row r="206" spans="1:23" x14ac:dyDescent="0.3">
      <c r="B206" s="646"/>
      <c r="C206" s="646"/>
      <c r="D206" s="646"/>
      <c r="E206" s="313"/>
      <c r="F206" s="313"/>
      <c r="G206" s="820"/>
      <c r="H206" s="821"/>
      <c r="I206" s="822"/>
      <c r="J206" s="128"/>
      <c r="K206" s="128"/>
      <c r="L206" s="128"/>
      <c r="M206" s="128"/>
      <c r="N206" s="128"/>
      <c r="O206" s="128"/>
      <c r="P206" s="128"/>
      <c r="Q206" s="128"/>
      <c r="R206" s="128"/>
      <c r="S206" s="128"/>
    </row>
    <row r="207" spans="1:23" x14ac:dyDescent="0.3">
      <c r="B207" s="646"/>
      <c r="C207" s="646"/>
      <c r="D207" s="646"/>
      <c r="E207" s="313"/>
      <c r="F207" s="313"/>
      <c r="G207" s="820"/>
      <c r="H207" s="821"/>
      <c r="I207" s="822"/>
      <c r="J207" s="128"/>
      <c r="K207" s="128"/>
      <c r="L207" s="128"/>
      <c r="M207" s="128"/>
      <c r="N207" s="128"/>
      <c r="O207" s="128"/>
      <c r="Q207" s="128"/>
      <c r="R207" s="128"/>
      <c r="S207" s="128"/>
    </row>
    <row r="208" spans="1:23" x14ac:dyDescent="0.3">
      <c r="B208" s="646"/>
      <c r="C208" s="646"/>
      <c r="D208" s="646"/>
      <c r="E208" s="313"/>
      <c r="F208" s="313"/>
      <c r="G208" s="820"/>
      <c r="H208" s="821"/>
      <c r="I208" s="822"/>
      <c r="J208" s="128"/>
      <c r="K208" s="128"/>
      <c r="L208" s="128"/>
      <c r="M208" s="128"/>
      <c r="N208" s="128"/>
      <c r="O208" s="128"/>
      <c r="T208" s="688"/>
    </row>
    <row r="209" spans="1:23" x14ac:dyDescent="0.3">
      <c r="B209" s="128"/>
      <c r="C209" s="128"/>
      <c r="D209" s="128"/>
      <c r="E209" s="128"/>
      <c r="F209" s="128"/>
      <c r="G209" s="128"/>
      <c r="H209" s="128"/>
      <c r="I209" s="128"/>
      <c r="J209" s="128"/>
      <c r="K209" s="128"/>
      <c r="L209" s="128"/>
      <c r="M209" s="128"/>
      <c r="N209" s="128"/>
      <c r="O209" s="128"/>
      <c r="P209" s="128"/>
      <c r="Q209" s="128"/>
      <c r="R209" s="128"/>
      <c r="S209" s="128"/>
    </row>
    <row r="210" spans="1:23" ht="14.5" customHeight="1" x14ac:dyDescent="0.3">
      <c r="B210" s="456" t="s">
        <v>9038</v>
      </c>
      <c r="C210" s="128"/>
      <c r="D210" s="128"/>
      <c r="E210" s="127"/>
      <c r="F210" s="128"/>
      <c r="G210" s="128"/>
      <c r="H210" s="128"/>
      <c r="I210" s="129" t="s">
        <v>4306</v>
      </c>
      <c r="J210" s="128"/>
      <c r="K210" s="128"/>
      <c r="L210" s="422"/>
      <c r="O210" s="128"/>
      <c r="P210" s="128"/>
      <c r="Q210" s="128"/>
      <c r="R210" s="128"/>
      <c r="S210" s="128"/>
      <c r="T210" s="74"/>
    </row>
    <row r="211" spans="1:23" s="74" customFormat="1" x14ac:dyDescent="0.3">
      <c r="A211" s="125"/>
      <c r="B211" s="456"/>
      <c r="C211" s="128"/>
      <c r="D211" s="128"/>
      <c r="E211" s="127"/>
      <c r="F211" s="128"/>
      <c r="G211" s="128"/>
      <c r="H211" s="128"/>
      <c r="I211" s="128"/>
      <c r="J211" s="128"/>
      <c r="K211" s="128"/>
      <c r="L211" s="422"/>
      <c r="N211" s="125"/>
      <c r="O211" s="128"/>
      <c r="P211" s="128"/>
      <c r="Q211" s="128"/>
      <c r="R211" s="128"/>
      <c r="S211" s="128"/>
      <c r="T211" s="461"/>
    </row>
    <row r="212" spans="1:23" s="56" customFormat="1" x14ac:dyDescent="0.3">
      <c r="A212" s="74"/>
      <c r="B212" s="290" t="str">
        <f ca="1">IF(ISERROR(U25),"",IF(U25&gt;0,$U$29,""))</f>
        <v/>
      </c>
      <c r="C212" s="74"/>
      <c r="D212" s="74"/>
      <c r="E212" s="74"/>
      <c r="F212" s="74"/>
      <c r="G212" s="74"/>
      <c r="H212" s="74"/>
      <c r="I212" s="74"/>
      <c r="J212" s="198"/>
      <c r="K212" s="198"/>
      <c r="L212" s="198"/>
      <c r="M212" s="198"/>
      <c r="N212" s="198"/>
      <c r="O212" s="198"/>
      <c r="P212" s="198"/>
      <c r="Q212" s="198"/>
      <c r="R212" s="198"/>
      <c r="S212" s="198"/>
      <c r="T212" s="128"/>
      <c r="U212" s="127"/>
      <c r="V212" s="127"/>
      <c r="W212" s="127"/>
    </row>
    <row r="213" spans="1:23" ht="79.5" customHeight="1" x14ac:dyDescent="0.3">
      <c r="A213" s="63"/>
      <c r="B213" s="621" t="s">
        <v>22</v>
      </c>
      <c r="C213" s="621" t="s">
        <v>8878</v>
      </c>
      <c r="D213" s="621" t="s">
        <v>3920</v>
      </c>
      <c r="E213" s="621" t="s">
        <v>9045</v>
      </c>
      <c r="F213" s="621" t="s">
        <v>8786</v>
      </c>
      <c r="G213" s="799" t="s">
        <v>9046</v>
      </c>
      <c r="H213" s="800"/>
      <c r="I213" s="801"/>
      <c r="J213" s="461"/>
      <c r="K213" s="461"/>
      <c r="L213" s="461"/>
      <c r="M213" s="461"/>
      <c r="N213" s="461"/>
      <c r="O213" s="461"/>
      <c r="P213" s="128"/>
      <c r="Q213" s="128"/>
      <c r="R213" s="128"/>
      <c r="S213" s="128"/>
    </row>
    <row r="214" spans="1:23" x14ac:dyDescent="0.3">
      <c r="B214" s="646"/>
      <c r="C214" s="646"/>
      <c r="D214" s="626"/>
      <c r="E214" s="627"/>
      <c r="F214" s="627"/>
      <c r="G214" s="820"/>
      <c r="H214" s="821"/>
      <c r="I214" s="822"/>
      <c r="J214" s="128"/>
      <c r="K214" s="128"/>
      <c r="L214" s="128"/>
      <c r="M214" s="128"/>
      <c r="N214" s="128"/>
      <c r="O214" s="128"/>
      <c r="P214" s="128"/>
      <c r="Q214" s="128"/>
      <c r="R214" s="128"/>
      <c r="S214" s="128"/>
    </row>
    <row r="215" spans="1:23" x14ac:dyDescent="0.3">
      <c r="B215" s="646"/>
      <c r="C215" s="646"/>
      <c r="D215" s="626"/>
      <c r="E215" s="627"/>
      <c r="F215" s="627"/>
      <c r="G215" s="820"/>
      <c r="H215" s="821"/>
      <c r="I215" s="822"/>
      <c r="J215" s="128"/>
      <c r="K215" s="128"/>
      <c r="L215" s="128"/>
      <c r="M215" s="128"/>
      <c r="N215" s="128"/>
      <c r="O215" s="128"/>
      <c r="P215" s="128"/>
      <c r="Q215" s="128"/>
      <c r="R215" s="128"/>
      <c r="S215" s="128"/>
    </row>
    <row r="216" spans="1:23" ht="14.5" x14ac:dyDescent="0.35">
      <c r="B216" s="646"/>
      <c r="C216" s="646"/>
      <c r="D216" s="626"/>
      <c r="E216" s="627"/>
      <c r="F216" s="627"/>
      <c r="G216" s="820"/>
      <c r="H216" s="821"/>
      <c r="I216" s="822"/>
      <c r="J216" s="128"/>
      <c r="K216" s="128"/>
      <c r="L216" s="128"/>
      <c r="M216" s="128"/>
      <c r="N216" s="128"/>
      <c r="O216" s="128"/>
      <c r="P216" s="128"/>
      <c r="Q216" s="128"/>
      <c r="R216" s="128"/>
      <c r="S216" s="128"/>
      <c r="U216" s="710"/>
    </row>
    <row r="217" spans="1:23" ht="14.5" x14ac:dyDescent="0.35">
      <c r="B217" s="646"/>
      <c r="C217" s="646"/>
      <c r="D217" s="626"/>
      <c r="E217" s="627"/>
      <c r="F217" s="627"/>
      <c r="G217" s="820"/>
      <c r="H217" s="821"/>
      <c r="I217" s="822"/>
      <c r="J217" s="128"/>
      <c r="K217" s="128"/>
      <c r="L217" s="128"/>
      <c r="M217" s="128"/>
      <c r="N217" s="128"/>
      <c r="O217" s="128"/>
      <c r="P217" s="128"/>
      <c r="Q217" s="128"/>
      <c r="R217" s="128"/>
      <c r="S217" s="128"/>
      <c r="U217" s="711"/>
    </row>
    <row r="218" spans="1:23" ht="14.5" x14ac:dyDescent="0.35">
      <c r="B218" s="646"/>
      <c r="C218" s="646"/>
      <c r="D218" s="626"/>
      <c r="E218" s="627"/>
      <c r="F218" s="627"/>
      <c r="G218" s="820"/>
      <c r="H218" s="821"/>
      <c r="I218" s="822"/>
      <c r="J218" s="128"/>
      <c r="K218" s="128"/>
      <c r="L218" s="128"/>
      <c r="M218" s="128"/>
      <c r="N218" s="128"/>
      <c r="O218" s="128"/>
      <c r="P218" s="128"/>
      <c r="Q218" s="128"/>
      <c r="R218" s="128"/>
      <c r="S218" s="128"/>
      <c r="U218" s="711"/>
    </row>
    <row r="219" spans="1:23" ht="14.5" x14ac:dyDescent="0.35">
      <c r="B219" s="646"/>
      <c r="C219" s="646"/>
      <c r="D219" s="626"/>
      <c r="E219" s="627"/>
      <c r="F219" s="627"/>
      <c r="G219" s="820"/>
      <c r="H219" s="821"/>
      <c r="I219" s="822"/>
      <c r="J219" s="128"/>
      <c r="K219" s="128"/>
      <c r="L219" s="128"/>
      <c r="M219" s="128"/>
      <c r="N219" s="128"/>
      <c r="O219" s="128"/>
      <c r="P219" s="128"/>
      <c r="Q219" s="128"/>
      <c r="R219" s="128"/>
      <c r="S219" s="128"/>
      <c r="U219" s="711"/>
    </row>
    <row r="220" spans="1:23" x14ac:dyDescent="0.3">
      <c r="B220" s="646"/>
      <c r="C220" s="646"/>
      <c r="D220" s="626"/>
      <c r="E220" s="627"/>
      <c r="F220" s="627"/>
      <c r="G220" s="820"/>
      <c r="H220" s="821"/>
      <c r="I220" s="822"/>
      <c r="J220" s="128"/>
      <c r="K220" s="128"/>
      <c r="L220" s="128"/>
      <c r="M220" s="128"/>
      <c r="N220" s="128"/>
      <c r="O220" s="128"/>
      <c r="P220" s="128"/>
      <c r="Q220" s="128"/>
      <c r="R220" s="128"/>
      <c r="S220" s="128"/>
    </row>
    <row r="221" spans="1:23" x14ac:dyDescent="0.3">
      <c r="B221" s="646"/>
      <c r="C221" s="646"/>
      <c r="D221" s="626"/>
      <c r="E221" s="627"/>
      <c r="F221" s="627"/>
      <c r="G221" s="820"/>
      <c r="H221" s="821"/>
      <c r="I221" s="822"/>
      <c r="J221" s="128"/>
      <c r="K221" s="128"/>
      <c r="L221" s="128"/>
      <c r="M221" s="128"/>
      <c r="N221" s="128"/>
      <c r="O221" s="128"/>
      <c r="P221" s="128"/>
      <c r="Q221" s="128"/>
      <c r="R221" s="128"/>
      <c r="S221" s="128"/>
    </row>
    <row r="222" spans="1:23" x14ac:dyDescent="0.3">
      <c r="B222" s="646"/>
      <c r="C222" s="646"/>
      <c r="D222" s="626"/>
      <c r="E222" s="627"/>
      <c r="F222" s="627"/>
      <c r="G222" s="820"/>
      <c r="H222" s="821"/>
      <c r="I222" s="822"/>
      <c r="J222" s="128"/>
      <c r="K222" s="128"/>
      <c r="L222" s="128"/>
      <c r="M222" s="128"/>
      <c r="N222" s="128"/>
      <c r="O222" s="128"/>
      <c r="Q222" s="128"/>
      <c r="R222" s="128"/>
      <c r="S222" s="128"/>
    </row>
    <row r="223" spans="1:23" x14ac:dyDescent="0.3">
      <c r="B223" s="646"/>
      <c r="C223" s="646"/>
      <c r="D223" s="626"/>
      <c r="E223" s="627"/>
      <c r="F223" s="627"/>
      <c r="G223" s="820"/>
      <c r="H223" s="821"/>
      <c r="I223" s="822"/>
      <c r="J223" s="128"/>
      <c r="K223" s="128"/>
      <c r="L223" s="128"/>
      <c r="M223" s="128"/>
      <c r="N223" s="128"/>
      <c r="O223" s="128"/>
      <c r="T223" s="688"/>
    </row>
    <row r="225" spans="1:23" ht="14.5" customHeight="1" x14ac:dyDescent="0.3">
      <c r="B225" s="456" t="s">
        <v>9048</v>
      </c>
      <c r="C225" s="128"/>
      <c r="D225" s="128"/>
      <c r="E225" s="127"/>
      <c r="F225" s="128"/>
      <c r="G225" s="128"/>
      <c r="H225" s="128"/>
      <c r="I225" s="129" t="s">
        <v>4306</v>
      </c>
      <c r="J225" s="128"/>
      <c r="K225" s="128"/>
      <c r="L225" s="422"/>
      <c r="O225" s="128"/>
      <c r="P225" s="128"/>
      <c r="Q225" s="128"/>
      <c r="R225" s="128"/>
      <c r="S225" s="128"/>
      <c r="T225" s="74"/>
    </row>
    <row r="226" spans="1:23" s="74" customFormat="1" x14ac:dyDescent="0.3">
      <c r="A226" s="125"/>
      <c r="B226" s="456"/>
      <c r="C226" s="128"/>
      <c r="D226" s="128"/>
      <c r="E226" s="127"/>
      <c r="F226" s="128"/>
      <c r="G226" s="128"/>
      <c r="H226" s="128"/>
      <c r="I226" s="128"/>
      <c r="J226" s="128"/>
      <c r="K226" s="128"/>
      <c r="L226" s="422"/>
      <c r="N226" s="125"/>
      <c r="O226" s="128"/>
      <c r="P226" s="128"/>
      <c r="Q226" s="128"/>
      <c r="R226" s="128"/>
      <c r="S226" s="128"/>
      <c r="T226" s="461"/>
    </row>
    <row r="227" spans="1:23" s="56" customFormat="1" x14ac:dyDescent="0.3">
      <c r="A227" s="74"/>
      <c r="B227" s="290" t="str">
        <f ca="1">IF(ISERROR(U25),"",IF(U25&gt;0,$U$29,""))</f>
        <v/>
      </c>
      <c r="C227" s="74"/>
      <c r="D227" s="74"/>
      <c r="E227" s="74"/>
      <c r="F227" s="74"/>
      <c r="G227" s="74"/>
      <c r="H227" s="74"/>
      <c r="I227" s="74"/>
      <c r="J227" s="198"/>
      <c r="K227" s="198"/>
      <c r="L227" s="198"/>
      <c r="M227" s="198"/>
      <c r="N227" s="198"/>
      <c r="O227" s="198"/>
      <c r="P227" s="198"/>
      <c r="Q227" s="198"/>
      <c r="R227" s="198"/>
      <c r="S227" s="198"/>
      <c r="T227" s="128"/>
      <c r="U227" s="127"/>
      <c r="V227" s="127"/>
      <c r="W227" s="127"/>
    </row>
    <row r="228" spans="1:23" ht="79.5" customHeight="1" x14ac:dyDescent="0.3">
      <c r="A228" s="63"/>
      <c r="B228" s="621" t="s">
        <v>22</v>
      </c>
      <c r="C228" s="621" t="s">
        <v>8877</v>
      </c>
      <c r="D228" s="621" t="s">
        <v>3920</v>
      </c>
      <c r="E228" s="621" t="s">
        <v>9045</v>
      </c>
      <c r="F228" s="621" t="s">
        <v>8786</v>
      </c>
      <c r="G228" s="799" t="s">
        <v>9046</v>
      </c>
      <c r="H228" s="800"/>
      <c r="I228" s="801"/>
      <c r="J228" s="461"/>
      <c r="K228" s="461"/>
      <c r="L228" s="461"/>
      <c r="M228" s="461"/>
      <c r="N228" s="461"/>
      <c r="O228" s="461"/>
      <c r="P228" s="128"/>
      <c r="Q228" s="128"/>
      <c r="R228" s="128"/>
      <c r="S228" s="128"/>
    </row>
    <row r="229" spans="1:23" x14ac:dyDescent="0.3">
      <c r="B229" s="646"/>
      <c r="C229" s="646"/>
      <c r="D229" s="626"/>
      <c r="E229" s="627"/>
      <c r="F229" s="627"/>
      <c r="G229" s="820"/>
      <c r="H229" s="821"/>
      <c r="I229" s="822"/>
      <c r="J229" s="128"/>
      <c r="K229" s="128"/>
      <c r="L229" s="128"/>
      <c r="M229" s="128"/>
      <c r="N229" s="128"/>
      <c r="O229" s="128"/>
      <c r="P229" s="128"/>
      <c r="Q229" s="128"/>
      <c r="R229" s="128"/>
      <c r="S229" s="128"/>
    </row>
    <row r="230" spans="1:23" x14ac:dyDescent="0.3">
      <c r="B230" s="646"/>
      <c r="C230" s="646"/>
      <c r="D230" s="626"/>
      <c r="E230" s="627"/>
      <c r="F230" s="627"/>
      <c r="G230" s="820"/>
      <c r="H230" s="821"/>
      <c r="I230" s="822"/>
      <c r="J230" s="128"/>
      <c r="K230" s="128"/>
      <c r="L230" s="128"/>
      <c r="M230" s="128"/>
      <c r="N230" s="128"/>
      <c r="O230" s="128"/>
      <c r="P230" s="128"/>
      <c r="Q230" s="128"/>
      <c r="R230" s="128"/>
      <c r="S230" s="128"/>
    </row>
    <row r="231" spans="1:23" ht="14.5" x14ac:dyDescent="0.35">
      <c r="B231" s="646"/>
      <c r="C231" s="646"/>
      <c r="D231" s="626"/>
      <c r="E231" s="627"/>
      <c r="F231" s="627"/>
      <c r="G231" s="820"/>
      <c r="H231" s="821"/>
      <c r="I231" s="822"/>
      <c r="J231" s="128"/>
      <c r="K231" s="128"/>
      <c r="L231" s="128"/>
      <c r="M231" s="128"/>
      <c r="N231" s="128"/>
      <c r="O231" s="128"/>
      <c r="P231" s="128"/>
      <c r="Q231" s="128"/>
      <c r="R231" s="128"/>
      <c r="S231" s="128"/>
      <c r="U231" s="710"/>
    </row>
    <row r="232" spans="1:23" ht="14.5" x14ac:dyDescent="0.35">
      <c r="B232" s="646"/>
      <c r="C232" s="646"/>
      <c r="D232" s="626"/>
      <c r="E232" s="627"/>
      <c r="F232" s="627"/>
      <c r="G232" s="820"/>
      <c r="H232" s="821"/>
      <c r="I232" s="822"/>
      <c r="J232" s="128"/>
      <c r="K232" s="128"/>
      <c r="L232" s="128"/>
      <c r="M232" s="128"/>
      <c r="N232" s="128"/>
      <c r="O232" s="128"/>
      <c r="P232" s="128"/>
      <c r="Q232" s="128"/>
      <c r="R232" s="128"/>
      <c r="S232" s="128"/>
      <c r="U232" s="711"/>
    </row>
    <row r="233" spans="1:23" ht="14.5" x14ac:dyDescent="0.35">
      <c r="B233" s="646"/>
      <c r="C233" s="646"/>
      <c r="D233" s="626"/>
      <c r="E233" s="627"/>
      <c r="F233" s="627"/>
      <c r="G233" s="820"/>
      <c r="H233" s="821"/>
      <c r="I233" s="822"/>
      <c r="J233" s="128"/>
      <c r="K233" s="128"/>
      <c r="L233" s="128"/>
      <c r="M233" s="128"/>
      <c r="N233" s="128"/>
      <c r="O233" s="128"/>
      <c r="P233" s="128"/>
      <c r="Q233" s="128"/>
      <c r="R233" s="128"/>
      <c r="S233" s="128"/>
      <c r="U233" s="711"/>
    </row>
    <row r="234" spans="1:23" ht="14.5" x14ac:dyDescent="0.35">
      <c r="B234" s="646"/>
      <c r="C234" s="646"/>
      <c r="D234" s="626"/>
      <c r="E234" s="627"/>
      <c r="F234" s="627"/>
      <c r="G234" s="820"/>
      <c r="H234" s="821"/>
      <c r="I234" s="822"/>
      <c r="J234" s="128"/>
      <c r="K234" s="128"/>
      <c r="L234" s="128"/>
      <c r="M234" s="128"/>
      <c r="N234" s="128"/>
      <c r="O234" s="128"/>
      <c r="P234" s="128"/>
      <c r="Q234" s="128"/>
      <c r="R234" s="128"/>
      <c r="S234" s="128"/>
      <c r="U234" s="711"/>
    </row>
    <row r="235" spans="1:23" x14ac:dyDescent="0.3">
      <c r="B235" s="646"/>
      <c r="C235" s="646"/>
      <c r="D235" s="626"/>
      <c r="E235" s="627"/>
      <c r="F235" s="627"/>
      <c r="G235" s="820"/>
      <c r="H235" s="821"/>
      <c r="I235" s="822"/>
      <c r="J235" s="128"/>
      <c r="K235" s="128"/>
      <c r="L235" s="128"/>
      <c r="M235" s="128"/>
      <c r="N235" s="128"/>
      <c r="O235" s="128"/>
      <c r="P235" s="128"/>
      <c r="Q235" s="128"/>
      <c r="R235" s="128"/>
      <c r="S235" s="128"/>
    </row>
    <row r="236" spans="1:23" x14ac:dyDescent="0.3">
      <c r="B236" s="646"/>
      <c r="C236" s="646"/>
      <c r="D236" s="626"/>
      <c r="E236" s="627"/>
      <c r="F236" s="627"/>
      <c r="G236" s="820"/>
      <c r="H236" s="821"/>
      <c r="I236" s="822"/>
      <c r="J236" s="128"/>
      <c r="K236" s="128"/>
      <c r="L236" s="128"/>
      <c r="M236" s="128"/>
      <c r="N236" s="128"/>
      <c r="O236" s="128"/>
      <c r="P236" s="128"/>
      <c r="Q236" s="128"/>
      <c r="R236" s="128"/>
      <c r="S236" s="128"/>
    </row>
    <row r="237" spans="1:23" x14ac:dyDescent="0.3">
      <c r="B237" s="646"/>
      <c r="C237" s="646"/>
      <c r="D237" s="626"/>
      <c r="E237" s="627"/>
      <c r="F237" s="627"/>
      <c r="G237" s="820"/>
      <c r="H237" s="821"/>
      <c r="I237" s="822"/>
      <c r="J237" s="128"/>
      <c r="K237" s="128"/>
      <c r="L237" s="128"/>
      <c r="M237" s="128"/>
      <c r="N237" s="128"/>
      <c r="O237" s="128"/>
      <c r="Q237" s="128"/>
      <c r="R237" s="128"/>
      <c r="S237" s="128"/>
    </row>
    <row r="238" spans="1:23" x14ac:dyDescent="0.3">
      <c r="B238" s="646"/>
      <c r="C238" s="646"/>
      <c r="D238" s="626"/>
      <c r="E238" s="627"/>
      <c r="F238" s="627"/>
      <c r="G238" s="820"/>
      <c r="H238" s="821"/>
      <c r="I238" s="822"/>
      <c r="J238" s="128"/>
      <c r="K238" s="128"/>
      <c r="L238" s="128"/>
      <c r="M238" s="128"/>
      <c r="N238" s="128"/>
      <c r="O238" s="128"/>
      <c r="T238" s="688"/>
    </row>
  </sheetData>
  <sheetProtection algorithmName="SHA-512" hashValue="uJDARP/gtsLWlM+j50uy8mW2mDi1nIfmml2jrdgvdhkdQovmSTtCcnzyVlnwmA9Ee/WDEoFKEd6F5pjSth2R4Q==" saltValue="aARJMgR1ksToynrMuoKAtg==" spinCount="100000" sheet="1" objects="1" scenarios="1"/>
  <mergeCells count="55">
    <mergeCell ref="G238:I238"/>
    <mergeCell ref="G232:I232"/>
    <mergeCell ref="G233:I233"/>
    <mergeCell ref="G234:I234"/>
    <mergeCell ref="G235:I235"/>
    <mergeCell ref="G236:I236"/>
    <mergeCell ref="G237:I237"/>
    <mergeCell ref="G231:I231"/>
    <mergeCell ref="G216:I216"/>
    <mergeCell ref="G217:I217"/>
    <mergeCell ref="G218:I218"/>
    <mergeCell ref="G219:I219"/>
    <mergeCell ref="G220:I220"/>
    <mergeCell ref="G221:I221"/>
    <mergeCell ref="G222:I222"/>
    <mergeCell ref="G223:I223"/>
    <mergeCell ref="G228:I228"/>
    <mergeCell ref="G229:I229"/>
    <mergeCell ref="G230:I230"/>
    <mergeCell ref="G215:I215"/>
    <mergeCell ref="G200:I200"/>
    <mergeCell ref="G201:I201"/>
    <mergeCell ref="G202:I202"/>
    <mergeCell ref="G203:I203"/>
    <mergeCell ref="G204:I204"/>
    <mergeCell ref="G205:I205"/>
    <mergeCell ref="G206:I206"/>
    <mergeCell ref="G207:I207"/>
    <mergeCell ref="G208:I208"/>
    <mergeCell ref="G213:I213"/>
    <mergeCell ref="G214:I214"/>
    <mergeCell ref="G199:I199"/>
    <mergeCell ref="G184:I184"/>
    <mergeCell ref="G185:I185"/>
    <mergeCell ref="G186:I186"/>
    <mergeCell ref="G187:I187"/>
    <mergeCell ref="G188:I188"/>
    <mergeCell ref="G189:I189"/>
    <mergeCell ref="G190:I190"/>
    <mergeCell ref="G191:I191"/>
    <mergeCell ref="G192:I192"/>
    <mergeCell ref="G193:I193"/>
    <mergeCell ref="G198:I198"/>
    <mergeCell ref="G183:I183"/>
    <mergeCell ref="B6:F6"/>
    <mergeCell ref="B7:F7"/>
    <mergeCell ref="B8:F8"/>
    <mergeCell ref="B9:F9"/>
    <mergeCell ref="B10:F10"/>
    <mergeCell ref="C16:E16"/>
    <mergeCell ref="C20:E20"/>
    <mergeCell ref="C21:D21"/>
    <mergeCell ref="C23:E23"/>
    <mergeCell ref="C25:D25"/>
    <mergeCell ref="D47:D49"/>
  </mergeCells>
  <conditionalFormatting sqref="E25 C39:C41 C47:P47 C48:C49 E48:P49 B214:I223 B229:I238 B199:I208 B184:I193">
    <cfRule type="expression" dxfId="714" priority="56" stopIfTrue="1">
      <formula>$U$13="no"</formula>
    </cfRule>
  </conditionalFormatting>
  <conditionalFormatting sqref="E184:E193">
    <cfRule type="expression" dxfId="713" priority="55" stopIfTrue="1">
      <formula>$D184="Quarterly"</formula>
    </cfRule>
  </conditionalFormatting>
  <conditionalFormatting sqref="G184:I193 B214:D223 B229:D238 B199:D208 B184:D193">
    <cfRule type="expression" dxfId="712" priority="54" stopIfTrue="1">
      <formula>$E$25="Yes"</formula>
    </cfRule>
  </conditionalFormatting>
  <conditionalFormatting sqref="G184:G193">
    <cfRule type="expression" dxfId="711" priority="53" stopIfTrue="1">
      <formula>$AB$11="no"</formula>
    </cfRule>
  </conditionalFormatting>
  <conditionalFormatting sqref="F184:F193">
    <cfRule type="expression" dxfId="710" priority="52" stopIfTrue="1">
      <formula>NOT(ISNA(MATCH($D184,Hours_Collected,0)))</formula>
    </cfRule>
  </conditionalFormatting>
  <conditionalFormatting sqref="C47:P47 C48:C49 E48:P49">
    <cfRule type="expression" dxfId="709" priority="40" stopIfTrue="1">
      <formula>AND($U$17&lt;&gt;0,$U$17&lt;&gt;2,$U$17&lt;&gt;9)</formula>
    </cfRule>
  </conditionalFormatting>
  <conditionalFormatting sqref="E25">
    <cfRule type="expression" dxfId="708" priority="31" stopIfTrue="1">
      <formula>$E$21="No"</formula>
    </cfRule>
    <cfRule type="expression" dxfId="707" priority="57" stopIfTrue="1">
      <formula>$U$13="no"</formula>
    </cfRule>
  </conditionalFormatting>
  <conditionalFormatting sqref="C49 O47:O49 G49:N49">
    <cfRule type="expression" dxfId="706" priority="58" stopIfTrue="1">
      <formula>$C54:$C56="No"</formula>
    </cfRule>
  </conditionalFormatting>
  <conditionalFormatting sqref="G160:M162">
    <cfRule type="expression" dxfId="705" priority="50" stopIfTrue="1">
      <formula>$E160="No"</formula>
    </cfRule>
  </conditionalFormatting>
  <conditionalFormatting sqref="F160:F162">
    <cfRule type="expression" dxfId="704" priority="49" stopIfTrue="1">
      <formula>$E160="No"</formula>
    </cfRule>
  </conditionalFormatting>
  <conditionalFormatting sqref="D160:H162">
    <cfRule type="expression" dxfId="703" priority="47" stopIfTrue="1">
      <formula>$U$17=2</formula>
    </cfRule>
    <cfRule type="expression" dxfId="702" priority="48" stopIfTrue="1">
      <formula>$U$17=9</formula>
    </cfRule>
  </conditionalFormatting>
  <conditionalFormatting sqref="B184:C193">
    <cfRule type="expression" dxfId="701" priority="46" stopIfTrue="1">
      <formula>#REF!&gt;0</formula>
    </cfRule>
  </conditionalFormatting>
  <conditionalFormatting sqref="L160:M162">
    <cfRule type="expression" dxfId="700" priority="41" stopIfTrue="1">
      <formula>AND($U$17=5,$E160="No")</formula>
    </cfRule>
    <cfRule type="expression" dxfId="699" priority="42" stopIfTrue="1">
      <formula>AND($U$17=4,$E160="No")</formula>
    </cfRule>
    <cfRule type="expression" dxfId="698" priority="43" stopIfTrue="1">
      <formula>$U$17=9</formula>
    </cfRule>
    <cfRule type="expression" dxfId="697" priority="44" stopIfTrue="1">
      <formula>$U$17=2</formula>
    </cfRule>
  </conditionalFormatting>
  <conditionalFormatting sqref="D47:F47 E48:F49">
    <cfRule type="expression" dxfId="696" priority="59" stopIfTrue="1">
      <formula>$C47="Yes"</formula>
    </cfRule>
  </conditionalFormatting>
  <conditionalFormatting sqref="D47">
    <cfRule type="expression" dxfId="695" priority="60" stopIfTrue="1">
      <formula>$C49="Yes"</formula>
    </cfRule>
    <cfRule type="expression" dxfId="694" priority="61" stopIfTrue="1">
      <formula>$C48="Yes"</formula>
    </cfRule>
  </conditionalFormatting>
  <conditionalFormatting sqref="B55:I154">
    <cfRule type="expression" dxfId="693" priority="62" stopIfTrue="1">
      <formula>SUM($E$39:$E$41)&gt;0</formula>
    </cfRule>
  </conditionalFormatting>
  <conditionalFormatting sqref="C160:M162">
    <cfRule type="expression" dxfId="692" priority="63" stopIfTrue="1">
      <formula>SUM($F$39:$F$41)&gt;0</formula>
    </cfRule>
  </conditionalFormatting>
  <conditionalFormatting sqref="C176:E178">
    <cfRule type="expression" dxfId="691" priority="64" stopIfTrue="1">
      <formula>SUM($H$39:$H$41)&gt;0</formula>
    </cfRule>
  </conditionalFormatting>
  <conditionalFormatting sqref="G47:P49">
    <cfRule type="expression" dxfId="690" priority="39" stopIfTrue="1">
      <formula>$C47="Yes"</formula>
    </cfRule>
  </conditionalFormatting>
  <conditionalFormatting sqref="D39:H41">
    <cfRule type="expression" dxfId="689" priority="36" stopIfTrue="1">
      <formula>$U$13="no"</formula>
    </cfRule>
    <cfRule type="expression" dxfId="688" priority="38" stopIfTrue="1">
      <formula>$C39:$C41&lt;=0</formula>
    </cfRule>
  </conditionalFormatting>
  <conditionalFormatting sqref="D168:D170">
    <cfRule type="expression" dxfId="687" priority="51" stopIfTrue="1">
      <formula>$C168="98.233(a)(3)(i)(B)"</formula>
    </cfRule>
  </conditionalFormatting>
  <conditionalFormatting sqref="E168:F170">
    <cfRule type="expression" dxfId="686" priority="37" stopIfTrue="1">
      <formula>$C168="98.233(a)(3)(i)(A)"</formula>
    </cfRule>
  </conditionalFormatting>
  <conditionalFormatting sqref="C39:H41 C47:P49 B55:I154 C160:M162 C168:N170 C176:E178 B214:I223 B229:I238 B199:I208 B184:I193">
    <cfRule type="expression" dxfId="685" priority="34" stopIfTrue="1">
      <formula>$E$21="No"</formula>
    </cfRule>
  </conditionalFormatting>
  <conditionalFormatting sqref="C168:N170">
    <cfRule type="expression" dxfId="684" priority="32" stopIfTrue="1">
      <formula>OR($U$17=4,$U$17=5)</formula>
    </cfRule>
    <cfRule type="expression" dxfId="683" priority="35" stopIfTrue="1">
      <formula>SUM($G$39:$G$41)&lt;=0</formula>
    </cfRule>
  </conditionalFormatting>
  <conditionalFormatting sqref="G39:G41">
    <cfRule type="expression" dxfId="682" priority="33" stopIfTrue="1">
      <formula>OR($U$17=4, $U$17=5)</formula>
    </cfRule>
  </conditionalFormatting>
  <conditionalFormatting sqref="E199:E208">
    <cfRule type="expression" dxfId="681" priority="29" stopIfTrue="1">
      <formula>$D199="Quarterly"</formula>
    </cfRule>
  </conditionalFormatting>
  <conditionalFormatting sqref="G199:I208">
    <cfRule type="expression" dxfId="680" priority="28" stopIfTrue="1">
      <formula>$E$25="Yes"</formula>
    </cfRule>
  </conditionalFormatting>
  <conditionalFormatting sqref="G199:G208">
    <cfRule type="expression" dxfId="679" priority="27" stopIfTrue="1">
      <formula>$AB$11="no"</formula>
    </cfRule>
  </conditionalFormatting>
  <conditionalFormatting sqref="F199:F208">
    <cfRule type="expression" dxfId="678" priority="26" stopIfTrue="1">
      <formula>NOT(ISNA(MATCH($D199,Hours_Collected,0)))</formula>
    </cfRule>
  </conditionalFormatting>
  <conditionalFormatting sqref="B199:C208">
    <cfRule type="expression" dxfId="677" priority="24" stopIfTrue="1">
      <formula>#REF!&gt;0</formula>
    </cfRule>
  </conditionalFormatting>
  <conditionalFormatting sqref="E214:E223">
    <cfRule type="expression" dxfId="676" priority="21" stopIfTrue="1">
      <formula>$D214="Quarterly"</formula>
    </cfRule>
  </conditionalFormatting>
  <conditionalFormatting sqref="G214:I223">
    <cfRule type="expression" dxfId="675" priority="20" stopIfTrue="1">
      <formula>$E$25="Yes"</formula>
    </cfRule>
  </conditionalFormatting>
  <conditionalFormatting sqref="G214:G223">
    <cfRule type="expression" dxfId="674" priority="19" stopIfTrue="1">
      <formula>$AB$11="no"</formula>
    </cfRule>
  </conditionalFormatting>
  <conditionalFormatting sqref="F214:F223">
    <cfRule type="expression" dxfId="673" priority="18" stopIfTrue="1">
      <formula>NOT(ISNA(MATCH($D214,Hours_Collected,0)))</formula>
    </cfRule>
  </conditionalFormatting>
  <conditionalFormatting sqref="B214:C223 B229:C238">
    <cfRule type="expression" dxfId="672" priority="16" stopIfTrue="1">
      <formula>#REF!&gt;0</formula>
    </cfRule>
  </conditionalFormatting>
  <conditionalFormatting sqref="E229:E238">
    <cfRule type="expression" dxfId="671" priority="13" stopIfTrue="1">
      <formula>$D229="Quarterly"</formula>
    </cfRule>
  </conditionalFormatting>
  <conditionalFormatting sqref="G229:I238">
    <cfRule type="expression" dxfId="670" priority="12" stopIfTrue="1">
      <formula>$E$25="Yes"</formula>
    </cfRule>
  </conditionalFormatting>
  <conditionalFormatting sqref="G229:G238">
    <cfRule type="expression" dxfId="669" priority="11" stopIfTrue="1">
      <formula>$AB$11="no"</formula>
    </cfRule>
  </conditionalFormatting>
  <conditionalFormatting sqref="F229:F238">
    <cfRule type="expression" dxfId="668" priority="10" stopIfTrue="1">
      <formula>NOT(ISNA(MATCH($D229,Hours_Collected,0)))</formula>
    </cfRule>
  </conditionalFormatting>
  <conditionalFormatting sqref="B184:I193">
    <cfRule type="expression" dxfId="667" priority="6">
      <formula>$E$39:$E$41&lt;=0</formula>
    </cfRule>
  </conditionalFormatting>
  <conditionalFormatting sqref="B199:I208">
    <cfRule type="expression" dxfId="666" priority="5">
      <formula>$F$39:$F$41&lt;=0</formula>
    </cfRule>
  </conditionalFormatting>
  <conditionalFormatting sqref="B214:I223">
    <cfRule type="expression" dxfId="665" priority="4">
      <formula>$G$39:$G$41&lt;=0</formula>
    </cfRule>
  </conditionalFormatting>
  <conditionalFormatting sqref="B229:I238">
    <cfRule type="expression" dxfId="664" priority="2">
      <formula>$H$39:$H$42&lt;=0</formula>
    </cfRule>
  </conditionalFormatting>
  <dataValidations xWindow="817" yWindow="779" count="136">
    <dataValidation type="decimal" allowBlank="1" showInputMessage="1" showErrorMessage="1" sqref="F169" xr:uid="{80B34865-8648-495D-BA93-4528FC1736BA}">
      <formula1>0</formula1>
      <formula2>8784</formula2>
    </dataValidation>
    <dataValidation type="decimal" allowBlank="1" showInputMessage="1" showErrorMessage="1" error="Enter a number of hours less than or equal to 8784" sqref="C176:C178" xr:uid="{7BB59AEA-0C59-48CB-8D24-1E1FE0414F5F}">
      <formula1>0</formula1>
      <formula2>8784</formula2>
    </dataValidation>
    <dataValidation type="decimal" operator="greaterThanOrEqual" allowBlank="1" showInputMessage="1" showErrorMessage="1" promptTitle="Total CH4 Emissions" prompt="Specify the total quantity of CH4 emissions for the low bleed NG pneumatic devices for which Calculation Method 3 was used to calculate emissions." sqref="N170" xr:uid="{5497925A-39B1-43DA-87E6-31AF98E5C322}">
      <formula1>0</formula1>
    </dataValidation>
    <dataValidation type="decimal" operator="greaterThanOrEqual" allowBlank="1" showInputMessage="1" showErrorMessage="1" promptTitle="Total CH4 Emissions" prompt="Specify the total quantity of CH4 emissions for the intermittent bleed NG pneumatic devices for which Calculation Method 3 was used to calculate emissions." sqref="N169" xr:uid="{9DD54246-9D95-49EE-BA43-7A7C757EFE52}">
      <formula1>0</formula1>
    </dataValidation>
    <dataValidation type="decimal" operator="greaterThanOrEqual" allowBlank="1" showInputMessage="1" showErrorMessage="1" promptTitle="Total CH4 Emissions" prompt="Specify the total quantity of CH4 emissions for the high bleed NG pneumatic devices for which Calculation Method 3 was used to calculate emissions." sqref="N168" xr:uid="{757FD046-F3AE-400A-BDF2-5D9B08B801A7}">
      <formula1>0</formula1>
    </dataValidation>
    <dataValidation type="decimal" operator="greaterThanOrEqual" allowBlank="1" showInputMessage="1" showErrorMessage="1" promptTitle="Total CO2 Emissions" prompt="Specify the total quantity of CO2 emissions for the low bleed NG pneumatic devices for which Calculation Method 3 was used to calculate emissions." sqref="M170" xr:uid="{253AC543-211E-4AF7-A39C-9D965A90322B}">
      <formula1>0</formula1>
    </dataValidation>
    <dataValidation type="decimal" operator="greaterThanOrEqual" allowBlank="1" showInputMessage="1" showErrorMessage="1" promptTitle="Total CO2 Emissions" prompt="Specify the total quantity of CO2 emissions for the intermittent bleed NG pneumatic devices for which Calculation Method 3 was used to calculate emissions." sqref="M169" xr:uid="{A8C1B2CA-45AC-475B-80AF-E9D352BF8FE5}">
      <formula1>0</formula1>
    </dataValidation>
    <dataValidation type="decimal" operator="greaterThanOrEqual" allowBlank="1" showInputMessage="1" showErrorMessage="1" promptTitle="Total CO2 Emissions" prompt="Specify the total quantity of CO2 emissions for the high bleed NG pneumatic devices for which Calculation Method 3 was used to calculate emissions." sqref="M168" xr:uid="{F8BEABA0-1D88-4672-AD2D-6D6DBDA180E6}">
      <formula1>0</formula1>
    </dataValidation>
    <dataValidation type="decimal" allowBlank="1" showInputMessage="1" showErrorMessage="1" promptTitle="Avg Time Devices Were in Service" prompt="Specify the average time in the calendar year that the intermittent bleed NG pneumatic devices were in service and not malfunctioning, for which Calculation Method 3 was used to calculate emissions." sqref="L169" xr:uid="{507A012B-7924-49E9-9B68-07E105B2C439}">
      <formula1>0</formula1>
      <formula2>8784</formula2>
    </dataValidation>
    <dataValidation type="whole" operator="greaterThanOrEqual" allowBlank="1" showInputMessage="1" showErrorMessage="1" promptTitle="Non-Malfunctioning Devices" prompt="Specify the total number of intermittent bleed NG pneumatic devices not detected as malfunctioning in an y monitoring survey during the calendar year, for which Calculation Method 3 was used to calculate emissions." sqref="K169" xr:uid="{595FEDD8-A63F-4667-BEC5-E4994786EEA1}">
      <formula1>0</formula1>
    </dataValidation>
    <dataValidation type="decimal" allowBlank="1" showInputMessage="1" showErrorMessage="1" promptTitle="Devices Assumed Malfunctioning" prompt="Specify the average time in the calendar year that the intermittent bleed NG pneumatic devices were in service and assumed malfunctioning, for which Calculation Method 3 was used to calculate emissions." sqref="J169" xr:uid="{0457F52A-4999-4062-88E6-B08E0412F746}">
      <formula1>0</formula1>
      <formula2>8784</formula2>
    </dataValidation>
    <dataValidation type="whole" operator="greaterThanOrEqual" allowBlank="1" showInputMessage="1" showErrorMessage="1" promptTitle="Malfunctioning Devices" prompt="Specify the total number of intermittent bleed NG pneumatic devices detected as malfunctioning in any monitoring survey during the calendar year, for which Calculation Method 3 was used to calculate emissions." sqref="I169" xr:uid="{6E4184C2-6019-459E-9717-57F0F0D274F9}">
      <formula1>0</formula1>
    </dataValidation>
    <dataValidation type="whole" operator="greaterThanOrEqual" allowBlank="1" showInputMessage="1" showErrorMessage="1" promptTitle="Number of Monitoring Surveys" prompt="Specify the number of complete monitoring surveys conducted for the low bleed NG pneumatic devices for which Calculation Method 3 was used to calculate emissions." sqref="H170" xr:uid="{440876E6-DB4C-4E72-81A9-1F3925DFC4EE}">
      <formula1>0</formula1>
    </dataValidation>
    <dataValidation type="whole" operator="greaterThanOrEqual" allowBlank="1" showInputMessage="1" showErrorMessage="1" promptTitle="Number of Monitoring Surveys" prompt="Specify the number of complete monitoring surveys conducted for the intermittent bleed NG pneumatic devices for which Calculation Method 3 was used to calculate emissions." sqref="H169" xr:uid="{23F50523-FF3E-4AB4-8A5C-F8B731DC7B1C}">
      <formula1>0</formula1>
    </dataValidation>
    <dataValidation type="whole" operator="greaterThanOrEqual" allowBlank="1" showInputMessage="1" showErrorMessage="1" promptTitle="Number of Monitoring Surveys" prompt="Specify the number of complete monitoring surveys conducted for the high bleed NG pneumatic devices for which Calculation Method 3 was used to calculate emissions." sqref="H168" xr:uid="{B760A6FC-F191-44E3-A2CD-5CA44D628E0D}">
      <formula1>0</formula1>
    </dataValidation>
    <dataValidation type="list" operator="greaterThanOrEqual" allowBlank="1" showInputMessage="1" showErrorMessage="1" promptTitle="Primary Monitoring Method Used" prompt="Specify the primary monitoring method used for the intermittent bleed NG pneumatic devices for which Calculation Method 3 was used to calculate emissions." sqref="G169" xr:uid="{54A647D4-57E3-4AF3-B5BC-C1D15A1DE564}">
      <formula1>$U$160:$U$163</formula1>
    </dataValidation>
    <dataValidation type="decimal" allowBlank="1" showInputMessage="1" showErrorMessage="1" error="Enter a number of hours less than or equal to 8784" promptTitle="Avg. Number of Hours in Service" prompt="Specify the estimated average number of hours in the calendar year that low bleed NG pneumatic devices that vent directly to the atmosphere were in service, if Calculation Method 3 was used to calculate emissions." sqref="F170" xr:uid="{C1BE4D8D-BF0C-4533-882F-CF039E6C2435}">
      <formula1>0</formula1>
      <formula2>8784</formula2>
    </dataValidation>
    <dataValidation type="decimal" allowBlank="1" showInputMessage="1" showErrorMessage="1" error="Enter a number of hours less than or equal to 8784" promptTitle="Avg. Number of Hours in Service" prompt="Specify the estimated average number of hours in the calendar year that high bleed NG pneumatic devices that vent directly to the atmosphere were in service, if Calculation Method 3 was used to calculate emissions." sqref="F168" xr:uid="{347548A5-4D77-4D3A-8274-F9E74A31B8F3}">
      <formula1>0</formula1>
      <formula2>8784</formula2>
    </dataValidation>
    <dataValidation type="whole" operator="greaterThanOrEqual" allowBlank="1" showInputMessage="1" showErrorMessage="1" promptTitle="Default Factor Measurement" prompt="Specify the total number of low bleed NG pneumatic devices that vent directly to the atmosphere and were measured using a default factor, if Calculation Method 3 was used to calculate emissions." sqref="E170" xr:uid="{864EE442-1B68-424F-92C8-71082CF687A0}">
      <formula1>0</formula1>
    </dataValidation>
    <dataValidation type="whole" operator="greaterThanOrEqual" allowBlank="1" showInputMessage="1" showErrorMessage="1" promptTitle="Default Factor Measurement" prompt="Specify the total number of high bleed NG pneumatic devices that vent directly to the atmosphere and were measured using a default factor, if Calculation Method 3 was used to calculate emissions." sqref="E168" xr:uid="{5DE8BCB2-1AF7-4789-9623-0AF4ED82BB22}">
      <formula1>0</formula1>
    </dataValidation>
    <dataValidation type="list" allowBlank="1" showInputMessage="1" showErrorMessage="1" promptTitle="Primary Measurement Method Used" prompt="Specify the primary measurement method used for the high bleed NG pneumatic devices for which Calculation Method 3 was used to calculate emissions." sqref="D168" xr:uid="{0BABCFF2-239B-4BBB-B71E-8A85734CC29D}">
      <formula1>"Temporary Flow Meter, Calibrated Bagging, High Volume Sampler"</formula1>
    </dataValidation>
    <dataValidation type="list" allowBlank="1" showInputMessage="1" showErrorMessage="1" promptTitle="Measured or Emission Factors" prompt="Select whether the facility calculated emissions for the high bleed NG pneumatic devices by either measuring according to 98.233(a)(3)(i)(A), or used default emission factors according to 98.233(a)(3)(i)(B)." sqref="C168" xr:uid="{D932BAC7-95DA-4D5C-8995-24E315AF9AB0}">
      <formula1>"98.233(a)(3)(i)(A), 98.233(a)(3)(i)(B)"</formula1>
    </dataValidation>
    <dataValidation type="decimal" operator="greaterThanOrEqual" allowBlank="1" showInputMessage="1" showErrorMessage="1" promptTitle="Total CH4 Emissions Not Measured" prompt="Specify the total quantity of CO2 emissions from low bleed NG pneumatic devices that were not directly measured, if Calculation Method 2 was used to calculate emissions." sqref="M162" xr:uid="{9F024BC9-95D7-4F70-A85F-F53F51E8AF26}">
      <formula1>0</formula1>
    </dataValidation>
    <dataValidation type="decimal" operator="greaterThanOrEqual" allowBlank="1" showInputMessage="1" showErrorMessage="1" promptTitle="Total CH4 Emissions Not Measured" prompt="Specify the total quantity of CH4 emissions from intermittent bleed NG pneumatic devices that were not directly measured, if Calculation Method 2 was used to calculate emissions." sqref="M161" xr:uid="{F6BCCB02-20CF-41D5-B1BB-E90D5325902B}">
      <formula1>0</formula1>
    </dataValidation>
    <dataValidation type="decimal" operator="greaterThanOrEqual" allowBlank="1" showInputMessage="1" showErrorMessage="1" promptTitle="Total CH4 Emissions Not Measured" prompt="Specify the total quantity of CH4 emissions from high bleed NG pneumatic devices that were not directly measured, if Calculation Method 2 was used to calculate emissions." sqref="M160" xr:uid="{2DF83C6F-F692-4371-B01F-6C1E6A0A5C90}">
      <formula1>0</formula1>
    </dataValidation>
    <dataValidation type="decimal" operator="greaterThanOrEqual" allowBlank="1" showInputMessage="1" showErrorMessage="1" promptTitle="Total CO2 Emissions Not Measured" prompt="Specify the total quantity of CO2 emissions from low bleed NG pneumatic devices that were not directly measured, if Calculation Method 2 was used to calculate emissions." sqref="L162" xr:uid="{A2918732-785A-469A-B092-DA50D2347263}">
      <formula1>0</formula1>
    </dataValidation>
    <dataValidation type="decimal" operator="greaterThanOrEqual" allowBlank="1" showInputMessage="1" showErrorMessage="1" promptTitle="Total CO2 Emissions Not Measured" prompt="Specify the total quantity of CO2 emissions from intermittent bleed NG pneumatic devices that were not directly measured, if Calculation Method 2 was used to calculate emissions." sqref="L161" xr:uid="{358C1FC6-B79C-4243-B065-6A1F61966197}">
      <formula1>0</formula1>
    </dataValidation>
    <dataValidation type="decimal" operator="greaterThanOrEqual" allowBlank="1" showInputMessage="1" showErrorMessage="1" promptTitle="Total CO2 Emissions Not Measured" prompt="Specify the total quantity of CO2 emissions from high bleed NG pneumatic devices that were not directly measured, if Calculation Method 2 was used to calculate emissions." sqref="L160" xr:uid="{66F32D54-D2EF-4EB3-9879-FA8CDE163E36}">
      <formula1>0</formula1>
    </dataValidation>
    <dataValidation type="decimal" operator="greaterThanOrEqual" allowBlank="1" showInputMessage="1" showErrorMessage="1" promptTitle="Total Measured CH4 Emissions" prompt="Specify the total quantity of measured CH4 emissions of the low bleed NG pneumatic devices if Calculation Method 2 was used to calculate emissions." sqref="K162" xr:uid="{0339C25B-7E67-4543-BE54-B7464233CD47}">
      <formula1>0</formula1>
    </dataValidation>
    <dataValidation type="decimal" operator="greaterThanOrEqual" allowBlank="1" showInputMessage="1" showErrorMessage="1" promptTitle="Total Measured CH4 Emissions" prompt="Specify the total quantity of measured CH4 emissions of the intermittent bleed NG pneumatic devices if Calculation Method 2 was used to calculate emissions." sqref="K161" xr:uid="{CC2428CA-3862-48B0-84B8-06C231815B81}">
      <formula1>0</formula1>
    </dataValidation>
    <dataValidation type="decimal" operator="greaterThanOrEqual" allowBlank="1" showInputMessage="1" showErrorMessage="1" promptTitle="Total Measured CH4 Emissions" prompt="Specify the total quantity of measured CH4 emissions of the high bleed NG pneumatic devices if Calculation Method 2 was used to calculate emissions." sqref="K160" xr:uid="{863BC4B0-6079-497D-994A-F48AC0E19282}">
      <formula1>0</formula1>
    </dataValidation>
    <dataValidation type="decimal" operator="greaterThanOrEqual" allowBlank="1" showInputMessage="1" showErrorMessage="1" promptTitle="Total Measured CO2 Emissions" prompt="Specify the total quantity of measured CO2 emissions of the low bleed NG pneumatic devices if Calculation Method 2 was used to calculate emissions." sqref="J162" xr:uid="{54A115DE-8105-48B0-93D0-2BDA3F3AA175}">
      <formula1>0</formula1>
    </dataValidation>
    <dataValidation type="decimal" operator="greaterThanOrEqual" allowBlank="1" showInputMessage="1" showErrorMessage="1" promptTitle="Total Measured CO2 Emissions" prompt="Specify the total quantity of measured CO2 emissions of the intermittent bleed NG pneumatic devices if Calculation Method 2 was used to calculate emissions." sqref="J161" xr:uid="{3AB5BCBB-6BBA-4A0F-8D22-9FC05F8C632D}">
      <formula1>0</formula1>
    </dataValidation>
    <dataValidation type="decimal" operator="greaterThanOrEqual" allowBlank="1" showInputMessage="1" showErrorMessage="1" promptTitle="Total Measured CO2 Emissions" prompt="Specify the total quantity of measured CO2 emissions of the high bleed NG pneumatic devices if Calculation Method 2 was used to calculate emissions." sqref="J160" xr:uid="{6BB56DCF-19B4-4D3C-BE28-10014992AFB8}">
      <formula1>0</formula1>
    </dataValidation>
    <dataValidation type="whole" operator="greaterThanOrEqual" allowBlank="1" showInputMessage="1" showErrorMessage="1" promptTitle="Avg. Number of Hours in Service" prompt="Specify the estimated average number of hours in the calendar year that low bleed NG pneumatic devices that vent directly to the atmosphere were in service, if Calculation Method 2 was used to calculate emissions." sqref="I162" xr:uid="{B0E721C1-587A-41DE-9A1A-14F7AFB9C827}">
      <formula1>0</formula1>
    </dataValidation>
    <dataValidation type="whole" operator="greaterThanOrEqual" allowBlank="1" showInputMessage="1" showErrorMessage="1" promptTitle="Avg. Number of Hours in Service" prompt="Specify the estimated average number of hours in the calendar year that intermittent bleed NG pneumatic devices that vent directly to the atmosphere were in service, if Calculation Method 2 was used to calculate emissions." sqref="I161" xr:uid="{243650AE-B3CC-4F13-BCB8-A247B2C6F199}">
      <formula1>0</formula1>
    </dataValidation>
    <dataValidation type="whole" operator="greaterThanOrEqual" allowBlank="1" showInputMessage="1" showErrorMessage="1" promptTitle="Avg. Number of Hours in Service" prompt="Specify the estimated average number of hours in the calendar year that high bleed NG pneumatic devices that vent directly to the atmosphere were in service, if Calculation Method 2 was used to calculate emissions." sqref="I160" xr:uid="{1B394D81-E612-4F93-BFF2-1F48638D38AB}">
      <formula1>0</formula1>
    </dataValidation>
    <dataValidation type="whole" operator="greaterThanOrEqual" allowBlank="1" showInputMessage="1" showErrorMessage="1" promptTitle="Number of Devices Not Measured" prompt="Specify the total number of low bleed NG pneumatic devices that vent directly to the atmosphere that were not directly measured, if Calculation Method 2 was used to calculate emissions." sqref="H162" xr:uid="{EDC9CA48-E215-467B-9D4C-F06ACACA8244}">
      <formula1>0</formula1>
    </dataValidation>
    <dataValidation type="whole" operator="greaterThanOrEqual" allowBlank="1" showInputMessage="1" showErrorMessage="1" promptTitle="Number of Devices Not Measured" prompt="Specify the total number of intermittent bleed NG pneumatic devices that vent directly to the atmosphere that were not directly measured, if Calculation Method 2 was used to calculate emissions." sqref="H161" xr:uid="{64B8EC26-1E63-46A9-9F97-FDCDA5737DFC}">
      <formula1>0</formula1>
    </dataValidation>
    <dataValidation type="whole" operator="greaterThanOrEqual" allowBlank="1" showInputMessage="1" showErrorMessage="1" promptTitle="Number of Devices Not Measured" prompt="Specify the total number of high bleed NG pneumatic devices that vent directly to the atmosphere that were not directly measured, if Calculation Method 2 was used to calculate emissions." sqref="H160" xr:uid="{B84DE175-5E8E-4E56-A396-67CB16944E20}">
      <formula1>0</formula1>
    </dataValidation>
    <dataValidation type="whole" operator="greaterThanOrEqual" allowBlank="1" showInputMessage="1" showErrorMessage="1" promptTitle="Number of Devices Across Years" prompt="Specify the total number of low bleed NG pneumatic devices that were measured across all years upon which the emissions factor in Column F is based, if Calculation Method 2 was used to calculate emissions." sqref="G162" xr:uid="{B85C4FAB-133F-40F8-92B6-497168F60831}">
      <formula1>0</formula1>
    </dataValidation>
    <dataValidation type="whole" operator="greaterThanOrEqual" allowBlank="1" showInputMessage="1" showErrorMessage="1" promptTitle="Number of Devices Across Years" prompt="Specify the total number of intermittant bleed NG pneumatic devices that were measured across all years upon which the emissions factor in Column F is based, if Calculation Method 2 was used to calculate emissions." sqref="G161" xr:uid="{B32631B2-5464-45D8-ABDF-32343728A5D3}">
      <formula1>0</formula1>
    </dataValidation>
    <dataValidation type="whole" operator="greaterThanOrEqual" allowBlank="1" showInputMessage="1" showErrorMessage="1" promptTitle="Number of Devices Across Years" prompt="Specify the total number of high bleed NG pneumatic devices that were measured across all years upon which the emissions factor in Column F is based, if Calculation Method 2 was used to calculate emissions." sqref="G160" xr:uid="{BAC1324E-289B-410F-AFDF-27437FB5945E}">
      <formula1>0</formula1>
    </dataValidation>
    <dataValidation allowBlank="1" showInputMessage="1" showErrorMessage="1" promptTitle="Eq. W-1A Emissions Factor" prompt="Specify the emissions factor from low bleed NG pneumatic devices that were calculated using Equation W-1A, if Calculation Method 2 was used to calculate emissions." sqref="F162" xr:uid="{463CC2BC-201B-4EF4-B31D-466B2BC99CD6}"/>
    <dataValidation allowBlank="1" showInputMessage="1" showErrorMessage="1" promptTitle="Eq. W-1A Emissions Factor" prompt="Specify the emissions factor from intermittent bleed NG pneumatic devices that were calculated using Equation W-1A, if Calculation Method 2 was used to calculate emissions." sqref="F161" xr:uid="{6F46C9DE-5C3D-4B71-8E55-6D7DBB1118C7}"/>
    <dataValidation allowBlank="1" showInputMessage="1" showErrorMessage="1" promptTitle="Eq. W-1A Emissions Factor" prompt="Specify the emissions factor from high bleed NG pneumatic devices that were calculated using Equation W-1A, if Calculation Method 2 was used to calculate emissions." sqref="F160" xr:uid="{1418B5DE-4EB1-4EAF-94AA-0203E17ADCBD}"/>
    <dataValidation type="list" allowBlank="1" showInputMessage="1" showErrorMessage="1" promptTitle="Equation W-1B Calculations" prompt="Specify whether or not emissions from any intermittent bleed NG pneumatic devices at the facility were calculated using Equation W-1B, if Calculation Method 2 was used to calculate emissions." sqref="E161" xr:uid="{62DFF3AD-93B7-4561-B6C1-A389BF01C988}">
      <formula1>"Yes, No"</formula1>
    </dataValidation>
    <dataValidation type="list" allowBlank="1" showInputMessage="1" showErrorMessage="1" promptTitle="Equation W-1B Calculations" prompt="Specify whether or not emissions from any high bleed NG pneumatic devices at the facility were calculated using Equation W-1B, if Calculation Method 2 was used to calculate emissions." sqref="E160" xr:uid="{43639E86-3125-4954-94CD-3A94AA4D7953}">
      <formula1>"Yes, No"</formula1>
    </dataValidation>
    <dataValidation type="whole" operator="greaterThanOrEqual" allowBlank="1" showInputMessage="1" showErrorMessage="1" promptTitle="Years in Current Cycle" prompt="Specify the number of years used in the current measurement cycle for the low bleed NG pneumatic devices for which Calculation Method 2 was used to calculate emissions." sqref="D162" xr:uid="{7FAFAD61-D41B-4126-BD08-AE2BE195FA50}">
      <formula1>0</formula1>
    </dataValidation>
    <dataValidation type="whole" operator="greaterThanOrEqual" allowBlank="1" showInputMessage="1" showErrorMessage="1" promptTitle="Years in Current Cycle" prompt="Specify the number of years used in the current measurement cycle for the intermittent bleed NG pneumatic devices for which Calculation Method 2 was used to calculate emissions." sqref="D161" xr:uid="{C5B05DD8-5684-4392-B787-F715935F4155}">
      <formula1>0</formula1>
    </dataValidation>
    <dataValidation type="whole" operator="greaterThanOrEqual" allowBlank="1" showInputMessage="1" showErrorMessage="1" promptTitle="Years in Current Cycle" prompt="Specify the number of years used in the current measurement cycle for the high bleed NG pneumatic devices for which Calculation Method 2 was used to calculate emissions." sqref="D160" xr:uid="{9DF2A279-C140-4452-A79E-01330D99D97E}">
      <formula1>0</formula1>
    </dataValidation>
    <dataValidation type="list" allowBlank="1" showInputMessage="1" showErrorMessage="1" promptTitle="NG Driven Device Downstream" prompt="Specify if there is a NG driven pneumatic pump downstream of the flow monitor that was vented directly to the atmosphere for which Calculation Method 1 was used to calculate emissions. (Yes/No)" sqref="G55:G150 G152:G154 G151" xr:uid="{AD795B87-E0E5-4B98-B5D1-E74636C07201}">
      <formula1>"Yes, No"</formula1>
    </dataValidation>
    <dataValidation allowBlank="1" showInputMessage="1" showErrorMessage="1" promptTitle="Measurement Location ID" prompt="Specify the ID of the measurement location for which Calculation Method 1 was used to calculate emissions for missing data procedures for NG driven pneumatic devices." sqref="B184:B187 B189:B193 B188" xr:uid="{8E254DB3-66BF-4506-A199-6750E7733973}"/>
    <dataValidation type="decimal" operator="greaterThanOrEqual" allowBlank="1" showInputMessage="1" showErrorMessage="1" promptTitle="Total CH4 Emissions" prompt="The reported Calculation Method 1 total CH4 emissions should be the total measured emissions minus emissions from any pneumatic pumps that are estimated based on engineering calculations and best available data per 98.233(a)(1)(iii)." sqref="I55:I154" xr:uid="{0B8ECB01-E9E2-42DB-BD81-6CF6CDD7547D}">
      <formula1>0</formula1>
    </dataValidation>
    <dataValidation type="decimal" operator="greaterThanOrEqual" allowBlank="1" showInputMessage="1" showErrorMessage="1" promptTitle="Total CO2 Emissions" prompt="The reported Calculation Method 1 total CO2 emissions should be the total measured emissions minus emissions from any pneumatic pumps that are estimated based on engineering calculations and best available data per 98.233(a)(1)(iii)." sqref="H55:H154" xr:uid="{B7F71B39-8495-47B7-A792-955CF8BC8217}">
      <formula1>0</formula1>
    </dataValidation>
    <dataValidation type="whole" operator="greaterThanOrEqual" allowBlank="1" showInputMessage="1" showErrorMessage="1" promptTitle="Low Bleed Devices Downstream" prompt="Specify the number of low bleed NG driven Pneumatic devices downstream of the flow monitor that were vented directly to the atmosphere for which Calculation Method 1 was used to calculate emissions." sqref="F55:F154" xr:uid="{13AB9F3E-2060-427E-A308-6555660BABAE}">
      <formula1>0</formula1>
    </dataValidation>
    <dataValidation type="whole" operator="greaterThanOrEqual" allowBlank="1" showInputMessage="1" showErrorMessage="1" promptTitle="Intermittent Devices Downstream" prompt="Specify the number of intermittent bleed NG driven Pneumatic devices downstream of the flow monitor that were vented directly to the atmosphere for which Calculation Method 1 was used to calculate emissions." sqref="E55" xr:uid="{37C06084-3DEB-4019-B603-B4D0CEF9BD22}">
      <formula1>0</formula1>
    </dataValidation>
    <dataValidation type="whole" operator="greaterThanOrEqual" allowBlank="1" showInputMessage="1" showErrorMessage="1" promptTitle="High Bleed Devices Downstream" prompt="Specify the number of high bleed NG driven Pneumatic devices downstream of the flow monitor that were vented directly to the atmosphere for which Calculation Method 1 was used to calculate emissions." sqref="D55" xr:uid="{849F731E-2CE4-4BD6-830C-2303F4CC0827}">
      <formula1>0</formula1>
    </dataValidation>
    <dataValidation type="whole" operator="greaterThanOrEqual" allowBlank="1" showInputMessage="1" showErrorMessage="1" promptTitle="Intermittent Bleed " prompt="Specify the number of intermittent bleed NG driven Pneumatic devices downstream of the flow monitor that were vented directly to the atmosphere for which Calculation Method 1 was used to calculate emissions." sqref="E56:E154" xr:uid="{1024C2E1-E925-484D-9616-C21F22CD5402}">
      <formula1>0</formula1>
    </dataValidation>
    <dataValidation type="whole" operator="greaterThanOrEqual" allowBlank="1" showInputMessage="1" showErrorMessage="1" promptTitle="High Bleed Device Downstream" prompt="Specify the number of high bleed NG driven Pneumatic devices downstream of the flow monitor that were vented directly to the atmosphere for which Calculation Method 1 was used to calculate emissions." sqref="D56:D154" xr:uid="{8148FECF-8DBB-4275-A05F-021213D3E262}">
      <formula1>0</formula1>
    </dataValidation>
    <dataValidation allowBlank="1" showInputMessage="1" showErrorMessage="1" promptTitle="Measurement Location ID Number" prompt="Enter the ID number of the measurement location of the NG driven pneumatic device that was vented directly to the atmosphere for which Calculation Method 1 was used to calculate emissions." sqref="B55:B154" xr:uid="{890C53EE-6D14-4DC5-9B41-9F9BC9E7D7F7}"/>
    <dataValidation type="whole" operator="greaterThanOrEqual" allowBlank="1" showInputMessage="1" showErrorMessage="1" promptTitle="Method 4 Estimated Low Bleed" prompt="Specify the estimated count of the total number of NG driven pneumatic devices vented directly to the atmosphere for which emissions were calculated using Calculation Method 4." sqref="P49" xr:uid="{437DE88C-8754-453F-B79D-AAE220B4A5A3}">
      <formula1>0</formula1>
    </dataValidation>
    <dataValidation type="whole" operator="greaterThanOrEqual" allowBlank="1" showInputMessage="1" showErrorMessage="1" promptTitle="Method 4 Estimated Intermittent" prompt="Specify the estimated count of the total number of NG driven pneumatic devices vented directly to the atmosphere for which emissions were calculated using Calculation Method 4." sqref="P48" xr:uid="{80EA078E-32A1-49BE-B2F4-DDB402EA74EB}">
      <formula1>0</formula1>
    </dataValidation>
    <dataValidation type="whole" operator="greaterThanOrEqual" allowBlank="1" showInputMessage="1" showErrorMessage="1" promptTitle="Method 4 Actual Low Bleed" prompt="Specify the actual count of the total number of NG driven pneumatic devices vented directly to the atmosphere for which emissions were calculated using Calculation Method 4." sqref="O49" xr:uid="{88172FDD-759B-4695-8FB0-BE6A040A4D58}">
      <formula1>0</formula1>
    </dataValidation>
    <dataValidation type="whole" operator="greaterThanOrEqual" allowBlank="1" showInputMessage="1" showErrorMessage="1" promptTitle="Method 4 Actual Intermittent" prompt="Specify the actual count of the total number of NG driven pneumatic devices vented directly to the atmosphere for which emissions were calculated using Calculation Method 4." sqref="O48" xr:uid="{13547F53-1869-4297-9782-A715D6FC0F88}">
      <formula1>0</formula1>
    </dataValidation>
    <dataValidation type="whole" operator="greaterThanOrEqual" allowBlank="1" showInputMessage="1" showErrorMessage="1" promptTitle="Method 3 Estimated Low Bleed" prompt="Specify the estimated count of the total number of NG driven pneumatic devices vented directly to the atmosphere for which emissions were calculated using Calculation Method 3." sqref="N49" xr:uid="{E357303C-F447-45AC-B6E0-81160190F51E}">
      <formula1>0</formula1>
    </dataValidation>
    <dataValidation type="whole" operator="greaterThanOrEqual" allowBlank="1" showInputMessage="1" showErrorMessage="1" promptTitle="Method 3 Estimated Intermittent" prompt="Specify the estimated count of the total number of NG driven pneumatic devices vented directly to the atmosphere for which emissions were calculated using Calculation Method 3." sqref="N48" xr:uid="{B3012939-5A7B-4B5F-B979-9B4E978F1E2C}">
      <formula1>0</formula1>
    </dataValidation>
    <dataValidation type="whole" operator="greaterThanOrEqual" allowBlank="1" showInputMessage="1" showErrorMessage="1" promptTitle="Method 3 Actual Low Bleed" prompt="Specify the actual count of the total number of NG driven pneumatic devices vented directly to the atmosphere for which emissions were calculated using Calculation Method 3." sqref="M49" xr:uid="{12692F19-D87D-425C-A9E5-16120BC26E7B}">
      <formula1>0</formula1>
    </dataValidation>
    <dataValidation type="whole" operator="greaterThanOrEqual" allowBlank="1" showInputMessage="1" showErrorMessage="1" promptTitle="Method 3 Actual Intermittent" prompt="Specify the actual count of the total number of NG driven pneumatic devices vented directly to the atmosphere for which emissions were calculated using Calculation Method 3." sqref="M48" xr:uid="{EE55A0DC-8FAB-4CBD-A13F-781BC5558FFF}">
      <formula1>0</formula1>
    </dataValidation>
    <dataValidation type="whole" operator="greaterThanOrEqual" allowBlank="1" showInputMessage="1" showErrorMessage="1" promptTitle="Method 2 Estimated Low Bleed" prompt="Specify the actual count of the total number of NG driven pneumatic devices vented directly to the atmosphere for which emissions were calculated using Calculation Method 2." sqref="L49" xr:uid="{E037D7F9-FEAB-44AA-AB56-3E041A3C5282}">
      <formula1>0</formula1>
    </dataValidation>
    <dataValidation type="whole" operator="greaterThanOrEqual" allowBlank="1" showInputMessage="1" showErrorMessage="1" promptTitle="Method 2 Estimated Intermittent" prompt="Specify the actual count of the total number of NG driven pneumatic devices vented directly to the atmosphere for which emissions were calculated using Calculation Method 2." sqref="L48" xr:uid="{58B92FA1-61C2-499A-82C6-C0A8269B7916}">
      <formula1>0</formula1>
    </dataValidation>
    <dataValidation type="whole" operator="greaterThanOrEqual" allowBlank="1" showInputMessage="1" showErrorMessage="1" promptTitle="Method 2 Actual Low Bleed" prompt="Specify the actual count of the total number of NG driven pneumatic devices vented directly to the atmosphere for which emissions were calculated using Calculation Method 2." sqref="K49" xr:uid="{507809B3-A242-473A-93EE-7709DD40CCCE}">
      <formula1>0</formula1>
    </dataValidation>
    <dataValidation type="whole" operator="greaterThanOrEqual" allowBlank="1" showInputMessage="1" showErrorMessage="1" promptTitle="Method 2 Actual Intermittent" prompt="Specify the actual count of the total number of NG driven pneumatic devices vented directly to the atmosphere for which emissions were calculated using Calculation Method 2." sqref="K48" xr:uid="{B00E2B04-A1B1-4494-AA6D-C5F91DF64C26}">
      <formula1>0</formula1>
    </dataValidation>
    <dataValidation type="whole" operator="greaterThan" allowBlank="1" showInputMessage="1" showErrorMessage="1" error="Please enter a number greater than 0" promptTitle="Method 1 Estimated Low Bleed" prompt="Specify the estimated count of the total number of NG driven pneumatic devices vented directly to the atmosphere for which emissions were calculated using Calculation Method 1." sqref="J49" xr:uid="{E419EFF7-D846-457A-B803-6D39047EC1ED}">
      <formula1>0</formula1>
    </dataValidation>
    <dataValidation type="whole" operator="greaterThanOrEqual" allowBlank="1" showInputMessage="1" showErrorMessage="1" promptTitle="Method 1 Estimated Low Bleed" prompt="Specify the estimated count of the total number of NG driven pneumatic devices vented directly to the atmosphere for which emissions were calculated using Calculation Method 1." sqref="J49" xr:uid="{EEC007A3-9A8F-4689-AB86-86409C223674}">
      <formula1>0</formula1>
    </dataValidation>
    <dataValidation type="whole" operator="greaterThan" allowBlank="1" showInputMessage="1" showErrorMessage="1" error="Please enter a number greater than 0" promptTitle="Method 1 Estimated Intermittent" prompt="Specify the estimated count of the total number of NG driven pneumatic devices vented directly to the atmosphere for which emissions were calculated using Calculation Method 1." sqref="J48" xr:uid="{67DB42F4-9B9A-456E-82D1-99C6249EC4BE}">
      <formula1>0</formula1>
    </dataValidation>
    <dataValidation type="whole" operator="greaterThanOrEqual" allowBlank="1" showInputMessage="1" showErrorMessage="1" promptTitle="Method 1 Estimated Intermittent" prompt="Specify the estimated count of the total number of NG driven pneumatic devices vented directly to the atmosphere for which emissions were calculated using Calculation Method 1." sqref="J48" xr:uid="{7CCFB891-0299-4535-95E5-E1B9F98C07A0}">
      <formula1>0</formula1>
    </dataValidation>
    <dataValidation type="whole" operator="greaterThan" allowBlank="1" showInputMessage="1" showErrorMessage="1" error="Please enter a number greater than 0" promptTitle="Method 1 Actual Count High Bleed" prompt="Specify the actual count of the total number of NG driven pneumatic devices vented directly to the atmosphere for which emissions were calculated using Calculation Method 1." sqref="I49" xr:uid="{4AC49046-FB6C-45E8-AB74-E5127B43182D}">
      <formula1>0</formula1>
    </dataValidation>
    <dataValidation type="whole" operator="greaterThan" allowBlank="1" showInputMessage="1" showErrorMessage="1" error="Please enter a number greater than 0" promptTitle="Method 1 Actual Intermittent" prompt="Specify the actual count of the total number of NG driven pneumatic devices vented directly to the atmosphere for which emissions were calculated using Calculation Method 1." sqref="I48" xr:uid="{8BB09D9F-8A4A-4346-8306-D341B05E5008}">
      <formula1>0</formula1>
    </dataValidation>
    <dataValidation type="whole" operator="greaterThanOrEqual" allowBlank="1" showInputMessage="1" showErrorMessage="1" promptTitle="Method 1 Actual Intermittent" prompt="Specify the actual count of the total number of NG driven pneumatic devices vented directly to the atmosphere for which emissions were calculated using Calculation Method 1." sqref="I48" xr:uid="{00900A21-6339-48FF-9EA5-640C4614A7EB}">
      <formula1>0</formula1>
    </dataValidation>
    <dataValidation type="whole" operator="greaterThanOrEqual" allowBlank="1" showInputMessage="1" showErrorMessage="1" promptTitle="Estimated Count Low Bleed" prompt="Specify the estimated count of the total number of NG driven pneumatic devices vented directly to the atmosphere." sqref="H49" xr:uid="{8164A6D9-358C-4DEF-A020-880B1491CE5E}">
      <formula1>0</formula1>
    </dataValidation>
    <dataValidation type="whole" operator="greaterThanOrEqual" allowBlank="1" showInputMessage="1" showErrorMessage="1" promptTitle="Estimated Intermittent Bleed" prompt="Specify the estimated count of the total number of NG driven pneumatic devices vented directly to the atmosphere." sqref="H48" xr:uid="{D376521F-A224-4C2D-A673-38C69D2BC94A}">
      <formula1>0</formula1>
    </dataValidation>
    <dataValidation type="whole" operator="greaterThanOrEqual" allowBlank="1" showInputMessage="1" showErrorMessage="1" promptTitle="Actual Count Low Bleed" prompt="Specify the actual count of the total number of NG driven pneumatic devices vented directly to the atmosphere." sqref="G49" xr:uid="{A18DB669-A1B1-4C4E-B5CB-242EE0E43A7A}">
      <formula1>0</formula1>
    </dataValidation>
    <dataValidation type="whole" operator="greaterThanOrEqual" allowBlank="1" showInputMessage="1" showErrorMessage="1" promptTitle="Actual Count Intermittent Bleed" prompt="Specify the actual count of the total number of NG driven pneumatic devices vented directly to the atmosphere." sqref="G48" xr:uid="{247ECDC2-1756-426A-8722-A7B140765696}">
      <formula1>0</formula1>
    </dataValidation>
    <dataValidation type="whole" operator="greaterThanOrEqual" allowBlank="1" showInputMessage="1" showErrorMessage="1" promptTitle="Method 4 Estimated High Bleed" prompt="Specify the estimated count of the total number of NG driven pneumatic devices vented directly to the atmosphere for which emissions were calculated using Calculation Method 4." sqref="P47" xr:uid="{81EE1FE6-4C9A-4534-B206-FF2719630640}">
      <formula1>0</formula1>
    </dataValidation>
    <dataValidation type="whole" operator="greaterThanOrEqual" allowBlank="1" showInputMessage="1" showErrorMessage="1" promptTitle="Method 4 Actual High Bleed" prompt="Specify the actual count of the total number of NG driven pneumatic devices vented directly to the atmosphere for which emissions were calculated using Calculation Method 4." sqref="O47" xr:uid="{854C7C3D-1E98-4219-97FF-3B1D0D9E5435}">
      <formula1>0</formula1>
    </dataValidation>
    <dataValidation type="whole" operator="greaterThanOrEqual" allowBlank="1" showInputMessage="1" showErrorMessage="1" promptTitle="Method 3 Estimated High Bleed" prompt="Specify the estimated count of the total number of NG driven pneumatic devices vented directly to the atmosphere for which emissions were calculated using Calculation Method 3." sqref="N47" xr:uid="{75193B76-5B0E-40C5-9CCD-24016F2AA8A1}">
      <formula1>0</formula1>
    </dataValidation>
    <dataValidation type="whole" operator="greaterThanOrEqual" allowBlank="1" showInputMessage="1" showErrorMessage="1" promptTitle="Method 3 Actual High Bleed" prompt="Specify the actual count of the total number of NG driven pneumatic devices vented directly to the atmosphere for which emissions were calculated using Calculation Method 3." sqref="M47" xr:uid="{17EE1816-4717-49DC-9FBE-B885AAEDA3DB}">
      <formula1>0</formula1>
    </dataValidation>
    <dataValidation type="whole" operator="greaterThanOrEqual" allowBlank="1" showInputMessage="1" showErrorMessage="1" promptTitle="Method 2 Estimated High Bleed" prompt="Specify the estimated count of the total number of NG driven pneumatic devices vented directly to the atmosphere for which emissions were calculated using Calculation Method 2." sqref="L47" xr:uid="{7A9ECCFC-F957-42E4-8DB4-92EAAA16B68A}">
      <formula1>0</formula1>
    </dataValidation>
    <dataValidation type="whole" operator="greaterThanOrEqual" allowBlank="1" showInputMessage="1" showErrorMessage="1" promptTitle="Method 2 Actual High Bleed" prompt="Specify the actual count of the total number of NG driven pneumatic devices vented directly to the atmosphere for which emissions were calculated using Calculation Method 2." sqref="K47" xr:uid="{511FE1CA-7916-4830-A077-B609BA0D04C1}">
      <formula1>0</formula1>
    </dataValidation>
    <dataValidation type="whole" operator="greaterThan" allowBlank="1" showInputMessage="1" showErrorMessage="1" error="Please enter a number greater than 0" promptTitle="Method 2 High Bleed" prompt="Specify the actual count of the total number of NG driven pneumatic devices vented directly to the atmosphere. for which emissions were calculated using Calculation Method 2." sqref="J47" xr:uid="{D0514832-439D-44AC-AF61-36C8ED1DA64D}">
      <formula1>0</formula1>
    </dataValidation>
    <dataValidation type="whole" operator="greaterThanOrEqual" allowBlank="1" showInputMessage="1" showErrorMessage="1" promptTitle="Method 1 Estimated High Bleed" prompt="Specify the estimated count of the total number of NG driven pneumatic devices vented directly to the atmosphere for which emissions were calculated using Calculation Method 1." sqref="J47" xr:uid="{59F023FE-F3A9-4AFA-9C18-EE6498EC668C}">
      <formula1>0</formula1>
    </dataValidation>
    <dataValidation type="whole" operator="greaterThan" allowBlank="1" showInputMessage="1" showErrorMessage="1" error="Please enter a number greater than 0" promptTitle="Method 1 Calc. Total Number" prompt="Specify the actual count of the total number of NG driven pneumatic devices vented directly to the atmosphere. for which emissions were calculated using Calculation Method 1." sqref="I47" xr:uid="{4623BEFC-C20B-4AE4-A372-8B44D058306C}">
      <formula1>0</formula1>
    </dataValidation>
    <dataValidation type="whole" operator="greaterThanOrEqual" allowBlank="1" showInputMessage="1" showErrorMessage="1" promptTitle="Method 1 Actual Count High Bleed" prompt="Specify the actual count of the total number of NG driven pneumatic devices vented directly to the atmosphere for which emissions were calculated using Calculation Method 1." sqref="I47 I49" xr:uid="{04D5D0CE-F874-4C9B-B052-C8EE7370983F}">
      <formula1>0</formula1>
    </dataValidation>
    <dataValidation type="whole" operator="greaterThanOrEqual" allowBlank="1" showInputMessage="1" showErrorMessage="1" promptTitle="Estimated Count High Bleed" prompt="Specify the estimated count of the total number of NG driven pneumatic devices vented directly to the atmosphere." sqref="H47" xr:uid="{FA641072-B314-43DB-8449-3A7BB0358941}">
      <formula1>0</formula1>
    </dataValidation>
    <dataValidation type="whole" operator="greaterThanOrEqual" allowBlank="1" showInputMessage="1" showErrorMessage="1" promptTitle="Actual Count High Bleed" prompt="Specify the actual count of the total number of NG driven pneumatic devices vented directly to the atmosphere." sqref="G47" xr:uid="{72DD2E8A-01C7-4E39-9B19-3BA82F93246A}">
      <formula1>0</formula1>
    </dataValidation>
    <dataValidation type="whole" operator="greaterThanOrEqual" allowBlank="1" showInputMessage="1" showErrorMessage="1" promptTitle="Method 4 Total Number" prompt="Specify the total number of NG driven pneumatic devices vented directly to the atmosphere for which emissions were calculated with Calculation Method 4." sqref="H39:H41" xr:uid="{14719B02-EEBC-4E53-B07B-9B3F09B5EAB5}">
      <formula1>0</formula1>
    </dataValidation>
    <dataValidation type="whole" operator="greaterThanOrEqual" allowBlank="1" showInputMessage="1" showErrorMessage="1" promptTitle="Method 3 Total Number" prompt="Specify the total number of NG driven pneumatic devices vented directly to the atmosphere for which emissions were calculated with Calculation Method 3." sqref="G39:G41" xr:uid="{2801C2F8-4FF1-4E26-BEAB-A04876087637}">
      <formula1>0</formula1>
    </dataValidation>
    <dataValidation type="whole" operator="greaterThanOrEqual" allowBlank="1" showInputMessage="1" showErrorMessage="1" promptTitle="Method 2 Total Number" prompt="Specify the total number of NG driven pneumatic devices vented directly to the atmosphere for which emissions were calculated with Calculation Method 2." sqref="F39:F41" xr:uid="{A774F7D8-AE4D-4760-A1A3-BA8B87693116}">
      <formula1>0</formula1>
    </dataValidation>
    <dataValidation type="whole" operator="greaterThanOrEqual" allowBlank="1" showInputMessage="1" showErrorMessage="1" promptTitle="Method 1 Total Number" prompt="Specify the total number of NG driven pneumatic devices vented directly to the atmosphere for which emissions were calculated with Calculation Method 1." sqref="E39:E41" xr:uid="{06B31BCB-7E54-412B-9546-50EBB6792488}">
      <formula1>0</formula1>
    </dataValidation>
    <dataValidation type="whole" operator="greaterThanOrEqual" allowBlank="1" showInputMessage="1" showErrorMessage="1" promptTitle="Total Vented to Atmosphere" prompt="Specify the total number of NG driven pneumatic devices vented directly to the atmosphere." sqref="D39:D41" xr:uid="{25D20E15-F7DB-465D-B79A-1FCE4C432155}">
      <formula1>0</formula1>
    </dataValidation>
    <dataValidation type="list" allowBlank="1" showInputMessage="1" showErrorMessage="1" promptTitle="Primary Measurement Method Used" prompt="Specify the primary measurement method used for the low bleed NG pneumatic devices for which Calculation Method 3 was used to calculate emissions." sqref="D170" xr:uid="{C1A86BFC-321D-4711-BA2D-B80B70981FA4}">
      <formula1>"Temporary Flow Meter, Calibrated Bagging, High Volume Sampler"</formula1>
    </dataValidation>
    <dataValidation type="whole" operator="greaterThanOrEqual" allowBlank="1" showInputMessage="1" showErrorMessage="1" error="Please enter a number greater than 0" promptTitle="Total Number" prompt="Enter the total number of low-bleed pneumatic devices (if Total Number is estimated, this should be the sum of actual and estimated counts)" sqref="C41 E39:E41" xr:uid="{D5572584-F66D-4A4B-A744-81D298FE30FF}">
      <formula1>0</formula1>
    </dataValidation>
    <dataValidation type="list" allowBlank="1" showInputMessage="1" showErrorMessage="1" promptTitle="Year Reporting" prompt="Specify whether the calendar year is the first calendar year of reporting or the second calendar year of reporting for pneumatic devices [First / Second]" sqref="D47" xr:uid="{07C9DA7B-1F98-4012-9C9C-4B65983FBEFD}">
      <formula1>"First, Second"</formula1>
    </dataValidation>
    <dataValidation type="whole" operator="greaterThanOrEqual" allowBlank="1" showInputMessage="1" showErrorMessage="1" promptTitle="Estimated Count Low Bleed" prompt="Enter estimated count of natural gas pneumatic low bleed devices" sqref="F49" xr:uid="{EF62D6B2-A8F4-4F1F-A285-C22AF958E36B}">
      <formula1>0</formula1>
    </dataValidation>
    <dataValidation type="whole" operator="greaterThanOrEqual" allowBlank="1" showInputMessage="1" showErrorMessage="1" promptTitle="Total Actual Count Low Bleed" prompt="Enter actual count of natural gas pneumatic low bleed devices" sqref="E49" xr:uid="{7FB309E3-6032-4AE6-A44E-A5FAB749FCB6}">
      <formula1>0</formula1>
    </dataValidation>
    <dataValidation type="list" operator="greaterThanOrEqual" allowBlank="1" showInputMessage="1" showErrorMessage="1" promptTitle="Total Number Estimate" prompt="Specify whether the total number of low-bleed pneumatic devices is estimated or not [Yes / No]" sqref="C49" xr:uid="{06DFEC1F-697D-49E9-B9F6-9BDB6D3F639E}">
      <formula1>"Yes,No"</formula1>
    </dataValidation>
    <dataValidation type="list" allowBlank="1" showInputMessage="1" showErrorMessage="1" promptTitle="Calculation Method 4 Parameters" prompt="Specify the parameters for which Calculation Method 4 was used to calculate emissions for missing data procedures for NG driven pneumatic devices." sqref="C229:C238" xr:uid="{A972EB1F-B91F-4805-B882-4B0629D92AF9}">
      <formula1>PMTRS_B.6_4</formula1>
    </dataValidation>
    <dataValidation type="list" allowBlank="1" showInputMessage="1" showErrorMessage="1" promptTitle="Calculation Method 3 Parameters" prompt="Specify the parameters for which Calculation Method 3 was used to calculate emissions for missing data procedures for NG driven pneumatic devices." sqref="C214:C223" xr:uid="{959B4F9B-2824-4D7D-B313-CC82539A91C8}">
      <formula1>PMTRS_B.6_3</formula1>
    </dataValidation>
    <dataValidation type="list" allowBlank="1" showInputMessage="1" showErrorMessage="1" promptTitle="Calculation Method 2 Parameters" prompt="Specify the parameters for which Calculation Method 2 was used to calculate emissions for missing data procedures for NG driven pneumatic devices." sqref="C199:C208" xr:uid="{DFBB5D65-31E7-47BE-AC8F-0B279EB4CFD2}">
      <formula1>PMTRS_B.6_2</formula1>
    </dataValidation>
    <dataValidation type="list" allowBlank="1" showInputMessage="1" showErrorMessage="1" promptTitle="Calculation Method 1 Paramters" prompt="Specify the parameters for which Calculation Method 1 was used to calculate emissions for missing data procedures for NG driven pneumatic devices." sqref="C184:C193" xr:uid="{6ACA1631-A342-48D4-89B0-5BD644D226FD}">
      <formula1>PMTRS_B.6_1</formula1>
    </dataValidation>
    <dataValidation type="list" allowBlank="1" showInputMessage="1" showErrorMessage="1" promptTitle="Type of Pneumatic Device" prompt="Select the type of pneumatic device for which Calculation Methods 2 was used to calculate emissions for missing data procedures for NG driven pneumatic devices." sqref="B199:B208" xr:uid="{2207100D-CC31-40BB-B8EE-88D0F7F253F8}">
      <formula1>$U$58:$U$60</formula1>
    </dataValidation>
    <dataValidation type="list" allowBlank="1" showInputMessage="1" showErrorMessage="1" promptTitle="Primary Measurement Method Used" prompt="If reporting for the onshore petroleum and natural gas production, or onshore petroleum and natural gas gathering and boosting industry segments, additional inputs are required in Columns I through K." sqref="C160:C162" xr:uid="{4179B568-5C81-4A20-8AA1-179CCD2EA259}">
      <formula1>"Temporary Flow Meter, Calibrated Bagging, High Volume Sampler"</formula1>
    </dataValidation>
    <dataValidation type="list" allowBlank="1" showInputMessage="1" showErrorMessage="1" promptTitle="Measured or Emission Factors" prompt="Select whether the facility calculated emissions for the low bleed NG pneumatic devices by either measuring according to 98.233(a)(3)(i)(A), or used default emission factors according to 98.233(a)(3)(i)(B)." sqref="C170" xr:uid="{A9FAC89C-0B6B-4C34-926E-E292E89A892E}">
      <formula1>"98.233(a)(3)(i)(A), 98.233(a)(3)(i)(B)"</formula1>
    </dataValidation>
    <dataValidation type="list" operator="greaterThanOrEqual" allowBlank="1" showInputMessage="1" showErrorMessage="1" sqref="G170 G168" xr:uid="{024ACBBB-DED4-4D7E-B08C-9511E9C7DFE8}">
      <formula1>$U$160:$U$163</formula1>
    </dataValidation>
    <dataValidation type="list" allowBlank="1" showInputMessage="1" showErrorMessage="1" promptTitle="Equation W-1B Calculations" prompt="Specify whether or not emissions from any low bleed NG pneumatic devices at the facility were calculated using Equation W-1B, if Calculation Method 2 was used to calculate emissions." sqref="E162" xr:uid="{E3F931F9-15E8-4555-8F07-B2E2AA067959}">
      <formula1>"Yes, No"</formula1>
    </dataValidation>
    <dataValidation type="decimal" operator="greaterThanOrEqual" allowBlank="1" showInputMessage="1" showErrorMessage="1" sqref="D176:E178 L170 J170 J168 L168" xr:uid="{53CD5318-9FAB-443D-BEF2-26AE16D3DEB9}">
      <formula1>0</formula1>
    </dataValidation>
    <dataValidation type="list" allowBlank="1" showInputMessage="1" showErrorMessage="1" promptTitle="Flow Monitor Type" prompt="Select the flow monitor type of the NG driven pneumatic device that was vented directly to the atmosphere for which Calculation Method 1 was used to calculate emissions." sqref="C55:C154" xr:uid="{0C1CA69A-63EB-493F-BF6A-F582AE0007B9}">
      <formula1>"Volumetric Flow Monitor, Mass Flow Monitor"</formula1>
    </dataValidation>
    <dataValidation type="whole" operator="greaterThanOrEqual" allowBlank="1" showInputMessage="1" showErrorMessage="1" sqref="K168 E169 I170 I168 K170" xr:uid="{C84CF105-75EA-46FB-8380-DD8C69C747B5}">
      <formula1>0</formula1>
    </dataValidation>
    <dataValidation type="list" allowBlank="1" showInputMessage="1" showErrorMessage="1" sqref="E21" xr:uid="{2AD52F06-9A86-4C4C-A76A-DE96AA8DC3C2}">
      <formula1>"Yes,No"</formula1>
    </dataValidation>
    <dataValidation allowBlank="1" showInputMessage="1" showErrorMessage="1" promptTitle="Procedures used" prompt="Enter the procedures used to determine the missing data" sqref="G184:G193 H185:I193 G199:G208 H200:I208 G214:G223 H215:I223 G229:G238 H230:I238" xr:uid="{8B58E47C-C33C-48F3-AFAC-3D5626DF14CC}"/>
    <dataValidation type="decimal" allowBlank="1" showInputMessage="1" showErrorMessage="1" error="Enter a number of hours less than or equal to 8784" promptTitle="Hours of missing data procedure" prompt="Enter the total number of hours the missing data procedure was used" sqref="F184:F193 F199:F208 F214:F223 F229:F238" xr:uid="{A0CBBD16-AA99-4048-AA56-088BDDFD0619}">
      <formula1>0</formula1>
      <formula2>8784</formula2>
    </dataValidation>
    <dataValidation type="whole" allowBlank="1" showInputMessage="1" showErrorMessage="1" promptTitle="Number of Quarters" prompt="Enter the number of quarters missing data procedures were used" sqref="E184:E193 E199:E208 E214:E223 E229:E238" xr:uid="{1F2BFC02-4174-49A4-8395-9DB600CEDC19}">
      <formula1>1</formula1>
      <formula2>4</formula2>
    </dataValidation>
    <dataValidation type="list" allowBlank="1" showInputMessage="1" showErrorMessage="1" promptTitle="Measurement Frequency" prompt="Select the measurement frequency stated in your monitoring plan for the data element_x000a__x000a_If “Other”, specify frequency under “Procedures Used”" sqref="D229:D238 D184:D193 D199:D208 D214:D223" xr:uid="{DF1B75B3-4414-4C46-AAD7-440273DED724}">
      <formula1>Measurement_Frequency</formula1>
    </dataValidation>
    <dataValidation type="whole" operator="greaterThanOrEqual" allowBlank="1" showInputMessage="1" showErrorMessage="1" error="Please enter a number greater than 0" promptTitle="Total Number" prompt="Enter the total number of intermittent bleed pneumatic devices (if Total Number is estimated, this should be the sum of actual and estimated counts)" sqref="C40" xr:uid="{7F0D15A5-6F93-4BA3-B7C4-A24E1441419E}">
      <formula1>0</formula1>
    </dataValidation>
    <dataValidation type="whole" operator="greaterThanOrEqual" allowBlank="1" showInputMessage="1" showErrorMessage="1" error="Please enter a number greater than 0" promptTitle="Total Number" prompt="Enter the total number of high-bleed pneumatic devices (if Total Number is estimated, this should be the sum of actual and estimated counts)" sqref="C39" xr:uid="{2A01CD62-129C-4109-B3CD-0A695E7AEE6C}">
      <formula1>0</formula1>
    </dataValidation>
    <dataValidation type="whole" operator="greaterThanOrEqual" allowBlank="1" showInputMessage="1" showErrorMessage="1" promptTitle="Estimated Count Intermittent" prompt="Enter estimated count of natural gas pneumatic intermittent bleed devices" sqref="F48" xr:uid="{F9EE65BC-2316-4A01-B601-D02ECD43DDCE}">
      <formula1>0</formula1>
    </dataValidation>
    <dataValidation type="whole" operator="greaterThanOrEqual" allowBlank="1" showInputMessage="1" showErrorMessage="1" promptTitle="Total Actual Count Intermittent" prompt="Enter actual count of natural gas pneumatic intermittent bleed devices" sqref="E48" xr:uid="{179DBB63-3423-4CE8-BD7A-F80362F1922B}">
      <formula1>0</formula1>
    </dataValidation>
    <dataValidation type="whole" operator="greaterThanOrEqual" allowBlank="1" showInputMessage="1" showErrorMessage="1" promptTitle="Total Estimated Count High Bleed" prompt="Enter estimated count of natural gas pneumatic high bleed devices" sqref="F47" xr:uid="{60F0DDFC-05A9-4816-8CC6-7EF00F790B30}">
      <formula1>0</formula1>
    </dataValidation>
    <dataValidation type="whole" operator="greaterThanOrEqual" allowBlank="1" showInputMessage="1" showErrorMessage="1" promptTitle="Total Actual Count High Bleed" prompt="Enter actual count of natural gas pneumatic high bleed devices " sqref="E47" xr:uid="{03617094-56B7-4B41-80D3-A3B91FFC5B0C}">
      <formula1>0</formula1>
    </dataValidation>
    <dataValidation type="list" allowBlank="1" showInputMessage="1" showErrorMessage="1" promptTitle="Missing Data" prompt="Report whether missing data procedures were used for any parameters to calculate GHG emissions (Yes or No)" sqref="E25" xr:uid="{29299D2C-0D40-444A-81FF-52EBC8588B6C}">
      <formula1>"Yes, No"</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4 B11 B2 C12:C13" xr:uid="{2EF35731-9CF5-4731-9E17-8C4A90970BC8}"/>
    <dataValidation type="list" operator="greaterThanOrEqual" allowBlank="1" showInputMessage="1" showErrorMessage="1" promptTitle="Total Number Estimate" prompt="Specify whether the total number of high-bleed pneumatic devices is estimated or not [Yes / No]" sqref="C47" xr:uid="{2A0AED8F-1604-47F6-BAE9-5CDD37BA6487}">
      <formula1>"Yes,No"</formula1>
    </dataValidation>
    <dataValidation type="list" operator="greaterThanOrEqual" allowBlank="1" showInputMessage="1" showErrorMessage="1" promptTitle="Total Number Estimate" prompt="Specify whether the total number of intermittent bleed pneumatic devices is estimated or not [Yes / No]" sqref="C48" xr:uid="{C1EED742-E730-451D-96A5-C2011CEA449F}">
      <formula1>"Yes,No"</formula1>
    </dataValidation>
    <dataValidation type="list" allowBlank="1" showInputMessage="1" showErrorMessage="1" promptTitle="Type of Pneumatic Device" prompt="Select the type of pneumatic device for which Calculation Method 4 was used to calculate emissions for missing data procedures for NG driven pneumatic devices." sqref="B229:B238" xr:uid="{96CC42F0-41A8-43D9-B738-B479A6DB597F}">
      <formula1>$U$58:$U$60</formula1>
    </dataValidation>
    <dataValidation type="list" allowBlank="1" showInputMessage="1" showErrorMessage="1" promptTitle="Type of Pneumatic Device" prompt="Select the type of pneumatic device for which Calculation Methods 3 was used to calculate emissions for missing data procedures for NG driven pneumatic devices." sqref="B214:B223" xr:uid="{5A02966C-C7F1-48A2-852D-48A6183DCEAB}">
      <formula1>$U$58:$U$60</formula1>
    </dataValidation>
  </dataValidations>
  <hyperlinks>
    <hyperlink ref="D3" location="Introduction!A1" display="Back to Summary Tab" xr:uid="{7430503A-0E8E-4690-A069-CAC347185959}"/>
    <hyperlink ref="C13" r:id="rId1" xr:uid="{A4B66032-2168-4695-A27F-0907BB8651B1}"/>
    <hyperlink ref="C14" r:id="rId2" xr:uid="{2C750216-F2E7-4306-9DCB-3CE679CD8854}"/>
    <hyperlink ref="C13:F13" r:id="rId3" display="http://www.ccdsupport.com/confluence/display/help/Optional+Calculation+Spreadsheet+Instructions" xr:uid="{D425F4F6-7482-4BA1-B301-156C0B3AFBAB}"/>
    <hyperlink ref="C12" r:id="rId4" xr:uid="{4216CA34-F3DA-477E-868D-DAC10108AB6F}"/>
    <hyperlink ref="E27" location="'(b) NG Pneumatic Devices'!B38" display="CLICK HERE" xr:uid="{4696D230-44F0-42C3-AC3E-31CD014B2C12}"/>
    <hyperlink ref="E28" location="'(b) NG Pneumatic Devices'!B46" display="CLICK HERE" xr:uid="{85380152-70DA-40AA-8FC9-1AB25B6ED83D}"/>
    <hyperlink ref="E29" location="'(b) NG Pneumatic Devices'!B54" display="CLICK HERE" xr:uid="{0BE31EF6-B8EA-4947-8615-9AD486702ACD}"/>
    <hyperlink ref="E30" location="'(b) NG Pneumatic Devices'!B159" display="CLICK HERE" xr:uid="{0376450A-9E6F-48D6-9D20-A7FC7386AF71}"/>
    <hyperlink ref="E31" location="'(b) NG Pneumatic Devices'!B167" display="CLICK HERE" xr:uid="{A3CDCD78-F727-4907-998A-4FA11076CC8E}"/>
    <hyperlink ref="E32" location="'(b) NG Pneumatic Devices'!B175" display="CLICK HERE" xr:uid="{28317CF6-3BF1-443A-AA82-F21F4E74591E}"/>
    <hyperlink ref="E33" location="'(b) NG Pneumatic Devices'!B183" display="CLICK HERE" xr:uid="{CE3ECCAE-A541-40A0-8C7C-EEC8F8F17DEB}"/>
    <hyperlink ref="H36" location="'(b) NG Pneumatic Devices'!A1" display="RETURN TO TOP" xr:uid="{283FDA43-0D56-4D5E-B808-2E103C3A2117}"/>
    <hyperlink ref="P44" location="'(b) NG Pneumatic Devices'!A1" display="RETURN TO TOP" xr:uid="{F54CB13E-6117-4E69-9B6D-B57B4B9EE817}"/>
    <hyperlink ref="I52" location="'(b) NG Pneumatic Devices'!A1" display="RETURN TO TOP" xr:uid="{48B9CBF5-DEF1-40C1-A536-E7DAF0594E3B}"/>
    <hyperlink ref="M157" location="'(b) NG Pneumatic Devices'!A1" display="RETURN TO TOP" xr:uid="{2C55D62C-D7CF-4E10-B419-C9C4AD352021}"/>
    <hyperlink ref="N165" location="'(b) NG Pneumatic Devices'!A1" display="RETURN TO TOP" xr:uid="{A3B333C2-AE35-456B-80AA-CFA98866A0D3}"/>
    <hyperlink ref="E172" location="'(b) NG Pneumatic Devices'!A1" display="RETURN TO TOP" xr:uid="{1410200A-25FD-400D-B279-204787BA9E95}"/>
    <hyperlink ref="I180" location="'(b) NG Pneumatic Devices'!A1" display="RETURN TO TOP" xr:uid="{56D1C4B9-99DD-47FB-A642-AE4B39C8255C}"/>
    <hyperlink ref="I195" location="'(b) NG Pneumatic Devices'!A1" display="RETURN TO TOP" xr:uid="{555CC3DD-DAC1-4161-8D9D-DC03B5B456D5}"/>
    <hyperlink ref="I210" location="'(b) NG Pneumatic Devices'!A1" display="RETURN TO TOP" xr:uid="{A4F25194-5879-4A33-97E9-5B101FB256F2}"/>
    <hyperlink ref="I225" location="'(b) NG Pneumatic Devices'!A1" display="RETURN TO TOP" xr:uid="{4A1D14CB-08F2-4962-9C2F-8DCA412D95AF}"/>
  </hyperlinks>
  <pageMargins left="0.7" right="0.7" top="0.75" bottom="0.75" header="0.3" footer="0.3"/>
  <pageSetup orientation="portrait"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B1:AM200"/>
  <sheetViews>
    <sheetView showGridLines="0" zoomScale="85" zoomScaleNormal="85" workbookViewId="0"/>
  </sheetViews>
  <sheetFormatPr defaultColWidth="8.90625" defaultRowHeight="14" x14ac:dyDescent="0.35"/>
  <cols>
    <col min="1" max="1" width="4.90625" style="56" customWidth="1"/>
    <col min="2" max="2" width="33.54296875" style="56" customWidth="1"/>
    <col min="3" max="3" width="30.08984375" style="56" customWidth="1"/>
    <col min="4" max="4" width="30.1796875" style="56" customWidth="1"/>
    <col min="5" max="5" width="40" style="56" customWidth="1"/>
    <col min="6" max="6" width="28.90625" style="56" customWidth="1"/>
    <col min="7" max="7" width="29.81640625" style="56" customWidth="1"/>
    <col min="8" max="8" width="34.7265625" style="56" customWidth="1"/>
    <col min="9" max="9" width="30.1796875" style="56" customWidth="1"/>
    <col min="10" max="10" width="33.54296875" style="56" customWidth="1"/>
    <col min="11" max="11" width="31.6328125" style="56" customWidth="1"/>
    <col min="12" max="12" width="26.81640625" style="56" customWidth="1"/>
    <col min="13" max="13" width="27.1796875" style="56" customWidth="1"/>
    <col min="14" max="19" width="14" style="56" customWidth="1"/>
    <col min="20" max="22" width="14" style="56" hidden="1" customWidth="1"/>
    <col min="23" max="23" width="17.453125" style="55" hidden="1" customWidth="1"/>
    <col min="24" max="24" width="15" style="55" hidden="1" customWidth="1"/>
    <col min="25" max="25" width="24.54296875" style="55" hidden="1" customWidth="1"/>
    <col min="26" max="26" width="14.26953125" style="55" hidden="1" customWidth="1"/>
    <col min="27" max="27" width="94.453125" style="55" hidden="1" customWidth="1"/>
    <col min="28" max="32" width="14" style="55" hidden="1" customWidth="1"/>
    <col min="33" max="39" width="14" style="56" hidden="1" customWidth="1"/>
    <col min="40" max="80" width="14" style="56" customWidth="1"/>
    <col min="81" max="16384" width="8.90625" style="56"/>
  </cols>
  <sheetData>
    <row r="1" spans="2:32" ht="20" x14ac:dyDescent="0.35">
      <c r="B1" s="340"/>
    </row>
    <row r="2" spans="2:32" ht="19.5" thickBot="1" x14ac:dyDescent="0.35">
      <c r="B2" s="19" t="s">
        <v>3781</v>
      </c>
      <c r="C2" s="127"/>
      <c r="D2" s="127"/>
      <c r="E2" s="300" t="e">
        <f>IF(Introduction!E32="Yes","","This source is not required to be reported for the industry segment selected")</f>
        <v>#N/A</v>
      </c>
      <c r="F2" s="127"/>
      <c r="U2" s="55" t="s">
        <v>56</v>
      </c>
      <c r="W2" s="117" t="s">
        <v>3887</v>
      </c>
      <c r="AA2" s="55" t="s">
        <v>189</v>
      </c>
    </row>
    <row r="3" spans="2:32" ht="14.5" thickBot="1" x14ac:dyDescent="0.35">
      <c r="B3" s="342" t="s">
        <v>43</v>
      </c>
      <c r="C3" s="343" t="str">
        <f>Introduction!D4</f>
        <v>R.10</v>
      </c>
      <c r="D3" s="110" t="s">
        <v>63</v>
      </c>
      <c r="E3" s="127"/>
      <c r="F3" s="127"/>
      <c r="G3" s="127"/>
      <c r="H3" s="463">
        <f>Introduction!H4</f>
        <v>45618</v>
      </c>
      <c r="I3" s="127"/>
      <c r="J3" s="127"/>
      <c r="K3" s="127"/>
      <c r="L3" s="127"/>
      <c r="M3" s="127"/>
      <c r="N3" s="127"/>
      <c r="O3" s="127"/>
      <c r="P3" s="127"/>
      <c r="Q3" s="127"/>
      <c r="R3" s="127"/>
      <c r="S3" s="127"/>
      <c r="T3" s="127"/>
      <c r="U3" s="468" t="e">
        <f>Introduction!E32</f>
        <v>#N/A</v>
      </c>
      <c r="V3" s="127"/>
      <c r="W3" s="202">
        <f>Introduction!$V$8</f>
        <v>0</v>
      </c>
      <c r="AA3" s="55" t="s">
        <v>3656</v>
      </c>
    </row>
    <row r="4" spans="2:32" ht="18.899999999999999" customHeight="1" x14ac:dyDescent="0.35">
      <c r="B4" s="2" t="s">
        <v>19</v>
      </c>
      <c r="C4" s="3"/>
      <c r="D4" s="3"/>
      <c r="E4" s="3"/>
      <c r="F4" s="4"/>
      <c r="G4" s="127"/>
      <c r="H4" s="127"/>
      <c r="I4" s="127"/>
      <c r="J4" s="127"/>
      <c r="K4" s="127"/>
      <c r="L4" s="127"/>
      <c r="M4" s="127"/>
      <c r="N4" s="127"/>
      <c r="O4" s="127"/>
      <c r="P4" s="127"/>
      <c r="Q4" s="127"/>
      <c r="R4" s="127"/>
      <c r="S4" s="127"/>
      <c r="T4" s="127"/>
      <c r="U4" s="72"/>
      <c r="V4" s="127"/>
      <c r="AA4" s="55" t="s">
        <v>3604</v>
      </c>
    </row>
    <row r="5" spans="2:32" ht="15.75" customHeight="1" x14ac:dyDescent="0.35">
      <c r="B5" s="346" t="s">
        <v>8620</v>
      </c>
      <c r="C5" s="347"/>
      <c r="D5" s="347"/>
      <c r="E5" s="347"/>
      <c r="F5" s="348"/>
      <c r="G5" s="127"/>
      <c r="H5" s="127"/>
      <c r="I5" s="127"/>
      <c r="J5" s="127"/>
      <c r="K5" s="127"/>
      <c r="L5" s="127"/>
      <c r="U5" s="55"/>
    </row>
    <row r="6" spans="2:32" ht="15.75" customHeight="1" x14ac:dyDescent="0.35">
      <c r="B6" s="823" t="s">
        <v>3614</v>
      </c>
      <c r="C6" s="824"/>
      <c r="D6" s="824"/>
      <c r="E6" s="824"/>
      <c r="F6" s="825"/>
      <c r="G6" s="127"/>
      <c r="H6" s="127"/>
      <c r="I6" s="127"/>
      <c r="J6" s="127"/>
      <c r="K6" s="127"/>
      <c r="L6" s="127"/>
      <c r="U6" s="330" t="s">
        <v>3603</v>
      </c>
    </row>
    <row r="7" spans="2:32" ht="15.75" customHeight="1" x14ac:dyDescent="0.35">
      <c r="B7" s="464" t="s">
        <v>4640</v>
      </c>
      <c r="C7" s="439"/>
      <c r="D7" s="439"/>
      <c r="E7" s="439"/>
      <c r="F7" s="440"/>
      <c r="G7" s="127"/>
      <c r="H7" s="127"/>
      <c r="I7" s="127"/>
      <c r="J7" s="127"/>
      <c r="K7" s="127"/>
      <c r="L7" s="127"/>
      <c r="U7" s="359" t="s">
        <v>4577</v>
      </c>
    </row>
    <row r="8" spans="2:32" s="466" customFormat="1" ht="198" customHeight="1" x14ac:dyDescent="0.35">
      <c r="B8" s="829" t="s">
        <v>9190</v>
      </c>
      <c r="C8" s="830"/>
      <c r="D8" s="830"/>
      <c r="E8" s="830"/>
      <c r="F8" s="831"/>
      <c r="G8" s="465"/>
      <c r="H8" s="465"/>
      <c r="I8" s="465"/>
      <c r="J8" s="465"/>
      <c r="K8" s="465"/>
      <c r="L8" s="465"/>
      <c r="U8" s="376" t="e">
        <f>MATCH("*",B161:B170,-1)</f>
        <v>#N/A</v>
      </c>
      <c r="W8" s="467"/>
      <c r="X8" s="467"/>
      <c r="Y8" s="467"/>
      <c r="Z8" s="467"/>
      <c r="AA8" s="467"/>
      <c r="AB8" s="467"/>
      <c r="AC8" s="467"/>
      <c r="AD8" s="467"/>
      <c r="AE8" s="467"/>
      <c r="AF8" s="467"/>
    </row>
    <row r="9" spans="2:32" ht="15.75" customHeight="1" x14ac:dyDescent="0.35">
      <c r="B9" s="185" t="s">
        <v>20</v>
      </c>
      <c r="C9" s="186"/>
      <c r="D9" s="186"/>
      <c r="E9" s="186"/>
      <c r="F9" s="187"/>
      <c r="G9" s="127"/>
      <c r="H9" s="127"/>
      <c r="L9" s="127"/>
      <c r="U9" s="376" t="e">
        <f t="array" aca="1" ref="U9" ca="1">MIN(IF(LEN(OFFSET(B161,0,0,U8-1,1))=0,ROW(OFFSET(B161,0,0,U8-1,1))))</f>
        <v>#N/A</v>
      </c>
    </row>
    <row r="10" spans="2:32" ht="15.75" customHeight="1" x14ac:dyDescent="0.35">
      <c r="B10" s="86" t="s">
        <v>61</v>
      </c>
      <c r="C10" s="267" t="s">
        <v>4779</v>
      </c>
      <c r="D10" s="11"/>
      <c r="E10" s="11"/>
      <c r="F10" s="190"/>
      <c r="G10" s="127"/>
      <c r="H10" s="127"/>
      <c r="L10" s="127"/>
      <c r="X10" s="56"/>
    </row>
    <row r="11" spans="2:32" x14ac:dyDescent="0.35">
      <c r="B11" s="86" t="s">
        <v>62</v>
      </c>
      <c r="C11" s="267" t="s">
        <v>8623</v>
      </c>
      <c r="D11" s="10"/>
      <c r="E11" s="10"/>
      <c r="F11" s="654"/>
      <c r="G11" s="127"/>
      <c r="H11" s="127"/>
      <c r="L11" s="127"/>
      <c r="X11" s="56"/>
      <c r="Y11" s="72"/>
    </row>
    <row r="12" spans="2:32" x14ac:dyDescent="0.35">
      <c r="B12" s="355" t="s">
        <v>3653</v>
      </c>
      <c r="C12" s="356" t="s">
        <v>8625</v>
      </c>
      <c r="D12" s="97"/>
      <c r="E12" s="97"/>
      <c r="F12" s="104"/>
      <c r="L12" s="127"/>
      <c r="U12" s="55"/>
      <c r="V12" s="66" t="s">
        <v>23</v>
      </c>
      <c r="W12" s="66"/>
      <c r="X12" s="66" t="s">
        <v>24</v>
      </c>
      <c r="Y12" s="66" t="s">
        <v>25</v>
      </c>
      <c r="Z12" s="67" t="s">
        <v>26</v>
      </c>
    </row>
    <row r="13" spans="2:32" ht="14.5" thickBot="1" x14ac:dyDescent="0.4">
      <c r="B13" s="127"/>
      <c r="C13" s="127"/>
      <c r="D13" s="127"/>
      <c r="E13" s="127"/>
      <c r="F13" s="127"/>
      <c r="G13" s="127"/>
      <c r="H13" s="127"/>
      <c r="I13" s="127"/>
      <c r="J13" s="127"/>
      <c r="K13" s="127"/>
      <c r="L13" s="127"/>
      <c r="M13" s="127"/>
      <c r="N13" s="127"/>
      <c r="O13" s="127"/>
      <c r="U13" s="55" t="s">
        <v>4011</v>
      </c>
      <c r="V13" s="66">
        <v>0</v>
      </c>
      <c r="W13" s="66">
        <f>E19</f>
        <v>0</v>
      </c>
      <c r="X13" s="67" t="s">
        <v>16</v>
      </c>
      <c r="Y13" s="66" t="s">
        <v>28</v>
      </c>
      <c r="Z13" s="66" t="s">
        <v>16</v>
      </c>
    </row>
    <row r="14" spans="2:32" ht="30.75" customHeight="1" x14ac:dyDescent="0.35">
      <c r="B14" s="127"/>
      <c r="C14" s="810" t="s">
        <v>71</v>
      </c>
      <c r="D14" s="832"/>
      <c r="E14" s="833"/>
      <c r="F14" s="335"/>
      <c r="G14" s="127"/>
      <c r="H14" s="127"/>
      <c r="I14" s="127"/>
      <c r="J14" s="127"/>
      <c r="K14" s="127"/>
      <c r="L14" s="127"/>
      <c r="M14" s="127"/>
      <c r="N14" s="127"/>
      <c r="O14" s="127"/>
      <c r="U14" s="55"/>
      <c r="V14" s="55"/>
      <c r="X14" s="67" t="s">
        <v>29</v>
      </c>
      <c r="Y14" s="66" t="s">
        <v>30</v>
      </c>
      <c r="Z14" s="66" t="s">
        <v>29</v>
      </c>
    </row>
    <row r="15" spans="2:32" ht="17" x14ac:dyDescent="0.35">
      <c r="B15" s="127"/>
      <c r="C15" s="453" t="s">
        <v>59</v>
      </c>
      <c r="D15" s="436" t="s">
        <v>3807</v>
      </c>
      <c r="E15" s="167" t="s">
        <v>3808</v>
      </c>
      <c r="F15" s="335"/>
      <c r="G15" s="127"/>
      <c r="H15" s="127"/>
      <c r="I15" s="127"/>
      <c r="J15" s="127"/>
      <c r="K15" s="127"/>
      <c r="L15" s="127"/>
      <c r="M15" s="127"/>
      <c r="N15" s="127"/>
      <c r="O15" s="127"/>
      <c r="U15" s="55"/>
      <c r="V15" s="55"/>
      <c r="X15" s="450"/>
      <c r="Y15" s="66" t="s">
        <v>31</v>
      </c>
      <c r="Z15" s="72"/>
    </row>
    <row r="16" spans="2:32" ht="15" thickBot="1" x14ac:dyDescent="0.4">
      <c r="B16" s="127"/>
      <c r="C16" s="214">
        <f>SUM(F44:F143,J149,L149,D155)</f>
        <v>0</v>
      </c>
      <c r="D16" s="213">
        <f>SUM(G44:G143,K149,M149,E155)</f>
        <v>0</v>
      </c>
      <c r="E16" s="169" t="s">
        <v>21</v>
      </c>
      <c r="F16" s="335"/>
      <c r="G16" s="127"/>
      <c r="H16" s="127"/>
      <c r="I16" s="127"/>
      <c r="J16" s="127"/>
      <c r="K16" s="127"/>
      <c r="L16" s="127"/>
      <c r="M16" s="127"/>
      <c r="N16" s="127"/>
      <c r="O16" s="127"/>
      <c r="X16" s="56"/>
    </row>
    <row r="17" spans="2:24" x14ac:dyDescent="0.35">
      <c r="B17" s="127"/>
      <c r="C17" s="127"/>
      <c r="D17" s="127"/>
      <c r="E17" s="127"/>
      <c r="F17" s="127"/>
      <c r="G17" s="127"/>
      <c r="H17" s="127"/>
      <c r="I17" s="127"/>
      <c r="J17" s="127"/>
      <c r="K17" s="127"/>
      <c r="L17" s="127"/>
      <c r="M17" s="127"/>
      <c r="N17" s="127"/>
      <c r="O17" s="127"/>
      <c r="X17" s="56"/>
    </row>
    <row r="18" spans="2:24" x14ac:dyDescent="0.35">
      <c r="C18" s="834" t="s">
        <v>4720</v>
      </c>
      <c r="D18" s="834"/>
      <c r="E18" s="834"/>
      <c r="F18" s="292" t="str">
        <f>IF(E19="No",AA2,"")</f>
        <v/>
      </c>
      <c r="H18" s="127"/>
      <c r="I18" s="127"/>
      <c r="J18" s="127"/>
      <c r="K18" s="127"/>
      <c r="L18" s="127"/>
      <c r="M18" s="127"/>
      <c r="N18" s="127"/>
      <c r="O18" s="127"/>
      <c r="P18" s="127"/>
      <c r="Q18" s="127"/>
      <c r="R18" s="127"/>
      <c r="S18" s="127"/>
      <c r="T18" s="127"/>
      <c r="U18" s="127"/>
      <c r="V18" s="127"/>
    </row>
    <row r="19" spans="2:24" ht="45.65" customHeight="1" x14ac:dyDescent="0.35">
      <c r="B19" s="61"/>
      <c r="C19" s="751" t="s">
        <v>9093</v>
      </c>
      <c r="D19" s="751"/>
      <c r="E19" s="255"/>
      <c r="F19" s="469" t="str">
        <f>IF(AND(SUM(F44:F143,J149,L149,D155,E155,K149,M149,G44:G143)&gt;0,E19&lt;&gt;"Yes"),$AA$3,"")</f>
        <v/>
      </c>
      <c r="G19" s="127"/>
      <c r="H19" s="127"/>
      <c r="I19" s="127"/>
      <c r="J19" s="127"/>
      <c r="K19" s="127"/>
      <c r="L19" s="127"/>
      <c r="M19" s="127"/>
      <c r="N19" s="127"/>
      <c r="O19" s="127"/>
      <c r="P19" s="127"/>
      <c r="Q19" s="127"/>
      <c r="R19" s="127"/>
      <c r="S19" s="127"/>
      <c r="T19" s="127"/>
      <c r="U19" s="127"/>
      <c r="V19" s="127"/>
    </row>
    <row r="20" spans="2:24" ht="45.65" customHeight="1" x14ac:dyDescent="0.35">
      <c r="B20" s="61"/>
      <c r="C20" s="766" t="s">
        <v>8707</v>
      </c>
      <c r="D20" s="766"/>
      <c r="E20" s="255"/>
      <c r="F20" s="469"/>
      <c r="G20" s="127"/>
      <c r="H20" s="127"/>
      <c r="I20" s="127"/>
      <c r="J20" s="127"/>
      <c r="K20" s="127"/>
      <c r="L20" s="127"/>
      <c r="M20" s="127"/>
      <c r="N20" s="127"/>
      <c r="O20" s="127"/>
      <c r="P20" s="127"/>
      <c r="Q20" s="127"/>
      <c r="R20" s="127"/>
      <c r="S20" s="127"/>
      <c r="T20" s="127"/>
      <c r="U20" s="127"/>
      <c r="V20" s="127"/>
    </row>
    <row r="21" spans="2:24" ht="45.65" customHeight="1" x14ac:dyDescent="0.35">
      <c r="B21" s="61"/>
      <c r="C21" s="766" t="s">
        <v>9033</v>
      </c>
      <c r="D21" s="766"/>
      <c r="E21" s="255"/>
      <c r="F21" s="469"/>
      <c r="G21" s="127"/>
      <c r="H21" s="127"/>
      <c r="I21" s="127"/>
      <c r="J21" s="127"/>
      <c r="K21" s="127"/>
      <c r="L21" s="127"/>
      <c r="M21" s="127"/>
      <c r="N21" s="127"/>
      <c r="O21" s="127"/>
      <c r="P21" s="127"/>
      <c r="Q21" s="127"/>
      <c r="R21" s="127"/>
      <c r="S21" s="127"/>
      <c r="T21" s="127"/>
      <c r="U21" s="127"/>
      <c r="V21" s="127"/>
    </row>
    <row r="22" spans="2:24" ht="45.65" customHeight="1" x14ac:dyDescent="0.35">
      <c r="B22" s="61"/>
      <c r="C22" s="766" t="s">
        <v>8895</v>
      </c>
      <c r="D22" s="766"/>
      <c r="E22" s="255"/>
      <c r="F22" s="469"/>
      <c r="G22" s="127"/>
      <c r="H22" s="127"/>
      <c r="I22" s="127"/>
      <c r="J22" s="127"/>
      <c r="K22" s="127"/>
      <c r="L22" s="127"/>
      <c r="M22" s="127"/>
      <c r="N22" s="127"/>
      <c r="O22" s="127"/>
      <c r="P22" s="127"/>
      <c r="Q22" s="127"/>
      <c r="R22" s="127"/>
      <c r="S22" s="127"/>
      <c r="T22" s="127"/>
      <c r="U22" s="127"/>
      <c r="V22" s="127"/>
    </row>
    <row r="23" spans="2:24" x14ac:dyDescent="0.35">
      <c r="C23" s="127"/>
      <c r="D23" s="127"/>
      <c r="E23" s="127"/>
      <c r="F23" s="127"/>
      <c r="G23" s="127"/>
      <c r="H23" s="127"/>
      <c r="I23" s="127"/>
      <c r="J23" s="127"/>
      <c r="K23" s="127"/>
      <c r="L23" s="127"/>
      <c r="Q23" s="127"/>
      <c r="R23" s="127"/>
      <c r="S23" s="127"/>
      <c r="T23" s="127"/>
      <c r="U23" s="127"/>
      <c r="V23" s="127"/>
      <c r="X23" s="56"/>
    </row>
    <row r="24" spans="2:24" x14ac:dyDescent="0.35">
      <c r="B24" s="61"/>
      <c r="C24" s="835" t="s">
        <v>4759</v>
      </c>
      <c r="D24" s="835"/>
      <c r="E24" s="835"/>
      <c r="F24" s="127"/>
      <c r="G24" s="127"/>
      <c r="H24" s="127"/>
      <c r="I24" s="127"/>
      <c r="J24" s="127"/>
      <c r="K24" s="127"/>
      <c r="L24" s="127"/>
      <c r="Q24" s="127"/>
      <c r="R24" s="127"/>
      <c r="S24" s="127"/>
      <c r="T24" s="127"/>
      <c r="U24" s="127"/>
      <c r="V24" s="127"/>
    </row>
    <row r="25" spans="2:24" ht="131" customHeight="1" x14ac:dyDescent="0.35">
      <c r="B25" s="127"/>
      <c r="C25" s="438" t="s">
        <v>4744</v>
      </c>
      <c r="D25" s="438" t="s">
        <v>4745</v>
      </c>
      <c r="E25" s="438" t="s">
        <v>4811</v>
      </c>
      <c r="F25" s="127"/>
      <c r="G25" s="127"/>
      <c r="H25" s="127"/>
      <c r="I25" s="127"/>
      <c r="J25" s="127"/>
      <c r="K25" s="127"/>
      <c r="L25" s="127"/>
      <c r="M25" s="127"/>
      <c r="N25" s="127"/>
      <c r="O25" s="127"/>
    </row>
    <row r="26" spans="2:24" ht="15" customHeight="1" x14ac:dyDescent="0.35">
      <c r="B26" s="113"/>
      <c r="C26" s="747" t="s">
        <v>8397</v>
      </c>
      <c r="D26" s="749"/>
      <c r="E26" s="255"/>
      <c r="F26" s="127"/>
      <c r="G26" s="127"/>
      <c r="H26" s="127"/>
      <c r="I26" s="127"/>
      <c r="J26" s="127"/>
      <c r="K26" s="127"/>
      <c r="L26" s="127"/>
      <c r="M26" s="127"/>
      <c r="N26" s="127"/>
      <c r="O26" s="127"/>
    </row>
    <row r="27" spans="2:24" ht="15" customHeight="1" x14ac:dyDescent="0.35">
      <c r="F27" s="127"/>
      <c r="G27" s="127"/>
      <c r="H27" s="127"/>
      <c r="I27" s="127"/>
      <c r="J27" s="127"/>
      <c r="K27" s="127"/>
      <c r="L27" s="127"/>
      <c r="M27" s="127"/>
      <c r="N27" s="127"/>
      <c r="O27" s="127"/>
    </row>
    <row r="28" spans="2:24" ht="15" customHeight="1" x14ac:dyDescent="0.35">
      <c r="D28" s="477" t="s">
        <v>8777</v>
      </c>
      <c r="E28" s="122" t="s">
        <v>79</v>
      </c>
      <c r="F28" s="127"/>
      <c r="G28" s="127"/>
      <c r="H28" s="127"/>
      <c r="I28" s="127"/>
      <c r="J28" s="127"/>
      <c r="K28" s="127"/>
      <c r="L28" s="127"/>
      <c r="M28" s="127"/>
      <c r="N28" s="127"/>
      <c r="O28" s="127"/>
    </row>
    <row r="29" spans="2:24" ht="15" customHeight="1" x14ac:dyDescent="0.35">
      <c r="D29" s="477" t="s">
        <v>8778</v>
      </c>
      <c r="E29" s="122" t="s">
        <v>79</v>
      </c>
      <c r="F29" s="127"/>
      <c r="G29" s="127"/>
      <c r="H29" s="127"/>
      <c r="I29" s="127"/>
      <c r="J29" s="127"/>
      <c r="K29" s="127"/>
      <c r="L29" s="127"/>
      <c r="M29" s="127"/>
      <c r="N29" s="127"/>
      <c r="O29" s="127"/>
    </row>
    <row r="30" spans="2:24" ht="15" customHeight="1" x14ac:dyDescent="0.35">
      <c r="D30" s="477" t="s">
        <v>8779</v>
      </c>
      <c r="E30" s="122" t="s">
        <v>79</v>
      </c>
      <c r="F30" s="127"/>
      <c r="G30" s="127"/>
      <c r="H30" s="127"/>
      <c r="I30" s="127"/>
      <c r="J30" s="127"/>
      <c r="K30" s="127"/>
      <c r="L30" s="127"/>
      <c r="M30" s="127"/>
      <c r="N30" s="127"/>
      <c r="O30" s="127"/>
    </row>
    <row r="31" spans="2:24" ht="15" customHeight="1" x14ac:dyDescent="0.35">
      <c r="D31" s="477" t="s">
        <v>8780</v>
      </c>
      <c r="E31" s="122" t="s">
        <v>79</v>
      </c>
      <c r="F31" s="127"/>
      <c r="G31" s="127"/>
      <c r="H31" s="127"/>
      <c r="I31" s="127"/>
      <c r="J31" s="127"/>
      <c r="K31" s="127"/>
      <c r="L31" s="127"/>
      <c r="M31" s="127"/>
      <c r="N31" s="127"/>
      <c r="O31" s="127"/>
    </row>
    <row r="32" spans="2:24" ht="15" customHeight="1" x14ac:dyDescent="0.35">
      <c r="D32" s="477" t="s">
        <v>9166</v>
      </c>
      <c r="E32" s="122" t="s">
        <v>79</v>
      </c>
      <c r="F32" s="127"/>
      <c r="G32" s="127"/>
      <c r="H32" s="127"/>
      <c r="I32" s="127"/>
      <c r="J32" s="127"/>
      <c r="K32" s="127"/>
      <c r="L32" s="127"/>
      <c r="M32" s="127"/>
      <c r="N32" s="127"/>
      <c r="O32" s="127"/>
    </row>
    <row r="33" spans="2:28" ht="15" customHeight="1" x14ac:dyDescent="0.35">
      <c r="D33" s="477" t="s">
        <v>9167</v>
      </c>
      <c r="E33" s="122" t="s">
        <v>79</v>
      </c>
      <c r="F33" s="127"/>
      <c r="G33" s="127"/>
      <c r="H33" s="127"/>
      <c r="I33" s="127"/>
      <c r="J33" s="127"/>
      <c r="K33" s="127"/>
      <c r="L33" s="127"/>
      <c r="M33" s="127"/>
      <c r="N33" s="127"/>
      <c r="O33" s="127"/>
    </row>
    <row r="34" spans="2:28" x14ac:dyDescent="0.35">
      <c r="D34" s="477" t="s">
        <v>9168</v>
      </c>
      <c r="E34" s="122" t="s">
        <v>79</v>
      </c>
      <c r="F34" s="120"/>
      <c r="G34" s="120"/>
      <c r="H34" s="120"/>
      <c r="I34" s="120"/>
      <c r="J34" s="120"/>
      <c r="K34" s="120"/>
      <c r="L34" s="120"/>
      <c r="M34" s="120"/>
      <c r="N34" s="127"/>
      <c r="O34" s="127"/>
      <c r="P34" s="127"/>
      <c r="Q34" s="127"/>
      <c r="R34" s="127"/>
      <c r="S34" s="127"/>
      <c r="T34" s="127"/>
      <c r="U34" s="127"/>
      <c r="V34" s="127"/>
      <c r="W34" s="56"/>
      <c r="X34" s="56"/>
      <c r="Y34" s="56"/>
      <c r="Z34" s="56"/>
      <c r="AA34" s="56"/>
      <c r="AB34" s="56"/>
    </row>
    <row r="35" spans="2:28" x14ac:dyDescent="0.35">
      <c r="B35" s="471"/>
      <c r="C35" s="120"/>
      <c r="D35" s="120"/>
      <c r="E35" s="690"/>
      <c r="F35" s="120"/>
      <c r="G35" s="120"/>
      <c r="H35" s="120"/>
      <c r="I35" s="120"/>
      <c r="J35" s="120"/>
      <c r="K35" s="120"/>
      <c r="L35" s="120"/>
      <c r="M35" s="120"/>
      <c r="N35" s="127"/>
      <c r="O35" s="127"/>
      <c r="P35" s="127"/>
      <c r="Q35" s="127"/>
      <c r="R35" s="127"/>
      <c r="S35" s="127"/>
      <c r="T35" s="127"/>
      <c r="U35" s="127"/>
      <c r="V35" s="127"/>
      <c r="W35" s="56"/>
      <c r="X35" s="56"/>
      <c r="Y35" s="56"/>
      <c r="Z35" s="56"/>
      <c r="AA35" s="56"/>
      <c r="AB35" s="56"/>
    </row>
    <row r="36" spans="2:28" ht="32" customHeight="1" x14ac:dyDescent="0.35">
      <c r="B36" s="836" t="s">
        <v>8773</v>
      </c>
      <c r="C36" s="836"/>
      <c r="D36" s="120"/>
      <c r="E36" s="129" t="s">
        <v>4306</v>
      </c>
      <c r="F36" s="120"/>
      <c r="G36" s="120"/>
      <c r="H36" s="120"/>
      <c r="I36" s="120"/>
      <c r="J36" s="120"/>
      <c r="K36" s="120"/>
      <c r="L36" s="120"/>
      <c r="M36" s="120"/>
      <c r="N36" s="127"/>
      <c r="O36" s="127"/>
      <c r="P36" s="127"/>
      <c r="Q36" s="127"/>
      <c r="R36" s="127"/>
      <c r="S36" s="127"/>
      <c r="T36" s="127"/>
      <c r="U36" s="127"/>
      <c r="V36" s="127"/>
      <c r="Z36" s="450"/>
      <c r="AA36" s="72"/>
      <c r="AB36" s="72"/>
    </row>
    <row r="37" spans="2:28" ht="83" customHeight="1" x14ac:dyDescent="0.35">
      <c r="B37" s="445" t="s">
        <v>8879</v>
      </c>
      <c r="C37" s="445" t="s">
        <v>8880</v>
      </c>
      <c r="D37" s="120"/>
      <c r="E37" s="120"/>
      <c r="F37" s="120"/>
      <c r="G37" s="120"/>
      <c r="H37" s="120"/>
      <c r="I37" s="120"/>
      <c r="J37" s="120"/>
      <c r="K37" s="120"/>
      <c r="L37" s="120"/>
      <c r="M37" s="120"/>
      <c r="N37" s="127"/>
      <c r="O37" s="127"/>
      <c r="P37" s="127"/>
      <c r="Q37" s="127"/>
      <c r="R37" s="127"/>
      <c r="S37" s="127"/>
      <c r="T37" s="127"/>
      <c r="U37" s="127"/>
      <c r="V37" s="127"/>
      <c r="Z37" s="450"/>
      <c r="AA37" s="72"/>
      <c r="AB37" s="72"/>
    </row>
    <row r="38" spans="2:28" x14ac:dyDescent="0.35">
      <c r="B38" s="109"/>
      <c r="C38" s="109"/>
      <c r="D38" s="120"/>
      <c r="E38" s="120"/>
      <c r="F38" s="120"/>
      <c r="G38" s="120"/>
      <c r="H38" s="120"/>
      <c r="I38" s="120"/>
      <c r="J38" s="120"/>
      <c r="K38" s="120"/>
      <c r="L38" s="120"/>
      <c r="M38" s="120"/>
      <c r="N38" s="127"/>
      <c r="O38" s="127"/>
      <c r="P38" s="127"/>
      <c r="Q38" s="127"/>
      <c r="R38" s="127"/>
      <c r="S38" s="127"/>
      <c r="T38" s="127"/>
      <c r="U38" s="127"/>
      <c r="V38" s="127"/>
      <c r="Z38" s="450"/>
      <c r="AA38" s="72"/>
      <c r="AB38" s="72"/>
    </row>
    <row r="39" spans="2:28" x14ac:dyDescent="0.35">
      <c r="B39" s="121"/>
      <c r="C39" s="121"/>
      <c r="D39" s="121"/>
      <c r="E39" s="121"/>
      <c r="F39" s="121"/>
      <c r="G39" s="121"/>
      <c r="H39" s="121"/>
      <c r="I39" s="121"/>
      <c r="J39" s="121"/>
      <c r="K39" s="121"/>
      <c r="L39" s="121"/>
      <c r="M39" s="121"/>
      <c r="N39" s="127"/>
      <c r="O39" s="127"/>
      <c r="P39" s="127"/>
      <c r="Q39" s="127"/>
      <c r="R39" s="127"/>
      <c r="S39" s="127"/>
      <c r="T39" s="127"/>
      <c r="U39" s="127"/>
      <c r="V39" s="127"/>
      <c r="Z39" s="450"/>
      <c r="AA39" s="72"/>
      <c r="AB39" s="72"/>
    </row>
    <row r="40" spans="2:28" x14ac:dyDescent="0.35">
      <c r="B40" s="479" t="s">
        <v>8774</v>
      </c>
      <c r="C40" s="120"/>
      <c r="D40" s="120"/>
      <c r="E40" s="120"/>
      <c r="F40" s="120"/>
      <c r="G40" s="129" t="s">
        <v>4306</v>
      </c>
      <c r="H40" s="120"/>
      <c r="I40" s="120"/>
      <c r="J40" s="120"/>
      <c r="K40" s="120"/>
      <c r="L40" s="120"/>
      <c r="M40" s="120"/>
      <c r="N40" s="127"/>
      <c r="O40" s="127"/>
      <c r="P40" s="127"/>
      <c r="Q40" s="127"/>
      <c r="R40" s="127"/>
      <c r="S40" s="127"/>
      <c r="T40" s="127"/>
      <c r="U40" s="127"/>
      <c r="V40" s="127"/>
      <c r="Z40" s="450"/>
      <c r="AA40" s="72"/>
      <c r="AB40" s="72"/>
    </row>
    <row r="41" spans="2:28" x14ac:dyDescent="0.35">
      <c r="B41" s="479"/>
      <c r="C41" s="120"/>
      <c r="D41" s="120"/>
      <c r="E41" s="120"/>
      <c r="F41" s="120"/>
      <c r="G41" s="690"/>
      <c r="H41" s="120"/>
      <c r="I41" s="120"/>
      <c r="J41" s="120"/>
      <c r="K41" s="120"/>
      <c r="L41" s="120"/>
      <c r="M41" s="120"/>
      <c r="N41" s="127"/>
      <c r="O41" s="127"/>
      <c r="P41" s="127"/>
      <c r="Q41" s="127"/>
      <c r="R41" s="127"/>
      <c r="S41" s="127"/>
      <c r="T41" s="127"/>
      <c r="U41" s="127"/>
      <c r="V41" s="127"/>
      <c r="Z41" s="450"/>
      <c r="AA41" s="72"/>
      <c r="AB41" s="72"/>
    </row>
    <row r="42" spans="2:28" x14ac:dyDescent="0.35">
      <c r="B42" s="120"/>
      <c r="C42" s="120"/>
      <c r="D42" s="120"/>
      <c r="E42" s="120"/>
      <c r="F42" s="120"/>
      <c r="G42" s="120"/>
      <c r="H42" s="120"/>
      <c r="I42" s="120"/>
      <c r="J42" s="120"/>
      <c r="K42" s="120"/>
      <c r="L42" s="120"/>
      <c r="M42" s="120"/>
      <c r="N42" s="127"/>
      <c r="O42" s="127"/>
      <c r="P42" s="127"/>
      <c r="Q42" s="127"/>
      <c r="R42" s="127"/>
      <c r="S42" s="127"/>
      <c r="T42" s="127"/>
      <c r="U42" s="127"/>
      <c r="V42" s="127"/>
      <c r="Z42" s="450"/>
      <c r="AA42" s="72"/>
      <c r="AB42" s="72"/>
    </row>
    <row r="43" spans="2:28" ht="91.5" customHeight="1" x14ac:dyDescent="0.35">
      <c r="B43" s="445" t="s">
        <v>8891</v>
      </c>
      <c r="C43" s="445" t="s">
        <v>8708</v>
      </c>
      <c r="D43" s="445" t="s">
        <v>8892</v>
      </c>
      <c r="E43" s="445" t="s">
        <v>8893</v>
      </c>
      <c r="F43" s="445" t="s">
        <v>8881</v>
      </c>
      <c r="G43" s="445" t="s">
        <v>8882</v>
      </c>
      <c r="H43" s="120"/>
      <c r="I43" s="120"/>
      <c r="J43" s="120"/>
      <c r="K43" s="120"/>
      <c r="L43" s="120"/>
      <c r="M43" s="120"/>
      <c r="N43" s="127"/>
      <c r="O43" s="127"/>
      <c r="P43" s="127"/>
      <c r="Q43" s="127"/>
      <c r="R43" s="127"/>
      <c r="S43" s="127"/>
      <c r="T43" s="127"/>
      <c r="U43" s="127"/>
      <c r="V43" s="127"/>
      <c r="Z43" s="450"/>
      <c r="AA43" s="72"/>
      <c r="AB43" s="72"/>
    </row>
    <row r="44" spans="2:28" x14ac:dyDescent="0.35">
      <c r="B44" s="666"/>
      <c r="C44" s="260"/>
      <c r="D44" s="115"/>
      <c r="E44" s="260"/>
      <c r="F44" s="90"/>
      <c r="G44" s="232"/>
      <c r="H44" s="120"/>
      <c r="I44" s="120"/>
      <c r="J44" s="120"/>
      <c r="K44" s="120"/>
      <c r="L44" s="120"/>
      <c r="M44" s="120"/>
      <c r="N44" s="127"/>
      <c r="O44" s="127"/>
      <c r="P44" s="127"/>
      <c r="Q44" s="127"/>
      <c r="R44" s="127"/>
      <c r="S44" s="127"/>
      <c r="T44" s="127"/>
      <c r="U44" s="127"/>
      <c r="V44" s="127"/>
      <c r="Z44" s="450"/>
      <c r="AA44" s="72"/>
      <c r="AB44" s="72"/>
    </row>
    <row r="45" spans="2:28" x14ac:dyDescent="0.35">
      <c r="B45" s="666"/>
      <c r="C45" s="260"/>
      <c r="D45" s="115"/>
      <c r="E45" s="260"/>
      <c r="F45" s="90"/>
      <c r="G45" s="232"/>
      <c r="H45" s="120"/>
      <c r="I45" s="120"/>
      <c r="J45" s="120"/>
      <c r="K45" s="120"/>
      <c r="L45" s="120"/>
      <c r="M45" s="120"/>
      <c r="N45" s="127"/>
      <c r="O45" s="127"/>
      <c r="P45" s="127"/>
      <c r="Q45" s="127"/>
      <c r="R45" s="127"/>
      <c r="S45" s="127"/>
      <c r="T45" s="127"/>
      <c r="U45" s="127"/>
      <c r="V45" s="127"/>
      <c r="Z45" s="450"/>
      <c r="AA45" s="72"/>
      <c r="AB45" s="72"/>
    </row>
    <row r="46" spans="2:28" x14ac:dyDescent="0.35">
      <c r="B46" s="666"/>
      <c r="C46" s="260"/>
      <c r="D46" s="115"/>
      <c r="E46" s="260"/>
      <c r="F46" s="90"/>
      <c r="G46" s="232"/>
      <c r="H46" s="120"/>
      <c r="I46" s="120"/>
      <c r="J46" s="120"/>
      <c r="K46" s="120"/>
      <c r="L46" s="120"/>
      <c r="M46" s="120"/>
      <c r="N46" s="127"/>
      <c r="O46" s="127"/>
      <c r="P46" s="127"/>
      <c r="Q46" s="127"/>
      <c r="R46" s="127"/>
      <c r="S46" s="127"/>
      <c r="T46" s="127"/>
      <c r="U46" s="127"/>
      <c r="V46" s="127"/>
      <c r="Z46" s="450"/>
      <c r="AA46" s="72"/>
      <c r="AB46" s="72"/>
    </row>
    <row r="47" spans="2:28" x14ac:dyDescent="0.35">
      <c r="B47" s="666"/>
      <c r="C47" s="260"/>
      <c r="D47" s="115"/>
      <c r="E47" s="260"/>
      <c r="F47" s="90"/>
      <c r="G47" s="232"/>
      <c r="H47" s="120"/>
      <c r="I47" s="120"/>
      <c r="J47" s="120"/>
      <c r="K47" s="120"/>
      <c r="L47" s="120"/>
      <c r="M47" s="120"/>
      <c r="N47" s="127"/>
      <c r="O47" s="127"/>
      <c r="P47" s="127"/>
      <c r="Q47" s="127"/>
      <c r="R47" s="127"/>
      <c r="S47" s="127"/>
      <c r="T47" s="127"/>
      <c r="U47" s="127"/>
      <c r="V47" s="127"/>
      <c r="Z47" s="450"/>
      <c r="AA47" s="72"/>
      <c r="AB47" s="72"/>
    </row>
    <row r="48" spans="2:28" x14ac:dyDescent="0.35">
      <c r="B48" s="666"/>
      <c r="C48" s="260"/>
      <c r="D48" s="115"/>
      <c r="E48" s="260"/>
      <c r="F48" s="90"/>
      <c r="G48" s="232"/>
      <c r="H48" s="120"/>
      <c r="I48" s="120"/>
      <c r="J48" s="120"/>
      <c r="K48" s="120"/>
      <c r="L48" s="120"/>
      <c r="M48" s="120"/>
      <c r="N48" s="127"/>
      <c r="O48" s="127"/>
      <c r="P48" s="127"/>
      <c r="Q48" s="127"/>
      <c r="R48" s="127"/>
      <c r="S48" s="127"/>
      <c r="T48" s="127"/>
      <c r="U48" s="127"/>
      <c r="V48" s="127"/>
      <c r="Z48" s="450"/>
      <c r="AA48" s="72"/>
      <c r="AB48" s="72"/>
    </row>
    <row r="49" spans="2:28" x14ac:dyDescent="0.35">
      <c r="B49" s="666"/>
      <c r="C49" s="260"/>
      <c r="D49" s="115"/>
      <c r="E49" s="260"/>
      <c r="F49" s="90"/>
      <c r="G49" s="232"/>
      <c r="H49" s="120"/>
      <c r="I49" s="120"/>
      <c r="J49" s="120"/>
      <c r="K49" s="120"/>
      <c r="L49" s="120"/>
      <c r="M49" s="120"/>
      <c r="N49" s="127"/>
      <c r="O49" s="127"/>
      <c r="P49" s="127"/>
      <c r="Q49" s="127"/>
      <c r="R49" s="127"/>
      <c r="S49" s="127"/>
      <c r="T49" s="127"/>
      <c r="U49" s="127"/>
      <c r="V49" s="127"/>
      <c r="Z49" s="450"/>
      <c r="AA49" s="72"/>
      <c r="AB49" s="72"/>
    </row>
    <row r="50" spans="2:28" x14ac:dyDescent="0.35">
      <c r="B50" s="666"/>
      <c r="C50" s="260"/>
      <c r="D50" s="115"/>
      <c r="E50" s="260"/>
      <c r="F50" s="90"/>
      <c r="G50" s="232"/>
      <c r="H50" s="120"/>
      <c r="I50" s="120"/>
      <c r="J50" s="120"/>
      <c r="K50" s="120"/>
      <c r="L50" s="120"/>
      <c r="M50" s="120"/>
      <c r="N50" s="127"/>
      <c r="O50" s="127"/>
      <c r="P50" s="127"/>
      <c r="Q50" s="127"/>
      <c r="R50" s="127"/>
      <c r="S50" s="127"/>
      <c r="T50" s="127"/>
      <c r="U50" s="127"/>
      <c r="V50" s="127"/>
      <c r="Z50" s="450"/>
      <c r="AA50" s="72"/>
      <c r="AB50" s="72"/>
    </row>
    <row r="51" spans="2:28" x14ac:dyDescent="0.35">
      <c r="B51" s="666"/>
      <c r="C51" s="260"/>
      <c r="D51" s="115"/>
      <c r="E51" s="260"/>
      <c r="F51" s="90"/>
      <c r="G51" s="232"/>
      <c r="H51" s="120"/>
      <c r="I51" s="120"/>
      <c r="J51" s="120"/>
      <c r="K51" s="120"/>
      <c r="L51" s="120"/>
      <c r="M51" s="120"/>
      <c r="N51" s="127"/>
      <c r="O51" s="127"/>
      <c r="P51" s="127"/>
      <c r="Q51" s="127"/>
      <c r="R51" s="127"/>
      <c r="S51" s="127"/>
      <c r="T51" s="127"/>
      <c r="U51" s="127"/>
      <c r="V51" s="127"/>
      <c r="Z51" s="450"/>
      <c r="AA51" s="72"/>
      <c r="AB51" s="72"/>
    </row>
    <row r="52" spans="2:28" x14ac:dyDescent="0.35">
      <c r="B52" s="666"/>
      <c r="C52" s="260"/>
      <c r="D52" s="115"/>
      <c r="E52" s="260"/>
      <c r="F52" s="90"/>
      <c r="G52" s="232"/>
      <c r="H52" s="120"/>
      <c r="I52" s="120"/>
      <c r="J52" s="120"/>
      <c r="K52" s="120"/>
      <c r="L52" s="120"/>
      <c r="M52" s="120"/>
      <c r="N52" s="127"/>
      <c r="O52" s="127"/>
      <c r="P52" s="127"/>
      <c r="Q52" s="127"/>
      <c r="R52" s="127"/>
      <c r="S52" s="127"/>
      <c r="T52" s="127"/>
      <c r="U52" s="127"/>
      <c r="V52" s="127"/>
      <c r="Z52" s="450"/>
      <c r="AA52" s="72"/>
      <c r="AB52" s="72"/>
    </row>
    <row r="53" spans="2:28" x14ac:dyDescent="0.35">
      <c r="B53" s="666"/>
      <c r="C53" s="260"/>
      <c r="D53" s="115"/>
      <c r="E53" s="260"/>
      <c r="F53" s="90"/>
      <c r="G53" s="232"/>
      <c r="H53" s="120"/>
      <c r="I53" s="120"/>
      <c r="J53" s="120"/>
      <c r="K53" s="120"/>
      <c r="L53" s="120"/>
      <c r="M53" s="120"/>
      <c r="N53" s="127"/>
      <c r="O53" s="127"/>
      <c r="P53" s="127"/>
      <c r="Q53" s="127"/>
      <c r="R53" s="127"/>
      <c r="S53" s="127"/>
      <c r="T53" s="127"/>
      <c r="U53" s="127"/>
      <c r="V53" s="127"/>
      <c r="Z53" s="450"/>
      <c r="AA53" s="72"/>
      <c r="AB53" s="72"/>
    </row>
    <row r="54" spans="2:28" x14ac:dyDescent="0.35">
      <c r="B54" s="666"/>
      <c r="C54" s="260"/>
      <c r="D54" s="115"/>
      <c r="E54" s="260"/>
      <c r="F54" s="90"/>
      <c r="G54" s="232"/>
      <c r="H54" s="120"/>
      <c r="I54" s="120"/>
      <c r="J54" s="120"/>
      <c r="K54" s="120"/>
      <c r="L54" s="120"/>
      <c r="M54" s="120"/>
      <c r="N54" s="127"/>
      <c r="O54" s="127"/>
      <c r="P54" s="127"/>
      <c r="Q54" s="127"/>
      <c r="R54" s="127"/>
      <c r="S54" s="127"/>
      <c r="T54" s="127"/>
      <c r="U54" s="127"/>
      <c r="V54" s="127"/>
      <c r="Z54" s="450"/>
      <c r="AA54" s="72"/>
      <c r="AB54" s="72"/>
    </row>
    <row r="55" spans="2:28" x14ac:dyDescent="0.35">
      <c r="B55" s="666"/>
      <c r="C55" s="260"/>
      <c r="D55" s="115"/>
      <c r="E55" s="260"/>
      <c r="F55" s="90"/>
      <c r="G55" s="232"/>
      <c r="H55" s="120"/>
      <c r="I55" s="120"/>
      <c r="J55" s="120"/>
      <c r="K55" s="120"/>
      <c r="L55" s="120"/>
      <c r="M55" s="120"/>
      <c r="N55" s="127"/>
      <c r="O55" s="127"/>
      <c r="P55" s="127"/>
      <c r="Q55" s="127"/>
      <c r="R55" s="127"/>
      <c r="S55" s="127"/>
      <c r="T55" s="127"/>
      <c r="U55" s="127"/>
      <c r="V55" s="127"/>
      <c r="Z55" s="450"/>
      <c r="AA55" s="72"/>
      <c r="AB55" s="72"/>
    </row>
    <row r="56" spans="2:28" x14ac:dyDescent="0.35">
      <c r="B56" s="666"/>
      <c r="C56" s="260"/>
      <c r="D56" s="115"/>
      <c r="E56" s="260"/>
      <c r="F56" s="90"/>
      <c r="G56" s="232"/>
      <c r="H56" s="120"/>
      <c r="I56" s="120"/>
      <c r="J56" s="120"/>
      <c r="K56" s="120"/>
      <c r="L56" s="120"/>
      <c r="M56" s="120"/>
      <c r="N56" s="127"/>
      <c r="O56" s="127"/>
      <c r="P56" s="127"/>
      <c r="Q56" s="127"/>
      <c r="R56" s="127"/>
      <c r="S56" s="127"/>
      <c r="T56" s="127"/>
      <c r="U56" s="127"/>
      <c r="V56" s="127"/>
      <c r="Z56" s="450"/>
      <c r="AA56" s="72"/>
      <c r="AB56" s="72"/>
    </row>
    <row r="57" spans="2:28" x14ac:dyDescent="0.35">
      <c r="B57" s="666"/>
      <c r="C57" s="260"/>
      <c r="D57" s="115"/>
      <c r="E57" s="260"/>
      <c r="F57" s="90"/>
      <c r="G57" s="232"/>
      <c r="H57" s="120"/>
      <c r="I57" s="120"/>
      <c r="J57" s="120"/>
      <c r="K57" s="120"/>
      <c r="L57" s="120"/>
      <c r="M57" s="120"/>
      <c r="N57" s="127"/>
      <c r="O57" s="127"/>
      <c r="P57" s="127"/>
      <c r="Q57" s="127"/>
      <c r="R57" s="127"/>
      <c r="S57" s="127"/>
      <c r="T57" s="127"/>
      <c r="U57" s="127"/>
      <c r="V57" s="127"/>
      <c r="Z57" s="450"/>
      <c r="AA57" s="72"/>
      <c r="AB57" s="72"/>
    </row>
    <row r="58" spans="2:28" x14ac:dyDescent="0.35">
      <c r="B58" s="666"/>
      <c r="C58" s="260"/>
      <c r="D58" s="115"/>
      <c r="E58" s="260"/>
      <c r="F58" s="90"/>
      <c r="G58" s="232"/>
      <c r="H58" s="120"/>
      <c r="I58" s="120"/>
      <c r="J58" s="120"/>
      <c r="K58" s="120"/>
      <c r="L58" s="120"/>
      <c r="M58" s="120"/>
      <c r="N58" s="127"/>
      <c r="O58" s="127"/>
      <c r="P58" s="127"/>
      <c r="Q58" s="127"/>
      <c r="R58" s="127"/>
      <c r="S58" s="127"/>
      <c r="T58" s="127"/>
      <c r="U58" s="127"/>
      <c r="V58" s="127"/>
      <c r="Z58" s="450"/>
      <c r="AA58" s="72"/>
      <c r="AB58" s="72"/>
    </row>
    <row r="59" spans="2:28" x14ac:dyDescent="0.35">
      <c r="B59" s="666"/>
      <c r="C59" s="260"/>
      <c r="D59" s="115"/>
      <c r="E59" s="260"/>
      <c r="F59" s="90"/>
      <c r="G59" s="232"/>
      <c r="H59" s="120"/>
      <c r="I59" s="120"/>
      <c r="J59" s="120"/>
      <c r="K59" s="120"/>
      <c r="L59" s="120"/>
      <c r="M59" s="120"/>
      <c r="N59" s="127"/>
      <c r="O59" s="127"/>
      <c r="P59" s="127"/>
      <c r="Q59" s="127"/>
      <c r="R59" s="127"/>
      <c r="S59" s="127"/>
      <c r="T59" s="127"/>
      <c r="U59" s="127"/>
      <c r="V59" s="127"/>
      <c r="Z59" s="450"/>
      <c r="AA59" s="72"/>
      <c r="AB59" s="72"/>
    </row>
    <row r="60" spans="2:28" x14ac:dyDescent="0.35">
      <c r="B60" s="666"/>
      <c r="C60" s="260"/>
      <c r="D60" s="115"/>
      <c r="E60" s="260"/>
      <c r="F60" s="90"/>
      <c r="G60" s="232"/>
      <c r="H60" s="120"/>
      <c r="I60" s="120"/>
      <c r="J60" s="120"/>
      <c r="K60" s="120"/>
      <c r="L60" s="120"/>
      <c r="M60" s="120"/>
      <c r="N60" s="127"/>
      <c r="O60" s="127"/>
      <c r="P60" s="127"/>
      <c r="Q60" s="127"/>
      <c r="R60" s="127"/>
      <c r="S60" s="127"/>
      <c r="T60" s="127"/>
      <c r="U60" s="127"/>
      <c r="V60" s="127"/>
      <c r="Z60" s="450"/>
      <c r="AA60" s="72"/>
      <c r="AB60" s="72"/>
    </row>
    <row r="61" spans="2:28" x14ac:dyDescent="0.35">
      <c r="B61" s="666"/>
      <c r="C61" s="260"/>
      <c r="D61" s="115"/>
      <c r="E61" s="260"/>
      <c r="F61" s="90"/>
      <c r="G61" s="232"/>
      <c r="H61" s="120"/>
      <c r="I61" s="120"/>
      <c r="J61" s="120"/>
      <c r="K61" s="120"/>
      <c r="L61" s="120"/>
      <c r="M61" s="120"/>
      <c r="N61" s="127"/>
      <c r="O61" s="127"/>
      <c r="P61" s="127"/>
      <c r="Q61" s="127"/>
      <c r="R61" s="127"/>
      <c r="S61" s="127"/>
      <c r="T61" s="127"/>
      <c r="U61" s="127"/>
      <c r="V61" s="127"/>
      <c r="Z61" s="450"/>
      <c r="AA61" s="72"/>
      <c r="AB61" s="72"/>
    </row>
    <row r="62" spans="2:28" x14ac:dyDescent="0.35">
      <c r="B62" s="666"/>
      <c r="C62" s="260"/>
      <c r="D62" s="115"/>
      <c r="E62" s="260"/>
      <c r="F62" s="90"/>
      <c r="G62" s="232"/>
      <c r="H62" s="120"/>
      <c r="I62" s="120"/>
      <c r="J62" s="120"/>
      <c r="K62" s="120"/>
      <c r="L62" s="120"/>
      <c r="M62" s="120"/>
      <c r="N62" s="127"/>
      <c r="O62" s="127"/>
      <c r="P62" s="127"/>
      <c r="Q62" s="127"/>
      <c r="R62" s="127"/>
      <c r="S62" s="127"/>
      <c r="T62" s="127"/>
      <c r="U62" s="127"/>
      <c r="V62" s="127"/>
      <c r="Z62" s="450"/>
      <c r="AA62" s="72"/>
      <c r="AB62" s="72"/>
    </row>
    <row r="63" spans="2:28" x14ac:dyDescent="0.35">
      <c r="B63" s="666"/>
      <c r="C63" s="260"/>
      <c r="D63" s="115"/>
      <c r="E63" s="260"/>
      <c r="F63" s="90"/>
      <c r="G63" s="232"/>
      <c r="H63" s="120"/>
      <c r="I63" s="120"/>
      <c r="J63" s="120"/>
      <c r="K63" s="120"/>
      <c r="L63" s="120"/>
      <c r="M63" s="120"/>
      <c r="N63" s="127"/>
      <c r="O63" s="127"/>
      <c r="P63" s="127"/>
      <c r="Q63" s="127"/>
      <c r="R63" s="127"/>
      <c r="S63" s="127"/>
      <c r="T63" s="127"/>
      <c r="U63" s="127"/>
      <c r="V63" s="127"/>
      <c r="Z63" s="450"/>
      <c r="AA63" s="72"/>
      <c r="AB63" s="72"/>
    </row>
    <row r="64" spans="2:28" x14ac:dyDescent="0.35">
      <c r="B64" s="666"/>
      <c r="C64" s="260"/>
      <c r="D64" s="115"/>
      <c r="E64" s="260"/>
      <c r="F64" s="90"/>
      <c r="G64" s="232"/>
      <c r="H64" s="120"/>
      <c r="I64" s="120"/>
      <c r="J64" s="120"/>
      <c r="K64" s="120"/>
      <c r="L64" s="120"/>
      <c r="M64" s="120"/>
      <c r="N64" s="127"/>
      <c r="O64" s="127"/>
      <c r="P64" s="127"/>
      <c r="Q64" s="127"/>
      <c r="R64" s="127"/>
      <c r="S64" s="127"/>
      <c r="T64" s="127"/>
      <c r="U64" s="127"/>
      <c r="V64" s="127"/>
      <c r="Z64" s="450"/>
      <c r="AA64" s="72"/>
      <c r="AB64" s="72"/>
    </row>
    <row r="65" spans="2:28" x14ac:dyDescent="0.35">
      <c r="B65" s="666"/>
      <c r="C65" s="260"/>
      <c r="D65" s="115"/>
      <c r="E65" s="260"/>
      <c r="F65" s="90"/>
      <c r="G65" s="232"/>
      <c r="H65" s="120"/>
      <c r="I65" s="120"/>
      <c r="J65" s="120"/>
      <c r="K65" s="120"/>
      <c r="L65" s="120"/>
      <c r="M65" s="120"/>
      <c r="N65" s="127"/>
      <c r="O65" s="127"/>
      <c r="P65" s="127"/>
      <c r="Q65" s="127"/>
      <c r="R65" s="127"/>
      <c r="S65" s="127"/>
      <c r="T65" s="127"/>
      <c r="U65" s="127"/>
      <c r="V65" s="127"/>
      <c r="Z65" s="450"/>
      <c r="AA65" s="72"/>
      <c r="AB65" s="72"/>
    </row>
    <row r="66" spans="2:28" x14ac:dyDescent="0.35">
      <c r="B66" s="666"/>
      <c r="C66" s="260"/>
      <c r="D66" s="115"/>
      <c r="E66" s="260"/>
      <c r="F66" s="90"/>
      <c r="G66" s="232"/>
      <c r="H66" s="120"/>
      <c r="I66" s="120"/>
      <c r="J66" s="120"/>
      <c r="K66" s="120"/>
      <c r="L66" s="120"/>
      <c r="M66" s="120"/>
      <c r="N66" s="127"/>
      <c r="O66" s="127"/>
      <c r="P66" s="127"/>
      <c r="Q66" s="127"/>
      <c r="R66" s="127"/>
      <c r="S66" s="127"/>
      <c r="T66" s="127"/>
      <c r="U66" s="127"/>
      <c r="V66" s="127"/>
      <c r="Z66" s="450"/>
      <c r="AA66" s="72"/>
      <c r="AB66" s="72"/>
    </row>
    <row r="67" spans="2:28" x14ac:dyDescent="0.35">
      <c r="B67" s="666"/>
      <c r="C67" s="260"/>
      <c r="D67" s="115"/>
      <c r="E67" s="260"/>
      <c r="F67" s="90"/>
      <c r="G67" s="232"/>
      <c r="H67" s="120"/>
      <c r="I67" s="120"/>
      <c r="J67" s="120"/>
      <c r="K67" s="120"/>
      <c r="L67" s="120"/>
      <c r="M67" s="120"/>
      <c r="N67" s="127"/>
      <c r="O67" s="127"/>
      <c r="P67" s="127"/>
      <c r="Q67" s="127"/>
      <c r="R67" s="127"/>
      <c r="S67" s="127"/>
      <c r="T67" s="127"/>
      <c r="U67" s="127"/>
      <c r="V67" s="127"/>
      <c r="Z67" s="450"/>
      <c r="AA67" s="72"/>
      <c r="AB67" s="72"/>
    </row>
    <row r="68" spans="2:28" x14ac:dyDescent="0.35">
      <c r="B68" s="666"/>
      <c r="C68" s="260"/>
      <c r="D68" s="115"/>
      <c r="E68" s="260"/>
      <c r="F68" s="90"/>
      <c r="G68" s="232"/>
      <c r="H68" s="120"/>
      <c r="I68" s="120"/>
      <c r="J68" s="120"/>
      <c r="K68" s="120"/>
      <c r="L68" s="120"/>
      <c r="M68" s="120"/>
      <c r="N68" s="127"/>
      <c r="O68" s="127"/>
      <c r="P68" s="127"/>
      <c r="Q68" s="127"/>
      <c r="R68" s="127"/>
      <c r="S68" s="127"/>
      <c r="T68" s="127"/>
      <c r="U68" s="127"/>
      <c r="V68" s="127"/>
      <c r="Z68" s="450"/>
      <c r="AA68" s="72"/>
      <c r="AB68" s="72"/>
    </row>
    <row r="69" spans="2:28" x14ac:dyDescent="0.35">
      <c r="B69" s="666"/>
      <c r="C69" s="260"/>
      <c r="D69" s="115"/>
      <c r="E69" s="260"/>
      <c r="F69" s="90"/>
      <c r="G69" s="232"/>
      <c r="H69" s="120"/>
      <c r="I69" s="120"/>
      <c r="J69" s="120"/>
      <c r="K69" s="120"/>
      <c r="L69" s="120"/>
      <c r="M69" s="120"/>
      <c r="N69" s="127"/>
      <c r="O69" s="127"/>
      <c r="P69" s="127"/>
      <c r="Q69" s="127"/>
      <c r="R69" s="127"/>
      <c r="S69" s="127"/>
      <c r="T69" s="127"/>
      <c r="U69" s="127"/>
      <c r="V69" s="127"/>
      <c r="Z69" s="450"/>
      <c r="AA69" s="72"/>
      <c r="AB69" s="72"/>
    </row>
    <row r="70" spans="2:28" x14ac:dyDescent="0.35">
      <c r="B70" s="666"/>
      <c r="C70" s="260"/>
      <c r="D70" s="115"/>
      <c r="E70" s="260"/>
      <c r="F70" s="90"/>
      <c r="G70" s="232"/>
      <c r="H70" s="120"/>
      <c r="I70" s="120"/>
      <c r="J70" s="120"/>
      <c r="K70" s="120"/>
      <c r="L70" s="120"/>
      <c r="M70" s="120"/>
      <c r="N70" s="127"/>
      <c r="O70" s="127"/>
      <c r="P70" s="127"/>
      <c r="Q70" s="127"/>
      <c r="R70" s="127"/>
      <c r="S70" s="127"/>
      <c r="T70" s="127"/>
      <c r="U70" s="127"/>
      <c r="V70" s="127"/>
      <c r="Z70" s="450"/>
      <c r="AA70" s="72"/>
      <c r="AB70" s="72"/>
    </row>
    <row r="71" spans="2:28" x14ac:dyDescent="0.35">
      <c r="B71" s="666"/>
      <c r="C71" s="260"/>
      <c r="D71" s="115"/>
      <c r="E71" s="260"/>
      <c r="F71" s="90"/>
      <c r="G71" s="232"/>
      <c r="H71" s="120"/>
      <c r="I71" s="120"/>
      <c r="J71" s="120"/>
      <c r="K71" s="120"/>
      <c r="L71" s="120"/>
      <c r="M71" s="120"/>
      <c r="N71" s="127"/>
      <c r="O71" s="127"/>
      <c r="P71" s="127"/>
      <c r="Q71" s="127"/>
      <c r="R71" s="127"/>
      <c r="S71" s="127"/>
      <c r="T71" s="127"/>
      <c r="U71" s="127"/>
      <c r="V71" s="127"/>
      <c r="Z71" s="450"/>
      <c r="AA71" s="72"/>
      <c r="AB71" s="72"/>
    </row>
    <row r="72" spans="2:28" x14ac:dyDescent="0.35">
      <c r="B72" s="666"/>
      <c r="C72" s="260"/>
      <c r="D72" s="115"/>
      <c r="E72" s="260"/>
      <c r="F72" s="90"/>
      <c r="G72" s="232"/>
      <c r="H72" s="120"/>
      <c r="I72" s="120"/>
      <c r="J72" s="120"/>
      <c r="K72" s="120"/>
      <c r="L72" s="120"/>
      <c r="M72" s="120"/>
      <c r="N72" s="127"/>
      <c r="O72" s="127"/>
      <c r="P72" s="127"/>
      <c r="Q72" s="127"/>
      <c r="R72" s="127"/>
      <c r="S72" s="127"/>
      <c r="T72" s="127"/>
      <c r="U72" s="127"/>
      <c r="V72" s="127"/>
      <c r="Z72" s="450"/>
      <c r="AA72" s="72"/>
      <c r="AB72" s="72"/>
    </row>
    <row r="73" spans="2:28" x14ac:dyDescent="0.35">
      <c r="B73" s="666"/>
      <c r="C73" s="260"/>
      <c r="D73" s="115"/>
      <c r="E73" s="260"/>
      <c r="F73" s="90"/>
      <c r="G73" s="232"/>
      <c r="H73" s="120"/>
      <c r="I73" s="120"/>
      <c r="J73" s="120"/>
      <c r="K73" s="120"/>
      <c r="L73" s="120"/>
      <c r="M73" s="120"/>
      <c r="N73" s="127"/>
      <c r="O73" s="127"/>
      <c r="P73" s="127"/>
      <c r="Q73" s="127"/>
      <c r="R73" s="127"/>
      <c r="S73" s="127"/>
      <c r="T73" s="127"/>
      <c r="U73" s="127"/>
      <c r="V73" s="127"/>
      <c r="Z73" s="450"/>
      <c r="AA73" s="72"/>
      <c r="AB73" s="72"/>
    </row>
    <row r="74" spans="2:28" x14ac:dyDescent="0.35">
      <c r="B74" s="666"/>
      <c r="C74" s="260"/>
      <c r="D74" s="115"/>
      <c r="E74" s="260"/>
      <c r="F74" s="90"/>
      <c r="G74" s="232"/>
      <c r="H74" s="120"/>
      <c r="I74" s="120"/>
      <c r="J74" s="120"/>
      <c r="K74" s="120"/>
      <c r="L74" s="120"/>
      <c r="M74" s="120"/>
      <c r="N74" s="127"/>
      <c r="O74" s="127"/>
      <c r="P74" s="127"/>
      <c r="Q74" s="127"/>
      <c r="R74" s="127"/>
      <c r="S74" s="127"/>
      <c r="T74" s="127"/>
      <c r="U74" s="127"/>
      <c r="V74" s="127"/>
      <c r="Z74" s="450"/>
      <c r="AA74" s="72"/>
      <c r="AB74" s="72"/>
    </row>
    <row r="75" spans="2:28" x14ac:dyDescent="0.35">
      <c r="B75" s="666"/>
      <c r="C75" s="260"/>
      <c r="D75" s="115"/>
      <c r="E75" s="260"/>
      <c r="F75" s="90"/>
      <c r="G75" s="232"/>
      <c r="H75" s="120"/>
      <c r="I75" s="120"/>
      <c r="J75" s="120"/>
      <c r="K75" s="120"/>
      <c r="L75" s="120"/>
      <c r="M75" s="120"/>
      <c r="N75" s="127"/>
      <c r="O75" s="127"/>
      <c r="P75" s="127"/>
      <c r="Q75" s="127"/>
      <c r="R75" s="127"/>
      <c r="S75" s="127"/>
      <c r="T75" s="127"/>
      <c r="U75" s="127"/>
      <c r="V75" s="127"/>
      <c r="Z75" s="450"/>
      <c r="AA75" s="72"/>
      <c r="AB75" s="72"/>
    </row>
    <row r="76" spans="2:28" x14ac:dyDescent="0.35">
      <c r="B76" s="666"/>
      <c r="C76" s="260"/>
      <c r="D76" s="115"/>
      <c r="E76" s="260"/>
      <c r="F76" s="90"/>
      <c r="G76" s="232"/>
      <c r="H76" s="120"/>
      <c r="I76" s="120"/>
      <c r="J76" s="120"/>
      <c r="K76" s="120"/>
      <c r="L76" s="120"/>
      <c r="M76" s="120"/>
      <c r="N76" s="127"/>
      <c r="O76" s="127"/>
      <c r="P76" s="127"/>
      <c r="Q76" s="127"/>
      <c r="R76" s="127"/>
      <c r="S76" s="127"/>
      <c r="T76" s="127"/>
      <c r="U76" s="127"/>
      <c r="V76" s="127"/>
      <c r="Z76" s="450"/>
      <c r="AA76" s="72"/>
      <c r="AB76" s="72"/>
    </row>
    <row r="77" spans="2:28" x14ac:dyDescent="0.35">
      <c r="B77" s="666"/>
      <c r="C77" s="260"/>
      <c r="D77" s="115"/>
      <c r="E77" s="260"/>
      <c r="F77" s="90"/>
      <c r="G77" s="232"/>
      <c r="H77" s="120"/>
      <c r="I77" s="120"/>
      <c r="J77" s="120"/>
      <c r="K77" s="120"/>
      <c r="L77" s="120"/>
      <c r="M77" s="120"/>
      <c r="N77" s="127"/>
      <c r="O77" s="127"/>
      <c r="P77" s="127"/>
      <c r="Q77" s="127"/>
      <c r="R77" s="127"/>
      <c r="S77" s="127"/>
      <c r="T77" s="127"/>
      <c r="U77" s="127"/>
      <c r="V77" s="127"/>
      <c r="Z77" s="450"/>
      <c r="AA77" s="72"/>
      <c r="AB77" s="72"/>
    </row>
    <row r="78" spans="2:28" x14ac:dyDescent="0.35">
      <c r="B78" s="666"/>
      <c r="C78" s="260"/>
      <c r="D78" s="115"/>
      <c r="E78" s="260"/>
      <c r="F78" s="90"/>
      <c r="G78" s="232"/>
      <c r="H78" s="120"/>
      <c r="I78" s="120"/>
      <c r="J78" s="120"/>
      <c r="K78" s="120"/>
      <c r="L78" s="120"/>
      <c r="M78" s="120"/>
      <c r="N78" s="127"/>
      <c r="O78" s="127"/>
      <c r="P78" s="127"/>
      <c r="Q78" s="127"/>
      <c r="R78" s="127"/>
      <c r="S78" s="127"/>
      <c r="T78" s="127"/>
      <c r="U78" s="127"/>
      <c r="V78" s="127"/>
      <c r="Z78" s="450"/>
      <c r="AA78" s="72"/>
      <c r="AB78" s="72"/>
    </row>
    <row r="79" spans="2:28" x14ac:dyDescent="0.35">
      <c r="B79" s="666"/>
      <c r="C79" s="260"/>
      <c r="D79" s="115"/>
      <c r="E79" s="260"/>
      <c r="F79" s="90"/>
      <c r="G79" s="232"/>
      <c r="H79" s="120"/>
      <c r="I79" s="120"/>
      <c r="J79" s="120"/>
      <c r="K79" s="120"/>
      <c r="L79" s="120"/>
      <c r="M79" s="120"/>
      <c r="N79" s="127"/>
      <c r="O79" s="127"/>
      <c r="P79" s="127"/>
      <c r="Q79" s="127"/>
      <c r="R79" s="127"/>
      <c r="S79" s="127"/>
      <c r="T79" s="127"/>
      <c r="U79" s="127"/>
      <c r="V79" s="127"/>
      <c r="Z79" s="450"/>
      <c r="AA79" s="72"/>
      <c r="AB79" s="72"/>
    </row>
    <row r="80" spans="2:28" x14ac:dyDescent="0.35">
      <c r="B80" s="666"/>
      <c r="C80" s="260"/>
      <c r="D80" s="115"/>
      <c r="E80" s="260"/>
      <c r="F80" s="90"/>
      <c r="G80" s="232"/>
      <c r="H80" s="120"/>
      <c r="I80" s="120"/>
      <c r="J80" s="120"/>
      <c r="K80" s="120"/>
      <c r="L80" s="120"/>
      <c r="M80" s="120"/>
      <c r="N80" s="127"/>
      <c r="O80" s="127"/>
      <c r="P80" s="127"/>
      <c r="Q80" s="127"/>
      <c r="R80" s="127"/>
      <c r="S80" s="127"/>
      <c r="T80" s="127"/>
      <c r="U80" s="127"/>
      <c r="V80" s="127"/>
      <c r="Z80" s="450"/>
      <c r="AA80" s="72"/>
      <c r="AB80" s="72"/>
    </row>
    <row r="81" spans="2:28" x14ac:dyDescent="0.35">
      <c r="B81" s="666"/>
      <c r="C81" s="260"/>
      <c r="D81" s="115"/>
      <c r="E81" s="260"/>
      <c r="F81" s="90"/>
      <c r="G81" s="232"/>
      <c r="H81" s="120"/>
      <c r="I81" s="120"/>
      <c r="J81" s="120"/>
      <c r="K81" s="120"/>
      <c r="L81" s="120"/>
      <c r="M81" s="120"/>
      <c r="N81" s="127"/>
      <c r="O81" s="127"/>
      <c r="P81" s="127"/>
      <c r="Q81" s="127"/>
      <c r="R81" s="127"/>
      <c r="S81" s="127"/>
      <c r="T81" s="127"/>
      <c r="U81" s="127"/>
      <c r="V81" s="127"/>
      <c r="Z81" s="450"/>
      <c r="AA81" s="72"/>
      <c r="AB81" s="72"/>
    </row>
    <row r="82" spans="2:28" x14ac:dyDescent="0.35">
      <c r="B82" s="666"/>
      <c r="C82" s="260"/>
      <c r="D82" s="115"/>
      <c r="E82" s="260"/>
      <c r="F82" s="90"/>
      <c r="G82" s="232"/>
      <c r="H82" s="120"/>
      <c r="I82" s="120"/>
      <c r="J82" s="120"/>
      <c r="K82" s="120"/>
      <c r="L82" s="120"/>
      <c r="M82" s="120"/>
      <c r="N82" s="127"/>
      <c r="O82" s="127"/>
      <c r="P82" s="127"/>
      <c r="Q82" s="127"/>
      <c r="R82" s="127"/>
      <c r="S82" s="127"/>
      <c r="T82" s="127"/>
      <c r="U82" s="127"/>
      <c r="V82" s="127"/>
      <c r="Z82" s="450"/>
      <c r="AA82" s="72"/>
      <c r="AB82" s="72"/>
    </row>
    <row r="83" spans="2:28" x14ac:dyDescent="0.35">
      <c r="B83" s="666"/>
      <c r="C83" s="260"/>
      <c r="D83" s="115"/>
      <c r="E83" s="260"/>
      <c r="F83" s="90"/>
      <c r="G83" s="232"/>
      <c r="H83" s="120"/>
      <c r="I83" s="120"/>
      <c r="J83" s="120"/>
      <c r="K83" s="120"/>
      <c r="L83" s="120"/>
      <c r="M83" s="120"/>
      <c r="N83" s="127"/>
      <c r="O83" s="127"/>
      <c r="P83" s="127"/>
      <c r="Q83" s="127"/>
      <c r="R83" s="127"/>
      <c r="S83" s="127"/>
      <c r="T83" s="127"/>
      <c r="U83" s="127"/>
      <c r="V83" s="127"/>
      <c r="Z83" s="450"/>
      <c r="AA83" s="72"/>
      <c r="AB83" s="72"/>
    </row>
    <row r="84" spans="2:28" x14ac:dyDescent="0.35">
      <c r="B84" s="666"/>
      <c r="C84" s="260"/>
      <c r="D84" s="115"/>
      <c r="E84" s="260"/>
      <c r="F84" s="90"/>
      <c r="G84" s="232"/>
      <c r="H84" s="120"/>
      <c r="I84" s="120"/>
      <c r="J84" s="120"/>
      <c r="K84" s="120"/>
      <c r="L84" s="120"/>
      <c r="M84" s="120"/>
      <c r="N84" s="127"/>
      <c r="O84" s="127"/>
      <c r="P84" s="127"/>
      <c r="Q84" s="127"/>
      <c r="R84" s="127"/>
      <c r="S84" s="127"/>
      <c r="T84" s="127"/>
      <c r="U84" s="127"/>
      <c r="V84" s="127"/>
      <c r="Z84" s="450"/>
      <c r="AA84" s="72"/>
      <c r="AB84" s="72"/>
    </row>
    <row r="85" spans="2:28" x14ac:dyDescent="0.35">
      <c r="B85" s="666"/>
      <c r="C85" s="260"/>
      <c r="D85" s="115"/>
      <c r="E85" s="260"/>
      <c r="F85" s="90"/>
      <c r="G85" s="232"/>
      <c r="H85" s="120"/>
      <c r="I85" s="120"/>
      <c r="J85" s="120"/>
      <c r="K85" s="120"/>
      <c r="L85" s="120"/>
      <c r="M85" s="120"/>
      <c r="N85" s="127"/>
      <c r="O85" s="127"/>
      <c r="P85" s="127"/>
      <c r="Q85" s="127"/>
      <c r="R85" s="127"/>
      <c r="S85" s="127"/>
      <c r="T85" s="127"/>
      <c r="U85" s="127"/>
      <c r="V85" s="127"/>
      <c r="Z85" s="450"/>
      <c r="AA85" s="72"/>
      <c r="AB85" s="72"/>
    </row>
    <row r="86" spans="2:28" x14ac:dyDescent="0.35">
      <c r="B86" s="666"/>
      <c r="C86" s="260"/>
      <c r="D86" s="115"/>
      <c r="E86" s="260"/>
      <c r="F86" s="90"/>
      <c r="G86" s="232"/>
      <c r="H86" s="120"/>
      <c r="I86" s="120"/>
      <c r="J86" s="120"/>
      <c r="K86" s="120"/>
      <c r="L86" s="120"/>
      <c r="M86" s="120"/>
      <c r="N86" s="127"/>
      <c r="O86" s="127"/>
      <c r="P86" s="127"/>
      <c r="Q86" s="127"/>
      <c r="R86" s="127"/>
      <c r="S86" s="127"/>
      <c r="T86" s="127"/>
      <c r="U86" s="127"/>
      <c r="V86" s="127"/>
      <c r="Z86" s="450"/>
      <c r="AA86" s="72"/>
      <c r="AB86" s="72"/>
    </row>
    <row r="87" spans="2:28" x14ac:dyDescent="0.35">
      <c r="B87" s="666"/>
      <c r="C87" s="260"/>
      <c r="D87" s="115"/>
      <c r="E87" s="260"/>
      <c r="F87" s="90"/>
      <c r="G87" s="232"/>
      <c r="H87" s="120"/>
      <c r="I87" s="120"/>
      <c r="J87" s="120"/>
      <c r="K87" s="120"/>
      <c r="L87" s="120"/>
      <c r="M87" s="120"/>
      <c r="N87" s="127"/>
      <c r="O87" s="127"/>
      <c r="P87" s="127"/>
      <c r="Q87" s="127"/>
      <c r="R87" s="127"/>
      <c r="S87" s="127"/>
      <c r="T87" s="127"/>
      <c r="U87" s="127"/>
      <c r="V87" s="127"/>
      <c r="Z87" s="450"/>
      <c r="AA87" s="72"/>
      <c r="AB87" s="72"/>
    </row>
    <row r="88" spans="2:28" x14ac:dyDescent="0.35">
      <c r="B88" s="666"/>
      <c r="C88" s="260"/>
      <c r="D88" s="115"/>
      <c r="E88" s="260"/>
      <c r="F88" s="90"/>
      <c r="G88" s="232"/>
      <c r="H88" s="120"/>
      <c r="I88" s="120"/>
      <c r="J88" s="120"/>
      <c r="K88" s="120"/>
      <c r="L88" s="120"/>
      <c r="M88" s="120"/>
      <c r="N88" s="127"/>
      <c r="O88" s="127"/>
      <c r="P88" s="127"/>
      <c r="Q88" s="127"/>
      <c r="R88" s="127"/>
      <c r="S88" s="127"/>
      <c r="T88" s="127"/>
      <c r="U88" s="127"/>
      <c r="V88" s="127"/>
      <c r="Z88" s="450"/>
      <c r="AA88" s="72"/>
      <c r="AB88" s="72"/>
    </row>
    <row r="89" spans="2:28" x14ac:dyDescent="0.35">
      <c r="B89" s="666"/>
      <c r="C89" s="260"/>
      <c r="D89" s="115"/>
      <c r="E89" s="260"/>
      <c r="F89" s="90"/>
      <c r="G89" s="232"/>
      <c r="H89" s="120"/>
      <c r="I89" s="120"/>
      <c r="J89" s="120"/>
      <c r="K89" s="120"/>
      <c r="L89" s="120"/>
      <c r="M89" s="120"/>
      <c r="N89" s="127"/>
      <c r="O89" s="127"/>
      <c r="P89" s="127"/>
      <c r="Q89" s="127"/>
      <c r="R89" s="127"/>
      <c r="S89" s="127"/>
      <c r="T89" s="127"/>
      <c r="U89" s="127"/>
      <c r="V89" s="127"/>
      <c r="Z89" s="450"/>
      <c r="AA89" s="72"/>
      <c r="AB89" s="72"/>
    </row>
    <row r="90" spans="2:28" x14ac:dyDescent="0.35">
      <c r="B90" s="666"/>
      <c r="C90" s="260"/>
      <c r="D90" s="115"/>
      <c r="E90" s="260"/>
      <c r="F90" s="90"/>
      <c r="G90" s="232"/>
      <c r="H90" s="120"/>
      <c r="I90" s="120"/>
      <c r="J90" s="120"/>
      <c r="K90" s="120"/>
      <c r="L90" s="120"/>
      <c r="M90" s="120"/>
      <c r="N90" s="127"/>
      <c r="O90" s="127"/>
      <c r="P90" s="127"/>
      <c r="Q90" s="127"/>
      <c r="R90" s="127"/>
      <c r="S90" s="127"/>
      <c r="T90" s="127"/>
      <c r="U90" s="127"/>
      <c r="V90" s="127"/>
      <c r="Z90" s="450"/>
      <c r="AA90" s="72"/>
      <c r="AB90" s="72"/>
    </row>
    <row r="91" spans="2:28" x14ac:dyDescent="0.35">
      <c r="B91" s="666"/>
      <c r="C91" s="260"/>
      <c r="D91" s="115"/>
      <c r="E91" s="260"/>
      <c r="F91" s="90"/>
      <c r="G91" s="232"/>
      <c r="H91" s="120"/>
      <c r="I91" s="120"/>
      <c r="J91" s="120"/>
      <c r="K91" s="120"/>
      <c r="L91" s="120"/>
      <c r="M91" s="120"/>
      <c r="N91" s="127"/>
      <c r="O91" s="127"/>
      <c r="P91" s="127"/>
      <c r="Q91" s="127"/>
      <c r="R91" s="127"/>
      <c r="S91" s="127"/>
      <c r="T91" s="127"/>
      <c r="U91" s="127"/>
      <c r="V91" s="127"/>
      <c r="Z91" s="450"/>
      <c r="AA91" s="72"/>
      <c r="AB91" s="72"/>
    </row>
    <row r="92" spans="2:28" x14ac:dyDescent="0.35">
      <c r="B92" s="666"/>
      <c r="C92" s="260"/>
      <c r="D92" s="115"/>
      <c r="E92" s="260"/>
      <c r="F92" s="90"/>
      <c r="G92" s="232"/>
      <c r="H92" s="120"/>
      <c r="I92" s="120"/>
      <c r="J92" s="120"/>
      <c r="K92" s="120"/>
      <c r="L92" s="120"/>
      <c r="M92" s="120"/>
      <c r="N92" s="127"/>
      <c r="O92" s="127"/>
      <c r="P92" s="127"/>
      <c r="Q92" s="127"/>
      <c r="R92" s="127"/>
      <c r="S92" s="127"/>
      <c r="T92" s="127"/>
      <c r="U92" s="127"/>
      <c r="V92" s="127"/>
      <c r="Z92" s="450"/>
      <c r="AA92" s="72"/>
      <c r="AB92" s="72"/>
    </row>
    <row r="93" spans="2:28" x14ac:dyDescent="0.35">
      <c r="B93" s="666"/>
      <c r="C93" s="260"/>
      <c r="D93" s="115"/>
      <c r="E93" s="260"/>
      <c r="F93" s="90"/>
      <c r="G93" s="232"/>
      <c r="H93" s="120"/>
      <c r="I93" s="120"/>
      <c r="J93" s="120"/>
      <c r="K93" s="120"/>
      <c r="L93" s="120"/>
      <c r="M93" s="120"/>
      <c r="N93" s="127"/>
      <c r="O93" s="127"/>
      <c r="P93" s="127"/>
      <c r="Q93" s="127"/>
      <c r="R93" s="127"/>
      <c r="S93" s="127"/>
      <c r="T93" s="127"/>
      <c r="U93" s="127"/>
      <c r="V93" s="127"/>
      <c r="Z93" s="450"/>
      <c r="AA93" s="72"/>
      <c r="AB93" s="72"/>
    </row>
    <row r="94" spans="2:28" x14ac:dyDescent="0.35">
      <c r="B94" s="666"/>
      <c r="C94" s="260"/>
      <c r="D94" s="115"/>
      <c r="E94" s="260"/>
      <c r="F94" s="90"/>
      <c r="G94" s="232"/>
      <c r="H94" s="120"/>
      <c r="I94" s="120"/>
      <c r="J94" s="120"/>
      <c r="K94" s="120"/>
      <c r="L94" s="120"/>
      <c r="M94" s="120"/>
      <c r="N94" s="127"/>
      <c r="O94" s="127"/>
      <c r="P94" s="127"/>
      <c r="Q94" s="127"/>
      <c r="R94" s="127"/>
      <c r="S94" s="127"/>
      <c r="T94" s="127"/>
      <c r="U94" s="127"/>
      <c r="V94" s="127"/>
      <c r="Z94" s="450"/>
      <c r="AA94" s="72"/>
      <c r="AB94" s="72"/>
    </row>
    <row r="95" spans="2:28" x14ac:dyDescent="0.35">
      <c r="B95" s="666"/>
      <c r="C95" s="260"/>
      <c r="D95" s="115"/>
      <c r="E95" s="260"/>
      <c r="F95" s="90"/>
      <c r="G95" s="232"/>
      <c r="H95" s="120"/>
      <c r="I95" s="120"/>
      <c r="J95" s="120"/>
      <c r="K95" s="120"/>
      <c r="L95" s="120"/>
      <c r="M95" s="120"/>
      <c r="N95" s="127"/>
      <c r="O95" s="127"/>
      <c r="P95" s="127"/>
      <c r="Q95" s="127"/>
      <c r="R95" s="127"/>
      <c r="S95" s="127"/>
      <c r="T95" s="127"/>
      <c r="U95" s="127"/>
      <c r="V95" s="127"/>
      <c r="Z95" s="450"/>
      <c r="AA95" s="72"/>
      <c r="AB95" s="72"/>
    </row>
    <row r="96" spans="2:28" x14ac:dyDescent="0.35">
      <c r="B96" s="666"/>
      <c r="C96" s="260"/>
      <c r="D96" s="115"/>
      <c r="E96" s="260"/>
      <c r="F96" s="90"/>
      <c r="G96" s="232"/>
      <c r="H96" s="120"/>
      <c r="I96" s="120"/>
      <c r="J96" s="120"/>
      <c r="K96" s="120"/>
      <c r="L96" s="120"/>
      <c r="M96" s="120"/>
      <c r="N96" s="127"/>
      <c r="O96" s="127"/>
      <c r="P96" s="127"/>
      <c r="Q96" s="127"/>
      <c r="R96" s="127"/>
      <c r="S96" s="127"/>
      <c r="T96" s="127"/>
      <c r="U96" s="127"/>
      <c r="V96" s="127"/>
      <c r="Z96" s="450"/>
      <c r="AA96" s="72"/>
      <c r="AB96" s="72"/>
    </row>
    <row r="97" spans="2:28" x14ac:dyDescent="0.35">
      <c r="B97" s="666"/>
      <c r="C97" s="260"/>
      <c r="D97" s="115"/>
      <c r="E97" s="260"/>
      <c r="F97" s="90"/>
      <c r="G97" s="232"/>
      <c r="H97" s="120"/>
      <c r="I97" s="120"/>
      <c r="J97" s="120"/>
      <c r="K97" s="120"/>
      <c r="L97" s="120"/>
      <c r="M97" s="120"/>
      <c r="N97" s="127"/>
      <c r="O97" s="127"/>
      <c r="P97" s="127"/>
      <c r="Q97" s="127"/>
      <c r="R97" s="127"/>
      <c r="S97" s="127"/>
      <c r="T97" s="127"/>
      <c r="U97" s="127"/>
      <c r="V97" s="127"/>
      <c r="Z97" s="450"/>
      <c r="AA97" s="72"/>
      <c r="AB97" s="72"/>
    </row>
    <row r="98" spans="2:28" x14ac:dyDescent="0.35">
      <c r="B98" s="666"/>
      <c r="C98" s="260"/>
      <c r="D98" s="115"/>
      <c r="E98" s="260"/>
      <c r="F98" s="90"/>
      <c r="G98" s="232"/>
      <c r="H98" s="120"/>
      <c r="I98" s="120"/>
      <c r="J98" s="120"/>
      <c r="K98" s="120"/>
      <c r="L98" s="120"/>
      <c r="M98" s="120"/>
      <c r="N98" s="127"/>
      <c r="O98" s="127"/>
      <c r="P98" s="127"/>
      <c r="Q98" s="127"/>
      <c r="R98" s="127"/>
      <c r="S98" s="127"/>
      <c r="T98" s="127"/>
      <c r="U98" s="127"/>
      <c r="V98" s="127"/>
      <c r="Z98" s="450"/>
      <c r="AA98" s="72"/>
      <c r="AB98" s="72"/>
    </row>
    <row r="99" spans="2:28" x14ac:dyDescent="0.35">
      <c r="B99" s="666"/>
      <c r="C99" s="260"/>
      <c r="D99" s="115"/>
      <c r="E99" s="260"/>
      <c r="F99" s="90"/>
      <c r="G99" s="232"/>
      <c r="H99" s="120"/>
      <c r="I99" s="120"/>
      <c r="J99" s="120"/>
      <c r="K99" s="120"/>
      <c r="L99" s="120"/>
      <c r="M99" s="120"/>
      <c r="N99" s="127"/>
      <c r="O99" s="127"/>
      <c r="P99" s="127"/>
      <c r="Q99" s="127"/>
      <c r="R99" s="127"/>
      <c r="S99" s="127"/>
      <c r="T99" s="127"/>
      <c r="U99" s="127"/>
      <c r="V99" s="127"/>
      <c r="Z99" s="450"/>
      <c r="AA99" s="72"/>
      <c r="AB99" s="72"/>
    </row>
    <row r="100" spans="2:28" x14ac:dyDescent="0.35">
      <c r="B100" s="666"/>
      <c r="C100" s="260"/>
      <c r="D100" s="115"/>
      <c r="E100" s="260"/>
      <c r="F100" s="90"/>
      <c r="G100" s="232"/>
      <c r="H100" s="120"/>
      <c r="I100" s="120"/>
      <c r="J100" s="120"/>
      <c r="K100" s="120"/>
      <c r="L100" s="120"/>
      <c r="M100" s="120"/>
      <c r="N100" s="127"/>
      <c r="O100" s="127"/>
      <c r="P100" s="127"/>
      <c r="Q100" s="127"/>
      <c r="R100" s="127"/>
      <c r="S100" s="127"/>
      <c r="T100" s="127"/>
      <c r="U100" s="127"/>
      <c r="V100" s="127"/>
      <c r="Z100" s="450"/>
      <c r="AA100" s="72"/>
      <c r="AB100" s="72"/>
    </row>
    <row r="101" spans="2:28" x14ac:dyDescent="0.35">
      <c r="B101" s="666"/>
      <c r="C101" s="260"/>
      <c r="D101" s="115"/>
      <c r="E101" s="260"/>
      <c r="F101" s="90"/>
      <c r="G101" s="232"/>
      <c r="H101" s="120"/>
      <c r="I101" s="120"/>
      <c r="J101" s="120"/>
      <c r="K101" s="120"/>
      <c r="L101" s="120"/>
      <c r="M101" s="120"/>
      <c r="N101" s="127"/>
      <c r="O101" s="127"/>
      <c r="P101" s="127"/>
      <c r="Q101" s="127"/>
      <c r="R101" s="127"/>
      <c r="S101" s="127"/>
      <c r="T101" s="127"/>
      <c r="U101" s="127"/>
      <c r="V101" s="127"/>
      <c r="Z101" s="450"/>
      <c r="AA101" s="72"/>
      <c r="AB101" s="72"/>
    </row>
    <row r="102" spans="2:28" x14ac:dyDescent="0.35">
      <c r="B102" s="666"/>
      <c r="C102" s="260"/>
      <c r="D102" s="115"/>
      <c r="E102" s="260"/>
      <c r="F102" s="90"/>
      <c r="G102" s="232"/>
      <c r="H102" s="120"/>
      <c r="I102" s="120"/>
      <c r="J102" s="120"/>
      <c r="K102" s="120"/>
      <c r="L102" s="120"/>
      <c r="M102" s="120"/>
      <c r="N102" s="127"/>
      <c r="O102" s="127"/>
      <c r="P102" s="127"/>
      <c r="Q102" s="127"/>
      <c r="R102" s="127"/>
      <c r="S102" s="127"/>
      <c r="T102" s="127"/>
      <c r="U102" s="127"/>
      <c r="V102" s="127"/>
      <c r="Z102" s="450"/>
      <c r="AA102" s="72"/>
      <c r="AB102" s="72"/>
    </row>
    <row r="103" spans="2:28" x14ac:dyDescent="0.35">
      <c r="B103" s="666"/>
      <c r="C103" s="260"/>
      <c r="D103" s="115"/>
      <c r="E103" s="260"/>
      <c r="F103" s="90"/>
      <c r="G103" s="232"/>
      <c r="H103" s="120"/>
      <c r="I103" s="120"/>
      <c r="J103" s="120"/>
      <c r="K103" s="120"/>
      <c r="L103" s="120"/>
      <c r="M103" s="120"/>
      <c r="N103" s="127"/>
      <c r="O103" s="127"/>
      <c r="P103" s="127"/>
      <c r="Q103" s="127"/>
      <c r="R103" s="127"/>
      <c r="S103" s="127"/>
      <c r="T103" s="127"/>
      <c r="U103" s="127"/>
      <c r="V103" s="127"/>
      <c r="Z103" s="450"/>
      <c r="AA103" s="72"/>
      <c r="AB103" s="72"/>
    </row>
    <row r="104" spans="2:28" x14ac:dyDescent="0.35">
      <c r="B104" s="666"/>
      <c r="C104" s="260"/>
      <c r="D104" s="115"/>
      <c r="E104" s="260"/>
      <c r="F104" s="90"/>
      <c r="G104" s="232"/>
      <c r="H104" s="120"/>
      <c r="I104" s="120"/>
      <c r="J104" s="120"/>
      <c r="K104" s="120"/>
      <c r="L104" s="120"/>
      <c r="M104" s="120"/>
      <c r="N104" s="127"/>
      <c r="O104" s="127"/>
      <c r="P104" s="127"/>
      <c r="Q104" s="127"/>
      <c r="R104" s="127"/>
      <c r="S104" s="127"/>
      <c r="T104" s="127"/>
      <c r="U104" s="127"/>
      <c r="V104" s="127"/>
      <c r="Z104" s="450"/>
      <c r="AA104" s="72"/>
      <c r="AB104" s="72"/>
    </row>
    <row r="105" spans="2:28" x14ac:dyDescent="0.35">
      <c r="B105" s="666"/>
      <c r="C105" s="260"/>
      <c r="D105" s="115"/>
      <c r="E105" s="260"/>
      <c r="F105" s="90"/>
      <c r="G105" s="232"/>
      <c r="H105" s="120"/>
      <c r="I105" s="120"/>
      <c r="J105" s="120"/>
      <c r="K105" s="120"/>
      <c r="L105" s="120"/>
      <c r="M105" s="120"/>
      <c r="N105" s="127"/>
      <c r="O105" s="127"/>
      <c r="P105" s="127"/>
      <c r="Q105" s="127"/>
      <c r="R105" s="127"/>
      <c r="S105" s="127"/>
      <c r="T105" s="127"/>
      <c r="U105" s="127"/>
      <c r="V105" s="127"/>
      <c r="Z105" s="450"/>
      <c r="AA105" s="72"/>
      <c r="AB105" s="72"/>
    </row>
    <row r="106" spans="2:28" x14ac:dyDescent="0.35">
      <c r="B106" s="666"/>
      <c r="C106" s="260"/>
      <c r="D106" s="115"/>
      <c r="E106" s="260"/>
      <c r="F106" s="90"/>
      <c r="G106" s="232"/>
      <c r="H106" s="120"/>
      <c r="I106" s="120"/>
      <c r="J106" s="120"/>
      <c r="K106" s="120"/>
      <c r="L106" s="120"/>
      <c r="M106" s="120"/>
      <c r="N106" s="127"/>
      <c r="O106" s="127"/>
      <c r="P106" s="127"/>
      <c r="Q106" s="127"/>
      <c r="R106" s="127"/>
      <c r="S106" s="127"/>
      <c r="T106" s="127"/>
      <c r="U106" s="127"/>
      <c r="V106" s="127"/>
      <c r="Z106" s="450"/>
      <c r="AA106" s="72"/>
      <c r="AB106" s="72"/>
    </row>
    <row r="107" spans="2:28" x14ac:dyDescent="0.35">
      <c r="B107" s="666"/>
      <c r="C107" s="260"/>
      <c r="D107" s="115"/>
      <c r="E107" s="260"/>
      <c r="F107" s="90"/>
      <c r="G107" s="232"/>
      <c r="H107" s="120"/>
      <c r="I107" s="120"/>
      <c r="J107" s="120"/>
      <c r="K107" s="120"/>
      <c r="L107" s="120"/>
      <c r="M107" s="120"/>
      <c r="N107" s="127"/>
      <c r="O107" s="127"/>
      <c r="P107" s="127"/>
      <c r="Q107" s="127"/>
      <c r="R107" s="127"/>
      <c r="S107" s="127"/>
      <c r="T107" s="127"/>
      <c r="U107" s="127"/>
      <c r="V107" s="127"/>
      <c r="Z107" s="450"/>
      <c r="AA107" s="72"/>
      <c r="AB107" s="72"/>
    </row>
    <row r="108" spans="2:28" x14ac:dyDescent="0.35">
      <c r="B108" s="666"/>
      <c r="C108" s="260"/>
      <c r="D108" s="115"/>
      <c r="E108" s="260"/>
      <c r="F108" s="90"/>
      <c r="G108" s="232"/>
      <c r="H108" s="120"/>
      <c r="I108" s="120"/>
      <c r="J108" s="120"/>
      <c r="K108" s="120"/>
      <c r="L108" s="120"/>
      <c r="M108" s="120"/>
      <c r="N108" s="127"/>
      <c r="O108" s="127"/>
      <c r="P108" s="127"/>
      <c r="Q108" s="127"/>
      <c r="R108" s="127"/>
      <c r="S108" s="127"/>
      <c r="T108" s="127"/>
      <c r="U108" s="127"/>
      <c r="V108" s="127"/>
      <c r="Z108" s="450"/>
      <c r="AA108" s="72"/>
      <c r="AB108" s="72"/>
    </row>
    <row r="109" spans="2:28" x14ac:dyDescent="0.35">
      <c r="B109" s="666"/>
      <c r="C109" s="260"/>
      <c r="D109" s="115"/>
      <c r="E109" s="260"/>
      <c r="F109" s="90"/>
      <c r="G109" s="232"/>
      <c r="H109" s="120"/>
      <c r="I109" s="120"/>
      <c r="J109" s="120"/>
      <c r="K109" s="120"/>
      <c r="L109" s="120"/>
      <c r="M109" s="120"/>
      <c r="N109" s="127"/>
      <c r="O109" s="127"/>
      <c r="P109" s="127"/>
      <c r="Q109" s="127"/>
      <c r="R109" s="127"/>
      <c r="S109" s="127"/>
      <c r="T109" s="127"/>
      <c r="U109" s="127"/>
      <c r="V109" s="127"/>
      <c r="Z109" s="450"/>
      <c r="AA109" s="72"/>
      <c r="AB109" s="72"/>
    </row>
    <row r="110" spans="2:28" x14ac:dyDescent="0.35">
      <c r="B110" s="666"/>
      <c r="C110" s="260"/>
      <c r="D110" s="115"/>
      <c r="E110" s="260"/>
      <c r="F110" s="90"/>
      <c r="G110" s="232"/>
      <c r="H110" s="120"/>
      <c r="I110" s="120"/>
      <c r="J110" s="120"/>
      <c r="K110" s="120"/>
      <c r="L110" s="120"/>
      <c r="M110" s="120"/>
      <c r="N110" s="127"/>
      <c r="O110" s="127"/>
      <c r="P110" s="127"/>
      <c r="Q110" s="127"/>
      <c r="R110" s="127"/>
      <c r="S110" s="127"/>
      <c r="T110" s="127"/>
      <c r="U110" s="127"/>
      <c r="V110" s="127"/>
      <c r="Z110" s="450"/>
      <c r="AA110" s="72"/>
      <c r="AB110" s="72"/>
    </row>
    <row r="111" spans="2:28" x14ac:dyDescent="0.35">
      <c r="B111" s="666"/>
      <c r="C111" s="260"/>
      <c r="D111" s="115"/>
      <c r="E111" s="260"/>
      <c r="F111" s="90"/>
      <c r="G111" s="232"/>
      <c r="H111" s="120"/>
      <c r="I111" s="120"/>
      <c r="J111" s="120"/>
      <c r="K111" s="120"/>
      <c r="L111" s="120"/>
      <c r="M111" s="120"/>
      <c r="N111" s="127"/>
      <c r="O111" s="127"/>
      <c r="P111" s="127"/>
      <c r="Q111" s="127"/>
      <c r="R111" s="127"/>
      <c r="S111" s="127"/>
      <c r="T111" s="127"/>
      <c r="U111" s="127"/>
      <c r="V111" s="127"/>
      <c r="Z111" s="450"/>
      <c r="AA111" s="72"/>
      <c r="AB111" s="72"/>
    </row>
    <row r="112" spans="2:28" x14ac:dyDescent="0.35">
      <c r="B112" s="666"/>
      <c r="C112" s="260"/>
      <c r="D112" s="115"/>
      <c r="E112" s="260"/>
      <c r="F112" s="90"/>
      <c r="G112" s="232"/>
      <c r="H112" s="120"/>
      <c r="I112" s="120"/>
      <c r="J112" s="120"/>
      <c r="K112" s="120"/>
      <c r="L112" s="120"/>
      <c r="M112" s="120"/>
      <c r="N112" s="127"/>
      <c r="O112" s="127"/>
      <c r="P112" s="127"/>
      <c r="Q112" s="127"/>
      <c r="R112" s="127"/>
      <c r="S112" s="127"/>
      <c r="T112" s="127"/>
      <c r="U112" s="127"/>
      <c r="V112" s="127"/>
      <c r="Z112" s="450"/>
      <c r="AA112" s="72"/>
      <c r="AB112" s="72"/>
    </row>
    <row r="113" spans="2:28" x14ac:dyDescent="0.35">
      <c r="B113" s="666"/>
      <c r="C113" s="260"/>
      <c r="D113" s="115"/>
      <c r="E113" s="260"/>
      <c r="F113" s="90"/>
      <c r="G113" s="232"/>
      <c r="H113" s="120"/>
      <c r="I113" s="120"/>
      <c r="J113" s="120"/>
      <c r="K113" s="120"/>
      <c r="L113" s="120"/>
      <c r="M113" s="120"/>
      <c r="N113" s="127"/>
      <c r="O113" s="127"/>
      <c r="P113" s="127"/>
      <c r="Q113" s="127"/>
      <c r="R113" s="127"/>
      <c r="S113" s="127"/>
      <c r="T113" s="127"/>
      <c r="U113" s="127"/>
      <c r="V113" s="127"/>
      <c r="Z113" s="450"/>
      <c r="AA113" s="72"/>
      <c r="AB113" s="72"/>
    </row>
    <row r="114" spans="2:28" x14ac:dyDescent="0.35">
      <c r="B114" s="666"/>
      <c r="C114" s="260"/>
      <c r="D114" s="115"/>
      <c r="E114" s="260"/>
      <c r="F114" s="90"/>
      <c r="G114" s="232"/>
      <c r="H114" s="120"/>
      <c r="I114" s="120"/>
      <c r="J114" s="120"/>
      <c r="K114" s="120"/>
      <c r="L114" s="120"/>
      <c r="M114" s="120"/>
      <c r="N114" s="127"/>
      <c r="O114" s="127"/>
      <c r="P114" s="127"/>
      <c r="Q114" s="127"/>
      <c r="R114" s="127"/>
      <c r="S114" s="127"/>
      <c r="T114" s="127"/>
      <c r="U114" s="127"/>
      <c r="V114" s="127"/>
      <c r="Z114" s="450"/>
      <c r="AA114" s="72"/>
      <c r="AB114" s="72"/>
    </row>
    <row r="115" spans="2:28" x14ac:dyDescent="0.35">
      <c r="B115" s="666"/>
      <c r="C115" s="260"/>
      <c r="D115" s="115"/>
      <c r="E115" s="260"/>
      <c r="F115" s="90"/>
      <c r="G115" s="232"/>
      <c r="H115" s="120"/>
      <c r="I115" s="120"/>
      <c r="J115" s="120"/>
      <c r="K115" s="120"/>
      <c r="L115" s="120"/>
      <c r="M115" s="120"/>
      <c r="N115" s="127"/>
      <c r="O115" s="127"/>
      <c r="P115" s="127"/>
      <c r="Q115" s="127"/>
      <c r="R115" s="127"/>
      <c r="S115" s="127"/>
      <c r="T115" s="127"/>
      <c r="U115" s="127"/>
      <c r="V115" s="127"/>
      <c r="Z115" s="450"/>
      <c r="AA115" s="72"/>
      <c r="AB115" s="72"/>
    </row>
    <row r="116" spans="2:28" x14ac:dyDescent="0.35">
      <c r="B116" s="666"/>
      <c r="C116" s="260"/>
      <c r="D116" s="115"/>
      <c r="E116" s="260"/>
      <c r="F116" s="90"/>
      <c r="G116" s="232"/>
      <c r="H116" s="120"/>
      <c r="I116" s="120"/>
      <c r="J116" s="120"/>
      <c r="K116" s="120"/>
      <c r="L116" s="120"/>
      <c r="M116" s="120"/>
      <c r="N116" s="127"/>
      <c r="O116" s="127"/>
      <c r="P116" s="127"/>
      <c r="Q116" s="127"/>
      <c r="R116" s="127"/>
      <c r="S116" s="127"/>
      <c r="T116" s="127"/>
      <c r="U116" s="127"/>
      <c r="V116" s="127"/>
      <c r="Z116" s="450"/>
      <c r="AA116" s="72"/>
      <c r="AB116" s="72"/>
    </row>
    <row r="117" spans="2:28" x14ac:dyDescent="0.35">
      <c r="B117" s="666"/>
      <c r="C117" s="260"/>
      <c r="D117" s="115"/>
      <c r="E117" s="260"/>
      <c r="F117" s="90"/>
      <c r="G117" s="232"/>
      <c r="H117" s="120"/>
      <c r="I117" s="120"/>
      <c r="J117" s="120"/>
      <c r="K117" s="120"/>
      <c r="L117" s="120"/>
      <c r="M117" s="120"/>
      <c r="N117" s="127"/>
      <c r="O117" s="127"/>
      <c r="P117" s="127"/>
      <c r="Q117" s="127"/>
      <c r="R117" s="127"/>
      <c r="S117" s="127"/>
      <c r="T117" s="127"/>
      <c r="U117" s="127"/>
      <c r="V117" s="127"/>
      <c r="Z117" s="450"/>
      <c r="AA117" s="72"/>
      <c r="AB117" s="72"/>
    </row>
    <row r="118" spans="2:28" x14ac:dyDescent="0.35">
      <c r="B118" s="666"/>
      <c r="C118" s="260"/>
      <c r="D118" s="115"/>
      <c r="E118" s="260"/>
      <c r="F118" s="90"/>
      <c r="G118" s="232"/>
      <c r="H118" s="120"/>
      <c r="I118" s="120"/>
      <c r="J118" s="120"/>
      <c r="K118" s="120"/>
      <c r="L118" s="120"/>
      <c r="M118" s="120"/>
      <c r="N118" s="127"/>
      <c r="O118" s="127"/>
      <c r="P118" s="127"/>
      <c r="Q118" s="127"/>
      <c r="R118" s="127"/>
      <c r="S118" s="127"/>
      <c r="T118" s="127"/>
      <c r="U118" s="127"/>
      <c r="V118" s="127"/>
      <c r="Z118" s="450"/>
      <c r="AA118" s="72"/>
      <c r="AB118" s="72"/>
    </row>
    <row r="119" spans="2:28" x14ac:dyDescent="0.35">
      <c r="B119" s="666"/>
      <c r="C119" s="260"/>
      <c r="D119" s="115"/>
      <c r="E119" s="260"/>
      <c r="F119" s="90"/>
      <c r="G119" s="232"/>
      <c r="H119" s="120"/>
      <c r="I119" s="120"/>
      <c r="J119" s="120"/>
      <c r="K119" s="120"/>
      <c r="L119" s="120"/>
      <c r="M119" s="120"/>
      <c r="N119" s="127"/>
      <c r="O119" s="127"/>
      <c r="P119" s="127"/>
      <c r="Q119" s="127"/>
      <c r="R119" s="127"/>
      <c r="S119" s="127"/>
      <c r="T119" s="127"/>
      <c r="U119" s="127"/>
      <c r="V119" s="127"/>
      <c r="Z119" s="450"/>
      <c r="AA119" s="72"/>
      <c r="AB119" s="72"/>
    </row>
    <row r="120" spans="2:28" x14ac:dyDescent="0.35">
      <c r="B120" s="666"/>
      <c r="C120" s="260"/>
      <c r="D120" s="115"/>
      <c r="E120" s="260"/>
      <c r="F120" s="90"/>
      <c r="G120" s="232"/>
      <c r="H120" s="120"/>
      <c r="I120" s="120"/>
      <c r="J120" s="120"/>
      <c r="K120" s="120"/>
      <c r="L120" s="120"/>
      <c r="M120" s="120"/>
      <c r="N120" s="127"/>
      <c r="O120" s="127"/>
      <c r="P120" s="127"/>
      <c r="Q120" s="127"/>
      <c r="R120" s="127"/>
      <c r="S120" s="127"/>
      <c r="T120" s="127"/>
      <c r="U120" s="127"/>
      <c r="V120" s="127"/>
      <c r="Z120" s="450"/>
      <c r="AA120" s="72"/>
      <c r="AB120" s="72"/>
    </row>
    <row r="121" spans="2:28" x14ac:dyDescent="0.35">
      <c r="B121" s="666"/>
      <c r="C121" s="260"/>
      <c r="D121" s="115"/>
      <c r="E121" s="260"/>
      <c r="F121" s="90"/>
      <c r="G121" s="232"/>
      <c r="H121" s="120"/>
      <c r="I121" s="120"/>
      <c r="J121" s="120"/>
      <c r="K121" s="120"/>
      <c r="L121" s="120"/>
      <c r="M121" s="120"/>
      <c r="N121" s="127"/>
      <c r="O121" s="127"/>
      <c r="P121" s="127"/>
      <c r="Q121" s="127"/>
      <c r="R121" s="127"/>
      <c r="S121" s="127"/>
      <c r="T121" s="127"/>
      <c r="U121" s="127"/>
      <c r="V121" s="127"/>
      <c r="Z121" s="450"/>
      <c r="AA121" s="72"/>
      <c r="AB121" s="72"/>
    </row>
    <row r="122" spans="2:28" x14ac:dyDescent="0.35">
      <c r="B122" s="666"/>
      <c r="C122" s="260"/>
      <c r="D122" s="115"/>
      <c r="E122" s="260"/>
      <c r="F122" s="90"/>
      <c r="G122" s="232"/>
      <c r="H122" s="120"/>
      <c r="I122" s="120"/>
      <c r="J122" s="120"/>
      <c r="K122" s="120"/>
      <c r="L122" s="120"/>
      <c r="M122" s="120"/>
      <c r="N122" s="127"/>
      <c r="O122" s="127"/>
      <c r="P122" s="127"/>
      <c r="Q122" s="127"/>
      <c r="R122" s="127"/>
      <c r="S122" s="127"/>
      <c r="T122" s="127"/>
      <c r="U122" s="127"/>
      <c r="V122" s="127"/>
      <c r="Z122" s="450"/>
      <c r="AA122" s="72"/>
      <c r="AB122" s="72"/>
    </row>
    <row r="123" spans="2:28" x14ac:dyDescent="0.35">
      <c r="B123" s="666"/>
      <c r="C123" s="260"/>
      <c r="D123" s="115"/>
      <c r="E123" s="260"/>
      <c r="F123" s="90"/>
      <c r="G123" s="232"/>
      <c r="H123" s="120"/>
      <c r="I123" s="120"/>
      <c r="J123" s="120"/>
      <c r="K123" s="120"/>
      <c r="L123" s="120"/>
      <c r="M123" s="120"/>
      <c r="N123" s="127"/>
      <c r="O123" s="127"/>
      <c r="P123" s="127"/>
      <c r="Q123" s="127"/>
      <c r="R123" s="127"/>
      <c r="S123" s="127"/>
      <c r="T123" s="127"/>
      <c r="U123" s="127"/>
      <c r="V123" s="127"/>
      <c r="Z123" s="450"/>
      <c r="AA123" s="72"/>
      <c r="AB123" s="72"/>
    </row>
    <row r="124" spans="2:28" x14ac:dyDescent="0.35">
      <c r="B124" s="666"/>
      <c r="C124" s="260"/>
      <c r="D124" s="115"/>
      <c r="E124" s="260"/>
      <c r="F124" s="90"/>
      <c r="G124" s="232"/>
      <c r="H124" s="120"/>
      <c r="I124" s="120"/>
      <c r="J124" s="120"/>
      <c r="K124" s="120"/>
      <c r="L124" s="120"/>
      <c r="M124" s="120"/>
      <c r="N124" s="127"/>
      <c r="O124" s="127"/>
      <c r="P124" s="127"/>
      <c r="Q124" s="127"/>
      <c r="R124" s="127"/>
      <c r="S124" s="127"/>
      <c r="T124" s="127"/>
      <c r="U124" s="127"/>
      <c r="V124" s="127"/>
      <c r="Z124" s="450"/>
      <c r="AA124" s="72"/>
      <c r="AB124" s="72"/>
    </row>
    <row r="125" spans="2:28" x14ac:dyDescent="0.35">
      <c r="B125" s="666"/>
      <c r="C125" s="260"/>
      <c r="D125" s="115"/>
      <c r="E125" s="260"/>
      <c r="F125" s="90"/>
      <c r="G125" s="232"/>
      <c r="H125" s="120"/>
      <c r="I125" s="120"/>
      <c r="J125" s="120"/>
      <c r="K125" s="120"/>
      <c r="L125" s="120"/>
      <c r="M125" s="120"/>
      <c r="N125" s="127"/>
      <c r="O125" s="127"/>
      <c r="P125" s="127"/>
      <c r="Q125" s="127"/>
      <c r="R125" s="127"/>
      <c r="S125" s="127"/>
      <c r="T125" s="127"/>
      <c r="U125" s="127"/>
      <c r="V125" s="127"/>
      <c r="Z125" s="450"/>
      <c r="AA125" s="72"/>
      <c r="AB125" s="72"/>
    </row>
    <row r="126" spans="2:28" x14ac:dyDescent="0.35">
      <c r="B126" s="666"/>
      <c r="C126" s="260"/>
      <c r="D126" s="115"/>
      <c r="E126" s="260"/>
      <c r="F126" s="90"/>
      <c r="G126" s="232"/>
      <c r="H126" s="120"/>
      <c r="I126" s="120"/>
      <c r="J126" s="120"/>
      <c r="K126" s="120"/>
      <c r="L126" s="120"/>
      <c r="M126" s="120"/>
      <c r="N126" s="127"/>
      <c r="O126" s="127"/>
      <c r="P126" s="127"/>
      <c r="Q126" s="127"/>
      <c r="R126" s="127"/>
      <c r="S126" s="127"/>
      <c r="T126" s="127"/>
      <c r="U126" s="127"/>
      <c r="V126" s="127"/>
      <c r="Z126" s="450"/>
      <c r="AA126" s="72"/>
      <c r="AB126" s="72"/>
    </row>
    <row r="127" spans="2:28" x14ac:dyDescent="0.35">
      <c r="B127" s="666"/>
      <c r="C127" s="260"/>
      <c r="D127" s="115"/>
      <c r="E127" s="260"/>
      <c r="F127" s="90"/>
      <c r="G127" s="232"/>
      <c r="H127" s="120"/>
      <c r="I127" s="120"/>
      <c r="J127" s="120"/>
      <c r="K127" s="120"/>
      <c r="L127" s="120"/>
      <c r="M127" s="120"/>
      <c r="N127" s="127"/>
      <c r="O127" s="127"/>
      <c r="P127" s="127"/>
      <c r="Q127" s="127"/>
      <c r="R127" s="127"/>
      <c r="S127" s="127"/>
      <c r="T127" s="127"/>
      <c r="U127" s="127"/>
      <c r="V127" s="127"/>
      <c r="Z127" s="450"/>
      <c r="AA127" s="72"/>
      <c r="AB127" s="72"/>
    </row>
    <row r="128" spans="2:28" x14ac:dyDescent="0.35">
      <c r="B128" s="666"/>
      <c r="C128" s="260"/>
      <c r="D128" s="115"/>
      <c r="E128" s="260"/>
      <c r="F128" s="90"/>
      <c r="G128" s="232"/>
      <c r="H128" s="120"/>
      <c r="I128" s="120"/>
      <c r="J128" s="120"/>
      <c r="K128" s="120"/>
      <c r="L128" s="120"/>
      <c r="M128" s="120"/>
      <c r="N128" s="127"/>
      <c r="O128" s="127"/>
      <c r="P128" s="127"/>
      <c r="Q128" s="127"/>
      <c r="R128" s="127"/>
      <c r="S128" s="127"/>
      <c r="T128" s="127"/>
      <c r="U128" s="127"/>
      <c r="V128" s="127"/>
      <c r="Z128" s="450"/>
      <c r="AA128" s="72"/>
      <c r="AB128" s="72"/>
    </row>
    <row r="129" spans="2:28" x14ac:dyDescent="0.35">
      <c r="B129" s="666"/>
      <c r="C129" s="260"/>
      <c r="D129" s="115"/>
      <c r="E129" s="260"/>
      <c r="F129" s="90"/>
      <c r="G129" s="232"/>
      <c r="H129" s="120"/>
      <c r="I129" s="120"/>
      <c r="J129" s="120"/>
      <c r="K129" s="120"/>
      <c r="L129" s="120"/>
      <c r="M129" s="120"/>
      <c r="N129" s="127"/>
      <c r="O129" s="127"/>
      <c r="P129" s="127"/>
      <c r="Q129" s="127"/>
      <c r="R129" s="127"/>
      <c r="S129" s="127"/>
      <c r="T129" s="127"/>
      <c r="U129" s="127"/>
      <c r="V129" s="127"/>
      <c r="Z129" s="450"/>
      <c r="AA129" s="72"/>
      <c r="AB129" s="72"/>
    </row>
    <row r="130" spans="2:28" x14ac:dyDescent="0.35">
      <c r="B130" s="666"/>
      <c r="C130" s="260"/>
      <c r="D130" s="115"/>
      <c r="E130" s="260"/>
      <c r="F130" s="90"/>
      <c r="G130" s="232"/>
      <c r="H130" s="120"/>
      <c r="I130" s="120"/>
      <c r="J130" s="120"/>
      <c r="K130" s="120"/>
      <c r="L130" s="120"/>
      <c r="M130" s="120"/>
      <c r="N130" s="127"/>
      <c r="O130" s="127"/>
      <c r="P130" s="127"/>
      <c r="Q130" s="127"/>
      <c r="R130" s="127"/>
      <c r="S130" s="127"/>
      <c r="T130" s="127"/>
      <c r="U130" s="127"/>
      <c r="V130" s="127"/>
      <c r="Z130" s="450"/>
      <c r="AA130" s="72"/>
      <c r="AB130" s="72"/>
    </row>
    <row r="131" spans="2:28" x14ac:dyDescent="0.35">
      <c r="B131" s="666"/>
      <c r="C131" s="260"/>
      <c r="D131" s="115"/>
      <c r="E131" s="260"/>
      <c r="F131" s="90"/>
      <c r="G131" s="232"/>
      <c r="H131" s="120"/>
      <c r="I131" s="120"/>
      <c r="J131" s="120"/>
      <c r="K131" s="120"/>
      <c r="L131" s="120"/>
      <c r="M131" s="120"/>
      <c r="N131" s="127"/>
      <c r="O131" s="127"/>
      <c r="P131" s="127"/>
      <c r="Q131" s="127"/>
      <c r="R131" s="127"/>
      <c r="S131" s="127"/>
      <c r="T131" s="127"/>
      <c r="U131" s="127"/>
      <c r="V131" s="127"/>
      <c r="Z131" s="450"/>
      <c r="AA131" s="72"/>
      <c r="AB131" s="72"/>
    </row>
    <row r="132" spans="2:28" x14ac:dyDescent="0.35">
      <c r="B132" s="666"/>
      <c r="C132" s="260"/>
      <c r="D132" s="115"/>
      <c r="E132" s="260"/>
      <c r="F132" s="90"/>
      <c r="G132" s="232"/>
      <c r="H132" s="120"/>
      <c r="I132" s="120"/>
      <c r="J132" s="120"/>
      <c r="K132" s="120"/>
      <c r="L132" s="120"/>
      <c r="M132" s="120"/>
      <c r="N132" s="127"/>
      <c r="O132" s="127"/>
      <c r="P132" s="127"/>
      <c r="Q132" s="127"/>
      <c r="R132" s="127"/>
      <c r="S132" s="127"/>
      <c r="T132" s="127"/>
      <c r="U132" s="127"/>
      <c r="V132" s="127"/>
      <c r="Z132" s="450"/>
      <c r="AA132" s="72"/>
      <c r="AB132" s="72"/>
    </row>
    <row r="133" spans="2:28" x14ac:dyDescent="0.35">
      <c r="B133" s="666"/>
      <c r="C133" s="260"/>
      <c r="D133" s="115"/>
      <c r="E133" s="260"/>
      <c r="F133" s="90"/>
      <c r="G133" s="232"/>
      <c r="H133" s="120"/>
      <c r="I133" s="120"/>
      <c r="J133" s="120"/>
      <c r="K133" s="120"/>
      <c r="L133" s="120"/>
      <c r="M133" s="120"/>
      <c r="N133" s="127"/>
      <c r="O133" s="127"/>
      <c r="P133" s="127"/>
      <c r="Q133" s="127"/>
      <c r="R133" s="127"/>
      <c r="S133" s="127"/>
      <c r="T133" s="127"/>
      <c r="U133" s="127"/>
      <c r="V133" s="127"/>
      <c r="Z133" s="450"/>
      <c r="AA133" s="72"/>
      <c r="AB133" s="72"/>
    </row>
    <row r="134" spans="2:28" x14ac:dyDescent="0.35">
      <c r="B134" s="666"/>
      <c r="C134" s="260"/>
      <c r="D134" s="115"/>
      <c r="E134" s="260"/>
      <c r="F134" s="90"/>
      <c r="G134" s="232"/>
      <c r="H134" s="120"/>
      <c r="I134" s="120"/>
      <c r="J134" s="120"/>
      <c r="K134" s="120"/>
      <c r="L134" s="120"/>
      <c r="M134" s="120"/>
      <c r="N134" s="127"/>
      <c r="O134" s="127"/>
      <c r="P134" s="127"/>
      <c r="Q134" s="127"/>
      <c r="R134" s="127"/>
      <c r="S134" s="127"/>
      <c r="T134" s="127"/>
      <c r="U134" s="127"/>
      <c r="V134" s="127"/>
      <c r="Z134" s="450"/>
      <c r="AA134" s="72"/>
      <c r="AB134" s="72"/>
    </row>
    <row r="135" spans="2:28" x14ac:dyDescent="0.35">
      <c r="B135" s="666"/>
      <c r="C135" s="260"/>
      <c r="D135" s="115"/>
      <c r="E135" s="260"/>
      <c r="F135" s="90"/>
      <c r="G135" s="232"/>
      <c r="H135" s="120"/>
      <c r="I135" s="120"/>
      <c r="J135" s="120"/>
      <c r="K135" s="120"/>
      <c r="L135" s="120"/>
      <c r="M135" s="120"/>
      <c r="N135" s="127"/>
      <c r="O135" s="127"/>
      <c r="P135" s="127"/>
      <c r="Q135" s="127"/>
      <c r="R135" s="127"/>
      <c r="S135" s="127"/>
      <c r="T135" s="127"/>
      <c r="U135" s="127"/>
      <c r="V135" s="127"/>
      <c r="Z135" s="450"/>
      <c r="AA135" s="72"/>
      <c r="AB135" s="72"/>
    </row>
    <row r="136" spans="2:28" x14ac:dyDescent="0.35">
      <c r="B136" s="666"/>
      <c r="C136" s="260"/>
      <c r="D136" s="115"/>
      <c r="E136" s="260"/>
      <c r="F136" s="90"/>
      <c r="G136" s="232"/>
      <c r="H136" s="120"/>
      <c r="I136" s="120"/>
      <c r="J136" s="120"/>
      <c r="K136" s="120"/>
      <c r="L136" s="120"/>
      <c r="M136" s="120"/>
      <c r="N136" s="127"/>
      <c r="O136" s="127"/>
      <c r="P136" s="127"/>
      <c r="Q136" s="127"/>
      <c r="R136" s="127"/>
      <c r="S136" s="127"/>
      <c r="T136" s="127"/>
      <c r="U136" s="127"/>
      <c r="V136" s="127"/>
      <c r="Z136" s="450"/>
      <c r="AA136" s="72"/>
      <c r="AB136" s="72"/>
    </row>
    <row r="137" spans="2:28" x14ac:dyDescent="0.35">
      <c r="B137" s="666"/>
      <c r="C137" s="260"/>
      <c r="D137" s="115"/>
      <c r="E137" s="260"/>
      <c r="F137" s="90"/>
      <c r="G137" s="232"/>
      <c r="H137" s="120"/>
      <c r="I137" s="120"/>
      <c r="J137" s="120"/>
      <c r="K137" s="120"/>
      <c r="L137" s="120"/>
      <c r="M137" s="120"/>
      <c r="N137" s="127"/>
      <c r="O137" s="127"/>
      <c r="P137" s="127"/>
      <c r="Q137" s="127"/>
      <c r="R137" s="127"/>
      <c r="S137" s="127"/>
      <c r="T137" s="127"/>
      <c r="U137" s="127"/>
      <c r="V137" s="127"/>
      <c r="Z137" s="450"/>
      <c r="AA137" s="72"/>
      <c r="AB137" s="72"/>
    </row>
    <row r="138" spans="2:28" x14ac:dyDescent="0.35">
      <c r="B138" s="666"/>
      <c r="C138" s="260"/>
      <c r="D138" s="115"/>
      <c r="E138" s="260"/>
      <c r="F138" s="90"/>
      <c r="G138" s="232"/>
      <c r="H138" s="120"/>
      <c r="I138" s="120"/>
      <c r="J138" s="120"/>
      <c r="K138" s="120"/>
      <c r="L138" s="120"/>
      <c r="M138" s="120"/>
      <c r="N138" s="127"/>
      <c r="O138" s="127"/>
      <c r="P138" s="127"/>
      <c r="Q138" s="127"/>
      <c r="R138" s="127"/>
      <c r="S138" s="127"/>
      <c r="T138" s="127"/>
      <c r="U138" s="127"/>
      <c r="V138" s="127"/>
      <c r="Z138" s="450"/>
      <c r="AA138" s="72"/>
      <c r="AB138" s="72"/>
    </row>
    <row r="139" spans="2:28" x14ac:dyDescent="0.35">
      <c r="B139" s="666"/>
      <c r="C139" s="260"/>
      <c r="D139" s="115"/>
      <c r="E139" s="260"/>
      <c r="F139" s="90"/>
      <c r="G139" s="232"/>
      <c r="H139" s="120"/>
      <c r="I139" s="120"/>
      <c r="J139" s="120"/>
      <c r="K139" s="120"/>
      <c r="L139" s="120"/>
      <c r="M139" s="120"/>
      <c r="N139" s="127"/>
      <c r="O139" s="127"/>
      <c r="P139" s="127"/>
      <c r="Q139" s="127"/>
      <c r="R139" s="127"/>
      <c r="S139" s="127"/>
      <c r="T139" s="127"/>
      <c r="U139" s="127"/>
      <c r="V139" s="127"/>
      <c r="Z139" s="450"/>
      <c r="AA139" s="72"/>
      <c r="AB139" s="72"/>
    </row>
    <row r="140" spans="2:28" x14ac:dyDescent="0.35">
      <c r="B140" s="666"/>
      <c r="C140" s="260"/>
      <c r="D140" s="115"/>
      <c r="E140" s="260"/>
      <c r="F140" s="90"/>
      <c r="G140" s="232"/>
      <c r="H140" s="120"/>
      <c r="I140" s="120"/>
      <c r="J140" s="120"/>
      <c r="K140" s="120"/>
      <c r="L140" s="120"/>
      <c r="M140" s="120"/>
      <c r="N140" s="127"/>
      <c r="O140" s="127"/>
      <c r="P140" s="127"/>
      <c r="Q140" s="127"/>
      <c r="R140" s="127"/>
      <c r="S140" s="127"/>
      <c r="T140" s="127"/>
      <c r="U140" s="127"/>
      <c r="V140" s="127"/>
      <c r="Z140" s="450"/>
      <c r="AA140" s="72"/>
      <c r="AB140" s="72"/>
    </row>
    <row r="141" spans="2:28" x14ac:dyDescent="0.35">
      <c r="B141" s="666"/>
      <c r="C141" s="260"/>
      <c r="D141" s="115"/>
      <c r="E141" s="260"/>
      <c r="F141" s="90"/>
      <c r="G141" s="232"/>
      <c r="H141" s="120"/>
      <c r="I141" s="120"/>
      <c r="J141" s="120"/>
      <c r="K141" s="120"/>
      <c r="L141" s="120"/>
      <c r="M141" s="120"/>
      <c r="N141" s="127"/>
      <c r="O141" s="127"/>
      <c r="P141" s="127"/>
      <c r="Q141" s="127"/>
      <c r="R141" s="127"/>
      <c r="S141" s="127"/>
      <c r="T141" s="127"/>
      <c r="U141" s="127"/>
      <c r="V141" s="127"/>
      <c r="Z141" s="450"/>
      <c r="AA141" s="72"/>
      <c r="AB141" s="72"/>
    </row>
    <row r="142" spans="2:28" x14ac:dyDescent="0.35">
      <c r="B142" s="666"/>
      <c r="C142" s="260"/>
      <c r="D142" s="115"/>
      <c r="E142" s="260"/>
      <c r="F142" s="90"/>
      <c r="G142" s="232"/>
      <c r="H142" s="120"/>
      <c r="I142" s="120"/>
      <c r="J142" s="120"/>
      <c r="K142" s="120"/>
      <c r="L142" s="120"/>
      <c r="M142" s="120"/>
      <c r="N142" s="127"/>
      <c r="O142" s="127"/>
      <c r="P142" s="127"/>
      <c r="Q142" s="127"/>
      <c r="R142" s="127"/>
      <c r="S142" s="127"/>
      <c r="T142" s="127"/>
      <c r="U142" s="127"/>
      <c r="V142" s="127"/>
      <c r="Z142" s="450"/>
      <c r="AA142" s="72"/>
      <c r="AB142" s="72"/>
    </row>
    <row r="143" spans="2:28" x14ac:dyDescent="0.35">
      <c r="B143" s="666"/>
      <c r="C143" s="260"/>
      <c r="D143" s="115"/>
      <c r="E143" s="260"/>
      <c r="F143" s="90"/>
      <c r="G143" s="232"/>
      <c r="H143" s="120"/>
      <c r="I143" s="120"/>
      <c r="J143" s="120"/>
      <c r="K143" s="120"/>
      <c r="L143" s="120"/>
      <c r="M143" s="120"/>
      <c r="N143" s="127"/>
      <c r="O143" s="127"/>
      <c r="P143" s="127"/>
      <c r="Q143" s="127"/>
      <c r="R143" s="127"/>
      <c r="S143" s="127"/>
      <c r="T143" s="127"/>
      <c r="U143" s="127"/>
      <c r="V143" s="127"/>
      <c r="Z143" s="450"/>
      <c r="AA143" s="72"/>
      <c r="AB143" s="72"/>
    </row>
    <row r="144" spans="2:28" x14ac:dyDescent="0.35">
      <c r="B144" s="120"/>
      <c r="C144" s="120"/>
      <c r="D144" s="120"/>
      <c r="E144" s="120"/>
      <c r="F144" s="120"/>
      <c r="G144" s="120"/>
      <c r="H144" s="120"/>
      <c r="I144" s="120"/>
      <c r="J144" s="120"/>
      <c r="K144" s="120"/>
      <c r="L144" s="120"/>
      <c r="M144" s="120"/>
      <c r="N144" s="127"/>
      <c r="O144" s="127"/>
      <c r="P144" s="127"/>
      <c r="Q144" s="127"/>
      <c r="R144" s="127"/>
      <c r="S144" s="127"/>
      <c r="T144" s="127"/>
      <c r="U144" s="127"/>
      <c r="V144" s="127"/>
      <c r="Z144" s="450"/>
      <c r="AA144" s="72"/>
      <c r="AB144" s="72"/>
    </row>
    <row r="145" spans="2:33" x14ac:dyDescent="0.35">
      <c r="B145" s="457" t="s">
        <v>8775</v>
      </c>
      <c r="C145" s="120"/>
      <c r="D145" s="120"/>
      <c r="E145" s="120"/>
      <c r="F145" s="120"/>
      <c r="G145" s="120"/>
      <c r="H145" s="120"/>
      <c r="I145" s="120"/>
      <c r="J145" s="120"/>
      <c r="K145" s="120"/>
      <c r="L145" s="120"/>
      <c r="M145" s="129" t="s">
        <v>4306</v>
      </c>
      <c r="N145" s="127"/>
      <c r="O145" s="127"/>
      <c r="P145" s="127"/>
      <c r="Q145" s="127"/>
      <c r="R145" s="127"/>
      <c r="S145" s="127"/>
      <c r="T145" s="127"/>
      <c r="U145" s="127"/>
      <c r="V145" s="127"/>
      <c r="Z145" s="450"/>
      <c r="AA145" s="72"/>
      <c r="AB145" s="72"/>
    </row>
    <row r="146" spans="2:33" x14ac:dyDescent="0.35">
      <c r="B146" s="457"/>
      <c r="C146" s="120"/>
      <c r="D146" s="120"/>
      <c r="E146" s="120"/>
      <c r="F146" s="120"/>
      <c r="G146" s="120"/>
      <c r="H146" s="120"/>
      <c r="I146" s="120"/>
      <c r="J146" s="120"/>
      <c r="K146" s="120"/>
      <c r="L146" s="120"/>
      <c r="M146" s="690"/>
      <c r="N146" s="127"/>
      <c r="O146" s="127"/>
      <c r="P146" s="127"/>
      <c r="Q146" s="127"/>
      <c r="R146" s="127"/>
      <c r="S146" s="127"/>
      <c r="T146" s="127"/>
      <c r="U146" s="127"/>
      <c r="V146" s="127"/>
      <c r="Z146" s="450"/>
      <c r="AA146" s="72"/>
      <c r="AB146" s="72"/>
    </row>
    <row r="147" spans="2:33" x14ac:dyDescent="0.35">
      <c r="B147" s="120"/>
      <c r="C147" s="120"/>
      <c r="D147" s="120"/>
      <c r="E147" s="120"/>
      <c r="F147" s="120"/>
      <c r="G147" s="120"/>
      <c r="H147" s="120"/>
      <c r="I147" s="120"/>
      <c r="J147" s="120"/>
      <c r="K147" s="120"/>
      <c r="L147" s="120"/>
      <c r="M147" s="120"/>
      <c r="N147" s="127"/>
      <c r="O147" s="127"/>
      <c r="P147" s="127"/>
      <c r="Q147" s="127"/>
      <c r="R147" s="127"/>
      <c r="S147" s="127"/>
      <c r="T147" s="127"/>
      <c r="U147" s="127"/>
      <c r="V147" s="127"/>
      <c r="Z147" s="450"/>
      <c r="AA147" s="72"/>
      <c r="AB147" s="72"/>
    </row>
    <row r="148" spans="2:33" ht="118.5" customHeight="1" x14ac:dyDescent="0.35">
      <c r="B148" s="445" t="s">
        <v>8709</v>
      </c>
      <c r="C148" s="445" t="s">
        <v>8710</v>
      </c>
      <c r="D148" s="445" t="s">
        <v>8714</v>
      </c>
      <c r="E148" s="445" t="s">
        <v>8711</v>
      </c>
      <c r="F148" s="445" t="s">
        <v>8712</v>
      </c>
      <c r="G148" s="478" t="s">
        <v>8887</v>
      </c>
      <c r="H148" s="478" t="s">
        <v>8886</v>
      </c>
      <c r="I148" s="478" t="s">
        <v>8885</v>
      </c>
      <c r="J148" s="445" t="s">
        <v>8883</v>
      </c>
      <c r="K148" s="445" t="s">
        <v>8884</v>
      </c>
      <c r="L148" s="445" t="s">
        <v>9094</v>
      </c>
      <c r="M148" s="445" t="s">
        <v>9095</v>
      </c>
      <c r="N148" s="127"/>
      <c r="O148" s="127"/>
      <c r="P148" s="127"/>
      <c r="Q148" s="127"/>
      <c r="R148" s="127"/>
      <c r="S148" s="127"/>
      <c r="T148" s="127"/>
      <c r="U148" s="127"/>
      <c r="V148" s="127"/>
      <c r="Z148" s="450"/>
      <c r="AA148" s="72"/>
      <c r="AB148" s="72"/>
    </row>
    <row r="149" spans="2:33" s="476" customFormat="1" x14ac:dyDescent="0.35">
      <c r="B149" s="398"/>
      <c r="C149" s="398"/>
      <c r="D149" s="398"/>
      <c r="E149" s="398"/>
      <c r="F149" s="399"/>
      <c r="G149" s="399"/>
      <c r="H149" s="399"/>
      <c r="I149" s="399"/>
      <c r="J149" s="258"/>
      <c r="K149" s="332"/>
      <c r="L149" s="258"/>
      <c r="M149" s="332"/>
      <c r="N149" s="472"/>
      <c r="O149" s="472"/>
      <c r="P149" s="472"/>
      <c r="Q149" s="472"/>
      <c r="R149" s="472"/>
      <c r="S149" s="472"/>
      <c r="T149" s="472"/>
      <c r="U149" s="472"/>
      <c r="V149" s="472"/>
      <c r="W149" s="473"/>
      <c r="X149" s="473"/>
      <c r="Y149" s="473"/>
      <c r="Z149" s="474"/>
      <c r="AA149" s="475"/>
      <c r="AB149" s="475"/>
      <c r="AC149" s="473"/>
      <c r="AD149" s="473"/>
      <c r="AE149" s="473"/>
      <c r="AF149" s="473"/>
    </row>
    <row r="150" spans="2:33" x14ac:dyDescent="0.35">
      <c r="B150" s="120"/>
      <c r="C150" s="120"/>
      <c r="D150" s="120"/>
      <c r="E150" s="120"/>
      <c r="F150" s="120"/>
      <c r="G150" s="120"/>
      <c r="H150" s="120"/>
      <c r="I150" s="120"/>
      <c r="J150" s="120"/>
      <c r="K150" s="120"/>
      <c r="L150" s="120"/>
      <c r="M150" s="120"/>
      <c r="N150" s="127"/>
      <c r="O150" s="127"/>
      <c r="P150" s="127"/>
      <c r="Q150" s="127"/>
      <c r="R150" s="127"/>
      <c r="S150" s="127"/>
      <c r="T150" s="127"/>
      <c r="U150" s="127"/>
      <c r="V150" s="127"/>
      <c r="Z150" s="450"/>
      <c r="AA150" s="72"/>
      <c r="AB150" s="72"/>
    </row>
    <row r="151" spans="2:33" x14ac:dyDescent="0.35">
      <c r="B151" s="457" t="s">
        <v>8776</v>
      </c>
      <c r="C151" s="120"/>
      <c r="D151" s="120"/>
      <c r="E151" s="129" t="s">
        <v>4306</v>
      </c>
      <c r="F151" s="120"/>
      <c r="G151" s="120"/>
      <c r="H151" s="120"/>
      <c r="I151" s="120"/>
      <c r="J151" s="120"/>
      <c r="K151" s="120"/>
      <c r="L151" s="120"/>
      <c r="M151" s="120"/>
      <c r="N151" s="127"/>
      <c r="O151" s="127"/>
      <c r="P151" s="127"/>
      <c r="Q151" s="127"/>
      <c r="R151" s="127"/>
      <c r="S151" s="127"/>
      <c r="T151" s="127"/>
      <c r="U151" s="127"/>
      <c r="V151" s="127"/>
      <c r="Z151" s="450"/>
      <c r="AA151" s="72"/>
      <c r="AB151" s="72"/>
    </row>
    <row r="152" spans="2:33" x14ac:dyDescent="0.35">
      <c r="B152" s="457"/>
      <c r="C152" s="120"/>
      <c r="D152" s="120"/>
      <c r="E152" s="690"/>
      <c r="F152" s="120"/>
      <c r="G152" s="120"/>
      <c r="H152" s="120"/>
      <c r="I152" s="120"/>
      <c r="J152" s="120"/>
      <c r="K152" s="120"/>
      <c r="L152" s="120"/>
      <c r="M152" s="120"/>
      <c r="N152" s="127"/>
      <c r="O152" s="127"/>
      <c r="P152" s="127"/>
      <c r="Q152" s="127"/>
      <c r="R152" s="127"/>
      <c r="S152" s="127"/>
      <c r="T152" s="127"/>
      <c r="U152" s="127"/>
      <c r="V152" s="127"/>
      <c r="Z152" s="450"/>
      <c r="AA152" s="72"/>
      <c r="AB152" s="72"/>
    </row>
    <row r="153" spans="2:33" x14ac:dyDescent="0.35">
      <c r="B153" s="120"/>
      <c r="C153" s="120"/>
      <c r="D153" s="120"/>
      <c r="E153" s="120"/>
      <c r="F153" s="120"/>
      <c r="G153" s="120"/>
      <c r="H153" s="120"/>
      <c r="I153" s="120"/>
      <c r="J153" s="120"/>
      <c r="K153" s="120"/>
      <c r="L153" s="120"/>
      <c r="M153" s="120"/>
      <c r="N153" s="127"/>
      <c r="O153" s="127"/>
      <c r="P153" s="127"/>
      <c r="Q153" s="127"/>
      <c r="R153" s="127"/>
      <c r="S153" s="127"/>
      <c r="T153" s="127"/>
      <c r="U153" s="127"/>
      <c r="V153" s="127"/>
      <c r="Z153" s="450"/>
      <c r="AA153" s="72"/>
      <c r="AB153" s="72"/>
    </row>
    <row r="154" spans="2:33" ht="124.5" customHeight="1" x14ac:dyDescent="0.35">
      <c r="B154" s="478" t="s">
        <v>8890</v>
      </c>
      <c r="C154" s="445" t="s">
        <v>8713</v>
      </c>
      <c r="D154" s="445" t="s">
        <v>8888</v>
      </c>
      <c r="E154" s="445" t="s">
        <v>8889</v>
      </c>
      <c r="F154" s="120"/>
      <c r="G154" s="120"/>
      <c r="H154" s="120"/>
      <c r="I154" s="120"/>
      <c r="J154" s="120"/>
      <c r="K154" s="120"/>
      <c r="L154" s="120"/>
      <c r="M154" s="120"/>
      <c r="N154" s="127"/>
      <c r="O154" s="127"/>
      <c r="P154" s="127"/>
      <c r="Q154" s="127"/>
      <c r="R154" s="127"/>
      <c r="S154" s="127"/>
      <c r="T154" s="127"/>
      <c r="U154" s="127"/>
      <c r="V154" s="127"/>
      <c r="Z154" s="450"/>
      <c r="AA154" s="72"/>
      <c r="AB154" s="72"/>
    </row>
    <row r="155" spans="2:33" x14ac:dyDescent="0.35">
      <c r="B155" s="115"/>
      <c r="C155" s="322"/>
      <c r="D155" s="90"/>
      <c r="E155" s="232"/>
      <c r="F155" s="120"/>
      <c r="G155" s="120"/>
      <c r="H155" s="120"/>
      <c r="I155" s="120"/>
      <c r="J155" s="120"/>
      <c r="K155" s="120"/>
      <c r="L155" s="120"/>
      <c r="M155" s="120"/>
      <c r="N155" s="127"/>
      <c r="O155" s="127"/>
      <c r="P155" s="127"/>
      <c r="Q155" s="127"/>
      <c r="R155" s="127"/>
      <c r="S155" s="127"/>
      <c r="T155" s="127"/>
      <c r="U155" s="127"/>
      <c r="V155" s="127"/>
      <c r="AA155" s="56"/>
    </row>
    <row r="156" spans="2:33" ht="14.5" x14ac:dyDescent="0.35">
      <c r="B156" s="335"/>
      <c r="C156" s="335"/>
      <c r="D156" s="335"/>
      <c r="E156" s="335"/>
      <c r="F156" s="120"/>
      <c r="G156" s="120"/>
      <c r="H156" s="120"/>
      <c r="I156" s="120"/>
      <c r="J156" s="120"/>
      <c r="K156" s="120"/>
      <c r="L156" s="120"/>
      <c r="M156" s="120"/>
      <c r="N156" s="127"/>
      <c r="O156" s="127"/>
      <c r="P156" s="127"/>
      <c r="Q156" s="127"/>
      <c r="R156" s="127"/>
      <c r="S156" s="127"/>
      <c r="T156" s="127"/>
      <c r="U156" s="127"/>
      <c r="V156" s="127"/>
      <c r="AA156" s="72"/>
    </row>
    <row r="157" spans="2:33" x14ac:dyDescent="0.35">
      <c r="B157" s="457" t="s">
        <v>9163</v>
      </c>
      <c r="C157" s="127"/>
      <c r="D157" s="127"/>
      <c r="E157" s="127"/>
      <c r="F157" s="127"/>
      <c r="G157" s="127"/>
      <c r="H157" s="127"/>
      <c r="I157" s="129" t="s">
        <v>4306</v>
      </c>
      <c r="J157" s="127"/>
      <c r="L157" s="127"/>
      <c r="M157" s="127"/>
      <c r="N157" s="127"/>
      <c r="O157" s="127"/>
      <c r="P157" s="127"/>
      <c r="Q157" s="127"/>
      <c r="R157" s="127"/>
      <c r="S157" s="127"/>
      <c r="T157" s="127"/>
      <c r="U157" s="127"/>
      <c r="V157" s="127"/>
    </row>
    <row r="158" spans="2:33" x14ac:dyDescent="0.35">
      <c r="B158" s="457"/>
      <c r="C158" s="127"/>
      <c r="D158" s="127"/>
      <c r="E158" s="127"/>
      <c r="F158" s="127"/>
      <c r="G158" s="127"/>
      <c r="H158" s="127"/>
      <c r="I158" s="127"/>
      <c r="J158" s="127"/>
      <c r="K158" s="690"/>
      <c r="L158" s="127"/>
      <c r="M158" s="127"/>
      <c r="N158" s="127"/>
      <c r="O158" s="127"/>
      <c r="P158" s="127"/>
      <c r="Q158" s="127"/>
      <c r="R158" s="127"/>
      <c r="S158" s="127"/>
      <c r="T158" s="127"/>
      <c r="U158" s="127"/>
      <c r="V158" s="127"/>
    </row>
    <row r="159" spans="2:33" x14ac:dyDescent="0.35">
      <c r="B159" s="296" t="str">
        <f ca="1">IF(ISERROR(U9),"",IF(U9&gt;0,$AA$4,""))</f>
        <v/>
      </c>
      <c r="J159" s="127"/>
      <c r="K159" s="127"/>
      <c r="L159" s="127"/>
      <c r="M159" s="127"/>
      <c r="N159" s="127"/>
      <c r="O159" s="127"/>
      <c r="P159" s="127"/>
      <c r="Q159" s="127"/>
      <c r="R159" s="127"/>
      <c r="S159" s="127"/>
      <c r="T159" s="127"/>
      <c r="U159" s="127"/>
      <c r="V159" s="127"/>
    </row>
    <row r="160" spans="2:33" ht="91.5" customHeight="1" x14ac:dyDescent="0.35">
      <c r="B160" s="447" t="s">
        <v>9096</v>
      </c>
      <c r="C160" s="447" t="s">
        <v>9162</v>
      </c>
      <c r="D160" s="423" t="s">
        <v>3920</v>
      </c>
      <c r="E160" s="441" t="s">
        <v>9045</v>
      </c>
      <c r="F160" s="441" t="s">
        <v>8786</v>
      </c>
      <c r="G160" s="826" t="s">
        <v>8992</v>
      </c>
      <c r="H160" s="827"/>
      <c r="I160" s="828"/>
      <c r="K160" s="127"/>
      <c r="L160" s="127"/>
      <c r="M160" s="127"/>
      <c r="N160" s="127"/>
      <c r="O160" s="127"/>
      <c r="P160" s="127"/>
      <c r="Q160" s="127"/>
      <c r="R160" s="127"/>
      <c r="S160" s="127"/>
      <c r="T160" s="127"/>
      <c r="U160" s="127"/>
      <c r="V160" s="127"/>
      <c r="W160" s="127"/>
      <c r="Y160" s="56"/>
      <c r="AG160" s="55"/>
    </row>
    <row r="161" spans="2:33" x14ac:dyDescent="0.35">
      <c r="B161" s="646"/>
      <c r="C161" s="646"/>
      <c r="D161" s="646"/>
      <c r="E161" s="646"/>
      <c r="F161" s="381"/>
      <c r="G161" s="820"/>
      <c r="H161" s="821"/>
      <c r="I161" s="822"/>
      <c r="K161" s="127"/>
      <c r="L161" s="127"/>
      <c r="M161" s="127"/>
      <c r="N161" s="127"/>
      <c r="O161" s="127"/>
      <c r="P161" s="127"/>
      <c r="Q161" s="127"/>
      <c r="R161" s="127"/>
      <c r="S161" s="127"/>
      <c r="T161" s="127"/>
      <c r="U161" s="127"/>
      <c r="V161" s="127"/>
      <c r="W161" s="127"/>
      <c r="Y161" s="56"/>
      <c r="AG161" s="55"/>
    </row>
    <row r="162" spans="2:33" x14ac:dyDescent="0.35">
      <c r="B162" s="646"/>
      <c r="C162" s="646"/>
      <c r="D162" s="646"/>
      <c r="E162" s="646"/>
      <c r="F162" s="381"/>
      <c r="G162" s="820"/>
      <c r="H162" s="821"/>
      <c r="I162" s="822"/>
      <c r="K162" s="127"/>
      <c r="L162" s="127"/>
      <c r="M162" s="127"/>
      <c r="N162" s="127"/>
      <c r="O162" s="127"/>
      <c r="P162" s="127"/>
      <c r="Q162" s="127"/>
      <c r="R162" s="127"/>
      <c r="S162" s="127"/>
      <c r="T162" s="127"/>
      <c r="U162" s="127"/>
      <c r="V162" s="127"/>
      <c r="W162" s="127"/>
      <c r="AG162" s="55"/>
    </row>
    <row r="163" spans="2:33" x14ac:dyDescent="0.35">
      <c r="B163" s="646"/>
      <c r="C163" s="646"/>
      <c r="D163" s="646"/>
      <c r="E163" s="646"/>
      <c r="F163" s="381"/>
      <c r="G163" s="820"/>
      <c r="H163" s="821"/>
      <c r="I163" s="822"/>
      <c r="K163" s="127"/>
      <c r="L163" s="127"/>
      <c r="M163" s="127"/>
      <c r="N163" s="127"/>
      <c r="O163" s="127"/>
      <c r="P163" s="127"/>
      <c r="Q163" s="127"/>
      <c r="R163" s="127"/>
      <c r="S163" s="127"/>
      <c r="T163" s="127"/>
      <c r="U163" s="127"/>
      <c r="V163" s="127"/>
      <c r="W163" s="127"/>
      <c r="AG163" s="55"/>
    </row>
    <row r="164" spans="2:33" x14ac:dyDescent="0.35">
      <c r="B164" s="646"/>
      <c r="C164" s="646"/>
      <c r="D164" s="646"/>
      <c r="E164" s="646"/>
      <c r="F164" s="381"/>
      <c r="G164" s="820"/>
      <c r="H164" s="821"/>
      <c r="I164" s="822"/>
      <c r="K164" s="127"/>
      <c r="L164" s="127"/>
      <c r="M164" s="127"/>
      <c r="N164" s="127"/>
      <c r="O164" s="127"/>
      <c r="P164" s="127"/>
      <c r="Q164" s="127"/>
      <c r="R164" s="127"/>
      <c r="S164" s="127"/>
      <c r="T164" s="127"/>
      <c r="U164" s="127"/>
      <c r="V164" s="127"/>
      <c r="W164" s="127"/>
      <c r="AG164" s="55"/>
    </row>
    <row r="165" spans="2:33" x14ac:dyDescent="0.35">
      <c r="B165" s="646"/>
      <c r="C165" s="646"/>
      <c r="D165" s="646"/>
      <c r="E165" s="646"/>
      <c r="F165" s="381"/>
      <c r="G165" s="820"/>
      <c r="H165" s="821"/>
      <c r="I165" s="822"/>
      <c r="K165" s="127"/>
      <c r="L165" s="127"/>
      <c r="M165" s="127"/>
      <c r="N165" s="127"/>
      <c r="O165" s="127"/>
      <c r="P165" s="127"/>
      <c r="Q165" s="127"/>
      <c r="R165" s="127"/>
      <c r="S165" s="127"/>
      <c r="T165" s="127"/>
      <c r="U165" s="127"/>
      <c r="V165" s="127"/>
      <c r="W165" s="127"/>
      <c r="AG165" s="55"/>
    </row>
    <row r="166" spans="2:33" x14ac:dyDescent="0.35">
      <c r="B166" s="646"/>
      <c r="C166" s="646"/>
      <c r="D166" s="646"/>
      <c r="E166" s="646"/>
      <c r="F166" s="381"/>
      <c r="G166" s="820"/>
      <c r="H166" s="821"/>
      <c r="I166" s="822"/>
      <c r="K166" s="127"/>
      <c r="L166" s="127"/>
      <c r="M166" s="127"/>
      <c r="N166" s="127"/>
      <c r="O166" s="127"/>
      <c r="P166" s="127"/>
      <c r="Q166" s="127"/>
      <c r="R166" s="127"/>
      <c r="S166" s="127"/>
      <c r="T166" s="127"/>
      <c r="U166" s="127"/>
      <c r="V166" s="127"/>
      <c r="W166" s="127"/>
      <c r="AG166" s="55"/>
    </row>
    <row r="167" spans="2:33" x14ac:dyDescent="0.35">
      <c r="B167" s="646"/>
      <c r="C167" s="646"/>
      <c r="D167" s="646"/>
      <c r="E167" s="646"/>
      <c r="F167" s="381"/>
      <c r="G167" s="820"/>
      <c r="H167" s="821"/>
      <c r="I167" s="822"/>
      <c r="K167" s="127"/>
      <c r="L167" s="127"/>
      <c r="M167" s="127"/>
      <c r="N167" s="127"/>
      <c r="O167" s="127"/>
      <c r="P167" s="127"/>
      <c r="Q167" s="127"/>
      <c r="R167" s="127"/>
      <c r="S167" s="127"/>
      <c r="T167" s="127"/>
      <c r="U167" s="127"/>
      <c r="V167" s="127"/>
      <c r="W167" s="127"/>
      <c r="Z167" s="239"/>
      <c r="AG167" s="55"/>
    </row>
    <row r="168" spans="2:33" ht="14.5" x14ac:dyDescent="0.35">
      <c r="B168" s="646"/>
      <c r="C168" s="646"/>
      <c r="D168" s="646"/>
      <c r="E168" s="646"/>
      <c r="F168" s="381"/>
      <c r="G168" s="820"/>
      <c r="H168" s="821"/>
      <c r="I168" s="822"/>
      <c r="K168" s="127"/>
      <c r="L168" s="127"/>
      <c r="M168" s="127"/>
      <c r="N168" s="127"/>
      <c r="O168" s="127"/>
      <c r="P168" s="127"/>
      <c r="Q168" s="127"/>
      <c r="R168" s="127"/>
      <c r="S168" s="127"/>
      <c r="T168" s="127"/>
      <c r="U168" s="127"/>
      <c r="V168" s="127"/>
      <c r="W168" s="127"/>
      <c r="Z168" s="335"/>
      <c r="AG168" s="55"/>
    </row>
    <row r="169" spans="2:33" ht="14.5" x14ac:dyDescent="0.35">
      <c r="B169" s="646"/>
      <c r="C169" s="646"/>
      <c r="D169" s="646"/>
      <c r="E169" s="646"/>
      <c r="F169" s="381"/>
      <c r="G169" s="820"/>
      <c r="H169" s="821"/>
      <c r="I169" s="822"/>
      <c r="K169" s="127"/>
      <c r="L169" s="127"/>
      <c r="M169" s="127"/>
      <c r="N169" s="127"/>
      <c r="O169" s="127"/>
      <c r="P169" s="127"/>
      <c r="Q169" s="127"/>
      <c r="R169" s="127"/>
      <c r="S169" s="127"/>
      <c r="T169" s="127"/>
      <c r="U169" s="127"/>
      <c r="V169" s="127"/>
      <c r="W169" s="127"/>
      <c r="Z169" s="335"/>
      <c r="AG169" s="55"/>
    </row>
    <row r="170" spans="2:33" ht="14.5" x14ac:dyDescent="0.35">
      <c r="B170" s="646"/>
      <c r="C170" s="646"/>
      <c r="D170" s="646"/>
      <c r="E170" s="646"/>
      <c r="F170" s="381"/>
      <c r="G170" s="820"/>
      <c r="H170" s="821"/>
      <c r="I170" s="822"/>
      <c r="K170" s="127"/>
      <c r="L170" s="127"/>
      <c r="M170" s="127"/>
      <c r="N170" s="127"/>
      <c r="O170" s="127"/>
      <c r="P170" s="127"/>
      <c r="Q170" s="127"/>
      <c r="R170" s="127"/>
      <c r="S170" s="127"/>
      <c r="T170" s="127"/>
      <c r="U170" s="127"/>
      <c r="V170" s="127"/>
      <c r="W170" s="127"/>
      <c r="Z170" s="335"/>
      <c r="AG170" s="55"/>
    </row>
    <row r="171" spans="2:33" ht="14.5" x14ac:dyDescent="0.35">
      <c r="B171" s="127"/>
      <c r="C171" s="127"/>
      <c r="D171" s="127"/>
      <c r="E171" s="127"/>
      <c r="F171" s="127"/>
      <c r="G171" s="127"/>
      <c r="H171" s="127"/>
      <c r="I171" s="127"/>
      <c r="J171" s="127"/>
      <c r="K171" s="127"/>
      <c r="L171" s="127"/>
      <c r="M171" s="127"/>
      <c r="N171" s="127"/>
      <c r="O171" s="127"/>
      <c r="P171" s="127"/>
      <c r="Q171" s="127"/>
      <c r="R171" s="127"/>
      <c r="S171" s="127"/>
      <c r="T171" s="127"/>
      <c r="U171" s="127"/>
      <c r="V171" s="127"/>
      <c r="Y171" s="335"/>
    </row>
    <row r="172" spans="2:33" x14ac:dyDescent="0.35">
      <c r="B172" s="457" t="s">
        <v>9164</v>
      </c>
      <c r="C172" s="127"/>
      <c r="D172" s="127"/>
      <c r="E172" s="127"/>
      <c r="F172" s="127"/>
      <c r="G172" s="127"/>
      <c r="H172" s="129" t="s">
        <v>4306</v>
      </c>
      <c r="I172" s="127"/>
      <c r="J172" s="127"/>
      <c r="K172" s="127"/>
      <c r="L172" s="127"/>
      <c r="M172" s="127"/>
      <c r="N172" s="127"/>
      <c r="O172" s="127"/>
      <c r="P172" s="127"/>
      <c r="Q172" s="127"/>
      <c r="R172" s="127"/>
      <c r="S172" s="127"/>
      <c r="T172" s="127"/>
      <c r="U172" s="127"/>
      <c r="V172" s="127"/>
    </row>
    <row r="173" spans="2:33" ht="14.5" x14ac:dyDescent="0.35">
      <c r="B173" s="127"/>
      <c r="C173" s="127"/>
      <c r="D173" s="127"/>
      <c r="E173" s="127"/>
      <c r="F173" s="127"/>
      <c r="G173" s="127"/>
      <c r="H173" s="127"/>
      <c r="I173" s="127"/>
      <c r="J173" s="127"/>
      <c r="K173" s="127"/>
      <c r="L173" s="127"/>
      <c r="M173" s="127"/>
      <c r="N173" s="127"/>
      <c r="O173" s="127"/>
      <c r="P173" s="127"/>
      <c r="Q173" s="127"/>
      <c r="R173" s="127"/>
      <c r="S173" s="127"/>
      <c r="T173" s="127"/>
      <c r="U173" s="127"/>
      <c r="V173" s="127"/>
      <c r="Y173" s="335"/>
    </row>
    <row r="174" spans="2:33" ht="14.5" x14ac:dyDescent="0.35">
      <c r="B174" s="127"/>
      <c r="C174" s="127"/>
      <c r="D174" s="127"/>
      <c r="E174" s="127"/>
      <c r="F174" s="127"/>
      <c r="G174" s="127"/>
      <c r="H174" s="127"/>
      <c r="I174" s="127"/>
      <c r="J174" s="127"/>
      <c r="K174" s="127"/>
      <c r="L174" s="127"/>
      <c r="M174" s="127"/>
      <c r="N174" s="127"/>
      <c r="O174" s="127"/>
      <c r="P174" s="127"/>
      <c r="Q174" s="127"/>
      <c r="R174" s="127"/>
      <c r="S174" s="127"/>
      <c r="T174" s="127"/>
      <c r="U174" s="127"/>
      <c r="V174" s="127"/>
      <c r="Y174" s="335"/>
    </row>
    <row r="175" spans="2:33" ht="79" customHeight="1" x14ac:dyDescent="0.35">
      <c r="B175" s="630" t="s">
        <v>9161</v>
      </c>
      <c r="C175" s="628" t="s">
        <v>3920</v>
      </c>
      <c r="D175" s="639" t="s">
        <v>9045</v>
      </c>
      <c r="E175" s="639" t="s">
        <v>8786</v>
      </c>
      <c r="F175" s="826" t="s">
        <v>8992</v>
      </c>
      <c r="G175" s="827"/>
      <c r="H175" s="828"/>
      <c r="I175" s="127"/>
      <c r="J175" s="127"/>
      <c r="K175" s="127"/>
      <c r="L175" s="127"/>
      <c r="M175" s="127"/>
      <c r="N175" s="127"/>
      <c r="O175" s="127"/>
      <c r="P175" s="127"/>
      <c r="Q175" s="127"/>
      <c r="R175" s="127"/>
      <c r="S175" s="127"/>
      <c r="T175" s="127"/>
      <c r="U175" s="127"/>
      <c r="V175" s="127"/>
      <c r="Y175" s="335"/>
    </row>
    <row r="176" spans="2:33" x14ac:dyDescent="0.35">
      <c r="B176" s="646"/>
      <c r="C176" s="646"/>
      <c r="D176" s="646"/>
      <c r="E176" s="381"/>
      <c r="F176" s="820"/>
      <c r="G176" s="821"/>
      <c r="H176" s="822"/>
      <c r="I176" s="127"/>
      <c r="J176" s="127"/>
      <c r="K176" s="127"/>
      <c r="L176" s="127"/>
      <c r="M176" s="127"/>
      <c r="N176" s="127"/>
      <c r="O176" s="127"/>
      <c r="P176" s="127"/>
      <c r="Q176" s="127"/>
      <c r="R176" s="127"/>
      <c r="S176" s="127"/>
      <c r="T176" s="127"/>
      <c r="U176" s="127"/>
      <c r="V176" s="127"/>
    </row>
    <row r="177" spans="2:22" x14ac:dyDescent="0.35">
      <c r="B177" s="646"/>
      <c r="C177" s="646"/>
      <c r="D177" s="646"/>
      <c r="E177" s="381"/>
      <c r="F177" s="820"/>
      <c r="G177" s="821"/>
      <c r="H177" s="822"/>
      <c r="I177" s="127"/>
      <c r="J177" s="127"/>
      <c r="K177" s="127"/>
      <c r="L177" s="127"/>
      <c r="M177" s="127"/>
      <c r="N177" s="127"/>
      <c r="O177" s="127"/>
      <c r="P177" s="127"/>
      <c r="Q177" s="127"/>
      <c r="R177" s="127"/>
      <c r="S177" s="127"/>
      <c r="T177" s="127"/>
      <c r="U177" s="127"/>
      <c r="V177" s="127"/>
    </row>
    <row r="178" spans="2:22" x14ac:dyDescent="0.35">
      <c r="B178" s="646"/>
      <c r="C178" s="646"/>
      <c r="D178" s="646"/>
      <c r="E178" s="381"/>
      <c r="F178" s="820"/>
      <c r="G178" s="821"/>
      <c r="H178" s="822"/>
      <c r="I178" s="127"/>
      <c r="J178" s="127"/>
      <c r="K178" s="127"/>
      <c r="L178" s="127"/>
      <c r="M178" s="127"/>
      <c r="N178" s="127"/>
      <c r="O178" s="127"/>
      <c r="P178" s="127"/>
      <c r="Q178" s="127"/>
      <c r="R178" s="127"/>
      <c r="S178" s="127"/>
      <c r="T178" s="127"/>
      <c r="U178" s="127"/>
      <c r="V178" s="127"/>
    </row>
    <row r="179" spans="2:22" x14ac:dyDescent="0.35">
      <c r="B179" s="646"/>
      <c r="C179" s="646"/>
      <c r="D179" s="646"/>
      <c r="E179" s="381"/>
      <c r="F179" s="820"/>
      <c r="G179" s="821"/>
      <c r="H179" s="822"/>
      <c r="I179" s="127"/>
      <c r="J179" s="127"/>
      <c r="K179" s="127"/>
      <c r="L179" s="127"/>
      <c r="M179" s="127"/>
      <c r="N179" s="127"/>
      <c r="O179" s="127"/>
      <c r="P179" s="127"/>
      <c r="Q179" s="127"/>
      <c r="R179" s="127"/>
      <c r="S179" s="127"/>
      <c r="T179" s="127"/>
      <c r="U179" s="127"/>
      <c r="V179" s="127"/>
    </row>
    <row r="180" spans="2:22" x14ac:dyDescent="0.35">
      <c r="B180" s="646"/>
      <c r="C180" s="646"/>
      <c r="D180" s="646"/>
      <c r="E180" s="381"/>
      <c r="F180" s="820"/>
      <c r="G180" s="821"/>
      <c r="H180" s="822"/>
      <c r="I180" s="127"/>
      <c r="J180" s="127"/>
      <c r="K180" s="127"/>
      <c r="L180" s="127"/>
      <c r="M180" s="127"/>
      <c r="N180" s="127"/>
      <c r="O180" s="127"/>
      <c r="P180" s="127"/>
      <c r="Q180" s="127"/>
      <c r="R180" s="127"/>
      <c r="S180" s="127"/>
      <c r="T180" s="127"/>
      <c r="U180" s="127"/>
      <c r="V180" s="127"/>
    </row>
    <row r="181" spans="2:22" x14ac:dyDescent="0.35">
      <c r="B181" s="646"/>
      <c r="C181" s="646"/>
      <c r="D181" s="646"/>
      <c r="E181" s="381"/>
      <c r="F181" s="820"/>
      <c r="G181" s="821"/>
      <c r="H181" s="822"/>
      <c r="I181" s="127"/>
      <c r="J181" s="127"/>
      <c r="K181" s="127"/>
      <c r="L181" s="127"/>
      <c r="M181" s="127"/>
      <c r="N181" s="127"/>
      <c r="O181" s="127"/>
      <c r="P181" s="127"/>
      <c r="Q181" s="127"/>
      <c r="R181" s="127"/>
      <c r="S181" s="127"/>
      <c r="T181" s="127"/>
      <c r="U181" s="127"/>
      <c r="V181" s="127"/>
    </row>
    <row r="182" spans="2:22" x14ac:dyDescent="0.35">
      <c r="B182" s="646"/>
      <c r="C182" s="646"/>
      <c r="D182" s="646"/>
      <c r="E182" s="381"/>
      <c r="F182" s="820"/>
      <c r="G182" s="821"/>
      <c r="H182" s="822"/>
      <c r="I182" s="127"/>
      <c r="J182" s="127"/>
      <c r="K182" s="127"/>
      <c r="L182" s="127"/>
      <c r="M182" s="127"/>
      <c r="N182" s="127"/>
      <c r="O182" s="127"/>
      <c r="P182" s="127"/>
      <c r="Q182" s="127"/>
      <c r="R182" s="127"/>
      <c r="S182" s="127"/>
      <c r="T182" s="127"/>
      <c r="U182" s="127"/>
      <c r="V182" s="127"/>
    </row>
    <row r="183" spans="2:22" x14ac:dyDescent="0.35">
      <c r="B183" s="646"/>
      <c r="C183" s="646"/>
      <c r="D183" s="646"/>
      <c r="E183" s="381"/>
      <c r="F183" s="820"/>
      <c r="G183" s="821"/>
      <c r="H183" s="822"/>
      <c r="I183" s="127"/>
      <c r="J183" s="127"/>
      <c r="K183" s="127"/>
      <c r="L183" s="127"/>
      <c r="M183" s="127"/>
      <c r="N183" s="127"/>
      <c r="O183" s="127"/>
      <c r="P183" s="127"/>
      <c r="Q183" s="127"/>
      <c r="R183" s="127"/>
      <c r="S183" s="127"/>
      <c r="T183" s="127"/>
      <c r="U183" s="127"/>
      <c r="V183" s="127"/>
    </row>
    <row r="184" spans="2:22" x14ac:dyDescent="0.35">
      <c r="B184" s="646"/>
      <c r="C184" s="646"/>
      <c r="D184" s="646"/>
      <c r="E184" s="381"/>
      <c r="F184" s="820"/>
      <c r="G184" s="821"/>
      <c r="H184" s="822"/>
      <c r="I184" s="127"/>
      <c r="J184" s="127"/>
      <c r="K184" s="127"/>
      <c r="L184" s="127"/>
      <c r="M184" s="127"/>
      <c r="N184" s="127"/>
      <c r="O184" s="127"/>
      <c r="P184" s="127"/>
      <c r="Q184" s="127"/>
      <c r="R184" s="127"/>
      <c r="S184" s="127"/>
      <c r="T184" s="127"/>
      <c r="U184" s="127"/>
      <c r="V184" s="127"/>
    </row>
    <row r="185" spans="2:22" x14ac:dyDescent="0.35">
      <c r="B185" s="646"/>
      <c r="C185" s="646"/>
      <c r="D185" s="646"/>
      <c r="E185" s="381"/>
      <c r="F185" s="820"/>
      <c r="G185" s="821"/>
      <c r="H185" s="822"/>
      <c r="I185" s="127"/>
      <c r="J185" s="127"/>
      <c r="K185" s="127"/>
      <c r="L185" s="127"/>
      <c r="M185" s="127"/>
      <c r="N185" s="127"/>
      <c r="O185" s="127"/>
      <c r="P185" s="127"/>
      <c r="Q185" s="127"/>
      <c r="R185" s="127"/>
      <c r="S185" s="127"/>
      <c r="T185" s="127"/>
      <c r="U185" s="127"/>
      <c r="V185" s="127"/>
    </row>
    <row r="186" spans="2:22" x14ac:dyDescent="0.35">
      <c r="B186" s="127"/>
      <c r="C186" s="127"/>
      <c r="D186" s="127"/>
      <c r="E186" s="127"/>
      <c r="F186" s="127"/>
      <c r="G186" s="127"/>
      <c r="H186" s="127"/>
      <c r="I186" s="127"/>
      <c r="J186" s="127"/>
      <c r="K186" s="127"/>
      <c r="L186" s="127"/>
      <c r="M186" s="127"/>
      <c r="N186" s="127"/>
      <c r="O186" s="127"/>
      <c r="P186" s="127"/>
      <c r="Q186" s="127"/>
      <c r="R186" s="127"/>
      <c r="S186" s="127"/>
      <c r="T186" s="127"/>
      <c r="U186" s="127"/>
      <c r="V186" s="127"/>
    </row>
    <row r="187" spans="2:22" x14ac:dyDescent="0.35">
      <c r="B187" s="457" t="s">
        <v>9165</v>
      </c>
      <c r="C187" s="127"/>
      <c r="D187" s="127"/>
      <c r="E187" s="127"/>
      <c r="F187" s="127"/>
      <c r="G187" s="127"/>
      <c r="H187" s="129" t="s">
        <v>4306</v>
      </c>
      <c r="I187" s="127"/>
      <c r="J187" s="127"/>
      <c r="K187" s="127"/>
      <c r="L187" s="127"/>
      <c r="M187" s="127"/>
      <c r="N187" s="127"/>
      <c r="O187" s="127"/>
      <c r="P187" s="127"/>
      <c r="Q187" s="127"/>
      <c r="R187" s="127"/>
      <c r="S187" s="127"/>
      <c r="T187" s="127"/>
      <c r="U187" s="127"/>
      <c r="V187" s="127"/>
    </row>
    <row r="188" spans="2:22" x14ac:dyDescent="0.35">
      <c r="B188" s="127"/>
      <c r="C188" s="127"/>
      <c r="D188" s="127"/>
      <c r="E188" s="127"/>
      <c r="F188" s="127"/>
      <c r="G188" s="127"/>
      <c r="H188" s="127"/>
      <c r="I188" s="127"/>
      <c r="J188" s="127"/>
      <c r="K188" s="127"/>
      <c r="L188" s="127"/>
      <c r="M188" s="127"/>
      <c r="N188" s="127"/>
      <c r="O188" s="127"/>
      <c r="P188" s="127"/>
      <c r="Q188" s="127"/>
      <c r="R188" s="127"/>
      <c r="S188" s="127"/>
      <c r="T188" s="127"/>
      <c r="U188" s="127"/>
      <c r="V188" s="127"/>
    </row>
    <row r="189" spans="2:22" x14ac:dyDescent="0.35">
      <c r="B189" s="127"/>
      <c r="C189" s="127"/>
      <c r="D189" s="127"/>
      <c r="E189" s="127"/>
      <c r="F189" s="127"/>
      <c r="G189" s="127"/>
      <c r="H189" s="127"/>
      <c r="I189" s="127"/>
      <c r="J189" s="127"/>
      <c r="K189" s="127"/>
      <c r="L189" s="127"/>
      <c r="M189" s="127"/>
      <c r="N189" s="127"/>
      <c r="O189" s="127"/>
      <c r="P189" s="127"/>
      <c r="Q189" s="127"/>
      <c r="R189" s="127"/>
      <c r="S189" s="127"/>
      <c r="T189" s="127"/>
      <c r="U189" s="127"/>
      <c r="V189" s="127"/>
    </row>
    <row r="190" spans="2:22" ht="70" x14ac:dyDescent="0.35">
      <c r="B190" s="630" t="s">
        <v>9160</v>
      </c>
      <c r="C190" s="628" t="s">
        <v>3920</v>
      </c>
      <c r="D190" s="639" t="s">
        <v>9045</v>
      </c>
      <c r="E190" s="639" t="s">
        <v>8786</v>
      </c>
      <c r="F190" s="826" t="s">
        <v>8992</v>
      </c>
      <c r="G190" s="827"/>
      <c r="H190" s="828"/>
      <c r="I190" s="127"/>
      <c r="J190" s="127"/>
      <c r="K190" s="127"/>
      <c r="L190" s="127"/>
      <c r="M190" s="127"/>
      <c r="N190" s="127"/>
      <c r="O190" s="127"/>
      <c r="P190" s="127"/>
      <c r="Q190" s="127"/>
      <c r="R190" s="127"/>
      <c r="S190" s="127"/>
      <c r="T190" s="127"/>
      <c r="U190" s="127"/>
      <c r="V190" s="127"/>
    </row>
    <row r="191" spans="2:22" x14ac:dyDescent="0.35">
      <c r="B191" s="646"/>
      <c r="C191" s="646"/>
      <c r="D191" s="646"/>
      <c r="E191" s="381"/>
      <c r="F191" s="820"/>
      <c r="G191" s="821"/>
      <c r="H191" s="822"/>
      <c r="I191" s="127"/>
      <c r="J191" s="127"/>
      <c r="K191" s="127"/>
      <c r="L191" s="127"/>
      <c r="M191" s="127"/>
      <c r="N191" s="127"/>
      <c r="O191" s="127"/>
      <c r="P191" s="127"/>
      <c r="Q191" s="127"/>
      <c r="R191" s="127"/>
      <c r="S191" s="127"/>
      <c r="T191" s="127"/>
      <c r="U191" s="127"/>
      <c r="V191" s="127"/>
    </row>
    <row r="192" spans="2:22" x14ac:dyDescent="0.35">
      <c r="B192" s="646"/>
      <c r="C192" s="646"/>
      <c r="D192" s="646"/>
      <c r="E192" s="381"/>
      <c r="F192" s="820"/>
      <c r="G192" s="821"/>
      <c r="H192" s="822"/>
      <c r="I192" s="127"/>
      <c r="J192" s="127"/>
      <c r="K192" s="127"/>
      <c r="L192" s="127"/>
      <c r="M192" s="127"/>
      <c r="N192" s="127"/>
      <c r="O192" s="127"/>
      <c r="P192" s="127"/>
      <c r="Q192" s="127"/>
      <c r="R192" s="127"/>
      <c r="S192" s="127"/>
      <c r="T192" s="127"/>
      <c r="U192" s="127"/>
      <c r="V192" s="127"/>
    </row>
    <row r="193" spans="2:22" x14ac:dyDescent="0.35">
      <c r="B193" s="646"/>
      <c r="C193" s="646"/>
      <c r="D193" s="646"/>
      <c r="E193" s="381"/>
      <c r="F193" s="820"/>
      <c r="G193" s="821"/>
      <c r="H193" s="822"/>
      <c r="I193" s="127"/>
      <c r="J193" s="127"/>
      <c r="K193" s="127"/>
      <c r="L193" s="127"/>
      <c r="M193" s="127"/>
      <c r="N193" s="127"/>
      <c r="O193" s="127"/>
      <c r="P193" s="127"/>
      <c r="Q193" s="127"/>
      <c r="R193" s="127"/>
      <c r="S193" s="127"/>
      <c r="T193" s="127"/>
      <c r="U193" s="127"/>
      <c r="V193" s="127"/>
    </row>
    <row r="194" spans="2:22" x14ac:dyDescent="0.35">
      <c r="B194" s="646"/>
      <c r="C194" s="646"/>
      <c r="D194" s="646"/>
      <c r="E194" s="381"/>
      <c r="F194" s="820"/>
      <c r="G194" s="821"/>
      <c r="H194" s="822"/>
      <c r="I194" s="127"/>
      <c r="J194" s="127"/>
      <c r="K194" s="127"/>
      <c r="L194" s="127"/>
      <c r="M194" s="127"/>
      <c r="N194" s="127"/>
      <c r="O194" s="127"/>
      <c r="P194" s="127"/>
      <c r="Q194" s="127"/>
      <c r="R194" s="127"/>
      <c r="S194" s="127"/>
      <c r="T194" s="127"/>
      <c r="U194" s="127"/>
      <c r="V194" s="127"/>
    </row>
    <row r="195" spans="2:22" x14ac:dyDescent="0.35">
      <c r="B195" s="646"/>
      <c r="C195" s="646"/>
      <c r="D195" s="646"/>
      <c r="E195" s="381"/>
      <c r="F195" s="820"/>
      <c r="G195" s="821"/>
      <c r="H195" s="822"/>
      <c r="I195" s="127"/>
      <c r="J195" s="127"/>
      <c r="K195" s="127"/>
      <c r="L195" s="127"/>
      <c r="M195" s="127"/>
      <c r="N195" s="127"/>
      <c r="O195" s="127"/>
      <c r="P195" s="127"/>
      <c r="Q195" s="127"/>
      <c r="R195" s="127"/>
      <c r="S195" s="127"/>
      <c r="T195" s="127"/>
      <c r="U195" s="127"/>
      <c r="V195" s="127"/>
    </row>
    <row r="196" spans="2:22" x14ac:dyDescent="0.35">
      <c r="B196" s="646"/>
      <c r="C196" s="646"/>
      <c r="D196" s="646"/>
      <c r="E196" s="381"/>
      <c r="F196" s="820"/>
      <c r="G196" s="821"/>
      <c r="H196" s="822"/>
      <c r="I196" s="127"/>
      <c r="J196" s="127"/>
      <c r="K196" s="127"/>
      <c r="L196" s="127"/>
      <c r="M196" s="127"/>
      <c r="N196" s="127"/>
      <c r="O196" s="127"/>
      <c r="P196" s="127"/>
      <c r="Q196" s="127"/>
      <c r="R196" s="127"/>
      <c r="S196" s="127"/>
      <c r="T196" s="127"/>
      <c r="U196" s="127"/>
      <c r="V196" s="127"/>
    </row>
    <row r="197" spans="2:22" x14ac:dyDescent="0.35">
      <c r="B197" s="646"/>
      <c r="C197" s="646"/>
      <c r="D197" s="646"/>
      <c r="E197" s="381"/>
      <c r="F197" s="820"/>
      <c r="G197" s="821"/>
      <c r="H197" s="822"/>
      <c r="I197" s="127"/>
      <c r="J197" s="127"/>
      <c r="K197" s="127"/>
      <c r="L197" s="127"/>
      <c r="M197" s="127"/>
      <c r="N197" s="127"/>
      <c r="O197" s="127"/>
      <c r="P197" s="127"/>
      <c r="Q197" s="127"/>
      <c r="R197" s="127"/>
      <c r="S197" s="127"/>
      <c r="T197" s="127"/>
      <c r="U197" s="127"/>
      <c r="V197" s="127"/>
    </row>
    <row r="198" spans="2:22" x14ac:dyDescent="0.35">
      <c r="B198" s="646"/>
      <c r="C198" s="646"/>
      <c r="D198" s="646"/>
      <c r="E198" s="381"/>
      <c r="F198" s="820"/>
      <c r="G198" s="821"/>
      <c r="H198" s="822"/>
      <c r="I198" s="127"/>
      <c r="J198" s="127"/>
      <c r="K198" s="127"/>
      <c r="L198" s="127"/>
      <c r="M198" s="127"/>
      <c r="N198" s="127"/>
      <c r="O198" s="127"/>
      <c r="P198" s="127"/>
      <c r="Q198" s="127"/>
      <c r="R198" s="127"/>
      <c r="S198" s="127"/>
      <c r="T198" s="127"/>
      <c r="U198" s="127"/>
      <c r="V198" s="127"/>
    </row>
    <row r="199" spans="2:22" x14ac:dyDescent="0.35">
      <c r="B199" s="646"/>
      <c r="C199" s="646"/>
      <c r="D199" s="646"/>
      <c r="E199" s="381"/>
      <c r="F199" s="820"/>
      <c r="G199" s="821"/>
      <c r="H199" s="822"/>
    </row>
    <row r="200" spans="2:22" x14ac:dyDescent="0.35">
      <c r="B200" s="646"/>
      <c r="C200" s="646"/>
      <c r="D200" s="646"/>
      <c r="E200" s="381"/>
      <c r="F200" s="820"/>
      <c r="G200" s="821"/>
      <c r="H200" s="822"/>
    </row>
  </sheetData>
  <sheetProtection algorithmName="SHA-512" hashValue="XrBSMg/0zkRuky9UJLdoy3QMutClR4UMZOKHeA0uWNmRtDsL+4d1bl95ds90bwn8Yq+E2IENm8ojLPjkR/ZUbg==" saltValue="ThsSA8cOc1fN/AMP5rFcXg==" spinCount="100000" sheet="1" objects="1" scenarios="1"/>
  <dataConsolidate/>
  <mergeCells count="44">
    <mergeCell ref="F199:H199"/>
    <mergeCell ref="F200:H200"/>
    <mergeCell ref="B36:C36"/>
    <mergeCell ref="F194:H194"/>
    <mergeCell ref="F195:H195"/>
    <mergeCell ref="F196:H196"/>
    <mergeCell ref="F197:H197"/>
    <mergeCell ref="F198:H198"/>
    <mergeCell ref="F185:H185"/>
    <mergeCell ref="F190:H190"/>
    <mergeCell ref="F191:H191"/>
    <mergeCell ref="F192:H192"/>
    <mergeCell ref="F193:H193"/>
    <mergeCell ref="F180:H180"/>
    <mergeCell ref="F181:H181"/>
    <mergeCell ref="F182:H182"/>
    <mergeCell ref="F183:H183"/>
    <mergeCell ref="F184:H184"/>
    <mergeCell ref="F175:H175"/>
    <mergeCell ref="F176:H176"/>
    <mergeCell ref="F177:H177"/>
    <mergeCell ref="F178:H178"/>
    <mergeCell ref="F179:H179"/>
    <mergeCell ref="G168:I168"/>
    <mergeCell ref="G169:I169"/>
    <mergeCell ref="G170:I170"/>
    <mergeCell ref="G162:I162"/>
    <mergeCell ref="G163:I163"/>
    <mergeCell ref="G164:I164"/>
    <mergeCell ref="G165:I165"/>
    <mergeCell ref="G166:I166"/>
    <mergeCell ref="G167:I167"/>
    <mergeCell ref="C22:D22"/>
    <mergeCell ref="B6:F6"/>
    <mergeCell ref="G160:I160"/>
    <mergeCell ref="G161:I161"/>
    <mergeCell ref="B8:F8"/>
    <mergeCell ref="C14:E14"/>
    <mergeCell ref="C19:D19"/>
    <mergeCell ref="C18:E18"/>
    <mergeCell ref="C26:D26"/>
    <mergeCell ref="C24:E24"/>
    <mergeCell ref="C20:D20"/>
    <mergeCell ref="C21:D21"/>
  </mergeCells>
  <conditionalFormatting sqref="E161:E170">
    <cfRule type="expression" dxfId="663" priority="47" stopIfTrue="1">
      <formula>$Q$13="no"</formula>
    </cfRule>
  </conditionalFormatting>
  <conditionalFormatting sqref="E161:E170">
    <cfRule type="expression" dxfId="662" priority="46" stopIfTrue="1">
      <formula>$D161="Quarterly"</formula>
    </cfRule>
  </conditionalFormatting>
  <conditionalFormatting sqref="G161:I170 B161:D170">
    <cfRule type="expression" dxfId="661" priority="45" stopIfTrue="1">
      <formula>$E$26="Yes"</formula>
    </cfRule>
  </conditionalFormatting>
  <conditionalFormatting sqref="E26">
    <cfRule type="expression" dxfId="660" priority="37" stopIfTrue="1">
      <formula>$E$19="No"</formula>
    </cfRule>
  </conditionalFormatting>
  <conditionalFormatting sqref="F149:I149">
    <cfRule type="expression" dxfId="659" priority="31" stopIfTrue="1">
      <formula>$D$149="Both Measured and Calculated Using Equation W-2B"</formula>
    </cfRule>
  </conditionalFormatting>
  <conditionalFormatting sqref="B38:C38">
    <cfRule type="expression" dxfId="658" priority="29" stopIfTrue="1">
      <formula>$E$19="No"</formula>
    </cfRule>
  </conditionalFormatting>
  <conditionalFormatting sqref="L149:M149">
    <cfRule type="expression" dxfId="657" priority="28" stopIfTrue="1">
      <formula>$D$149="All Pumps Measured"</formula>
    </cfRule>
  </conditionalFormatting>
  <conditionalFormatting sqref="B38:C38 B44:G143 B149:M149 B155:E155 E20:E22 B161:I170">
    <cfRule type="expression" dxfId="656" priority="27" stopIfTrue="1">
      <formula>$E$19="No"</formula>
    </cfRule>
  </conditionalFormatting>
  <conditionalFormatting sqref="B44:G143">
    <cfRule type="expression" dxfId="655" priority="26" stopIfTrue="1">
      <formula>$E$20="No"</formula>
    </cfRule>
  </conditionalFormatting>
  <conditionalFormatting sqref="B149:K149">
    <cfRule type="expression" dxfId="654" priority="25" stopIfTrue="1">
      <formula>$E$21="No"</formula>
    </cfRule>
  </conditionalFormatting>
  <conditionalFormatting sqref="B155:E155">
    <cfRule type="expression" dxfId="653" priority="24" stopIfTrue="1">
      <formula>$E$22="No"</formula>
    </cfRule>
  </conditionalFormatting>
  <conditionalFormatting sqref="B44:G143 B149:M149 B155:E155">
    <cfRule type="expression" dxfId="652" priority="23" stopIfTrue="1">
      <formula>AND($W$3&lt;&gt;2,$W$3&lt;&gt;9)</formula>
    </cfRule>
  </conditionalFormatting>
  <conditionalFormatting sqref="E26 F161:G170 B38:C38 B161:D170">
    <cfRule type="expression" dxfId="651" priority="1712" stopIfTrue="1">
      <formula>$U$3="no"</formula>
    </cfRule>
  </conditionalFormatting>
  <conditionalFormatting sqref="B176:B185">
    <cfRule type="expression" dxfId="650" priority="21" stopIfTrue="1">
      <formula>$E$26="Yes"</formula>
    </cfRule>
  </conditionalFormatting>
  <conditionalFormatting sqref="B176:B185">
    <cfRule type="expression" dxfId="649" priority="20" stopIfTrue="1">
      <formula>$E$19="No"</formula>
    </cfRule>
  </conditionalFormatting>
  <conditionalFormatting sqref="B176:B185">
    <cfRule type="expression" dxfId="648" priority="22" stopIfTrue="1">
      <formula>$U$3="no"</formula>
    </cfRule>
  </conditionalFormatting>
  <conditionalFormatting sqref="D176:D185">
    <cfRule type="expression" dxfId="647" priority="18" stopIfTrue="1">
      <formula>$Q$13="no"</formula>
    </cfRule>
  </conditionalFormatting>
  <conditionalFormatting sqref="D176:D185">
    <cfRule type="expression" dxfId="646" priority="14" stopIfTrue="1">
      <formula>$C176="Quarterly"</formula>
    </cfRule>
  </conditionalFormatting>
  <conditionalFormatting sqref="F176:H185 C176:C185">
    <cfRule type="expression" dxfId="645" priority="16" stopIfTrue="1">
      <formula>$E$26="Yes"</formula>
    </cfRule>
  </conditionalFormatting>
  <conditionalFormatting sqref="C176:H185">
    <cfRule type="expression" dxfId="644" priority="17" stopIfTrue="1">
      <formula>$E$19="No"</formula>
    </cfRule>
  </conditionalFormatting>
  <conditionalFormatting sqref="C176:C185 E176:F185">
    <cfRule type="expression" dxfId="643" priority="19" stopIfTrue="1">
      <formula>$U$3="no"</formula>
    </cfRule>
  </conditionalFormatting>
  <conditionalFormatting sqref="B191:B200">
    <cfRule type="expression" dxfId="642" priority="12" stopIfTrue="1">
      <formula>$E$26="Yes"</formula>
    </cfRule>
  </conditionalFormatting>
  <conditionalFormatting sqref="B191:B200">
    <cfRule type="expression" dxfId="641" priority="11" stopIfTrue="1">
      <formula>$E$19="No"</formula>
    </cfRule>
  </conditionalFormatting>
  <conditionalFormatting sqref="B191:B200">
    <cfRule type="expression" dxfId="640" priority="13" stopIfTrue="1">
      <formula>$U$3="no"</formula>
    </cfRule>
  </conditionalFormatting>
  <conditionalFormatting sqref="D191:D200">
    <cfRule type="expression" dxfId="639" priority="9" stopIfTrue="1">
      <formula>$Q$13="no"</formula>
    </cfRule>
  </conditionalFormatting>
  <conditionalFormatting sqref="D191:D200">
    <cfRule type="expression" dxfId="638" priority="8" stopIfTrue="1">
      <formula>$C191="Quarterly"</formula>
    </cfRule>
  </conditionalFormatting>
  <conditionalFormatting sqref="F191:H200 C191:C200">
    <cfRule type="expression" dxfId="637" priority="7" stopIfTrue="1">
      <formula>$E$26="Yes"</formula>
    </cfRule>
  </conditionalFormatting>
  <conditionalFormatting sqref="C191:H200">
    <cfRule type="expression" dxfId="636" priority="5" stopIfTrue="1">
      <formula>$E$19="No"</formula>
    </cfRule>
  </conditionalFormatting>
  <conditionalFormatting sqref="C191:C200 E191:F200">
    <cfRule type="expression" dxfId="635" priority="10" stopIfTrue="1">
      <formula>$U$3="no"</formula>
    </cfRule>
  </conditionalFormatting>
  <dataValidations xWindow="648" yWindow="676" count="35">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9 B2 B4 C10:C11 D28:D34" xr:uid="{00000000-0002-0000-0500-000000000000}"/>
    <dataValidation type="decimal" allowBlank="1" showInputMessage="1" showErrorMessage="1" promptTitle="Hours of missing data procedure" prompt="Enter the total number of hours the missing data procedure was used" sqref="F161:F170 E176:E185 E191:E200" xr:uid="{00000000-0002-0000-0500-000005000000}">
      <formula1>0</formula1>
      <formula2>8784</formula2>
    </dataValidation>
    <dataValidation type="list" allowBlank="1" showInputMessage="1" showErrorMessage="1" promptTitle="Measurement Frequency" prompt="Select the measurement frequency stated in your monitoring plan for the data element_x000a__x000a_If “Other”, specify frequency under “Procedures Used”" sqref="D161:D170 C176:C185 C191:C200" xr:uid="{00000000-0002-0000-0500-000006000000}">
      <formula1>Measurement_Frequency</formula1>
    </dataValidation>
    <dataValidation type="whole" allowBlank="1" showInputMessage="1" showErrorMessage="1" promptTitle="Number of Quarters" prompt="Enter the number of quarters missing data procedures were used" sqref="E161:E170 D176:D185 D191:D200" xr:uid="{00000000-0002-0000-0500-000007000000}">
      <formula1>1</formula1>
      <formula2>4</formula2>
    </dataValidation>
    <dataValidation type="list" allowBlank="1" showInputMessage="1" showErrorMessage="1" promptTitle="Missing Data" prompt="Report whether missing data procedures were used for any parameters to calculate GHG emissions (Yes or No)" sqref="E26" xr:uid="{00000000-0002-0000-0500-000008000000}">
      <formula1>"Yes, No"</formula1>
    </dataValidation>
    <dataValidation allowBlank="1" showInputMessage="1" showErrorMessage="1" promptTitle="Procedures used" prompt="Enter the procedures used to determine the missing data" sqref="G161:I170 F176:H185 F191:H200" xr:uid="{00000000-0002-0000-0500-000009000000}"/>
    <dataValidation type="decimal" operator="greaterThan" allowBlank="1" showInputMessage="1" showErrorMessage="1" promptTitle="Emission Factor from Eq. W-2A" prompt="Specify the emission factor used for the reporting year from Equation W-2A for NG driven pneumatic pumps for which Calculation Method 2 was used to calculate emissions." sqref="F149" xr:uid="{59421775-388C-4FF1-A612-F989AD8A239E}">
      <formula1>0</formula1>
    </dataValidation>
    <dataValidation type="list" operator="greaterThanOrEqual" allowBlank="1" showInputMessage="1" showErrorMessage="1" promptTitle="Primary Measurement Method" prompt="Specify the primary measurement method for NG driven pneumatic pumps for which Calculation Method 2 was used to calculate emissions." sqref="E149" xr:uid="{4389D005-DFE9-40C7-92B7-20DCF6DD182F}">
      <formula1>"Temporary Flow Meter, Calibrated Bagging, High Volume Sampler"</formula1>
    </dataValidation>
    <dataValidation type="list" operator="greaterThanOrEqual" allowBlank="1" showInputMessage="1" showErrorMessage="1" promptTitle="Emissions Measured/Calculated" prompt="Specify if all emissions from the NG driven pneumatic pumps for which Calculation Method 2 was used to calculate emissions were measured during the reporting year or if some were measured and some were calculated using Equation W-2B." sqref="D149" xr:uid="{61B53965-2295-4D32-A339-85C088DA7721}">
      <formula1>"All Pumps Measured, Both Measured and Calculated Using Equation W-2B"</formula1>
    </dataValidation>
    <dataValidation type="decimal" operator="greaterThanOrEqual" allowBlank="1" showInputMessage="1" showErrorMessage="1" promptTitle="Annual CH4 Emissions" prompt="Specify the quantity of annual CH4 emissions of the NG driven pneumatic pumps for which Calculation Method 3 was used to calculate emissions." sqref="E155" xr:uid="{CA91DAFE-B35B-4F4A-A8BE-9D7F7805D4E2}">
      <formula1>0</formula1>
    </dataValidation>
    <dataValidation type="list" operator="greaterThanOrEqual" allowBlank="1" showInputMessage="1" showErrorMessage="1" promptTitle="Devices Downstream of Monitor" prompt="Specify if there is a NG driven pneumatic device downstream of the flow monitor for which Calculation Method 1 was used to calculate emissions. (Yes/No)" sqref="E44:E143" xr:uid="{B1E8A2B1-924B-4460-8859-7AEC63CFFCAA}">
      <formula1>"Yes, No"</formula1>
    </dataValidation>
    <dataValidation operator="greaterThan" allowBlank="1" showInputMessage="1" showErrorMessage="1" promptTitle="Measurement ID Number" prompt="Enter the ID number of the measurement location in the natural gas supply line to a pneumatic pump(s) vented directly to the atmosphere for which Calculation Method 1 was used to calculate emissions." sqref="B44:B143" xr:uid="{2A42C504-A06E-414B-95F2-DB548BE5C989}"/>
    <dataValidation type="whole" operator="greaterThanOrEqual" allowBlank="1" showInputMessage="1" showErrorMessage="1" promptTitle="Number of Pumps Not Measured" prompt="Specify the total number of NG driven pneumatic pumps that vent directly to the atmosphere and were not directly measured according to 98.233(c)(1) or (c)(2)(iii), for which Calculation Method 2 was used to calculate emissions." sqref="H149" xr:uid="{8C147A18-C738-45AE-AEE7-F364571E1912}">
      <formula1>0</formula1>
    </dataValidation>
    <dataValidation type="list" allowBlank="1" showInputMessage="1" showErrorMessage="1" promptTitle="Calculation Method 1 Parameters" prompt="Specify the parameters for which Calculation Method 1 was used to calculate emissions for missing data procedures for NG driven pneumatic pumps." sqref="C161:C170" xr:uid="{8BCA63DB-63D8-488C-ABCF-F2FC24CA8787}">
      <formula1>PMTRS_C.6_1</formula1>
    </dataValidation>
    <dataValidation type="list" allowBlank="1" showInputMessage="1" showErrorMessage="1" promptTitle="Calculation Method 2 Parameters" prompt="Specify the parameters for which Calculation Method 2 was used to calculate emissions for missing data procedures for NG driven pneumatic pumps." sqref="B176:B185" xr:uid="{6141601E-29E2-4F59-B8F3-A663C0E14BF4}">
      <formula1>PMTRS_C.6_2</formula1>
    </dataValidation>
    <dataValidation type="list" allowBlank="1" showInputMessage="1" showErrorMessage="1" promptTitle="Calculation Method 3 Parameters" prompt="Specify the parameters for which Calculation Method 3 was used to calculate emissions for missing data procedures for NG driven pneumatic pumps." sqref="B191:B200" xr:uid="{D3C1AA28-47A2-4C8E-92A8-DA88689AA68C}">
      <formula1>PMTRS_C.6_3</formula1>
    </dataValidation>
    <dataValidation type="whole" operator="greaterThanOrEqual" allowBlank="1" showInputMessage="1" showErrorMessage="1" promptTitle="Total Count of NG Driven Pumps" prompt="The total count is the sum of natural gas driven pumps vented to atmosphere plus the natural gas driven pumps routed to control devices." sqref="B38" xr:uid="{8C69A982-E66F-495C-BFBB-38C66EDEA640}">
      <formula1>0</formula1>
    </dataValidation>
    <dataValidation type="whole" operator="greaterThanOrEqual" allowBlank="1" showInputMessage="1" showErrorMessage="1" promptTitle="Number of NG Driven Pumps" prompt="Specify the number of NG driven pneumatic pumps for which Calculation Method 2 was used to calculate emissions." sqref="C149" xr:uid="{2244AB01-C128-4BC7-8AF0-9F8D7EA12266}">
      <formula1>0</formula1>
    </dataValidation>
    <dataValidation type="whole" operator="greaterThan" allowBlank="1" showInputMessage="1" showErrorMessage="1" promptTitle="Pumps that Vent to Atmosphere" prompt="Specify the number of NG driven pneumatic pumps that vent directly the the atmosphere for which Calculation Method 3 was used to calculate emissions." sqref="B155" xr:uid="{58A2F4A2-35C4-488C-84E6-F20A8DA0C76B}">
      <formula1>0</formula1>
    </dataValidation>
    <dataValidation type="whole" operator="greaterThanOrEqual" allowBlank="1" showInputMessage="1" showErrorMessage="1" promptTitle="Total Pumps Vented to Atmosphere" prompt="Specify the total number of NG driven pumps that are vented directly to the atmosphere." sqref="C38" xr:uid="{2EE6B4B3-476E-4913-88EA-3EE3C7C583DE}">
      <formula1>0</formula1>
    </dataValidation>
    <dataValidation type="list" allowBlank="1" showInputMessage="1" showErrorMessage="1" promptTitle="Flow Monitor Type" prompt="Select the flow monitor type of the NG driven pneumatic pump for which Calculation Method 1 was used to calculate emissions." sqref="C44:C143" xr:uid="{BB95FF48-4C22-4BCE-A3C1-831EF4C93F01}">
      <formula1>"Volumetric Flow Monitor, Mass Flow Monitor"</formula1>
    </dataValidation>
    <dataValidation type="whole" operator="greaterThanOrEqual" allowBlank="1" showInputMessage="1" showErrorMessage="1" promptTitle="Number of Downstream Pumps" prompt="Specify the number of NG driven pneumatic pumps downstream of the flow monitor for which Calculation Method 1 was used to calculate emissions." sqref="D44:D143" xr:uid="{5C964EDB-F54B-4010-AF2C-8F212D0FAEC7}">
      <formula1>0</formula1>
    </dataValidation>
    <dataValidation type="decimal" operator="greaterThanOrEqual" allowBlank="1" showInputMessage="1" showErrorMessage="1" promptTitle="Annual CO2 Emissions" prompt="The reported Calculation Method 1 total CO2 emissions should be the total measured emissions minus emissions from any pneumatic devices that are estimated based on engineering calculations and best available data per 98.233(c)(1)(iii)." sqref="F44:F143" xr:uid="{058505F4-E782-48F6-9EA0-DA174FEE5119}">
      <formula1>0</formula1>
    </dataValidation>
    <dataValidation type="decimal" operator="greaterThanOrEqual" allowBlank="1" showInputMessage="1" showErrorMessage="1" promptTitle="Annual CH4 Emissions" prompt="The reported Calculation Method 1 total CH4 emissions should be the total measured emissions minus emissions from any pneumatic devices that are estimated based on engineering calculations and best available data per 98.233(c)(1)(iii)." sqref="G44:G143" xr:uid="{B8E482F0-C3BD-4435-A602-6E5893144C1A}">
      <formula1>0</formula1>
    </dataValidation>
    <dataValidation type="whole" operator="greaterThanOrEqual" allowBlank="1" showInputMessage="1" showErrorMessage="1" promptTitle="Number of Years in Current Cycle" prompt="Specify the number of years used in the current measurement cycle for NG driven pneumatic pumps for which Calculation Method 2 was used to calculate emissions." sqref="B149" xr:uid="{7425830E-33CA-4E2C-BE86-D2BEAB662A50}">
      <formula1>0</formula1>
    </dataValidation>
    <dataValidation type="whole" operator="greaterThanOrEqual" allowBlank="1" showInputMessage="1" showErrorMessage="1" promptTitle="Number of Pumps Across All Years" prompt="Specify the total number of NG driven pneumatic pumps across all years upon which the emission factor is based and used in Calculation Method 2 to calculate emissions." sqref="G149" xr:uid="{324A2F4C-6644-4B40-AE9B-4CFC5564328C}">
      <formula1>0</formula1>
    </dataValidation>
    <dataValidation type="decimal" operator="greaterThanOrEqual" allowBlank="1" showInputMessage="1" showErrorMessage="1" promptTitle="Average Estimated Hours" prompt="Specify the average estimated number of hours that the NG driven pneumatic pumps for which Calculation Method 2 was used to calculate emissions were pumping liquid." sqref="I149" xr:uid="{2E517C9C-F09B-404A-911F-01A6DB105562}">
      <formula1>0</formula1>
    </dataValidation>
    <dataValidation type="decimal" operator="greaterThanOrEqual" allowBlank="1" showInputMessage="1" showErrorMessage="1" promptTitle="Annual CO2 Emissions " prompt="Specify the quantity of annual CO2 emissions of the NG driven pneumatic pumps that were directly measured and calculated as specified in 98.233(c)(2)(ii) through (vi)." sqref="J149" xr:uid="{78DF8647-024D-4989-9E63-B2CE09565ED9}">
      <formula1>0</formula1>
    </dataValidation>
    <dataValidation type="decimal" operator="greaterThanOrEqual" allowBlank="1" showInputMessage="1" showErrorMessage="1" promptTitle="Annual CH4 Emissions" prompt="Specify the quantity of annual CH4 emissions of the NG driven pneumatic pumps that were directly measured and calculated as specified in 98.233(c)(2)(ii) through (vi)." sqref="K149" xr:uid="{703DE585-80D6-4D4A-8078-130EB1CC831D}">
      <formula1>0</formula1>
    </dataValidation>
    <dataValidation type="decimal" operator="greaterThanOrEqual" allowBlank="1" showInputMessage="1" showErrorMessage="1" promptTitle="CO2 Emissions Using Eq. W-2B" prompt="Specify the quantity of annual CO2 emissions of the NG driven pneumatic pumps that used Equation W-2B." sqref="L149" xr:uid="{1DC26216-D9C5-4186-8D71-3F4B699F65F1}">
      <formula1>0</formula1>
    </dataValidation>
    <dataValidation type="decimal" operator="greaterThanOrEqual" allowBlank="1" showInputMessage="1" showErrorMessage="1" promptTitle="CH4 Emissions Using Eq. W-2B" prompt="Specify the quantity of annual CH4 emissions of the NG driven pneumatic pumps that used Equation W-2B." sqref="M149" xr:uid="{F058A650-BE06-4D9A-BBA0-5271DD65132E}">
      <formula1>0</formula1>
    </dataValidation>
    <dataValidation type="decimal" operator="greaterThanOrEqual" allowBlank="1" showInputMessage="1" showErrorMessage="1" promptTitle="Average Estimated Hours" prompt="Specify the average estimated number of hours that the NG driven pneumatic pumps that vented directly to the atmosphere for which Calculation Method 3 was used to calculate emissions were pumping liquid." sqref="C155" xr:uid="{217A6BAB-9233-4921-BF1D-6E743DB9DBA6}">
      <formula1>0</formula1>
    </dataValidation>
    <dataValidation type="decimal" operator="greaterThanOrEqual" allowBlank="1" showInputMessage="1" showErrorMessage="1" promptTitle="Annual CO2 Emissions" prompt="Specify the quantity of annual CO2 emissions of the NG driven pneumatic pumps for which Calculation Method 3 was used to calculate emissions." sqref="D155" xr:uid="{C5A608A5-2B7C-422C-8399-3D808BEACB56}">
      <formula1>0</formula1>
    </dataValidation>
    <dataValidation allowBlank="1" showInputMessage="1" showErrorMessage="1" promptTitle="Measurement ID Number" prompt="Specify the ID number of the measurement location for which Calculation Methods 2, 3, or 4 were used to calculate emissions for missing data procedures for NG driven pneumatic pumps." sqref="B161:B170" xr:uid="{B248DF79-B031-4C1F-BFF2-439C6107D4CC}"/>
    <dataValidation type="list" allowBlank="1" showInputMessage="1" showErrorMessage="1" sqref="E19:E22" xr:uid="{00000000-0002-0000-0500-00000B000000}">
      <formula1>"Yes,No"</formula1>
    </dataValidation>
  </dataValidations>
  <hyperlinks>
    <hyperlink ref="D3" location="Introduction!A1" display="Back to Summary Tab" xr:uid="{00000000-0004-0000-0500-000000000000}"/>
    <hyperlink ref="C11" r:id="rId1" xr:uid="{00000000-0004-0000-0500-000001000000}"/>
    <hyperlink ref="C12" r:id="rId2" xr:uid="{00000000-0004-0000-0500-000002000000}"/>
    <hyperlink ref="C11:F11" r:id="rId3" display="http://www.ccdsupport.com/confluence/display/help/Optional+Calculation+Spreadsheet+Instructions" xr:uid="{00000000-0004-0000-0500-000003000000}"/>
    <hyperlink ref="C10" r:id="rId4" xr:uid="{00000000-0004-0000-0500-000004000000}"/>
    <hyperlink ref="E28" location="'(c) NG Driven Pneumatic Pumps'!B37" display="CLICK HERE" xr:uid="{715E4EBF-2F59-4077-A2AC-445235108C9D}"/>
    <hyperlink ref="E30" location="'(c) NG Driven Pneumatic Pumps'!B148" display="CLICK HERE" xr:uid="{787A4439-E264-470B-A89A-D110DA278111}"/>
    <hyperlink ref="E29" location="'(c) NG Driven Pneumatic Pumps'!B43" display="CLICK HERE" xr:uid="{C9DFFAB3-F592-40F3-B3C9-F2C98A78D5B2}"/>
    <hyperlink ref="E31" location="'(c) NG Driven Pneumatic Pumps'!B154" display="CLICK HERE" xr:uid="{5D27D039-5B71-4D8D-817A-CBDA2F658027}"/>
    <hyperlink ref="E32" location="'(c) NG Driven Pneumatic Pumps'!B160" display="CLICK HERE" xr:uid="{4CD4D1CC-B6F9-408B-9A02-AD203699F488}"/>
    <hyperlink ref="E36" location="'(c) NG Driven Pneumatic Pumps'!A1" display="RETURN TO TOP" xr:uid="{49AF8033-1681-4273-9DF5-3A9CAF509DFB}"/>
    <hyperlink ref="G40" location="'(c) NG Driven Pneumatic Pumps'!A1" display="RETURN TO TOP" xr:uid="{DA25D4A6-4E25-41F2-8B56-19A521E470D2}"/>
    <hyperlink ref="M145" location="'(c) NG Driven Pneumatic Pumps'!A1" display="RETURN TO TOP" xr:uid="{E52DDC1E-097B-43AC-B3E5-42976FED767A}"/>
    <hyperlink ref="E151" location="'(c) NG Driven Pneumatic Pumps'!A1" display="RETURN TO TOP" xr:uid="{6B997B49-40DF-4197-B5BA-F369F32CE7E3}"/>
    <hyperlink ref="I157" location="'(c) NG Driven Pneumatic Pumps'!A1" display="RETURN TO TOP" xr:uid="{562F7BC6-B18B-41AA-8949-7C8C8306E669}"/>
    <hyperlink ref="E33:E34" location="'(c) NG Driven Pneumatic Pumps'!B160" display="CLICK HERE" xr:uid="{22F5200F-DE52-4183-9780-6F35053906C7}"/>
    <hyperlink ref="E33" location="'(c) NG Driven Pneumatic Pumps'!B175" display="CLICK HERE" xr:uid="{8BA0B2AE-B8C9-4D81-9E17-B5FF0998B485}"/>
    <hyperlink ref="E34" location="'(c) NG Driven Pneumatic Pumps'!B190" display="CLICK HERE" xr:uid="{398C3390-305E-4F31-B191-2DB422D22691}"/>
    <hyperlink ref="H172" location="'(c) NG Driven Pneumatic Pumps'!A1" display="RETURN TO TOP" xr:uid="{B4B88CF8-A779-4BC4-8CCA-1E065A7C37FC}"/>
    <hyperlink ref="H187" location="'(c) NG Driven Pneumatic Pumps'!A1" display="RETURN TO TOP" xr:uid="{AC5A8455-7869-4224-ACE5-8AD086311A61}"/>
  </hyperlinks>
  <pageMargins left="0.7" right="0.7" top="0.75" bottom="0.75" header="0.3" footer="0.3"/>
  <pageSetup orientation="portrait" r:id="rId5"/>
  <extLst>
    <ext xmlns:x14="http://schemas.microsoft.com/office/spreadsheetml/2009/9/main" uri="{78C0D931-6437-407d-A8EE-F0AAD7539E65}">
      <x14:conditionalFormattings>
        <x14:conditionalFormatting xmlns:xm="http://schemas.microsoft.com/office/excel/2006/main">
          <x14:cfRule type="expression" priority="41" stopIfTrue="1" id="{00000000-000E-0000-0500-000013000000}">
            <xm:f>NOT(ISNA(MATCH($D161,'missing data parameters'!$A$2:$A$8,0)))</xm:f>
            <x14:dxf>
              <font>
                <color theme="1"/>
              </font>
              <fill>
                <patternFill>
                  <bgColor rgb="FF99CCFF"/>
                </patternFill>
              </fill>
            </x14:dxf>
          </x14:cfRule>
          <xm:sqref>F161:F170</xm:sqref>
        </x14:conditionalFormatting>
        <x14:conditionalFormatting xmlns:xm="http://schemas.microsoft.com/office/excel/2006/main">
          <x14:cfRule type="expression" priority="15" stopIfTrue="1" id="{8D75BE19-54FF-4706-92C1-F805A1700098}">
            <xm:f>NOT(ISNA(MATCH($C176,'missing data parameters'!$A$2:$A$8,0)))</xm:f>
            <x14:dxf>
              <font>
                <color theme="1"/>
              </font>
              <fill>
                <patternFill>
                  <bgColor rgb="FF99CCFF"/>
                </patternFill>
              </fill>
            </x14:dxf>
          </x14:cfRule>
          <xm:sqref>E176:E185</xm:sqref>
        </x14:conditionalFormatting>
        <x14:conditionalFormatting xmlns:xm="http://schemas.microsoft.com/office/excel/2006/main">
          <x14:cfRule type="expression" priority="6" stopIfTrue="1" id="{222A48FE-E3DC-4D48-8069-4E0178A5EBB9}">
            <xm:f>NOT(ISNA(MATCH($C191,'missing data parameters'!$A$2:$A$8,0)))</xm:f>
            <x14:dxf>
              <font>
                <color theme="1"/>
              </font>
              <fill>
                <patternFill>
                  <bgColor rgb="FF99CCFF"/>
                </patternFill>
              </fill>
            </x14:dxf>
          </x14:cfRule>
          <xm:sqref>E191:E200</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AA220"/>
  <sheetViews>
    <sheetView showGridLines="0" zoomScale="85" zoomScaleNormal="85" workbookViewId="0"/>
  </sheetViews>
  <sheetFormatPr defaultColWidth="8.90625" defaultRowHeight="14" x14ac:dyDescent="0.35"/>
  <cols>
    <col min="1" max="1" width="3.54296875" style="197" customWidth="1"/>
    <col min="2" max="2" width="32.453125" style="56" customWidth="1"/>
    <col min="3" max="3" width="44.54296875" style="56" customWidth="1"/>
    <col min="4" max="4" width="34.81640625" style="56" customWidth="1"/>
    <col min="5" max="5" width="32.81640625" style="56" customWidth="1"/>
    <col min="6" max="6" width="30.90625" style="56" customWidth="1"/>
    <col min="7" max="8" width="35.6328125" style="56" customWidth="1"/>
    <col min="9" max="9" width="37.08984375" style="56" customWidth="1"/>
    <col min="10" max="10" width="33.6328125" style="56" customWidth="1"/>
    <col min="11" max="13" width="30.6328125" style="56" customWidth="1"/>
    <col min="14" max="14" width="29.6328125" style="56" customWidth="1"/>
    <col min="15" max="15" width="31.54296875" style="56" customWidth="1"/>
    <col min="16" max="16" width="49.36328125" style="56" customWidth="1"/>
    <col min="17" max="17" width="47.1796875" style="56" customWidth="1"/>
    <col min="18" max="18" width="57" style="121" customWidth="1"/>
    <col min="19" max="19" width="14" style="56" hidden="1" customWidth="1"/>
    <col min="20" max="20" width="14.90625" style="56" hidden="1" customWidth="1"/>
    <col min="21" max="21" width="15" style="55" hidden="1" customWidth="1"/>
    <col min="22" max="22" width="43.453125" style="55" hidden="1" customWidth="1"/>
    <col min="23" max="23" width="102.08984375" style="55" hidden="1" customWidth="1"/>
    <col min="24" max="27" width="14" style="55" hidden="1" customWidth="1"/>
    <col min="28" max="76" width="14" style="56" customWidth="1"/>
    <col min="77" max="16384" width="8.90625" style="56"/>
  </cols>
  <sheetData>
    <row r="1" spans="2:21" ht="20" x14ac:dyDescent="0.35">
      <c r="B1" s="340"/>
      <c r="H1" s="121"/>
    </row>
    <row r="2" spans="2:21" ht="19" x14ac:dyDescent="0.35">
      <c r="B2" s="19" t="s">
        <v>3954</v>
      </c>
      <c r="C2" s="127"/>
      <c r="D2" s="127"/>
      <c r="E2" s="300" t="e">
        <f>IF(Introduction!E33="Yes","","This source is not required to be reported for the industry segment selected")</f>
        <v>#N/A</v>
      </c>
      <c r="F2" s="127"/>
      <c r="H2" s="121"/>
    </row>
    <row r="3" spans="2:21" x14ac:dyDescent="0.35">
      <c r="B3" s="481" t="s">
        <v>43</v>
      </c>
      <c r="C3" s="343" t="str">
        <f>Introduction!D4</f>
        <v>R.10</v>
      </c>
      <c r="D3" s="110" t="s">
        <v>63</v>
      </c>
      <c r="E3" s="127"/>
      <c r="F3" s="127"/>
      <c r="G3" s="127"/>
      <c r="H3" s="482"/>
      <c r="I3" s="345">
        <f>Introduction!H4</f>
        <v>45618</v>
      </c>
      <c r="J3" s="127"/>
      <c r="K3" s="127"/>
      <c r="L3" s="127"/>
      <c r="P3" s="127"/>
      <c r="Q3" s="127"/>
      <c r="S3" s="127"/>
    </row>
    <row r="4" spans="2:21" ht="18.899999999999999" customHeight="1" x14ac:dyDescent="0.35">
      <c r="B4" s="199" t="s">
        <v>19</v>
      </c>
      <c r="C4" s="200"/>
      <c r="D4" s="200"/>
      <c r="E4" s="200"/>
      <c r="F4" s="201"/>
      <c r="G4" s="127"/>
      <c r="H4" s="121"/>
      <c r="I4" s="127"/>
      <c r="J4" s="127"/>
      <c r="K4" s="127"/>
      <c r="L4" s="127"/>
      <c r="N4" s="127"/>
      <c r="O4" s="127"/>
      <c r="P4" s="127"/>
      <c r="Q4" s="127"/>
    </row>
    <row r="5" spans="2:21" ht="15.75" customHeight="1" x14ac:dyDescent="0.35">
      <c r="B5" s="483" t="s">
        <v>3618</v>
      </c>
      <c r="C5" s="484"/>
      <c r="D5" s="484"/>
      <c r="E5" s="484"/>
      <c r="F5" s="485"/>
      <c r="G5" s="127"/>
      <c r="H5" s="121"/>
      <c r="I5" s="127"/>
      <c r="J5" s="127"/>
      <c r="K5" s="127"/>
      <c r="L5" s="127"/>
      <c r="M5" s="127"/>
      <c r="N5" s="127"/>
      <c r="O5" s="127"/>
      <c r="P5" s="127"/>
      <c r="Q5" s="127"/>
    </row>
    <row r="6" spans="2:21" ht="15.75" customHeight="1" x14ac:dyDescent="0.35">
      <c r="B6" s="837" t="s">
        <v>3614</v>
      </c>
      <c r="C6" s="838"/>
      <c r="D6" s="838"/>
      <c r="E6" s="838"/>
      <c r="F6" s="839"/>
      <c r="G6" s="127"/>
      <c r="H6" s="121"/>
      <c r="I6" s="127"/>
      <c r="J6" s="127"/>
      <c r="K6" s="127"/>
      <c r="L6" s="127"/>
      <c r="M6" s="127"/>
      <c r="N6" s="127"/>
      <c r="O6" s="127"/>
      <c r="P6" s="127"/>
      <c r="Q6" s="127"/>
    </row>
    <row r="7" spans="2:21" ht="15.75" customHeight="1" x14ac:dyDescent="0.35">
      <c r="B7" s="837" t="s">
        <v>3619</v>
      </c>
      <c r="C7" s="838"/>
      <c r="D7" s="838"/>
      <c r="E7" s="838"/>
      <c r="F7" s="839"/>
      <c r="G7" s="127"/>
      <c r="H7" s="121"/>
      <c r="I7" s="127"/>
      <c r="J7" s="127"/>
      <c r="K7" s="127"/>
      <c r="L7" s="127"/>
      <c r="M7" s="127"/>
      <c r="N7" s="127"/>
      <c r="O7" s="127"/>
      <c r="P7" s="127"/>
      <c r="Q7" s="127"/>
    </row>
    <row r="8" spans="2:21" ht="15.75" customHeight="1" x14ac:dyDescent="0.35">
      <c r="B8" s="486" t="s">
        <v>4640</v>
      </c>
      <c r="C8" s="487"/>
      <c r="D8" s="487"/>
      <c r="E8" s="487"/>
      <c r="F8" s="488"/>
      <c r="G8" s="127"/>
      <c r="H8" s="121"/>
      <c r="I8" s="127"/>
      <c r="J8" s="127"/>
      <c r="K8" s="127"/>
      <c r="L8" s="127"/>
      <c r="M8" s="127"/>
      <c r="N8" s="127"/>
      <c r="O8" s="127"/>
      <c r="P8" s="127"/>
      <c r="Q8" s="127"/>
    </row>
    <row r="9" spans="2:21" ht="158.25" customHeight="1" x14ac:dyDescent="0.35">
      <c r="B9" s="840" t="s">
        <v>4813</v>
      </c>
      <c r="C9" s="841"/>
      <c r="D9" s="841"/>
      <c r="E9" s="841"/>
      <c r="F9" s="842"/>
      <c r="G9" s="127"/>
      <c r="H9" s="121"/>
      <c r="I9" s="127"/>
      <c r="J9" s="127"/>
      <c r="K9" s="127"/>
      <c r="L9" s="127"/>
      <c r="M9" s="127"/>
      <c r="N9" s="127"/>
      <c r="O9" s="127"/>
      <c r="P9" s="127"/>
      <c r="Q9" s="127"/>
    </row>
    <row r="10" spans="2:21" ht="15.75" customHeight="1" thickBot="1" x14ac:dyDescent="0.4">
      <c r="B10" s="221" t="s">
        <v>20</v>
      </c>
      <c r="C10" s="84"/>
      <c r="D10" s="84"/>
      <c r="E10" s="84"/>
      <c r="F10" s="85"/>
      <c r="G10" s="127"/>
      <c r="H10" s="121"/>
      <c r="I10" s="127"/>
      <c r="J10" s="127"/>
      <c r="K10" s="127"/>
      <c r="L10" s="127"/>
      <c r="M10" s="127"/>
      <c r="N10" s="127"/>
      <c r="O10" s="127"/>
      <c r="U10" s="55" t="s">
        <v>56</v>
      </c>
    </row>
    <row r="11" spans="2:21" ht="15.75" customHeight="1" thickBot="1" x14ac:dyDescent="0.4">
      <c r="B11" s="95" t="s">
        <v>61</v>
      </c>
      <c r="C11" s="267" t="s">
        <v>4779</v>
      </c>
      <c r="D11" s="26"/>
      <c r="E11" s="26"/>
      <c r="F11" s="87"/>
      <c r="G11" s="127"/>
      <c r="H11" s="121"/>
      <c r="I11" s="127"/>
      <c r="J11" s="127"/>
      <c r="K11" s="127"/>
      <c r="L11" s="127"/>
      <c r="M11" s="127"/>
      <c r="N11" s="127"/>
      <c r="O11" s="127"/>
      <c r="U11" s="468" t="e">
        <f>Introduction!E33</f>
        <v>#N/A</v>
      </c>
    </row>
    <row r="12" spans="2:21" ht="15.75" customHeight="1" x14ac:dyDescent="0.35">
      <c r="B12" s="86" t="s">
        <v>62</v>
      </c>
      <c r="C12" s="267" t="s">
        <v>8623</v>
      </c>
      <c r="D12" s="10"/>
      <c r="E12" s="10"/>
      <c r="F12" s="654"/>
      <c r="G12" s="127"/>
      <c r="H12" s="121"/>
      <c r="I12" s="127"/>
      <c r="J12" s="127"/>
      <c r="K12" s="127"/>
      <c r="L12" s="127"/>
      <c r="M12" s="127"/>
      <c r="N12" s="127"/>
      <c r="O12" s="127"/>
      <c r="U12" s="55" t="s">
        <v>57</v>
      </c>
    </row>
    <row r="13" spans="2:21" ht="15.75" customHeight="1" x14ac:dyDescent="0.35">
      <c r="B13" s="355" t="s">
        <v>3653</v>
      </c>
      <c r="C13" s="356" t="s">
        <v>8625</v>
      </c>
      <c r="D13" s="97"/>
      <c r="E13" s="97"/>
      <c r="F13" s="104"/>
      <c r="G13" s="127"/>
      <c r="H13" s="121"/>
      <c r="M13" s="127"/>
      <c r="N13" s="127"/>
      <c r="O13" s="127"/>
      <c r="U13" s="55">
        <f>Introduction!W8</f>
        <v>0</v>
      </c>
    </row>
    <row r="14" spans="2:21" ht="14.5" thickBot="1" x14ac:dyDescent="0.4">
      <c r="B14" s="127"/>
      <c r="C14" s="127"/>
      <c r="D14" s="127"/>
      <c r="E14" s="127"/>
      <c r="F14" s="127"/>
      <c r="G14" s="127"/>
      <c r="H14" s="121"/>
      <c r="I14" s="127"/>
      <c r="J14" s="127"/>
      <c r="K14" s="127"/>
      <c r="L14" s="127"/>
      <c r="M14" s="127"/>
      <c r="N14" s="127"/>
      <c r="O14" s="127"/>
      <c r="P14" s="127"/>
      <c r="Q14" s="127"/>
      <c r="U14" s="55">
        <f>Introduction!V8</f>
        <v>0</v>
      </c>
    </row>
    <row r="15" spans="2:21" ht="30.75" customHeight="1" x14ac:dyDescent="0.35">
      <c r="B15" s="127"/>
      <c r="C15" s="810" t="s">
        <v>3809</v>
      </c>
      <c r="D15" s="811"/>
      <c r="E15" s="812"/>
      <c r="F15" s="121"/>
      <c r="G15" s="127"/>
      <c r="H15" s="121"/>
      <c r="I15" s="127"/>
      <c r="J15" s="127"/>
      <c r="K15" s="127"/>
      <c r="L15" s="127"/>
      <c r="M15" s="127"/>
      <c r="N15" s="127"/>
      <c r="O15" s="127"/>
      <c r="P15" s="127"/>
      <c r="Q15" s="127"/>
    </row>
    <row r="16" spans="2:21" ht="17" x14ac:dyDescent="0.35">
      <c r="B16" s="127"/>
      <c r="C16" s="57" t="s">
        <v>59</v>
      </c>
      <c r="D16" s="58" t="s">
        <v>3807</v>
      </c>
      <c r="E16" s="167" t="s">
        <v>3808</v>
      </c>
      <c r="F16" s="121"/>
      <c r="G16" s="127"/>
      <c r="H16" s="121"/>
      <c r="I16" s="127"/>
      <c r="J16" s="127"/>
      <c r="K16" s="127"/>
      <c r="L16" s="127"/>
      <c r="M16" s="127"/>
      <c r="N16" s="127"/>
      <c r="O16" s="127"/>
      <c r="P16" s="127"/>
      <c r="Q16" s="127"/>
      <c r="U16" s="55" t="s">
        <v>3887</v>
      </c>
    </row>
    <row r="17" spans="1:27" ht="14.5" thickBot="1" x14ac:dyDescent="0.4">
      <c r="B17" s="127"/>
      <c r="C17" s="214">
        <f>SUM(H36:H45)</f>
        <v>0</v>
      </c>
      <c r="D17" s="489" t="s">
        <v>21</v>
      </c>
      <c r="E17" s="169" t="s">
        <v>21</v>
      </c>
      <c r="F17" s="121"/>
      <c r="G17" s="127"/>
      <c r="H17" s="121"/>
      <c r="I17" s="127"/>
      <c r="J17" s="127"/>
      <c r="K17" s="127"/>
      <c r="L17" s="127"/>
      <c r="M17" s="127"/>
      <c r="N17" s="127"/>
      <c r="O17" s="127"/>
      <c r="P17" s="127"/>
      <c r="Q17" s="127"/>
      <c r="U17" s="55">
        <f>Introduction!$V$8</f>
        <v>0</v>
      </c>
    </row>
    <row r="18" spans="1:27" x14ac:dyDescent="0.35">
      <c r="B18" s="127"/>
      <c r="C18" s="415"/>
      <c r="D18" s="367"/>
      <c r="E18" s="367"/>
      <c r="F18" s="367"/>
      <c r="G18" s="127"/>
      <c r="H18" s="121"/>
      <c r="I18" s="127"/>
      <c r="J18" s="127"/>
      <c r="K18" s="127"/>
      <c r="L18" s="127"/>
      <c r="M18" s="127"/>
      <c r="N18" s="127"/>
      <c r="O18" s="127"/>
      <c r="P18" s="127"/>
      <c r="Q18" s="127"/>
      <c r="U18" s="55" t="s">
        <v>3888</v>
      </c>
    </row>
    <row r="19" spans="1:27" ht="19.5" customHeight="1" x14ac:dyDescent="0.35">
      <c r="C19" s="843" t="s">
        <v>4720</v>
      </c>
      <c r="D19" s="843"/>
      <c r="E19" s="843"/>
      <c r="F19" s="292" t="str">
        <f>IF(E20="No",T36,"")</f>
        <v/>
      </c>
      <c r="H19" s="121"/>
      <c r="I19" s="490"/>
      <c r="J19" s="490"/>
      <c r="K19" s="490"/>
      <c r="L19" s="490"/>
      <c r="M19" s="127"/>
      <c r="N19" s="127"/>
      <c r="O19" s="127"/>
      <c r="P19" s="127"/>
      <c r="Q19" s="127"/>
      <c r="S19" s="127"/>
      <c r="U19" s="55">
        <v>2</v>
      </c>
    </row>
    <row r="20" spans="1:27" ht="48.65" customHeight="1" x14ac:dyDescent="0.35">
      <c r="B20" s="113"/>
      <c r="C20" s="751" t="s">
        <v>8613</v>
      </c>
      <c r="D20" s="751"/>
      <c r="E20" s="255"/>
      <c r="F20" s="469" t="str">
        <f>IF(AND(SUM(H36:H45),E20&lt;&gt;"Yes"),$T$37,"")</f>
        <v/>
      </c>
      <c r="G20" s="127"/>
      <c r="H20" s="121"/>
      <c r="I20" s="127"/>
      <c r="J20" s="127"/>
      <c r="K20" s="127"/>
      <c r="L20" s="127"/>
      <c r="M20" s="127"/>
      <c r="N20" s="127"/>
      <c r="O20" s="127"/>
      <c r="P20" s="127"/>
      <c r="Q20" s="127"/>
      <c r="S20" s="127"/>
    </row>
    <row r="21" spans="1:27" x14ac:dyDescent="0.35">
      <c r="C21" s="127"/>
      <c r="D21" s="127"/>
      <c r="E21" s="127"/>
      <c r="F21" s="127"/>
      <c r="G21" s="127"/>
      <c r="H21" s="121"/>
      <c r="I21" s="127"/>
      <c r="J21" s="127"/>
      <c r="K21" s="127"/>
      <c r="L21" s="127"/>
      <c r="M21" s="127"/>
      <c r="N21" s="127"/>
      <c r="O21" s="127"/>
      <c r="P21" s="127"/>
      <c r="Q21" s="127"/>
      <c r="S21" s="127"/>
      <c r="U21" s="55" t="s">
        <v>3889</v>
      </c>
    </row>
    <row r="22" spans="1:27" x14ac:dyDescent="0.35">
      <c r="B22" s="61"/>
      <c r="C22" s="835" t="s">
        <v>4759</v>
      </c>
      <c r="D22" s="835"/>
      <c r="E22" s="835"/>
      <c r="F22" s="127"/>
      <c r="G22" s="127"/>
      <c r="H22" s="121"/>
      <c r="I22" s="127"/>
      <c r="J22" s="127"/>
      <c r="K22" s="127"/>
      <c r="L22" s="127"/>
      <c r="M22" s="127"/>
      <c r="N22" s="127"/>
      <c r="O22" s="127"/>
      <c r="P22" s="127"/>
      <c r="Q22" s="127"/>
      <c r="S22" s="127"/>
      <c r="U22" s="55" t="b">
        <f>U17=U19</f>
        <v>0</v>
      </c>
    </row>
    <row r="23" spans="1:27" s="63" customFormat="1" ht="103.25" customHeight="1" x14ac:dyDescent="0.35">
      <c r="A23" s="205"/>
      <c r="B23" s="461"/>
      <c r="C23" s="438" t="s">
        <v>8850</v>
      </c>
      <c r="D23" s="438" t="s">
        <v>8851</v>
      </c>
      <c r="E23" s="438" t="s">
        <v>3617</v>
      </c>
      <c r="F23" s="5"/>
      <c r="G23" s="5"/>
      <c r="H23" s="5"/>
      <c r="I23" s="461"/>
      <c r="J23" s="461"/>
      <c r="K23" s="461"/>
      <c r="L23" s="461"/>
      <c r="M23" s="461"/>
      <c r="N23" s="461"/>
      <c r="O23" s="461"/>
      <c r="P23" s="461"/>
      <c r="Q23" s="461"/>
      <c r="R23" s="5"/>
      <c r="U23" s="65"/>
      <c r="V23" s="65"/>
      <c r="W23" s="480" t="s">
        <v>3925</v>
      </c>
      <c r="X23" s="65"/>
      <c r="Y23" s="65"/>
      <c r="Z23" s="65"/>
      <c r="AA23" s="65"/>
    </row>
    <row r="24" spans="1:27" ht="15" customHeight="1" x14ac:dyDescent="0.35">
      <c r="C24" s="772" t="s">
        <v>8342</v>
      </c>
      <c r="D24" s="772"/>
      <c r="E24" s="90"/>
      <c r="F24" s="367"/>
      <c r="G24" s="127"/>
      <c r="H24" s="367"/>
      <c r="I24" s="127"/>
      <c r="J24" s="127"/>
      <c r="K24" s="127"/>
      <c r="L24" s="127"/>
      <c r="M24" s="127"/>
      <c r="N24" s="127"/>
      <c r="O24" s="127"/>
      <c r="P24" s="127"/>
      <c r="Q24" s="127"/>
      <c r="W24" s="491" t="s">
        <v>3926</v>
      </c>
    </row>
    <row r="25" spans="1:27" x14ac:dyDescent="0.35">
      <c r="B25" s="127"/>
      <c r="C25" s="121"/>
      <c r="F25" s="367"/>
      <c r="G25" s="127"/>
      <c r="H25" s="367"/>
      <c r="I25" s="492"/>
      <c r="J25" s="492"/>
      <c r="K25" s="492"/>
      <c r="L25" s="492"/>
      <c r="M25" s="127"/>
      <c r="N25" s="127"/>
      <c r="O25" s="127"/>
      <c r="P25" s="127"/>
      <c r="Q25" s="127"/>
      <c r="W25" s="491" t="s">
        <v>3927</v>
      </c>
    </row>
    <row r="26" spans="1:27" x14ac:dyDescent="0.35">
      <c r="B26" s="127"/>
      <c r="C26" s="70"/>
      <c r="D26" s="207" t="s">
        <v>4188</v>
      </c>
      <c r="E26" s="129" t="s">
        <v>79</v>
      </c>
      <c r="G26" s="367"/>
      <c r="H26" s="367"/>
      <c r="I26" s="127"/>
      <c r="K26" s="367"/>
      <c r="L26" s="127"/>
      <c r="M26" s="367"/>
      <c r="N26" s="127"/>
      <c r="O26" s="127"/>
      <c r="P26" s="127"/>
      <c r="Q26" s="127"/>
      <c r="W26" s="491" t="s">
        <v>3928</v>
      </c>
    </row>
    <row r="27" spans="1:27" x14ac:dyDescent="0.35">
      <c r="C27" s="70"/>
      <c r="D27" s="207" t="s">
        <v>4814</v>
      </c>
      <c r="E27" s="129" t="s">
        <v>79</v>
      </c>
      <c r="O27" s="127"/>
      <c r="P27" s="127"/>
      <c r="Q27" s="127"/>
      <c r="S27" s="127"/>
      <c r="W27" s="493" t="s">
        <v>3929</v>
      </c>
    </row>
    <row r="28" spans="1:27" x14ac:dyDescent="0.35">
      <c r="C28" s="70"/>
      <c r="D28" s="207" t="s">
        <v>4815</v>
      </c>
      <c r="E28" s="129" t="s">
        <v>79</v>
      </c>
      <c r="O28" s="121"/>
      <c r="P28" s="121"/>
      <c r="Q28" s="121"/>
      <c r="T28" s="55"/>
    </row>
    <row r="29" spans="1:27" x14ac:dyDescent="0.35">
      <c r="C29" s="70"/>
      <c r="D29" s="207" t="s">
        <v>4816</v>
      </c>
      <c r="E29" s="129" t="s">
        <v>79</v>
      </c>
      <c r="O29" s="121"/>
      <c r="P29" s="121"/>
      <c r="Q29" s="121"/>
      <c r="T29" s="494" t="s">
        <v>23</v>
      </c>
      <c r="U29" s="239"/>
      <c r="V29" s="494" t="s">
        <v>4817</v>
      </c>
      <c r="W29" s="495" t="s">
        <v>32</v>
      </c>
      <c r="X29" s="494" t="s">
        <v>24</v>
      </c>
      <c r="Y29" s="494" t="s">
        <v>25</v>
      </c>
      <c r="Z29" s="496" t="s">
        <v>26</v>
      </c>
    </row>
    <row r="30" spans="1:27" ht="15" customHeight="1" x14ac:dyDescent="0.35">
      <c r="C30" s="70"/>
      <c r="D30" s="207" t="s">
        <v>4818</v>
      </c>
      <c r="E30" s="129" t="s">
        <v>79</v>
      </c>
      <c r="O30" s="121"/>
      <c r="P30" s="121"/>
      <c r="Q30" s="121"/>
      <c r="S30" s="56" t="s">
        <v>4011</v>
      </c>
      <c r="T30" s="66">
        <v>0</v>
      </c>
      <c r="U30" s="66">
        <f>E20</f>
        <v>0</v>
      </c>
      <c r="V30" s="66" t="s">
        <v>4324</v>
      </c>
      <c r="W30" s="497" t="s">
        <v>16</v>
      </c>
      <c r="X30" s="67" t="s">
        <v>16</v>
      </c>
      <c r="Y30" s="66" t="s">
        <v>28</v>
      </c>
      <c r="Z30" s="66" t="s">
        <v>16</v>
      </c>
    </row>
    <row r="31" spans="1:27" x14ac:dyDescent="0.35">
      <c r="C31" s="70"/>
      <c r="D31" s="207" t="s">
        <v>4189</v>
      </c>
      <c r="E31" s="129" t="s">
        <v>79</v>
      </c>
      <c r="Q31" s="121"/>
      <c r="T31" s="55"/>
      <c r="V31" s="66" t="s">
        <v>4321</v>
      </c>
      <c r="W31" s="497" t="s">
        <v>29</v>
      </c>
      <c r="X31" s="67" t="s">
        <v>29</v>
      </c>
      <c r="Y31" s="66" t="s">
        <v>30</v>
      </c>
      <c r="Z31" s="66" t="s">
        <v>29</v>
      </c>
    </row>
    <row r="32" spans="1:27" ht="30" customHeight="1" x14ac:dyDescent="0.35">
      <c r="B32" s="29" t="s">
        <v>4190</v>
      </c>
      <c r="O32" s="121"/>
      <c r="P32" s="121"/>
      <c r="Q32" s="121"/>
      <c r="T32" s="55"/>
      <c r="V32" s="66" t="s">
        <v>4323</v>
      </c>
      <c r="Y32" s="66" t="s">
        <v>31</v>
      </c>
    </row>
    <row r="33" spans="1:27" ht="47.4" customHeight="1" x14ac:dyDescent="0.35">
      <c r="B33" s="848" t="s">
        <v>4908</v>
      </c>
      <c r="C33" s="848"/>
      <c r="D33" s="848"/>
      <c r="E33" s="848"/>
      <c r="F33" s="127"/>
      <c r="G33" s="127"/>
      <c r="J33" s="127"/>
      <c r="K33" s="127"/>
      <c r="L33" s="127"/>
      <c r="M33" s="127"/>
      <c r="N33" s="127"/>
      <c r="O33" s="121"/>
      <c r="P33" s="121"/>
      <c r="Q33" s="121"/>
      <c r="T33" s="55"/>
      <c r="V33" s="66" t="s">
        <v>4322</v>
      </c>
    </row>
    <row r="34" spans="1:27" ht="67.5" customHeight="1" x14ac:dyDescent="0.35">
      <c r="B34" s="295" t="str">
        <f ca="1">IF(ISERROR(T53),"",IF(T53&gt;0,$T$41,""))</f>
        <v/>
      </c>
      <c r="C34" s="433" t="s">
        <v>4726</v>
      </c>
      <c r="D34" s="433" t="s">
        <v>4642</v>
      </c>
      <c r="F34" s="127"/>
      <c r="G34" s="127"/>
      <c r="I34" s="121"/>
      <c r="J34" s="121"/>
      <c r="K34" s="121"/>
      <c r="L34" s="121"/>
      <c r="M34" s="121"/>
      <c r="N34" s="121"/>
      <c r="O34" s="121"/>
      <c r="P34" s="121"/>
      <c r="Q34" s="121"/>
      <c r="T34" s="55"/>
    </row>
    <row r="35" spans="1:27" ht="87" x14ac:dyDescent="0.35">
      <c r="B35" s="438" t="s">
        <v>3782</v>
      </c>
      <c r="C35" s="441" t="s">
        <v>8896</v>
      </c>
      <c r="D35" s="426" t="s">
        <v>4737</v>
      </c>
      <c r="E35" s="438" t="s">
        <v>3909</v>
      </c>
      <c r="F35" s="438" t="s">
        <v>4819</v>
      </c>
      <c r="G35" s="438" t="s">
        <v>3932</v>
      </c>
      <c r="H35" s="438" t="s">
        <v>3783</v>
      </c>
      <c r="I35" s="121"/>
      <c r="J35" s="121"/>
      <c r="K35" s="121"/>
      <c r="L35" s="121"/>
      <c r="M35" s="121"/>
      <c r="N35" s="121"/>
      <c r="O35" s="121"/>
      <c r="P35" s="121"/>
      <c r="Q35" s="121"/>
      <c r="T35" s="55"/>
      <c r="X35" s="121"/>
      <c r="Y35" s="121"/>
      <c r="Z35" s="121"/>
      <c r="AA35" s="121"/>
    </row>
    <row r="36" spans="1:27" x14ac:dyDescent="0.35">
      <c r="A36" s="197">
        <v>1</v>
      </c>
      <c r="B36" s="245"/>
      <c r="C36" s="419"/>
      <c r="D36" s="194"/>
      <c r="E36" s="130"/>
      <c r="F36" s="88"/>
      <c r="G36" s="130"/>
      <c r="H36" s="130"/>
      <c r="I36" s="121"/>
      <c r="J36" s="121"/>
      <c r="K36" s="121"/>
      <c r="L36" s="121"/>
      <c r="M36" s="121"/>
      <c r="N36" s="121"/>
      <c r="O36" s="121"/>
      <c r="P36" s="121"/>
      <c r="Q36" s="121"/>
      <c r="T36" s="55" t="s">
        <v>194</v>
      </c>
      <c r="X36" s="121"/>
      <c r="Y36" s="121"/>
      <c r="Z36" s="121"/>
      <c r="AA36" s="121"/>
    </row>
    <row r="37" spans="1:27" x14ac:dyDescent="0.35">
      <c r="A37" s="197">
        <v>2</v>
      </c>
      <c r="B37" s="177"/>
      <c r="C37" s="419"/>
      <c r="D37" s="194"/>
      <c r="E37" s="130"/>
      <c r="F37" s="89"/>
      <c r="G37" s="130"/>
      <c r="H37" s="109"/>
      <c r="I37" s="121"/>
      <c r="J37" s="121"/>
      <c r="K37" s="121"/>
      <c r="L37" s="121"/>
      <c r="M37" s="121"/>
      <c r="N37" s="121"/>
      <c r="O37" s="121"/>
      <c r="P37" s="121"/>
      <c r="Q37" s="121"/>
      <c r="T37" s="55" t="s">
        <v>3656</v>
      </c>
      <c r="X37" s="121"/>
      <c r="Y37" s="121"/>
      <c r="Z37" s="121"/>
      <c r="AA37" s="121"/>
    </row>
    <row r="38" spans="1:27" x14ac:dyDescent="0.35">
      <c r="A38" s="197">
        <v>3</v>
      </c>
      <c r="B38" s="177"/>
      <c r="C38" s="419"/>
      <c r="D38" s="194"/>
      <c r="E38" s="130"/>
      <c r="F38" s="89"/>
      <c r="G38" s="130"/>
      <c r="H38" s="109"/>
      <c r="I38" s="121"/>
      <c r="J38" s="121"/>
      <c r="K38" s="121"/>
      <c r="L38" s="121"/>
      <c r="M38" s="121"/>
      <c r="N38" s="121"/>
      <c r="O38" s="121"/>
      <c r="P38" s="121"/>
      <c r="Q38" s="121"/>
      <c r="T38" s="55"/>
      <c r="X38" s="121"/>
      <c r="Y38" s="121"/>
      <c r="Z38" s="121"/>
      <c r="AA38" s="121"/>
    </row>
    <row r="39" spans="1:27" x14ac:dyDescent="0.35">
      <c r="A39" s="197">
        <v>4</v>
      </c>
      <c r="B39" s="177"/>
      <c r="C39" s="419"/>
      <c r="D39" s="194"/>
      <c r="E39" s="130"/>
      <c r="F39" s="89"/>
      <c r="G39" s="130"/>
      <c r="H39" s="109"/>
      <c r="I39" s="121"/>
      <c r="J39" s="121"/>
      <c r="K39" s="121"/>
      <c r="L39" s="121"/>
      <c r="M39" s="121"/>
      <c r="N39" s="121"/>
      <c r="O39" s="121"/>
      <c r="P39" s="121"/>
      <c r="Q39" s="121"/>
      <c r="T39" s="55" t="s">
        <v>3578</v>
      </c>
      <c r="X39" s="121"/>
      <c r="Y39" s="121"/>
      <c r="Z39" s="121"/>
      <c r="AA39" s="121"/>
    </row>
    <row r="40" spans="1:27" x14ac:dyDescent="0.35">
      <c r="A40" s="197">
        <v>5</v>
      </c>
      <c r="B40" s="177"/>
      <c r="C40" s="419"/>
      <c r="D40" s="194"/>
      <c r="E40" s="130"/>
      <c r="F40" s="88"/>
      <c r="G40" s="130"/>
      <c r="H40" s="109"/>
      <c r="I40" s="121"/>
      <c r="J40" s="121"/>
      <c r="K40" s="121"/>
      <c r="L40" s="121"/>
      <c r="M40" s="121"/>
      <c r="N40" s="121"/>
      <c r="O40" s="121"/>
      <c r="P40" s="121"/>
      <c r="Q40" s="121"/>
      <c r="T40" s="55"/>
      <c r="X40" s="121"/>
      <c r="Y40" s="121"/>
      <c r="Z40" s="121"/>
      <c r="AA40" s="121"/>
    </row>
    <row r="41" spans="1:27" x14ac:dyDescent="0.35">
      <c r="A41" s="197">
        <v>6</v>
      </c>
      <c r="B41" s="177"/>
      <c r="C41" s="419"/>
      <c r="D41" s="194"/>
      <c r="E41" s="130"/>
      <c r="F41" s="89"/>
      <c r="G41" s="130"/>
      <c r="H41" s="109"/>
      <c r="I41" s="121"/>
      <c r="J41" s="121"/>
      <c r="K41" s="121"/>
      <c r="L41" s="121"/>
      <c r="M41" s="121"/>
      <c r="N41" s="121"/>
      <c r="O41" s="121"/>
      <c r="P41" s="121"/>
      <c r="Q41" s="121"/>
      <c r="T41" s="55" t="s">
        <v>3604</v>
      </c>
      <c r="X41" s="121"/>
      <c r="Y41" s="121"/>
      <c r="Z41" s="121"/>
      <c r="AA41" s="121"/>
    </row>
    <row r="42" spans="1:27" x14ac:dyDescent="0.35">
      <c r="A42" s="197">
        <v>7</v>
      </c>
      <c r="B42" s="177"/>
      <c r="C42" s="419"/>
      <c r="D42" s="194"/>
      <c r="E42" s="130"/>
      <c r="F42" s="89"/>
      <c r="G42" s="130"/>
      <c r="H42" s="109"/>
      <c r="I42" s="121"/>
      <c r="J42" s="121"/>
      <c r="K42" s="121"/>
      <c r="L42" s="121"/>
      <c r="M42" s="121"/>
      <c r="N42" s="121"/>
      <c r="O42" s="121"/>
      <c r="P42" s="121"/>
      <c r="Q42" s="121"/>
      <c r="T42" s="55"/>
      <c r="X42" s="121"/>
      <c r="Y42" s="121"/>
      <c r="Z42" s="121"/>
      <c r="AA42" s="121"/>
    </row>
    <row r="43" spans="1:27" x14ac:dyDescent="0.35">
      <c r="A43" s="197">
        <v>8</v>
      </c>
      <c r="B43" s="177"/>
      <c r="C43" s="419"/>
      <c r="D43" s="194"/>
      <c r="E43" s="130"/>
      <c r="F43" s="89"/>
      <c r="G43" s="130"/>
      <c r="H43" s="109"/>
      <c r="I43" s="121"/>
      <c r="J43" s="121"/>
      <c r="K43" s="121"/>
      <c r="L43" s="121"/>
      <c r="M43" s="121"/>
      <c r="N43" s="121"/>
      <c r="O43" s="121"/>
      <c r="P43" s="121"/>
      <c r="Q43" s="121"/>
      <c r="T43" s="55"/>
      <c r="U43" s="72"/>
      <c r="V43" s="72"/>
      <c r="X43" s="121"/>
      <c r="Y43" s="121"/>
      <c r="Z43" s="121"/>
      <c r="AA43" s="121"/>
    </row>
    <row r="44" spans="1:27" x14ac:dyDescent="0.35">
      <c r="A44" s="197">
        <v>9</v>
      </c>
      <c r="B44" s="177"/>
      <c r="C44" s="419"/>
      <c r="D44" s="194"/>
      <c r="E44" s="130"/>
      <c r="F44" s="89"/>
      <c r="G44" s="130"/>
      <c r="H44" s="109"/>
      <c r="I44" s="121"/>
      <c r="J44" s="121"/>
      <c r="K44" s="121"/>
      <c r="L44" s="121"/>
      <c r="M44" s="121"/>
      <c r="N44" s="121"/>
      <c r="O44" s="121"/>
      <c r="P44" s="121"/>
      <c r="Q44" s="121"/>
      <c r="T44" s="55"/>
      <c r="U44" s="72"/>
      <c r="V44" s="72"/>
      <c r="W44" s="330"/>
      <c r="X44" s="121"/>
      <c r="Y44" s="121"/>
      <c r="Z44" s="121"/>
      <c r="AA44" s="121"/>
    </row>
    <row r="45" spans="1:27" x14ac:dyDescent="0.35">
      <c r="A45" s="197">
        <v>10</v>
      </c>
      <c r="B45" s="177"/>
      <c r="C45" s="419"/>
      <c r="D45" s="194"/>
      <c r="E45" s="130"/>
      <c r="F45" s="89"/>
      <c r="G45" s="130"/>
      <c r="H45" s="109"/>
      <c r="I45" s="121"/>
      <c r="J45" s="121"/>
      <c r="K45" s="121"/>
      <c r="L45" s="121"/>
      <c r="M45" s="121"/>
      <c r="N45" s="121"/>
      <c r="O45" s="121"/>
      <c r="P45" s="121"/>
      <c r="Q45" s="121"/>
      <c r="T45" s="55"/>
      <c r="U45" s="72"/>
      <c r="V45" s="72"/>
      <c r="W45" s="330"/>
      <c r="X45" s="121"/>
      <c r="Y45" s="121"/>
      <c r="Z45" s="121"/>
      <c r="AA45" s="121"/>
    </row>
    <row r="46" spans="1:27" x14ac:dyDescent="0.35">
      <c r="F46" s="121"/>
      <c r="G46" s="121"/>
      <c r="I46" s="121"/>
      <c r="J46" s="121"/>
      <c r="K46" s="121"/>
      <c r="L46" s="121"/>
      <c r="M46" s="121"/>
      <c r="N46" s="121"/>
      <c r="O46" s="121"/>
      <c r="P46" s="121"/>
      <c r="Q46" s="121"/>
      <c r="S46" s="55"/>
      <c r="W46" s="330"/>
      <c r="X46" s="121"/>
      <c r="Y46" s="121"/>
      <c r="Z46" s="72"/>
    </row>
    <row r="47" spans="1:27" ht="33" customHeight="1" x14ac:dyDescent="0.35">
      <c r="B47" s="29" t="s">
        <v>4820</v>
      </c>
      <c r="E47" s="129" t="s">
        <v>4306</v>
      </c>
      <c r="F47" s="121"/>
      <c r="G47" s="121"/>
      <c r="I47" s="121"/>
      <c r="J47" s="121"/>
      <c r="K47" s="121"/>
      <c r="L47" s="121"/>
      <c r="M47" s="121"/>
      <c r="N47" s="121"/>
      <c r="O47" s="121"/>
      <c r="P47" s="121"/>
      <c r="Q47" s="121"/>
      <c r="S47" s="55"/>
      <c r="W47" s="70"/>
      <c r="X47" s="121"/>
      <c r="Y47" s="121"/>
      <c r="Z47" s="72"/>
    </row>
    <row r="48" spans="1:27" x14ac:dyDescent="0.35">
      <c r="B48" s="498" t="str">
        <f ca="1">IF(ISERROR(T56),"",IF(T56&gt;0,$T$41,""))</f>
        <v/>
      </c>
      <c r="F48" s="121"/>
      <c r="G48" s="121"/>
      <c r="I48" s="121"/>
      <c r="J48" s="121"/>
      <c r="K48" s="121"/>
      <c r="L48" s="121"/>
      <c r="M48" s="121"/>
      <c r="N48" s="121"/>
      <c r="O48" s="121"/>
      <c r="P48" s="121"/>
      <c r="Q48" s="121"/>
      <c r="S48" s="55"/>
      <c r="W48" s="70"/>
      <c r="X48" s="72"/>
      <c r="Y48" s="72"/>
      <c r="Z48" s="72"/>
    </row>
    <row r="49" spans="1:27" ht="73" x14ac:dyDescent="0.35">
      <c r="B49" s="438" t="s">
        <v>3782</v>
      </c>
      <c r="C49" s="438" t="s">
        <v>4792</v>
      </c>
      <c r="D49" s="438" t="s">
        <v>8792</v>
      </c>
      <c r="E49" s="121"/>
      <c r="F49" s="121"/>
      <c r="G49" s="121"/>
      <c r="I49" s="121"/>
      <c r="J49" s="121"/>
      <c r="K49" s="121"/>
      <c r="L49" s="121"/>
      <c r="M49" s="121"/>
      <c r="N49" s="121"/>
      <c r="O49" s="121"/>
      <c r="P49" s="121"/>
      <c r="Q49" s="121"/>
      <c r="S49" s="55"/>
      <c r="T49" s="330" t="s">
        <v>3603</v>
      </c>
      <c r="W49" s="330"/>
      <c r="X49" s="72"/>
      <c r="Y49" s="72"/>
      <c r="Z49" s="72"/>
    </row>
    <row r="50" spans="1:27" x14ac:dyDescent="0.35">
      <c r="A50" s="197">
        <v>1</v>
      </c>
      <c r="B50" s="215" t="str">
        <f t="array" ref="B50">IFERROR(INDEX($B$36:$B$45,SMALL(IF($F$36:$F$45=$V$30,ROW($B$36:$B$45)-ROW(B$36)+1),ROWS(B$36:B36))),"")</f>
        <v/>
      </c>
      <c r="C50" s="132"/>
      <c r="D50" s="132"/>
      <c r="E50" s="121"/>
      <c r="F50" s="121"/>
      <c r="G50" s="121"/>
      <c r="I50" s="121"/>
      <c r="J50" s="121"/>
      <c r="K50" s="121"/>
      <c r="L50" s="121"/>
      <c r="M50" s="121"/>
      <c r="N50" s="121"/>
      <c r="O50" s="121"/>
      <c r="P50" s="121"/>
      <c r="Q50" s="121"/>
      <c r="T50" s="55"/>
      <c r="W50" s="70"/>
      <c r="X50" s="72"/>
      <c r="Y50" s="72"/>
      <c r="Z50" s="72"/>
    </row>
    <row r="51" spans="1:27" x14ac:dyDescent="0.35">
      <c r="A51" s="197">
        <v>2</v>
      </c>
      <c r="B51" s="215" t="str">
        <f t="array" ref="B51">IFERROR(INDEX($B$36:$B$45,SMALL(IF($F$36:$F$45=$V$30,ROW($B$36:$B$45)-ROW(B$36)+1),ROWS(B$36:B37))),"")</f>
        <v/>
      </c>
      <c r="C51" s="132"/>
      <c r="D51" s="132"/>
      <c r="E51" s="121"/>
      <c r="F51" s="121"/>
      <c r="G51" s="121"/>
      <c r="I51" s="121"/>
      <c r="J51" s="121"/>
      <c r="K51" s="121"/>
      <c r="L51" s="121"/>
      <c r="M51" s="121"/>
      <c r="N51" s="121"/>
      <c r="O51" s="121"/>
      <c r="P51" s="121"/>
      <c r="Q51" s="121"/>
      <c r="T51" s="239" t="s">
        <v>4259</v>
      </c>
      <c r="U51" s="239" t="s">
        <v>4262</v>
      </c>
      <c r="W51" s="70"/>
      <c r="X51" s="72"/>
      <c r="Y51" s="72"/>
      <c r="Z51" s="72"/>
    </row>
    <row r="52" spans="1:27" x14ac:dyDescent="0.35">
      <c r="A52" s="197">
        <v>3</v>
      </c>
      <c r="B52" s="215" t="str">
        <f t="array" ref="B52">IFERROR(INDEX($B$36:$B$45,SMALL(IF($F$36:$F$45=$V$30,ROW($B$36:$B$45)-ROW(B$36)+1),ROWS(B$36:B38))),"")</f>
        <v/>
      </c>
      <c r="C52" s="132"/>
      <c r="D52" s="132"/>
      <c r="E52" s="121"/>
      <c r="F52" s="121"/>
      <c r="G52" s="121"/>
      <c r="I52" s="121"/>
      <c r="J52" s="121"/>
      <c r="K52" s="121"/>
      <c r="L52" s="121"/>
      <c r="M52" s="121"/>
      <c r="N52" s="121"/>
      <c r="O52" s="121"/>
      <c r="P52" s="121"/>
      <c r="Q52" s="121"/>
      <c r="T52" s="66" t="e">
        <f>MATCH("*",B36:B45,-1)</f>
        <v>#N/A</v>
      </c>
      <c r="U52" s="66" t="e">
        <f>MATCH("*",B78:B87,-1)</f>
        <v>#N/A</v>
      </c>
      <c r="W52" s="70"/>
      <c r="X52" s="72"/>
      <c r="Y52" s="72"/>
      <c r="Z52" s="72"/>
    </row>
    <row r="53" spans="1:27" x14ac:dyDescent="0.35">
      <c r="A53" s="197">
        <v>4</v>
      </c>
      <c r="B53" s="215" t="str">
        <f t="array" ref="B53">IFERROR(INDEX($B$36:$B$45,SMALL(IF($F$36:$F$45=$V$30,ROW($B$36:$B$45)-ROW(B$36)+1),ROWS(B$36:B39))),"")</f>
        <v/>
      </c>
      <c r="C53" s="132"/>
      <c r="D53" s="132"/>
      <c r="E53" s="121"/>
      <c r="F53" s="121"/>
      <c r="G53" s="121"/>
      <c r="I53" s="121"/>
      <c r="J53" s="121"/>
      <c r="K53" s="121"/>
      <c r="L53" s="121"/>
      <c r="M53" s="121"/>
      <c r="N53" s="121"/>
      <c r="O53" s="121"/>
      <c r="P53" s="121"/>
      <c r="Q53" s="121"/>
      <c r="T53" s="66" t="e">
        <f t="array" aca="1" ref="T53" ca="1">MIN(IF(LEN(OFFSET(B36,0,0,T52-1,1))=0,ROW(OFFSET(B36,0,0,T52-1,1))))</f>
        <v>#N/A</v>
      </c>
      <c r="U53" s="66" t="e">
        <f t="array" aca="1" ref="U53" ca="1">MIN(IF(LEN(OFFSET(B78,0,0,U52-1,1))=0,ROW(OFFSET(B78,0,0,U52-1,1))))</f>
        <v>#N/A</v>
      </c>
      <c r="W53" s="70"/>
      <c r="X53" s="72"/>
      <c r="Y53" s="72"/>
      <c r="Z53" s="72"/>
    </row>
    <row r="54" spans="1:27" x14ac:dyDescent="0.35">
      <c r="A54" s="197">
        <v>5</v>
      </c>
      <c r="B54" s="215" t="str">
        <f t="array" ref="B54">IFERROR(INDEX($B$36:$B$45,SMALL(IF($F$36:$F$45=$V$30,ROW($B$36:$B$45)-ROW(B$36)+1),ROWS(B$36:B40))),"")</f>
        <v/>
      </c>
      <c r="C54" s="132"/>
      <c r="D54" s="132"/>
      <c r="E54" s="121"/>
      <c r="F54" s="121"/>
      <c r="G54" s="121"/>
      <c r="I54" s="121"/>
      <c r="J54" s="121"/>
      <c r="K54" s="121"/>
      <c r="L54" s="121"/>
      <c r="M54" s="121"/>
      <c r="N54" s="121"/>
      <c r="O54" s="121"/>
      <c r="P54" s="121"/>
      <c r="Q54" s="121"/>
      <c r="T54" s="239" t="s">
        <v>4260</v>
      </c>
      <c r="U54" s="239" t="s">
        <v>4263</v>
      </c>
      <c r="W54" s="330"/>
      <c r="X54" s="72"/>
      <c r="Y54" s="72"/>
      <c r="Z54" s="72"/>
      <c r="AA54" s="55">
        <v>1</v>
      </c>
    </row>
    <row r="55" spans="1:27" x14ac:dyDescent="0.35">
      <c r="A55" s="197">
        <v>6</v>
      </c>
      <c r="B55" s="215" t="str">
        <f t="array" ref="B55">IFERROR(INDEX($B$36:$B$45,SMALL(IF($F$36:$F$45=$V$30,ROW($B$36:$B$45)-ROW(B$36)+1),ROWS(B$36:B41))),"")</f>
        <v/>
      </c>
      <c r="C55" s="132"/>
      <c r="D55" s="132"/>
      <c r="E55" s="121"/>
      <c r="F55" s="121"/>
      <c r="G55" s="121"/>
      <c r="I55" s="121"/>
      <c r="J55" s="121"/>
      <c r="K55" s="121"/>
      <c r="L55" s="121"/>
      <c r="M55" s="121"/>
      <c r="N55" s="121"/>
      <c r="O55" s="121"/>
      <c r="P55" s="121"/>
      <c r="T55" s="66" t="e">
        <f>MATCH("*",B50:B59,-1)</f>
        <v>#N/A</v>
      </c>
      <c r="U55" s="66" t="e">
        <f>MATCH("*",B92:B101,-1)</f>
        <v>#N/A</v>
      </c>
      <c r="W55" s="70"/>
      <c r="X55" s="72"/>
      <c r="Y55" s="72"/>
      <c r="Z55" s="72"/>
    </row>
    <row r="56" spans="1:27" x14ac:dyDescent="0.35">
      <c r="A56" s="197">
        <v>7</v>
      </c>
      <c r="B56" s="215" t="str">
        <f t="array" ref="B56">IFERROR(INDEX($B$36:$B$45,SMALL(IF($F$36:$F$45=$V$30,ROW($B$36:$B$45)-ROW(B$36)+1),ROWS(B$36:B42))),"")</f>
        <v/>
      </c>
      <c r="C56" s="132"/>
      <c r="D56" s="132"/>
      <c r="E56" s="121"/>
      <c r="F56" s="121"/>
      <c r="G56" s="121"/>
      <c r="I56" s="121"/>
      <c r="J56" s="121"/>
      <c r="K56" s="121"/>
      <c r="L56" s="121"/>
      <c r="M56" s="121"/>
      <c r="N56" s="121"/>
      <c r="T56" s="66" t="e">
        <f t="array" aca="1" ref="T56" ca="1">MIN(IF(LEN(OFFSET(B50,0,0,T55-1,1))=0,ROW(OFFSET(B50,0,0,T55-1,1))))</f>
        <v>#N/A</v>
      </c>
      <c r="U56" s="66" t="e">
        <f t="array" aca="1" ref="U56" ca="1">MIN(IF(LEN(OFFSET(B92,0,0,U55-1,1))=0,ROW(OFFSET(B92,0,0,U55-1,1))))</f>
        <v>#N/A</v>
      </c>
      <c r="W56" s="70"/>
      <c r="X56" s="72"/>
      <c r="Y56" s="72"/>
      <c r="Z56" s="72"/>
    </row>
    <row r="57" spans="1:27" x14ac:dyDescent="0.35">
      <c r="A57" s="197">
        <v>8</v>
      </c>
      <c r="B57" s="215" t="str">
        <f t="array" ref="B57">IFERROR(INDEX($B$36:$B$45,SMALL(IF($F$36:$F$45=$V$30,ROW($B$36:$B$45)-ROW(B$36)+1),ROWS(B$36:B43))),"")</f>
        <v/>
      </c>
      <c r="C57" s="132"/>
      <c r="D57" s="132"/>
      <c r="E57" s="121"/>
      <c r="F57" s="121"/>
      <c r="G57" s="121"/>
      <c r="I57" s="121"/>
      <c r="J57" s="121"/>
      <c r="K57" s="121"/>
      <c r="L57" s="121"/>
      <c r="M57" s="121"/>
      <c r="N57" s="121"/>
      <c r="T57" s="239" t="s">
        <v>4261</v>
      </c>
      <c r="W57" s="70"/>
      <c r="X57" s="72"/>
      <c r="Y57" s="72"/>
      <c r="Z57" s="72"/>
    </row>
    <row r="58" spans="1:27" x14ac:dyDescent="0.35">
      <c r="A58" s="197">
        <v>9</v>
      </c>
      <c r="B58" s="215" t="str">
        <f t="array" ref="B58">IFERROR(INDEX($B$36:$B$45,SMALL(IF($F$36:$F$45=$V$30,ROW($B$36:$B$45)-ROW(B$36)+1),ROWS(B$36:B44))),"")</f>
        <v/>
      </c>
      <c r="C58" s="132"/>
      <c r="D58" s="132"/>
      <c r="E58" s="121"/>
      <c r="F58" s="121"/>
      <c r="G58" s="121"/>
      <c r="I58" s="121"/>
      <c r="J58" s="121"/>
      <c r="K58" s="121"/>
      <c r="L58" s="121"/>
      <c r="M58" s="121"/>
      <c r="N58" s="121"/>
      <c r="T58" s="66" t="e">
        <f>MATCH("*",B64:B73,-1)</f>
        <v>#N/A</v>
      </c>
      <c r="W58" s="70"/>
      <c r="X58" s="72"/>
      <c r="Y58" s="72"/>
      <c r="Z58" s="72"/>
    </row>
    <row r="59" spans="1:27" x14ac:dyDescent="0.35">
      <c r="A59" s="197">
        <v>10</v>
      </c>
      <c r="B59" s="215" t="str">
        <f t="array" ref="B59">IFERROR(INDEX($B$36:$B$45,SMALL(IF($F$36:$F$45=$V$30,ROW($B$36:$B$45)-ROW(B$36)+1),ROWS(B$36:B45))),"")</f>
        <v/>
      </c>
      <c r="C59" s="132"/>
      <c r="D59" s="132"/>
      <c r="E59" s="121"/>
      <c r="F59" s="121"/>
      <c r="G59" s="121"/>
      <c r="I59" s="121"/>
      <c r="J59" s="121"/>
      <c r="K59" s="121"/>
      <c r="L59" s="121"/>
      <c r="M59" s="121"/>
      <c r="N59" s="121"/>
      <c r="T59" s="66" t="e">
        <f t="array" aca="1" ref="T59" ca="1">MIN(IF(LEN(OFFSET(B64,0,0,T58-1,1))=0,ROW(OFFSET(B64,0,0,T58-1,1))))</f>
        <v>#N/A</v>
      </c>
      <c r="U59" s="72"/>
      <c r="V59" s="499"/>
      <c r="W59" s="70"/>
      <c r="X59" s="72"/>
      <c r="Y59" s="72"/>
      <c r="Z59" s="72"/>
    </row>
    <row r="60" spans="1:27" x14ac:dyDescent="0.35">
      <c r="B60" s="121"/>
      <c r="C60" s="121"/>
      <c r="D60" s="121"/>
      <c r="E60" s="121"/>
      <c r="F60" s="121"/>
      <c r="G60" s="121"/>
      <c r="I60" s="121"/>
      <c r="J60" s="121"/>
      <c r="K60" s="121"/>
      <c r="L60" s="121"/>
      <c r="M60" s="121"/>
      <c r="N60" s="121"/>
      <c r="U60" s="72"/>
      <c r="V60" s="499"/>
      <c r="W60" s="70"/>
      <c r="X60" s="72"/>
      <c r="Y60" s="72"/>
      <c r="Z60" s="72"/>
    </row>
    <row r="61" spans="1:27" ht="33" customHeight="1" x14ac:dyDescent="0.35">
      <c r="B61" s="29" t="s">
        <v>4821</v>
      </c>
      <c r="E61" s="129" t="s">
        <v>4306</v>
      </c>
      <c r="G61" s="121"/>
      <c r="V61" s="499"/>
      <c r="W61" s="330"/>
      <c r="X61" s="72"/>
      <c r="Y61" s="72"/>
      <c r="Z61" s="72"/>
    </row>
    <row r="62" spans="1:27" x14ac:dyDescent="0.35">
      <c r="B62" s="498" t="str">
        <f ca="1">IF(ISERROR(T59),"",IF(T59&gt;0,$T$41,""))</f>
        <v/>
      </c>
      <c r="G62" s="121"/>
      <c r="U62" s="72"/>
      <c r="V62" s="499"/>
      <c r="W62" s="70"/>
      <c r="X62" s="72"/>
      <c r="Y62" s="72"/>
      <c r="Z62" s="72"/>
    </row>
    <row r="63" spans="1:27" ht="76" x14ac:dyDescent="0.35">
      <c r="B63" s="438" t="s">
        <v>3782</v>
      </c>
      <c r="C63" s="438" t="s">
        <v>4793</v>
      </c>
      <c r="D63" s="438" t="s">
        <v>4094</v>
      </c>
      <c r="E63" s="431" t="s">
        <v>9100</v>
      </c>
      <c r="F63" s="438" t="s">
        <v>4776</v>
      </c>
      <c r="G63" s="438" t="s">
        <v>4777</v>
      </c>
      <c r="U63" s="72"/>
      <c r="V63" s="499"/>
      <c r="W63" s="70"/>
      <c r="X63" s="72"/>
      <c r="Y63" s="72"/>
      <c r="Z63" s="72"/>
    </row>
    <row r="64" spans="1:27" x14ac:dyDescent="0.35">
      <c r="A64" s="197">
        <v>1</v>
      </c>
      <c r="B64" s="215" t="str">
        <f t="array" ref="B64">IFERROR(INDEX($B$36:$B$45,SMALL(IF($F$36:$F$45=$V$31,ROW($B$36:$B$45)-ROW(B$36)+1),ROWS(B$36:B36))),"")</f>
        <v/>
      </c>
      <c r="C64" s="132"/>
      <c r="D64" s="132"/>
      <c r="E64" s="195"/>
      <c r="F64" s="195"/>
      <c r="G64" s="195"/>
      <c r="U64" s="72"/>
      <c r="V64" s="499"/>
      <c r="W64" s="70"/>
      <c r="X64" s="72"/>
      <c r="Y64" s="72"/>
      <c r="Z64" s="72"/>
    </row>
    <row r="65" spans="1:26" x14ac:dyDescent="0.35">
      <c r="A65" s="197">
        <v>2</v>
      </c>
      <c r="B65" s="215" t="str">
        <f t="array" ref="B65">IFERROR(INDEX($B$36:$B$45,SMALL(IF($F$36:$F$45=$V$31,ROW($B$36:$B$45)-ROW(B$36)+1),ROWS(B$36:B37))),"")</f>
        <v/>
      </c>
      <c r="C65" s="132"/>
      <c r="D65" s="132"/>
      <c r="E65" s="195"/>
      <c r="F65" s="195"/>
      <c r="G65" s="195"/>
      <c r="U65" s="72"/>
      <c r="V65" s="499"/>
      <c r="W65" s="70"/>
      <c r="X65" s="72"/>
      <c r="Y65" s="72"/>
      <c r="Z65" s="72"/>
    </row>
    <row r="66" spans="1:26" x14ac:dyDescent="0.35">
      <c r="A66" s="197">
        <v>3</v>
      </c>
      <c r="B66" s="215" t="str">
        <f t="array" ref="B66">IFERROR(INDEX($B$36:$B$45,SMALL(IF($F$36:$F$45=$V$31,ROW($B$36:$B$45)-ROW(B$36)+1),ROWS(B$36:B38))),"")</f>
        <v/>
      </c>
      <c r="C66" s="132"/>
      <c r="D66" s="132"/>
      <c r="E66" s="195"/>
      <c r="F66" s="195"/>
      <c r="G66" s="195"/>
      <c r="U66" s="72"/>
      <c r="V66" s="499"/>
      <c r="W66" s="70"/>
      <c r="X66" s="72"/>
      <c r="Y66" s="72"/>
      <c r="Z66" s="72"/>
    </row>
    <row r="67" spans="1:26" x14ac:dyDescent="0.35">
      <c r="A67" s="197">
        <v>4</v>
      </c>
      <c r="B67" s="215" t="str">
        <f t="array" ref="B67">IFERROR(INDEX($B$36:$B$45,SMALL(IF($F$36:$F$45=$V$31,ROW($B$36:$B$45)-ROW(B$36)+1),ROWS(B$36:B39))),"")</f>
        <v/>
      </c>
      <c r="C67" s="132"/>
      <c r="D67" s="132"/>
      <c r="E67" s="195"/>
      <c r="F67" s="195"/>
      <c r="G67" s="195"/>
      <c r="U67" s="72"/>
      <c r="V67" s="499"/>
      <c r="W67" s="70"/>
      <c r="X67" s="72"/>
      <c r="Y67" s="72"/>
      <c r="Z67" s="72"/>
    </row>
    <row r="68" spans="1:26" x14ac:dyDescent="0.35">
      <c r="A68" s="197">
        <v>5</v>
      </c>
      <c r="B68" s="215" t="str">
        <f t="array" ref="B68">IFERROR(INDEX($B$36:$B$45,SMALL(IF($F$36:$F$45=$V$31,ROW($B$36:$B$45)-ROW(B$36)+1),ROWS(B$36:B40))),"")</f>
        <v/>
      </c>
      <c r="C68" s="132"/>
      <c r="D68" s="132"/>
      <c r="E68" s="195"/>
      <c r="F68" s="195"/>
      <c r="G68" s="195"/>
      <c r="U68" s="72"/>
      <c r="V68" s="499"/>
      <c r="W68" s="70"/>
      <c r="X68" s="72"/>
      <c r="Y68" s="72"/>
      <c r="Z68" s="72"/>
    </row>
    <row r="69" spans="1:26" x14ac:dyDescent="0.35">
      <c r="A69" s="197">
        <v>6</v>
      </c>
      <c r="B69" s="215" t="str">
        <f t="array" ref="B69">IFERROR(INDEX($B$36:$B$45,SMALL(IF($F$36:$F$45=$V$31,ROW($B$36:$B$45)-ROW(B$36)+1),ROWS(B$36:B41))),"")</f>
        <v/>
      </c>
      <c r="C69" s="132"/>
      <c r="D69" s="132"/>
      <c r="E69" s="195"/>
      <c r="F69" s="195"/>
      <c r="G69" s="195"/>
      <c r="U69" s="72"/>
      <c r="V69" s="499"/>
      <c r="W69" s="70"/>
      <c r="X69" s="72"/>
      <c r="Y69" s="72"/>
      <c r="Z69" s="72"/>
    </row>
    <row r="70" spans="1:26" x14ac:dyDescent="0.35">
      <c r="A70" s="197">
        <v>7</v>
      </c>
      <c r="B70" s="215" t="str">
        <f t="array" ref="B70">IFERROR(INDEX($B$36:$B$45,SMALL(IF($F$36:$F$45=$V$31,ROW($B$36:$B$45)-ROW(B$36)+1),ROWS(B$36:B42))),"")</f>
        <v/>
      </c>
      <c r="C70" s="132"/>
      <c r="D70" s="132"/>
      <c r="E70" s="195"/>
      <c r="F70" s="195"/>
      <c r="G70" s="195"/>
      <c r="U70" s="72"/>
      <c r="V70" s="499"/>
      <c r="W70" s="70"/>
      <c r="X70" s="72"/>
      <c r="Y70" s="72"/>
      <c r="Z70" s="72"/>
    </row>
    <row r="71" spans="1:26" x14ac:dyDescent="0.35">
      <c r="A71" s="197">
        <v>8</v>
      </c>
      <c r="B71" s="215" t="str">
        <f t="array" ref="B71">IFERROR(INDEX($B$36:$B$45,SMALL(IF($F$36:$F$45=$V$31,ROW($B$36:$B$45)-ROW(B$36)+1),ROWS(B$36:B43))),"")</f>
        <v/>
      </c>
      <c r="C71" s="132"/>
      <c r="D71" s="132"/>
      <c r="E71" s="195"/>
      <c r="F71" s="195"/>
      <c r="G71" s="195"/>
      <c r="U71" s="72"/>
      <c r="V71" s="499"/>
      <c r="W71" s="70"/>
      <c r="X71" s="72"/>
      <c r="Y71" s="72"/>
      <c r="Z71" s="72"/>
    </row>
    <row r="72" spans="1:26" x14ac:dyDescent="0.35">
      <c r="A72" s="197">
        <v>9</v>
      </c>
      <c r="B72" s="215" t="str">
        <f t="array" ref="B72">IFERROR(INDEX($B$36:$B$45,SMALL(IF($F$36:$F$45=$V$31,ROW($B$36:$B$45)-ROW(B$36)+1),ROWS(B$36:B44))),"")</f>
        <v/>
      </c>
      <c r="C72" s="132"/>
      <c r="D72" s="132"/>
      <c r="E72" s="195"/>
      <c r="F72" s="195"/>
      <c r="G72" s="195"/>
      <c r="U72" s="72"/>
      <c r="V72" s="499"/>
      <c r="W72" s="70"/>
    </row>
    <row r="73" spans="1:26" x14ac:dyDescent="0.35">
      <c r="A73" s="197">
        <v>10</v>
      </c>
      <c r="B73" s="215" t="str">
        <f t="array" ref="B73">IFERROR(INDEX($B$36:$B$45,SMALL(IF($F$36:$F$45=$V$31,ROW($B$36:$B$45)-ROW(B$36)+1),ROWS(B$36:B45))),"")</f>
        <v/>
      </c>
      <c r="C73" s="132"/>
      <c r="D73" s="132"/>
      <c r="E73" s="195"/>
      <c r="F73" s="195"/>
      <c r="G73" s="195"/>
      <c r="U73" s="72"/>
      <c r="V73" s="499"/>
    </row>
    <row r="74" spans="1:26" x14ac:dyDescent="0.35">
      <c r="B74" s="121"/>
      <c r="C74" s="121"/>
      <c r="D74" s="121"/>
      <c r="E74" s="121"/>
      <c r="F74" s="121"/>
      <c r="U74" s="72"/>
      <c r="V74" s="499"/>
    </row>
    <row r="75" spans="1:26" ht="33" customHeight="1" x14ac:dyDescent="0.35">
      <c r="B75" s="29" t="s">
        <v>4822</v>
      </c>
      <c r="D75" s="121"/>
      <c r="E75" s="129" t="s">
        <v>4306</v>
      </c>
      <c r="F75" s="121"/>
      <c r="U75" s="72"/>
      <c r="V75" s="499"/>
    </row>
    <row r="76" spans="1:26" x14ac:dyDescent="0.35">
      <c r="B76" s="498" t="str">
        <f ca="1">IF(ISERROR(U53),"",IF(U53&gt;0,$T$41,""))</f>
        <v/>
      </c>
      <c r="D76" s="121"/>
      <c r="E76" s="121"/>
      <c r="F76" s="121"/>
      <c r="U76" s="72"/>
      <c r="V76" s="499"/>
    </row>
    <row r="77" spans="1:26" ht="109" customHeight="1" x14ac:dyDescent="0.35">
      <c r="B77" s="438" t="s">
        <v>3782</v>
      </c>
      <c r="C77" s="438" t="s">
        <v>8897</v>
      </c>
      <c r="D77" s="438" t="s">
        <v>8898</v>
      </c>
      <c r="E77" s="438" t="s">
        <v>8899</v>
      </c>
      <c r="F77" s="438" t="s">
        <v>4095</v>
      </c>
      <c r="G77" s="438" t="s">
        <v>4096</v>
      </c>
      <c r="H77" s="431" t="s">
        <v>9099</v>
      </c>
      <c r="I77" s="438" t="s">
        <v>8398</v>
      </c>
      <c r="J77" s="438" t="s">
        <v>8399</v>
      </c>
      <c r="U77" s="72"/>
      <c r="V77" s="499"/>
    </row>
    <row r="78" spans="1:26" x14ac:dyDescent="0.35">
      <c r="A78" s="197">
        <v>1</v>
      </c>
      <c r="B78" s="215" t="str">
        <f t="array" ref="B78">IFERROR(INDEX($B$36:$B$45,SMALL(IF($F$36:$F$45=$V$32,ROW($B$36:$B$45)-ROW(B$36)+1),ROWS(B$36:B36))),"")</f>
        <v/>
      </c>
      <c r="C78" s="132"/>
      <c r="D78" s="132"/>
      <c r="E78" s="132"/>
      <c r="F78" s="226"/>
      <c r="G78" s="226"/>
      <c r="H78" s="195"/>
      <c r="I78" s="195"/>
      <c r="J78" s="195"/>
      <c r="U78" s="72"/>
      <c r="V78" s="499"/>
    </row>
    <row r="79" spans="1:26" x14ac:dyDescent="0.35">
      <c r="A79" s="197">
        <v>2</v>
      </c>
      <c r="B79" s="215" t="str">
        <f t="array" ref="B79">IFERROR(INDEX($B$36:$B$45,SMALL(IF($F$36:$F$45=$V$32,ROW($B$36:$B$45)-ROW(B$36)+1),ROWS(B$36:B37))),"")</f>
        <v/>
      </c>
      <c r="C79" s="132"/>
      <c r="D79" s="132"/>
      <c r="E79" s="132"/>
      <c r="F79" s="226"/>
      <c r="G79" s="226"/>
      <c r="H79" s="195"/>
      <c r="I79" s="195"/>
      <c r="J79" s="195"/>
      <c r="U79" s="72"/>
      <c r="V79" s="499"/>
    </row>
    <row r="80" spans="1:26" x14ac:dyDescent="0.35">
      <c r="A80" s="197">
        <v>3</v>
      </c>
      <c r="B80" s="215" t="str">
        <f t="array" ref="B80">IFERROR(INDEX($B$36:$B$45,SMALL(IF($F$36:$F$45=$V$32,ROW($B$36:$B$45)-ROW(B$36)+1),ROWS(B$36:B38))),"")</f>
        <v/>
      </c>
      <c r="C80" s="132"/>
      <c r="D80" s="132"/>
      <c r="E80" s="132"/>
      <c r="F80" s="226"/>
      <c r="G80" s="226"/>
      <c r="H80" s="195"/>
      <c r="I80" s="195"/>
      <c r="J80" s="195"/>
      <c r="U80" s="72"/>
      <c r="V80" s="499"/>
    </row>
    <row r="81" spans="1:23" x14ac:dyDescent="0.35">
      <c r="A81" s="197">
        <v>4</v>
      </c>
      <c r="B81" s="215" t="str">
        <f t="array" ref="B81">IFERROR(INDEX($B$36:$B$45,SMALL(IF($F$36:$F$45=$V$32,ROW($B$36:$B$45)-ROW(B$36)+1),ROWS(B$36:B39))),"")</f>
        <v/>
      </c>
      <c r="C81" s="132"/>
      <c r="D81" s="132"/>
      <c r="E81" s="132"/>
      <c r="F81" s="226"/>
      <c r="G81" s="226"/>
      <c r="H81" s="195"/>
      <c r="I81" s="195"/>
      <c r="J81" s="195"/>
      <c r="U81" s="72"/>
      <c r="V81" s="499"/>
    </row>
    <row r="82" spans="1:23" x14ac:dyDescent="0.35">
      <c r="A82" s="197">
        <v>5</v>
      </c>
      <c r="B82" s="215" t="str">
        <f t="array" ref="B82">IFERROR(INDEX($B$36:$B$45,SMALL(IF($F$36:$F$45=$V$32,ROW($B$36:$B$45)-ROW(B$36)+1),ROWS(B$36:B40))),"")</f>
        <v/>
      </c>
      <c r="C82" s="132"/>
      <c r="D82" s="132"/>
      <c r="E82" s="132"/>
      <c r="F82" s="226"/>
      <c r="G82" s="226"/>
      <c r="H82" s="195"/>
      <c r="I82" s="195"/>
      <c r="J82" s="195"/>
      <c r="U82" s="72"/>
      <c r="V82" s="72"/>
      <c r="W82" s="72"/>
    </row>
    <row r="83" spans="1:23" x14ac:dyDescent="0.35">
      <c r="A83" s="197">
        <v>6</v>
      </c>
      <c r="B83" s="215" t="str">
        <f t="array" ref="B83">IFERROR(INDEX($B$36:$B$45,SMALL(IF($F$36:$F$45=$V$32,ROW($B$36:$B$45)-ROW(B$36)+1),ROWS(B$36:B41))),"")</f>
        <v/>
      </c>
      <c r="C83" s="132"/>
      <c r="D83" s="132"/>
      <c r="E83" s="132"/>
      <c r="F83" s="226"/>
      <c r="G83" s="226"/>
      <c r="H83" s="195"/>
      <c r="I83" s="195"/>
      <c r="J83" s="195"/>
      <c r="U83" s="72"/>
      <c r="V83" s="72"/>
      <c r="W83" s="72"/>
    </row>
    <row r="84" spans="1:23" x14ac:dyDescent="0.35">
      <c r="A84" s="197">
        <v>7</v>
      </c>
      <c r="B84" s="215" t="str">
        <f t="array" ref="B84">IFERROR(INDEX($B$36:$B$45,SMALL(IF($F$36:$F$45=$V$32,ROW($B$36:$B$45)-ROW(B$36)+1),ROWS(B$36:B42))),"")</f>
        <v/>
      </c>
      <c r="C84" s="132"/>
      <c r="D84" s="132"/>
      <c r="E84" s="132"/>
      <c r="F84" s="226"/>
      <c r="G84" s="226"/>
      <c r="H84" s="195"/>
      <c r="I84" s="195"/>
      <c r="J84" s="195"/>
      <c r="U84" s="72"/>
      <c r="V84" s="72"/>
      <c r="W84" s="72"/>
    </row>
    <row r="85" spans="1:23" x14ac:dyDescent="0.35">
      <c r="A85" s="197">
        <v>8</v>
      </c>
      <c r="B85" s="215" t="str">
        <f t="array" ref="B85">IFERROR(INDEX($B$36:$B$45,SMALL(IF($F$36:$F$45=$V$32,ROW($B$36:$B$45)-ROW(B$36)+1),ROWS(B$36:B43))),"")</f>
        <v/>
      </c>
      <c r="C85" s="132"/>
      <c r="D85" s="132"/>
      <c r="E85" s="132"/>
      <c r="F85" s="226"/>
      <c r="G85" s="226"/>
      <c r="H85" s="195"/>
      <c r="I85" s="195"/>
      <c r="J85" s="195"/>
    </row>
    <row r="86" spans="1:23" x14ac:dyDescent="0.35">
      <c r="A86" s="197">
        <v>9</v>
      </c>
      <c r="B86" s="215" t="str">
        <f t="array" ref="B86">IFERROR(INDEX($B$36:$B$45,SMALL(IF($F$36:$F$45=$V$32,ROW($B$36:$B$45)-ROW(B$36)+1),ROWS(B$36:B44))),"")</f>
        <v/>
      </c>
      <c r="C86" s="132"/>
      <c r="D86" s="132"/>
      <c r="E86" s="132"/>
      <c r="F86" s="226"/>
      <c r="G86" s="226"/>
      <c r="H86" s="195"/>
      <c r="I86" s="195"/>
      <c r="J86" s="195"/>
    </row>
    <row r="87" spans="1:23" x14ac:dyDescent="0.35">
      <c r="A87" s="197">
        <v>10</v>
      </c>
      <c r="B87" s="215" t="str">
        <f t="array" ref="B87">IFERROR(INDEX($B$36:$B$45,SMALL(IF($F$36:$F$45=$V$32,ROW($B$36:$B$45)-ROW(B$36)+1),ROWS(B$36:B45))),"")</f>
        <v/>
      </c>
      <c r="C87" s="132"/>
      <c r="D87" s="132"/>
      <c r="E87" s="132"/>
      <c r="F87" s="226"/>
      <c r="G87" s="226"/>
      <c r="H87" s="195"/>
      <c r="I87" s="195"/>
      <c r="J87" s="195"/>
    </row>
    <row r="89" spans="1:23" ht="33" customHeight="1" x14ac:dyDescent="0.35">
      <c r="B89" s="29" t="s">
        <v>8744</v>
      </c>
      <c r="C89" s="121"/>
      <c r="D89" s="121"/>
      <c r="E89" s="129" t="s">
        <v>4306</v>
      </c>
      <c r="F89" s="121"/>
    </row>
    <row r="90" spans="1:23" x14ac:dyDescent="0.35">
      <c r="B90" s="498" t="str">
        <f ca="1">IF(ISERROR(U56),"",IF(U56&gt;0,$T$41,""))</f>
        <v/>
      </c>
      <c r="C90" s="121"/>
      <c r="D90" s="121"/>
      <c r="E90" s="121"/>
      <c r="F90" s="121"/>
    </row>
    <row r="91" spans="1:23" ht="98" x14ac:dyDescent="0.35">
      <c r="B91" s="438" t="s">
        <v>3782</v>
      </c>
      <c r="C91" s="438" t="s">
        <v>3784</v>
      </c>
      <c r="D91" s="438" t="s">
        <v>3910</v>
      </c>
      <c r="E91" s="438" t="s">
        <v>3785</v>
      </c>
      <c r="F91" s="438" t="s">
        <v>3890</v>
      </c>
      <c r="G91" s="438" t="s">
        <v>3786</v>
      </c>
      <c r="H91" s="438" t="s">
        <v>3787</v>
      </c>
      <c r="I91" s="438" t="s">
        <v>3788</v>
      </c>
      <c r="J91" s="438" t="s">
        <v>3911</v>
      </c>
      <c r="K91" s="438" t="s">
        <v>3789</v>
      </c>
      <c r="L91" s="438" t="s">
        <v>3912</v>
      </c>
      <c r="M91" s="438" t="s">
        <v>3790</v>
      </c>
      <c r="N91" s="438" t="s">
        <v>3791</v>
      </c>
      <c r="O91" s="317" t="s">
        <v>9101</v>
      </c>
      <c r="P91" s="317" t="s">
        <v>9102</v>
      </c>
      <c r="Q91" s="317" t="s">
        <v>9103</v>
      </c>
      <c r="R91" s="317" t="s">
        <v>9122</v>
      </c>
    </row>
    <row r="92" spans="1:23" x14ac:dyDescent="0.35">
      <c r="A92" s="197">
        <v>1</v>
      </c>
      <c r="B92" s="324" t="str">
        <f t="array" ref="B92">IFERROR(INDEX($B$36:$B$45,SMALL(IF($F$36:$F$45=$V$33,ROW($B$36:$B$45)-ROW(B$36)+1),ROWS(B$36:B36))),"")</f>
        <v/>
      </c>
      <c r="C92" s="325"/>
      <c r="D92" s="325"/>
      <c r="E92" s="325"/>
      <c r="F92" s="325"/>
      <c r="G92" s="325"/>
      <c r="H92" s="325"/>
      <c r="I92" s="325"/>
      <c r="J92" s="325"/>
      <c r="K92" s="325"/>
      <c r="L92" s="325"/>
      <c r="M92" s="325"/>
      <c r="N92" s="325"/>
      <c r="O92" s="259"/>
      <c r="P92" s="667"/>
      <c r="Q92" s="667"/>
      <c r="R92" s="646"/>
    </row>
    <row r="93" spans="1:23" x14ac:dyDescent="0.35">
      <c r="A93" s="197">
        <v>2</v>
      </c>
      <c r="B93" s="324" t="str">
        <f t="array" ref="B93">IFERROR(INDEX($B$36:$B$45,SMALL(IF($F$36:$F$45=$V$33,ROW($B$36:$B$45)-ROW(B$36)+1),ROWS(B$36:B37))),"")</f>
        <v/>
      </c>
      <c r="C93" s="325"/>
      <c r="D93" s="325"/>
      <c r="E93" s="325"/>
      <c r="F93" s="325"/>
      <c r="G93" s="325"/>
      <c r="H93" s="325"/>
      <c r="I93" s="325"/>
      <c r="J93" s="325"/>
      <c r="K93" s="325"/>
      <c r="L93" s="325"/>
      <c r="M93" s="325"/>
      <c r="N93" s="325"/>
      <c r="O93" s="259"/>
      <c r="P93" s="667"/>
      <c r="Q93" s="667"/>
      <c r="R93" s="646"/>
    </row>
    <row r="94" spans="1:23" x14ac:dyDescent="0.35">
      <c r="A94" s="197">
        <v>3</v>
      </c>
      <c r="B94" s="324" t="str">
        <f t="array" ref="B94">IFERROR(INDEX($B$36:$B$45,SMALL(IF($F$36:$F$45=$V$33,ROW($B$36:$B$45)-ROW(B$36)+1),ROWS(B$36:B38))),"")</f>
        <v/>
      </c>
      <c r="C94" s="325"/>
      <c r="D94" s="325"/>
      <c r="E94" s="325"/>
      <c r="F94" s="325"/>
      <c r="G94" s="325"/>
      <c r="H94" s="325"/>
      <c r="I94" s="325"/>
      <c r="J94" s="325"/>
      <c r="K94" s="325"/>
      <c r="L94" s="325"/>
      <c r="M94" s="325"/>
      <c r="N94" s="325"/>
      <c r="O94" s="259"/>
      <c r="P94" s="667"/>
      <c r="Q94" s="667"/>
      <c r="R94" s="646"/>
    </row>
    <row r="95" spans="1:23" x14ac:dyDescent="0.35">
      <c r="A95" s="197">
        <v>4</v>
      </c>
      <c r="B95" s="324" t="str">
        <f t="array" ref="B95">IFERROR(INDEX($B$36:$B$45,SMALL(IF($F$36:$F$45=$V$33,ROW($B$36:$B$45)-ROW(B$36)+1),ROWS(B$36:B39))),"")</f>
        <v/>
      </c>
      <c r="C95" s="325"/>
      <c r="D95" s="325"/>
      <c r="E95" s="325"/>
      <c r="F95" s="325"/>
      <c r="G95" s="325"/>
      <c r="H95" s="325"/>
      <c r="I95" s="325"/>
      <c r="J95" s="325"/>
      <c r="K95" s="325"/>
      <c r="L95" s="325"/>
      <c r="M95" s="325"/>
      <c r="N95" s="325"/>
      <c r="O95" s="259"/>
      <c r="P95" s="667"/>
      <c r="Q95" s="667"/>
      <c r="R95" s="646"/>
    </row>
    <row r="96" spans="1:23" x14ac:dyDescent="0.35">
      <c r="A96" s="197">
        <v>5</v>
      </c>
      <c r="B96" s="324" t="str">
        <f t="array" ref="B96">IFERROR(INDEX($B$36:$B$45,SMALL(IF($F$36:$F$45=$V$33,ROW($B$36:$B$45)-ROW(B$36)+1),ROWS(B$36:B40))),"")</f>
        <v/>
      </c>
      <c r="C96" s="325"/>
      <c r="D96" s="325"/>
      <c r="E96" s="325"/>
      <c r="F96" s="325"/>
      <c r="G96" s="325"/>
      <c r="H96" s="325"/>
      <c r="I96" s="325"/>
      <c r="J96" s="325"/>
      <c r="K96" s="325"/>
      <c r="L96" s="325"/>
      <c r="M96" s="325"/>
      <c r="N96" s="325"/>
      <c r="O96" s="259"/>
      <c r="P96" s="667"/>
      <c r="Q96" s="667"/>
      <c r="R96" s="646"/>
    </row>
    <row r="97" spans="1:21" x14ac:dyDescent="0.35">
      <c r="A97" s="197">
        <v>6</v>
      </c>
      <c r="B97" s="324" t="str">
        <f t="array" ref="B97">IFERROR(INDEX($B$36:$B$45,SMALL(IF($F$36:$F$45=$V$33,ROW($B$36:$B$45)-ROW(B$36)+1),ROWS(B$36:B41))),"")</f>
        <v/>
      </c>
      <c r="C97" s="325"/>
      <c r="D97" s="325"/>
      <c r="E97" s="325"/>
      <c r="F97" s="325"/>
      <c r="G97" s="325"/>
      <c r="H97" s="325"/>
      <c r="I97" s="325"/>
      <c r="J97" s="325"/>
      <c r="K97" s="325"/>
      <c r="L97" s="325"/>
      <c r="M97" s="325"/>
      <c r="N97" s="325"/>
      <c r="O97" s="259"/>
      <c r="P97" s="667"/>
      <c r="Q97" s="667"/>
      <c r="R97" s="646"/>
    </row>
    <row r="98" spans="1:21" x14ac:dyDescent="0.35">
      <c r="A98" s="197">
        <v>7</v>
      </c>
      <c r="B98" s="324" t="str">
        <f t="array" ref="B98">IFERROR(INDEX($B$36:$B$45,SMALL(IF($F$36:$F$45=$V$33,ROW($B$36:$B$45)-ROW(B$36)+1),ROWS(B$36:B42))),"")</f>
        <v/>
      </c>
      <c r="C98" s="325"/>
      <c r="D98" s="325"/>
      <c r="E98" s="325"/>
      <c r="F98" s="325"/>
      <c r="G98" s="325"/>
      <c r="H98" s="325"/>
      <c r="I98" s="325"/>
      <c r="J98" s="325"/>
      <c r="K98" s="325"/>
      <c r="L98" s="325"/>
      <c r="M98" s="325"/>
      <c r="N98" s="325"/>
      <c r="O98" s="259"/>
      <c r="P98" s="667"/>
      <c r="Q98" s="667"/>
      <c r="R98" s="646"/>
    </row>
    <row r="99" spans="1:21" x14ac:dyDescent="0.35">
      <c r="A99" s="197">
        <v>8</v>
      </c>
      <c r="B99" s="324" t="str">
        <f t="array" ref="B99">IFERROR(INDEX($B$36:$B$45,SMALL(IF($F$36:$F$45=$V$33,ROW($B$36:$B$45)-ROW(B$36)+1),ROWS(B$36:B43))),"")</f>
        <v/>
      </c>
      <c r="C99" s="325"/>
      <c r="D99" s="325"/>
      <c r="E99" s="325"/>
      <c r="F99" s="325"/>
      <c r="G99" s="325"/>
      <c r="H99" s="325"/>
      <c r="I99" s="325"/>
      <c r="J99" s="325"/>
      <c r="K99" s="325"/>
      <c r="L99" s="325"/>
      <c r="M99" s="325"/>
      <c r="N99" s="325"/>
      <c r="O99" s="259"/>
      <c r="P99" s="667"/>
      <c r="Q99" s="667"/>
      <c r="R99" s="646"/>
    </row>
    <row r="100" spans="1:21" x14ac:dyDescent="0.35">
      <c r="A100" s="197">
        <v>9</v>
      </c>
      <c r="B100" s="324" t="str">
        <f t="array" ref="B100">IFERROR(INDEX($B$36:$B$45,SMALL(IF($F$36:$F$45=$V$33,ROW($B$36:$B$45)-ROW(B$36)+1),ROWS(B$36:B44))),"")</f>
        <v/>
      </c>
      <c r="C100" s="325"/>
      <c r="D100" s="325"/>
      <c r="E100" s="325"/>
      <c r="F100" s="325"/>
      <c r="G100" s="325"/>
      <c r="H100" s="325"/>
      <c r="I100" s="325"/>
      <c r="J100" s="325"/>
      <c r="K100" s="325"/>
      <c r="L100" s="325"/>
      <c r="M100" s="325"/>
      <c r="N100" s="325"/>
      <c r="O100" s="259"/>
      <c r="P100" s="667"/>
      <c r="Q100" s="667"/>
      <c r="R100" s="646"/>
    </row>
    <row r="101" spans="1:21" x14ac:dyDescent="0.35">
      <c r="A101" s="197">
        <v>10</v>
      </c>
      <c r="B101" s="324" t="str">
        <f t="array" ref="B101">IFERROR(INDEX($B$36:$B$45,SMALL(IF($F$36:$F$45=$V$33,ROW($B$36:$B$45)-ROW(B$36)+1),ROWS(B$36:B45))),"")</f>
        <v/>
      </c>
      <c r="C101" s="325"/>
      <c r="D101" s="325"/>
      <c r="E101" s="325"/>
      <c r="F101" s="325"/>
      <c r="G101" s="325"/>
      <c r="H101" s="325"/>
      <c r="I101" s="325"/>
      <c r="J101" s="325"/>
      <c r="K101" s="325"/>
      <c r="L101" s="325"/>
      <c r="M101" s="325"/>
      <c r="N101" s="325"/>
      <c r="O101" s="259"/>
      <c r="P101" s="667"/>
      <c r="Q101" s="667"/>
      <c r="R101" s="646"/>
    </row>
    <row r="102" spans="1:21" x14ac:dyDescent="0.35">
      <c r="B102" s="121"/>
      <c r="C102" s="121"/>
      <c r="D102" s="121"/>
      <c r="E102" s="121"/>
      <c r="F102" s="121"/>
      <c r="G102" s="121"/>
      <c r="H102" s="121"/>
      <c r="I102" s="121"/>
      <c r="J102" s="121"/>
      <c r="K102" s="121"/>
      <c r="L102" s="121"/>
      <c r="M102" s="121"/>
      <c r="N102" s="121"/>
      <c r="O102" s="121"/>
    </row>
    <row r="103" spans="1:21" ht="38" customHeight="1" x14ac:dyDescent="0.35">
      <c r="B103" s="29" t="s">
        <v>4191</v>
      </c>
      <c r="E103" s="849"/>
      <c r="F103" s="849"/>
      <c r="G103" s="849"/>
      <c r="H103" s="850"/>
      <c r="I103" s="129" t="s">
        <v>4306</v>
      </c>
      <c r="L103" s="121"/>
      <c r="M103" s="121"/>
      <c r="N103" s="121"/>
      <c r="O103" s="121"/>
    </row>
    <row r="104" spans="1:21" x14ac:dyDescent="0.35">
      <c r="C104" s="752" t="s">
        <v>4572</v>
      </c>
      <c r="D104" s="752"/>
      <c r="E104" s="752"/>
      <c r="F104" s="752"/>
      <c r="G104" s="121"/>
      <c r="L104" s="121"/>
      <c r="M104" s="121"/>
      <c r="N104" s="121"/>
      <c r="O104" s="121"/>
    </row>
    <row r="105" spans="1:21" ht="70" x14ac:dyDescent="0.35">
      <c r="B105" s="438" t="s">
        <v>3782</v>
      </c>
      <c r="C105" s="438" t="s">
        <v>8900</v>
      </c>
      <c r="D105" s="438" t="s">
        <v>8901</v>
      </c>
      <c r="E105" s="438" t="s">
        <v>8902</v>
      </c>
      <c r="F105" s="431" t="s">
        <v>8903</v>
      </c>
      <c r="G105" s="441" t="s">
        <v>3920</v>
      </c>
      <c r="H105" s="441" t="s">
        <v>4381</v>
      </c>
      <c r="I105" s="441" t="s">
        <v>8786</v>
      </c>
      <c r="J105" s="826" t="s">
        <v>8794</v>
      </c>
      <c r="K105" s="827"/>
      <c r="L105" s="828"/>
      <c r="P105" s="121"/>
      <c r="R105" s="56"/>
      <c r="S105" s="121"/>
      <c r="U105" s="56"/>
    </row>
    <row r="106" spans="1:21" x14ac:dyDescent="0.35">
      <c r="A106" s="197">
        <v>1</v>
      </c>
      <c r="B106" s="178"/>
      <c r="C106" s="311"/>
      <c r="D106" s="311"/>
      <c r="E106" s="311"/>
      <c r="F106" s="311"/>
      <c r="G106" s="311"/>
      <c r="H106" s="194"/>
      <c r="I106" s="194"/>
      <c r="J106" s="847"/>
      <c r="K106" s="845"/>
      <c r="L106" s="846"/>
      <c r="P106" s="121"/>
      <c r="R106" s="56"/>
      <c r="S106" s="121"/>
      <c r="U106" s="56"/>
    </row>
    <row r="107" spans="1:21" x14ac:dyDescent="0.35">
      <c r="A107" s="197">
        <v>2</v>
      </c>
      <c r="B107" s="179"/>
      <c r="C107" s="311"/>
      <c r="D107" s="311"/>
      <c r="E107" s="311"/>
      <c r="F107" s="311"/>
      <c r="G107" s="311"/>
      <c r="H107" s="194"/>
      <c r="I107" s="194"/>
      <c r="J107" s="847"/>
      <c r="K107" s="845"/>
      <c r="L107" s="846"/>
      <c r="P107" s="121"/>
      <c r="R107" s="56"/>
      <c r="S107" s="121"/>
      <c r="U107" s="56"/>
    </row>
    <row r="108" spans="1:21" x14ac:dyDescent="0.35">
      <c r="A108" s="197">
        <v>3</v>
      </c>
      <c r="B108" s="180"/>
      <c r="C108" s="311"/>
      <c r="D108" s="311"/>
      <c r="E108" s="311"/>
      <c r="F108" s="311"/>
      <c r="G108" s="311"/>
      <c r="H108" s="194"/>
      <c r="I108" s="194"/>
      <c r="J108" s="844"/>
      <c r="K108" s="845"/>
      <c r="L108" s="846"/>
      <c r="P108" s="121"/>
      <c r="R108" s="56"/>
      <c r="S108" s="121"/>
      <c r="U108" s="56"/>
    </row>
    <row r="109" spans="1:21" x14ac:dyDescent="0.35">
      <c r="A109" s="197">
        <v>4</v>
      </c>
      <c r="B109" s="180"/>
      <c r="C109" s="311"/>
      <c r="D109" s="311"/>
      <c r="E109" s="311"/>
      <c r="F109" s="311"/>
      <c r="G109" s="311"/>
      <c r="H109" s="194"/>
      <c r="I109" s="194"/>
      <c r="J109" s="847"/>
      <c r="K109" s="845"/>
      <c r="L109" s="846"/>
      <c r="P109" s="121"/>
      <c r="R109" s="56"/>
      <c r="S109" s="121"/>
      <c r="U109" s="56"/>
    </row>
    <row r="110" spans="1:21" x14ac:dyDescent="0.35">
      <c r="A110" s="197">
        <v>5</v>
      </c>
      <c r="B110" s="180"/>
      <c r="C110" s="311"/>
      <c r="D110" s="311"/>
      <c r="E110" s="311"/>
      <c r="F110" s="311"/>
      <c r="G110" s="311"/>
      <c r="H110" s="194"/>
      <c r="I110" s="194"/>
      <c r="J110" s="844"/>
      <c r="K110" s="845"/>
      <c r="L110" s="846"/>
      <c r="P110" s="121"/>
      <c r="R110" s="56"/>
      <c r="S110" s="121"/>
      <c r="U110" s="56"/>
    </row>
    <row r="111" spans="1:21" x14ac:dyDescent="0.35">
      <c r="A111" s="197">
        <v>6</v>
      </c>
      <c r="B111" s="180"/>
      <c r="C111" s="311"/>
      <c r="D111" s="311"/>
      <c r="E111" s="311"/>
      <c r="F111" s="311"/>
      <c r="G111" s="311"/>
      <c r="H111" s="194"/>
      <c r="I111" s="194"/>
      <c r="J111" s="844"/>
      <c r="K111" s="845"/>
      <c r="L111" s="846"/>
      <c r="P111" s="121"/>
      <c r="R111" s="56"/>
      <c r="S111" s="121"/>
      <c r="U111" s="56"/>
    </row>
    <row r="112" spans="1:21" x14ac:dyDescent="0.35">
      <c r="A112" s="197">
        <v>7</v>
      </c>
      <c r="B112" s="180"/>
      <c r="C112" s="311"/>
      <c r="D112" s="311"/>
      <c r="E112" s="311"/>
      <c r="F112" s="311"/>
      <c r="G112" s="311"/>
      <c r="H112" s="194"/>
      <c r="I112" s="194"/>
      <c r="J112" s="844"/>
      <c r="K112" s="845"/>
      <c r="L112" s="846"/>
      <c r="P112" s="121"/>
      <c r="R112" s="56"/>
      <c r="S112" s="121"/>
      <c r="U112" s="56"/>
    </row>
    <row r="113" spans="1:21" x14ac:dyDescent="0.35">
      <c r="A113" s="197">
        <v>8</v>
      </c>
      <c r="B113" s="180"/>
      <c r="C113" s="311"/>
      <c r="D113" s="311"/>
      <c r="E113" s="311"/>
      <c r="F113" s="311"/>
      <c r="G113" s="311"/>
      <c r="H113" s="194"/>
      <c r="I113" s="194"/>
      <c r="J113" s="844"/>
      <c r="K113" s="845"/>
      <c r="L113" s="846"/>
      <c r="P113" s="121"/>
      <c r="R113" s="56"/>
      <c r="S113" s="121"/>
      <c r="U113" s="56"/>
    </row>
    <row r="114" spans="1:21" x14ac:dyDescent="0.35">
      <c r="A114" s="197">
        <v>9</v>
      </c>
      <c r="B114" s="180"/>
      <c r="C114" s="311"/>
      <c r="D114" s="311"/>
      <c r="E114" s="311"/>
      <c r="F114" s="311"/>
      <c r="G114" s="311"/>
      <c r="H114" s="194"/>
      <c r="I114" s="194"/>
      <c r="J114" s="844"/>
      <c r="K114" s="845"/>
      <c r="L114" s="846"/>
      <c r="P114" s="121"/>
      <c r="R114" s="56"/>
      <c r="S114" s="121"/>
      <c r="U114" s="56"/>
    </row>
    <row r="115" spans="1:21" x14ac:dyDescent="0.35">
      <c r="A115" s="197">
        <v>10</v>
      </c>
      <c r="B115" s="180"/>
      <c r="C115" s="311"/>
      <c r="D115" s="311"/>
      <c r="E115" s="311"/>
      <c r="F115" s="311"/>
      <c r="G115" s="311"/>
      <c r="H115" s="194"/>
      <c r="I115" s="194"/>
      <c r="J115" s="847"/>
      <c r="K115" s="845"/>
      <c r="L115" s="846"/>
      <c r="P115" s="121"/>
      <c r="R115" s="56"/>
      <c r="S115" s="121"/>
      <c r="U115" s="56"/>
    </row>
    <row r="116" spans="1:21" x14ac:dyDescent="0.35">
      <c r="B116" s="121"/>
      <c r="C116" s="121"/>
      <c r="D116" s="121"/>
      <c r="E116" s="121"/>
      <c r="F116" s="121"/>
      <c r="G116" s="121"/>
      <c r="H116" s="121"/>
      <c r="I116" s="121"/>
      <c r="J116" s="121"/>
      <c r="K116" s="121"/>
      <c r="L116" s="121"/>
      <c r="M116" s="121"/>
      <c r="N116" s="121"/>
      <c r="O116" s="121"/>
    </row>
    <row r="117" spans="1:21" x14ac:dyDescent="0.35">
      <c r="B117" s="121"/>
      <c r="C117" s="121"/>
      <c r="D117" s="121"/>
      <c r="E117" s="121"/>
      <c r="F117" s="121"/>
      <c r="G117" s="121"/>
      <c r="H117" s="121"/>
      <c r="I117" s="121"/>
      <c r="J117" s="121"/>
      <c r="K117" s="121"/>
      <c r="L117" s="121"/>
      <c r="M117" s="121"/>
      <c r="N117" s="121"/>
      <c r="O117" s="121"/>
    </row>
    <row r="118" spans="1:21" x14ac:dyDescent="0.35">
      <c r="B118" s="121"/>
      <c r="C118" s="121"/>
      <c r="D118" s="121"/>
      <c r="E118" s="121"/>
      <c r="F118" s="121"/>
      <c r="G118" s="121"/>
      <c r="H118" s="121"/>
      <c r="I118" s="121"/>
      <c r="J118" s="121"/>
      <c r="K118" s="121"/>
      <c r="L118" s="121"/>
      <c r="M118" s="121"/>
      <c r="N118" s="121"/>
      <c r="O118" s="121"/>
    </row>
    <row r="119" spans="1:21" x14ac:dyDescent="0.35">
      <c r="B119" s="121"/>
      <c r="C119" s="121"/>
      <c r="D119" s="121"/>
      <c r="E119" s="121"/>
      <c r="F119" s="121"/>
      <c r="G119" s="121"/>
      <c r="H119" s="121"/>
      <c r="I119" s="121"/>
      <c r="J119" s="121"/>
      <c r="K119" s="121"/>
      <c r="L119" s="121"/>
      <c r="M119" s="121"/>
      <c r="N119" s="121"/>
      <c r="O119" s="121"/>
    </row>
    <row r="120" spans="1:21" x14ac:dyDescent="0.35">
      <c r="B120" s="121"/>
      <c r="C120" s="121"/>
      <c r="D120" s="121"/>
      <c r="E120" s="121"/>
      <c r="F120" s="121"/>
      <c r="G120" s="121"/>
      <c r="H120" s="121"/>
      <c r="I120" s="121"/>
      <c r="J120" s="121"/>
      <c r="K120" s="121"/>
      <c r="L120" s="121"/>
      <c r="M120" s="121"/>
      <c r="N120" s="121"/>
      <c r="O120" s="121"/>
    </row>
    <row r="121" spans="1:21" x14ac:dyDescent="0.35">
      <c r="B121" s="121"/>
      <c r="C121" s="121"/>
      <c r="D121" s="121"/>
      <c r="E121" s="121"/>
      <c r="F121" s="121"/>
      <c r="G121" s="121"/>
      <c r="H121" s="121"/>
      <c r="I121" s="121"/>
      <c r="J121" s="121"/>
      <c r="K121" s="121"/>
      <c r="L121" s="121"/>
      <c r="M121" s="121"/>
      <c r="N121" s="121"/>
      <c r="O121" s="121"/>
    </row>
    <row r="122" spans="1:21" x14ac:dyDescent="0.35">
      <c r="B122" s="121"/>
      <c r="C122" s="121"/>
      <c r="D122" s="121"/>
      <c r="E122" s="121"/>
      <c r="F122" s="121"/>
      <c r="G122" s="121"/>
      <c r="H122" s="121"/>
      <c r="I122" s="121"/>
      <c r="J122" s="121"/>
      <c r="K122" s="121"/>
      <c r="L122" s="121"/>
      <c r="M122" s="121"/>
      <c r="N122" s="121"/>
      <c r="O122" s="121"/>
    </row>
    <row r="123" spans="1:21" x14ac:dyDescent="0.35">
      <c r="B123" s="121"/>
      <c r="C123" s="121"/>
      <c r="D123" s="121"/>
      <c r="E123" s="121"/>
      <c r="F123" s="121"/>
      <c r="G123" s="121"/>
      <c r="H123" s="121"/>
      <c r="I123" s="121"/>
      <c r="J123" s="121"/>
      <c r="K123" s="121"/>
      <c r="L123" s="121"/>
      <c r="M123" s="121"/>
      <c r="N123" s="121"/>
      <c r="O123" s="121"/>
    </row>
    <row r="124" spans="1:21" x14ac:dyDescent="0.35">
      <c r="B124" s="121"/>
      <c r="C124" s="121"/>
      <c r="D124" s="121"/>
      <c r="E124" s="121"/>
      <c r="F124" s="121"/>
      <c r="G124" s="121"/>
      <c r="H124" s="121"/>
      <c r="I124" s="121"/>
      <c r="J124" s="121"/>
      <c r="K124" s="121"/>
      <c r="L124" s="121"/>
      <c r="M124" s="121"/>
      <c r="N124" s="121"/>
      <c r="O124" s="121"/>
    </row>
    <row r="125" spans="1:21" x14ac:dyDescent="0.35">
      <c r="B125" s="121"/>
      <c r="C125" s="121"/>
      <c r="D125" s="121"/>
      <c r="E125" s="121"/>
      <c r="F125" s="121"/>
      <c r="G125" s="121"/>
      <c r="H125" s="121"/>
      <c r="I125" s="121"/>
      <c r="J125" s="121"/>
      <c r="K125" s="121"/>
      <c r="L125" s="121"/>
      <c r="M125" s="121"/>
      <c r="N125" s="121"/>
      <c r="O125" s="121"/>
    </row>
    <row r="126" spans="1:21" x14ac:dyDescent="0.35">
      <c r="B126" s="121"/>
      <c r="C126" s="121"/>
      <c r="D126" s="121"/>
      <c r="E126" s="121"/>
      <c r="F126" s="121"/>
      <c r="G126" s="121"/>
      <c r="H126" s="121"/>
      <c r="I126" s="121"/>
      <c r="J126" s="121"/>
      <c r="K126" s="121"/>
      <c r="L126" s="121"/>
      <c r="M126" s="121"/>
      <c r="N126" s="121"/>
      <c r="O126" s="121"/>
    </row>
    <row r="127" spans="1:21" x14ac:dyDescent="0.35">
      <c r="B127" s="121"/>
      <c r="C127" s="121"/>
      <c r="D127" s="121"/>
      <c r="E127" s="121"/>
      <c r="F127" s="121"/>
      <c r="G127" s="121"/>
      <c r="H127" s="121"/>
      <c r="I127" s="121"/>
      <c r="J127" s="121"/>
      <c r="K127" s="121"/>
      <c r="L127" s="121"/>
      <c r="M127" s="121"/>
      <c r="N127" s="121"/>
      <c r="O127" s="121"/>
    </row>
    <row r="128" spans="1:21" x14ac:dyDescent="0.35">
      <c r="B128" s="121"/>
      <c r="C128" s="121"/>
      <c r="D128" s="121"/>
      <c r="E128" s="121"/>
      <c r="F128" s="121"/>
      <c r="G128" s="121"/>
      <c r="H128" s="121"/>
      <c r="I128" s="121"/>
      <c r="J128" s="121"/>
      <c r="K128" s="121"/>
      <c r="L128" s="121"/>
      <c r="M128" s="121"/>
      <c r="N128" s="121"/>
      <c r="O128" s="121"/>
    </row>
    <row r="129" spans="2:15" x14ac:dyDescent="0.35">
      <c r="B129" s="121"/>
      <c r="C129" s="121"/>
      <c r="D129" s="121"/>
      <c r="E129" s="121"/>
      <c r="F129" s="121"/>
      <c r="G129" s="121"/>
      <c r="H129" s="121"/>
      <c r="I129" s="121"/>
      <c r="J129" s="121"/>
      <c r="K129" s="121"/>
      <c r="L129" s="121"/>
      <c r="M129" s="121"/>
      <c r="N129" s="121"/>
      <c r="O129" s="121"/>
    </row>
    <row r="130" spans="2:15" x14ac:dyDescent="0.35">
      <c r="B130" s="121"/>
      <c r="C130" s="121"/>
      <c r="D130" s="121"/>
      <c r="E130" s="121"/>
      <c r="F130" s="121"/>
      <c r="G130" s="121"/>
      <c r="H130" s="121"/>
      <c r="I130" s="121"/>
      <c r="J130" s="121"/>
      <c r="K130" s="121"/>
      <c r="L130" s="121"/>
      <c r="M130" s="121"/>
      <c r="N130" s="121"/>
      <c r="O130" s="121"/>
    </row>
    <row r="131" spans="2:15" x14ac:dyDescent="0.35">
      <c r="B131" s="121"/>
      <c r="C131" s="121"/>
      <c r="D131" s="121"/>
      <c r="E131" s="121"/>
      <c r="F131" s="121"/>
      <c r="G131" s="121"/>
      <c r="H131" s="121"/>
      <c r="I131" s="121"/>
      <c r="J131" s="121"/>
      <c r="K131" s="121"/>
      <c r="L131" s="121"/>
      <c r="M131" s="121"/>
      <c r="N131" s="121"/>
      <c r="O131" s="121"/>
    </row>
    <row r="132" spans="2:15" x14ac:dyDescent="0.35">
      <c r="B132" s="121"/>
      <c r="C132" s="121"/>
      <c r="D132" s="121"/>
      <c r="E132" s="121"/>
      <c r="F132" s="121"/>
      <c r="G132" s="121"/>
      <c r="H132" s="121"/>
      <c r="I132" s="121"/>
      <c r="J132" s="121"/>
      <c r="K132" s="121"/>
      <c r="L132" s="121"/>
      <c r="M132" s="121"/>
      <c r="N132" s="121"/>
      <c r="O132" s="121"/>
    </row>
    <row r="133" spans="2:15" x14ac:dyDescent="0.35">
      <c r="B133" s="121"/>
      <c r="C133" s="121"/>
      <c r="D133" s="121"/>
      <c r="E133" s="121"/>
      <c r="F133" s="121"/>
      <c r="G133" s="121"/>
      <c r="H133" s="121"/>
      <c r="I133" s="121"/>
      <c r="J133" s="121"/>
      <c r="K133" s="121"/>
      <c r="L133" s="121"/>
      <c r="M133" s="121"/>
      <c r="N133" s="121"/>
      <c r="O133" s="121"/>
    </row>
    <row r="134" spans="2:15" x14ac:dyDescent="0.35">
      <c r="B134" s="121"/>
      <c r="C134" s="121"/>
      <c r="D134" s="121"/>
      <c r="E134" s="121"/>
      <c r="F134" s="121"/>
      <c r="G134" s="121"/>
      <c r="H134" s="121"/>
      <c r="I134" s="121"/>
      <c r="J134" s="121"/>
      <c r="K134" s="121"/>
      <c r="L134" s="121"/>
      <c r="M134" s="121"/>
      <c r="N134" s="121"/>
      <c r="O134" s="121"/>
    </row>
    <row r="135" spans="2:15" ht="30" customHeight="1" x14ac:dyDescent="0.35">
      <c r="B135" s="121"/>
      <c r="C135" s="121"/>
      <c r="D135" s="121"/>
      <c r="E135" s="121"/>
      <c r="F135" s="121"/>
      <c r="G135" s="121"/>
      <c r="H135" s="121"/>
      <c r="I135" s="121"/>
      <c r="J135" s="121"/>
      <c r="K135" s="121"/>
      <c r="L135" s="121"/>
      <c r="M135" s="121"/>
      <c r="N135" s="121"/>
      <c r="O135" s="121"/>
    </row>
    <row r="136" spans="2:15" x14ac:dyDescent="0.35">
      <c r="B136" s="121"/>
      <c r="C136" s="121"/>
      <c r="D136" s="121"/>
      <c r="E136" s="121"/>
      <c r="F136" s="121"/>
      <c r="G136" s="121"/>
      <c r="H136" s="121"/>
      <c r="I136" s="121"/>
      <c r="J136" s="121"/>
      <c r="K136" s="121"/>
      <c r="L136" s="121"/>
      <c r="M136" s="121"/>
      <c r="N136" s="121"/>
      <c r="O136" s="121"/>
    </row>
    <row r="137" spans="2:15" x14ac:dyDescent="0.35">
      <c r="B137" s="121"/>
      <c r="C137" s="121"/>
      <c r="D137" s="121"/>
      <c r="E137" s="121"/>
      <c r="F137" s="121"/>
      <c r="G137" s="121"/>
      <c r="H137" s="121"/>
      <c r="I137" s="121"/>
      <c r="J137" s="121"/>
      <c r="K137" s="121"/>
      <c r="L137" s="121"/>
      <c r="M137" s="121"/>
      <c r="N137" s="121"/>
      <c r="O137" s="121"/>
    </row>
    <row r="138" spans="2:15" x14ac:dyDescent="0.35">
      <c r="B138" s="121"/>
      <c r="C138" s="121"/>
      <c r="D138" s="121"/>
      <c r="E138" s="121"/>
      <c r="F138" s="121"/>
      <c r="G138" s="121"/>
      <c r="H138" s="121"/>
      <c r="I138" s="121"/>
      <c r="J138" s="121"/>
      <c r="K138" s="121"/>
      <c r="L138" s="121"/>
      <c r="M138" s="121"/>
      <c r="N138" s="121"/>
      <c r="O138" s="121"/>
    </row>
    <row r="139" spans="2:15" x14ac:dyDescent="0.35">
      <c r="B139" s="121"/>
      <c r="C139" s="121"/>
      <c r="D139" s="121"/>
      <c r="E139" s="121"/>
      <c r="F139" s="121"/>
      <c r="G139" s="121"/>
      <c r="H139" s="121"/>
      <c r="I139" s="121"/>
      <c r="J139" s="121"/>
      <c r="K139" s="121"/>
      <c r="L139" s="121"/>
      <c r="M139" s="121"/>
      <c r="N139" s="121"/>
      <c r="O139" s="121"/>
    </row>
    <row r="140" spans="2:15" x14ac:dyDescent="0.35">
      <c r="B140" s="121"/>
      <c r="C140" s="121"/>
      <c r="D140" s="121"/>
      <c r="E140" s="121"/>
      <c r="F140" s="121"/>
      <c r="G140" s="121"/>
      <c r="H140" s="121"/>
      <c r="I140" s="121"/>
      <c r="J140" s="121"/>
      <c r="K140" s="121"/>
      <c r="L140" s="121"/>
      <c r="M140" s="121"/>
      <c r="N140" s="121"/>
      <c r="O140" s="121"/>
    </row>
    <row r="141" spans="2:15" x14ac:dyDescent="0.35">
      <c r="B141" s="121"/>
      <c r="C141" s="121"/>
      <c r="D141" s="121"/>
      <c r="E141" s="121"/>
      <c r="F141" s="121"/>
      <c r="G141" s="121"/>
      <c r="H141" s="121"/>
      <c r="I141" s="121"/>
      <c r="J141" s="121"/>
      <c r="K141" s="121"/>
      <c r="L141" s="121"/>
      <c r="M141" s="121"/>
      <c r="N141" s="121"/>
      <c r="O141" s="121"/>
    </row>
    <row r="142" spans="2:15" x14ac:dyDescent="0.35">
      <c r="B142" s="121"/>
      <c r="C142" s="121"/>
      <c r="D142" s="121"/>
      <c r="E142" s="121"/>
      <c r="F142" s="121"/>
      <c r="G142" s="121"/>
      <c r="H142" s="121"/>
      <c r="I142" s="121"/>
      <c r="J142" s="121"/>
      <c r="K142" s="121"/>
      <c r="L142" s="121"/>
      <c r="M142" s="121"/>
      <c r="N142" s="121"/>
      <c r="O142" s="121"/>
    </row>
    <row r="143" spans="2:15" x14ac:dyDescent="0.35">
      <c r="B143" s="121"/>
      <c r="C143" s="121"/>
      <c r="D143" s="121"/>
      <c r="E143" s="121"/>
      <c r="F143" s="121"/>
      <c r="G143" s="121"/>
      <c r="H143" s="121"/>
      <c r="I143" s="121"/>
      <c r="J143" s="121"/>
      <c r="K143" s="121"/>
      <c r="L143" s="121"/>
      <c r="M143" s="121"/>
      <c r="N143" s="121"/>
      <c r="O143" s="121"/>
    </row>
    <row r="144" spans="2:15" x14ac:dyDescent="0.35">
      <c r="B144" s="121"/>
      <c r="C144" s="121"/>
      <c r="D144" s="121"/>
      <c r="E144" s="121"/>
      <c r="F144" s="121"/>
      <c r="G144" s="121"/>
      <c r="H144" s="121"/>
      <c r="I144" s="121"/>
      <c r="J144" s="121"/>
      <c r="K144" s="121"/>
      <c r="L144" s="121"/>
      <c r="M144" s="121"/>
      <c r="N144" s="121"/>
      <c r="O144" s="121"/>
    </row>
    <row r="145" spans="2:15" x14ac:dyDescent="0.35">
      <c r="B145" s="121"/>
      <c r="C145" s="121"/>
      <c r="D145" s="121"/>
      <c r="E145" s="121"/>
      <c r="F145" s="121"/>
      <c r="G145" s="121"/>
      <c r="H145" s="121"/>
      <c r="I145" s="121"/>
      <c r="J145" s="121"/>
      <c r="K145" s="121"/>
      <c r="L145" s="121"/>
      <c r="M145" s="121"/>
      <c r="N145" s="121"/>
      <c r="O145" s="121"/>
    </row>
    <row r="146" spans="2:15" x14ac:dyDescent="0.35">
      <c r="B146" s="121"/>
      <c r="C146" s="121"/>
      <c r="D146" s="121"/>
      <c r="E146" s="121"/>
      <c r="F146" s="121"/>
      <c r="G146" s="121"/>
      <c r="H146" s="121"/>
      <c r="I146" s="121"/>
      <c r="J146" s="121"/>
      <c r="K146" s="121"/>
      <c r="L146" s="121"/>
      <c r="M146" s="121"/>
      <c r="N146" s="121"/>
      <c r="O146" s="121"/>
    </row>
    <row r="147" spans="2:15" x14ac:dyDescent="0.35">
      <c r="B147" s="121"/>
      <c r="C147" s="121"/>
      <c r="D147" s="121"/>
      <c r="E147" s="121"/>
      <c r="F147" s="121"/>
      <c r="G147" s="121"/>
      <c r="H147" s="121"/>
      <c r="I147" s="121"/>
      <c r="J147" s="121"/>
      <c r="K147" s="121"/>
      <c r="L147" s="121"/>
      <c r="M147" s="121"/>
      <c r="N147" s="121"/>
      <c r="O147" s="121"/>
    </row>
    <row r="148" spans="2:15" x14ac:dyDescent="0.35">
      <c r="B148" s="121"/>
      <c r="C148" s="121"/>
      <c r="D148" s="121"/>
      <c r="E148" s="121"/>
      <c r="F148" s="121"/>
      <c r="G148" s="121"/>
      <c r="H148" s="121"/>
      <c r="I148" s="121"/>
      <c r="J148" s="121"/>
      <c r="K148" s="121"/>
      <c r="L148" s="121"/>
      <c r="M148" s="121"/>
      <c r="N148" s="121"/>
      <c r="O148" s="121"/>
    </row>
    <row r="149" spans="2:15" x14ac:dyDescent="0.35">
      <c r="B149" s="121"/>
      <c r="C149" s="121"/>
      <c r="D149" s="121"/>
      <c r="E149" s="121"/>
      <c r="F149" s="121"/>
      <c r="G149" s="121"/>
      <c r="H149" s="121"/>
      <c r="I149" s="121"/>
      <c r="J149" s="121"/>
      <c r="K149" s="121"/>
      <c r="L149" s="121"/>
      <c r="M149" s="121"/>
      <c r="N149" s="121"/>
      <c r="O149" s="121"/>
    </row>
    <row r="150" spans="2:15" x14ac:dyDescent="0.35">
      <c r="B150" s="121"/>
      <c r="C150" s="121"/>
      <c r="D150" s="121"/>
      <c r="E150" s="121"/>
      <c r="F150" s="121"/>
      <c r="G150" s="121"/>
      <c r="H150" s="121"/>
      <c r="I150" s="121"/>
      <c r="J150" s="121"/>
      <c r="K150" s="121"/>
      <c r="L150" s="121"/>
      <c r="M150" s="121"/>
      <c r="N150" s="121"/>
      <c r="O150" s="121"/>
    </row>
    <row r="151" spans="2:15" x14ac:dyDescent="0.35">
      <c r="B151" s="121"/>
      <c r="C151" s="121"/>
      <c r="D151" s="121"/>
      <c r="E151" s="121"/>
      <c r="F151" s="121"/>
      <c r="G151" s="121"/>
      <c r="H151" s="121"/>
      <c r="I151" s="121"/>
      <c r="J151" s="121"/>
      <c r="K151" s="121"/>
      <c r="L151" s="121"/>
      <c r="M151" s="121"/>
      <c r="N151" s="121"/>
      <c r="O151" s="121"/>
    </row>
    <row r="152" spans="2:15" x14ac:dyDescent="0.35">
      <c r="B152" s="121"/>
      <c r="C152" s="121"/>
      <c r="D152" s="121"/>
      <c r="E152" s="121"/>
      <c r="F152" s="121"/>
      <c r="G152" s="121"/>
      <c r="H152" s="121"/>
      <c r="I152" s="121"/>
      <c r="J152" s="121"/>
      <c r="K152" s="121"/>
      <c r="L152" s="121"/>
      <c r="M152" s="121"/>
      <c r="N152" s="121"/>
      <c r="O152" s="121"/>
    </row>
    <row r="153" spans="2:15" x14ac:dyDescent="0.35">
      <c r="B153" s="121"/>
      <c r="C153" s="121"/>
      <c r="D153" s="121"/>
      <c r="E153" s="121"/>
      <c r="F153" s="121"/>
      <c r="G153" s="121"/>
      <c r="H153" s="121"/>
      <c r="I153" s="121"/>
      <c r="J153" s="121"/>
      <c r="K153" s="121"/>
      <c r="L153" s="121"/>
      <c r="M153" s="121"/>
      <c r="N153" s="121"/>
      <c r="O153" s="121"/>
    </row>
    <row r="154" spans="2:15" x14ac:dyDescent="0.35">
      <c r="B154" s="121"/>
      <c r="C154" s="121"/>
      <c r="D154" s="121"/>
      <c r="E154" s="121"/>
      <c r="F154" s="121"/>
      <c r="G154" s="121"/>
      <c r="H154" s="121"/>
      <c r="I154" s="121"/>
      <c r="J154" s="121"/>
      <c r="K154" s="121"/>
      <c r="L154" s="121"/>
      <c r="M154" s="121"/>
      <c r="N154" s="121"/>
      <c r="O154" s="121"/>
    </row>
    <row r="155" spans="2:15" x14ac:dyDescent="0.35">
      <c r="B155" s="121"/>
      <c r="C155" s="121"/>
      <c r="D155" s="121"/>
      <c r="E155" s="121"/>
      <c r="F155" s="121"/>
      <c r="G155" s="121"/>
      <c r="H155" s="121"/>
      <c r="I155" s="121"/>
      <c r="J155" s="121"/>
      <c r="K155" s="121"/>
      <c r="L155" s="121"/>
      <c r="M155" s="121"/>
      <c r="N155" s="121"/>
      <c r="O155" s="121"/>
    </row>
    <row r="156" spans="2:15" x14ac:dyDescent="0.35">
      <c r="B156" s="121"/>
      <c r="C156" s="121"/>
      <c r="D156" s="121"/>
      <c r="E156" s="121"/>
      <c r="F156" s="121"/>
      <c r="G156" s="121"/>
      <c r="H156" s="121"/>
      <c r="I156" s="121"/>
      <c r="J156" s="121"/>
      <c r="K156" s="121"/>
      <c r="L156" s="121"/>
      <c r="M156" s="121"/>
      <c r="N156" s="121"/>
      <c r="O156" s="121"/>
    </row>
    <row r="157" spans="2:15" x14ac:dyDescent="0.35">
      <c r="B157" s="121"/>
      <c r="C157" s="121"/>
      <c r="D157" s="121"/>
      <c r="E157" s="121"/>
      <c r="F157" s="121"/>
      <c r="G157" s="121"/>
      <c r="H157" s="121"/>
      <c r="I157" s="121"/>
      <c r="J157" s="121"/>
      <c r="K157" s="121"/>
      <c r="L157" s="121"/>
      <c r="M157" s="121"/>
      <c r="N157" s="121"/>
      <c r="O157" s="121"/>
    </row>
    <row r="158" spans="2:15" x14ac:dyDescent="0.35">
      <c r="B158" s="121"/>
      <c r="C158" s="121"/>
      <c r="D158" s="121"/>
      <c r="E158" s="121"/>
      <c r="F158" s="121"/>
      <c r="G158" s="121"/>
      <c r="H158" s="121"/>
      <c r="I158" s="121"/>
      <c r="J158" s="121"/>
      <c r="K158" s="121"/>
      <c r="L158" s="121"/>
      <c r="M158" s="121"/>
      <c r="N158" s="121"/>
      <c r="O158" s="121"/>
    </row>
    <row r="159" spans="2:15" x14ac:dyDescent="0.35">
      <c r="B159" s="121"/>
      <c r="C159" s="121"/>
      <c r="D159" s="121"/>
      <c r="E159" s="121"/>
      <c r="F159" s="121"/>
      <c r="G159" s="121"/>
      <c r="H159" s="121"/>
      <c r="I159" s="121"/>
      <c r="J159" s="121"/>
      <c r="K159" s="121"/>
      <c r="L159" s="121"/>
      <c r="M159" s="121"/>
      <c r="N159" s="121"/>
      <c r="O159" s="121"/>
    </row>
    <row r="160" spans="2:15" x14ac:dyDescent="0.35">
      <c r="B160" s="121"/>
      <c r="C160" s="121"/>
      <c r="D160" s="121"/>
      <c r="E160" s="121"/>
      <c r="F160" s="121"/>
      <c r="G160" s="121"/>
      <c r="H160" s="121"/>
      <c r="I160" s="121"/>
      <c r="J160" s="121"/>
      <c r="K160" s="121"/>
      <c r="L160" s="121"/>
      <c r="M160" s="121"/>
      <c r="N160" s="121"/>
      <c r="O160" s="121"/>
    </row>
    <row r="161" spans="2:15" x14ac:dyDescent="0.35">
      <c r="B161" s="121"/>
      <c r="C161" s="121"/>
      <c r="D161" s="121"/>
      <c r="E161" s="121"/>
      <c r="F161" s="121"/>
      <c r="G161" s="121"/>
      <c r="H161" s="121"/>
      <c r="I161" s="121"/>
      <c r="J161" s="121"/>
      <c r="K161" s="121"/>
      <c r="L161" s="121"/>
      <c r="M161" s="121"/>
      <c r="N161" s="121"/>
      <c r="O161" s="121"/>
    </row>
    <row r="162" spans="2:15" x14ac:dyDescent="0.35">
      <c r="B162" s="121"/>
      <c r="C162" s="121"/>
      <c r="D162" s="121"/>
      <c r="E162" s="121"/>
      <c r="F162" s="121"/>
      <c r="G162" s="121"/>
      <c r="H162" s="121"/>
      <c r="I162" s="121"/>
      <c r="J162" s="121"/>
      <c r="K162" s="121"/>
      <c r="L162" s="121"/>
      <c r="M162" s="121"/>
      <c r="N162" s="121"/>
      <c r="O162" s="121"/>
    </row>
    <row r="163" spans="2:15" x14ac:dyDescent="0.35">
      <c r="B163" s="121"/>
      <c r="C163" s="121"/>
      <c r="D163" s="121"/>
      <c r="E163" s="121"/>
      <c r="F163" s="121"/>
      <c r="G163" s="121"/>
      <c r="H163" s="121"/>
      <c r="I163" s="121"/>
      <c r="J163" s="121"/>
      <c r="K163" s="121"/>
      <c r="L163" s="121"/>
      <c r="M163" s="121"/>
      <c r="N163" s="121"/>
      <c r="O163" s="121"/>
    </row>
    <row r="164" spans="2:15" x14ac:dyDescent="0.35">
      <c r="B164" s="121"/>
      <c r="C164" s="121"/>
      <c r="D164" s="121"/>
      <c r="E164" s="121"/>
      <c r="F164" s="121"/>
      <c r="G164" s="121"/>
      <c r="H164" s="121"/>
      <c r="I164" s="121"/>
      <c r="J164" s="121"/>
      <c r="K164" s="121"/>
      <c r="L164" s="121"/>
      <c r="M164" s="121"/>
      <c r="N164" s="121"/>
      <c r="O164" s="121"/>
    </row>
    <row r="165" spans="2:15" x14ac:dyDescent="0.35">
      <c r="B165" s="121"/>
      <c r="C165" s="121"/>
      <c r="D165" s="121"/>
      <c r="E165" s="121"/>
      <c r="F165" s="121"/>
      <c r="G165" s="121"/>
      <c r="H165" s="121"/>
      <c r="I165" s="121"/>
      <c r="J165" s="121"/>
      <c r="K165" s="121"/>
      <c r="L165" s="121"/>
      <c r="M165" s="121"/>
      <c r="N165" s="121"/>
      <c r="O165" s="121"/>
    </row>
    <row r="166" spans="2:15" x14ac:dyDescent="0.35">
      <c r="B166" s="121"/>
      <c r="C166" s="121"/>
      <c r="D166" s="121"/>
      <c r="E166" s="121"/>
      <c r="F166" s="121"/>
      <c r="G166" s="121"/>
      <c r="H166" s="121"/>
      <c r="I166" s="121"/>
      <c r="J166" s="121"/>
      <c r="K166" s="121"/>
      <c r="L166" s="121"/>
      <c r="M166" s="121"/>
      <c r="N166" s="121"/>
      <c r="O166" s="121"/>
    </row>
    <row r="167" spans="2:15" x14ac:dyDescent="0.35">
      <c r="B167" s="121"/>
      <c r="C167" s="121"/>
      <c r="D167" s="121"/>
      <c r="E167" s="121"/>
      <c r="F167" s="121"/>
      <c r="G167" s="121"/>
      <c r="H167" s="121"/>
      <c r="I167" s="121"/>
      <c r="J167" s="121"/>
      <c r="K167" s="121"/>
      <c r="L167" s="121"/>
      <c r="M167" s="121"/>
      <c r="N167" s="121"/>
      <c r="O167" s="121"/>
    </row>
    <row r="168" spans="2:15" x14ac:dyDescent="0.35">
      <c r="B168" s="121"/>
      <c r="C168" s="121"/>
      <c r="D168" s="121"/>
      <c r="E168" s="121"/>
      <c r="F168" s="121"/>
      <c r="G168" s="121"/>
      <c r="H168" s="121"/>
      <c r="I168" s="121"/>
      <c r="J168" s="121"/>
      <c r="K168" s="121"/>
      <c r="L168" s="121"/>
      <c r="M168" s="121"/>
      <c r="N168" s="121"/>
      <c r="O168" s="121"/>
    </row>
    <row r="169" spans="2:15" ht="30" customHeight="1" x14ac:dyDescent="0.35">
      <c r="B169" s="121"/>
      <c r="C169" s="121"/>
      <c r="D169" s="121"/>
      <c r="E169" s="121"/>
      <c r="F169" s="121"/>
      <c r="G169" s="121"/>
      <c r="H169" s="121"/>
      <c r="I169" s="121"/>
      <c r="J169" s="121"/>
      <c r="K169" s="121"/>
      <c r="L169" s="121"/>
      <c r="M169" s="121"/>
      <c r="N169" s="121"/>
      <c r="O169" s="121"/>
    </row>
    <row r="170" spans="2:15" x14ac:dyDescent="0.35">
      <c r="B170" s="121"/>
      <c r="C170" s="121"/>
      <c r="D170" s="121"/>
      <c r="E170" s="121"/>
      <c r="F170" s="121"/>
      <c r="G170" s="121"/>
      <c r="H170" s="121"/>
      <c r="I170" s="121"/>
      <c r="J170" s="121"/>
      <c r="K170" s="121"/>
      <c r="L170" s="121"/>
      <c r="M170" s="121"/>
      <c r="N170" s="121"/>
      <c r="O170" s="121"/>
    </row>
    <row r="171" spans="2:15" x14ac:dyDescent="0.35">
      <c r="B171" s="121"/>
      <c r="C171" s="121"/>
      <c r="D171" s="121"/>
      <c r="E171" s="121"/>
      <c r="F171" s="121"/>
      <c r="G171" s="121"/>
      <c r="H171" s="121"/>
      <c r="I171" s="121"/>
      <c r="J171" s="121"/>
      <c r="K171" s="121"/>
      <c r="L171" s="121"/>
      <c r="M171" s="121"/>
      <c r="N171" s="121"/>
      <c r="O171" s="121"/>
    </row>
    <row r="172" spans="2:15" x14ac:dyDescent="0.35">
      <c r="B172" s="121"/>
      <c r="C172" s="121"/>
      <c r="D172" s="121"/>
      <c r="E172" s="121"/>
      <c r="F172" s="121"/>
      <c r="G172" s="121"/>
      <c r="H172" s="121"/>
      <c r="I172" s="121"/>
      <c r="J172" s="121"/>
      <c r="K172" s="121"/>
      <c r="L172" s="121"/>
      <c r="M172" s="121"/>
      <c r="N172" s="121"/>
      <c r="O172" s="121"/>
    </row>
    <row r="173" spans="2:15" x14ac:dyDescent="0.35">
      <c r="B173" s="121"/>
      <c r="C173" s="121"/>
      <c r="D173" s="121"/>
      <c r="E173" s="121"/>
      <c r="F173" s="121"/>
      <c r="G173" s="121"/>
      <c r="H173" s="121"/>
      <c r="I173" s="121"/>
      <c r="J173" s="121"/>
      <c r="K173" s="121"/>
      <c r="L173" s="121"/>
      <c r="M173" s="121"/>
      <c r="N173" s="121"/>
      <c r="O173" s="121"/>
    </row>
    <row r="174" spans="2:15" x14ac:dyDescent="0.35">
      <c r="B174" s="121"/>
      <c r="C174" s="121"/>
      <c r="D174" s="121"/>
      <c r="E174" s="121"/>
      <c r="F174" s="121"/>
      <c r="G174" s="121"/>
      <c r="H174" s="121"/>
      <c r="I174" s="121"/>
      <c r="J174" s="121"/>
      <c r="K174" s="121"/>
      <c r="L174" s="121"/>
      <c r="M174" s="121"/>
      <c r="N174" s="121"/>
      <c r="O174" s="121"/>
    </row>
    <row r="175" spans="2:15" x14ac:dyDescent="0.35">
      <c r="B175" s="121"/>
      <c r="C175" s="121"/>
      <c r="D175" s="121"/>
      <c r="E175" s="121"/>
      <c r="F175" s="121"/>
      <c r="G175" s="121"/>
      <c r="H175" s="121"/>
      <c r="I175" s="121"/>
      <c r="J175" s="121"/>
      <c r="K175" s="121"/>
      <c r="L175" s="121"/>
      <c r="M175" s="121"/>
      <c r="N175" s="121"/>
      <c r="O175" s="121"/>
    </row>
    <row r="176" spans="2:15" x14ac:dyDescent="0.35">
      <c r="B176" s="121"/>
      <c r="C176" s="121"/>
      <c r="D176" s="121"/>
      <c r="E176" s="121"/>
      <c r="F176" s="121"/>
      <c r="G176" s="121"/>
      <c r="H176" s="121"/>
      <c r="I176" s="121"/>
      <c r="J176" s="121"/>
      <c r="K176" s="121"/>
      <c r="L176" s="121"/>
      <c r="M176" s="121"/>
      <c r="N176" s="121"/>
      <c r="O176" s="121"/>
    </row>
    <row r="177" spans="2:15" x14ac:dyDescent="0.35">
      <c r="B177" s="121"/>
      <c r="C177" s="121"/>
      <c r="D177" s="121"/>
      <c r="E177" s="121"/>
      <c r="F177" s="121"/>
      <c r="G177" s="121"/>
      <c r="H177" s="121"/>
      <c r="I177" s="121"/>
      <c r="J177" s="121"/>
      <c r="K177" s="121"/>
      <c r="L177" s="121"/>
      <c r="M177" s="121"/>
      <c r="N177" s="121"/>
      <c r="O177" s="121"/>
    </row>
    <row r="178" spans="2:15" x14ac:dyDescent="0.35">
      <c r="B178" s="121"/>
      <c r="C178" s="121"/>
      <c r="D178" s="121"/>
      <c r="E178" s="121"/>
      <c r="F178" s="121"/>
      <c r="G178" s="121"/>
      <c r="H178" s="121"/>
      <c r="I178" s="121"/>
      <c r="J178" s="121"/>
      <c r="K178" s="121"/>
      <c r="L178" s="121"/>
      <c r="M178" s="121"/>
      <c r="N178" s="121"/>
      <c r="O178" s="121"/>
    </row>
    <row r="179" spans="2:15" x14ac:dyDescent="0.35">
      <c r="B179" s="121"/>
      <c r="C179" s="121"/>
      <c r="D179" s="121"/>
      <c r="E179" s="121"/>
      <c r="F179" s="121"/>
      <c r="G179" s="121"/>
      <c r="H179" s="121"/>
      <c r="I179" s="121"/>
      <c r="J179" s="121"/>
      <c r="K179" s="121"/>
      <c r="L179" s="121"/>
      <c r="M179" s="121"/>
      <c r="N179" s="121"/>
      <c r="O179" s="121"/>
    </row>
    <row r="180" spans="2:15" x14ac:dyDescent="0.35">
      <c r="B180" s="121"/>
      <c r="C180" s="121"/>
      <c r="D180" s="121"/>
      <c r="E180" s="121"/>
      <c r="F180" s="121"/>
      <c r="G180" s="121"/>
      <c r="H180" s="121"/>
      <c r="I180" s="121"/>
      <c r="J180" s="121"/>
      <c r="K180" s="121"/>
      <c r="L180" s="121"/>
      <c r="M180" s="121"/>
      <c r="N180" s="121"/>
      <c r="O180" s="121"/>
    </row>
    <row r="181" spans="2:15" x14ac:dyDescent="0.35">
      <c r="B181" s="121"/>
      <c r="C181" s="121"/>
      <c r="D181" s="121"/>
      <c r="E181" s="121"/>
      <c r="F181" s="121"/>
      <c r="G181" s="121"/>
      <c r="H181" s="121"/>
      <c r="I181" s="121"/>
      <c r="J181" s="121"/>
      <c r="K181" s="121"/>
      <c r="L181" s="121"/>
      <c r="M181" s="121"/>
      <c r="N181" s="121"/>
      <c r="O181" s="121"/>
    </row>
    <row r="182" spans="2:15" x14ac:dyDescent="0.35">
      <c r="B182" s="121"/>
      <c r="C182" s="121"/>
      <c r="D182" s="121"/>
      <c r="E182" s="121"/>
      <c r="F182" s="121"/>
      <c r="G182" s="121"/>
      <c r="H182" s="121"/>
      <c r="I182" s="121"/>
      <c r="J182" s="121"/>
      <c r="K182" s="121"/>
      <c r="L182" s="121"/>
      <c r="M182" s="121"/>
      <c r="N182" s="121"/>
      <c r="O182" s="121"/>
    </row>
    <row r="183" spans="2:15" x14ac:dyDescent="0.35">
      <c r="B183" s="121"/>
      <c r="C183" s="121"/>
      <c r="D183" s="121"/>
      <c r="E183" s="121"/>
      <c r="F183" s="121"/>
      <c r="G183" s="121"/>
      <c r="H183" s="121"/>
      <c r="I183" s="121"/>
      <c r="J183" s="121"/>
      <c r="K183" s="121"/>
      <c r="L183" s="121"/>
      <c r="M183" s="121"/>
      <c r="N183" s="121"/>
      <c r="O183" s="121"/>
    </row>
    <row r="184" spans="2:15" x14ac:dyDescent="0.35">
      <c r="B184" s="121"/>
      <c r="C184" s="121"/>
      <c r="D184" s="121"/>
      <c r="E184" s="121"/>
      <c r="F184" s="121"/>
      <c r="G184" s="121"/>
      <c r="H184" s="121"/>
      <c r="I184" s="121"/>
      <c r="J184" s="121"/>
      <c r="K184" s="121"/>
      <c r="L184" s="121"/>
      <c r="M184" s="121"/>
      <c r="N184" s="121"/>
      <c r="O184" s="121"/>
    </row>
    <row r="185" spans="2:15" x14ac:dyDescent="0.35">
      <c r="B185" s="121"/>
      <c r="C185" s="121"/>
      <c r="D185" s="121"/>
      <c r="E185" s="121"/>
      <c r="F185" s="121"/>
      <c r="G185" s="121"/>
      <c r="H185" s="121"/>
      <c r="I185" s="121"/>
      <c r="J185" s="121"/>
      <c r="K185" s="121"/>
      <c r="L185" s="121"/>
      <c r="M185" s="121"/>
      <c r="N185" s="121"/>
      <c r="O185" s="121"/>
    </row>
    <row r="186" spans="2:15" x14ac:dyDescent="0.35">
      <c r="B186" s="121"/>
      <c r="C186" s="121"/>
      <c r="D186" s="121"/>
      <c r="E186" s="121"/>
      <c r="F186" s="121"/>
      <c r="G186" s="121"/>
      <c r="H186" s="121"/>
      <c r="I186" s="121"/>
      <c r="J186" s="121"/>
      <c r="K186" s="121"/>
      <c r="L186" s="121"/>
      <c r="M186" s="121"/>
      <c r="N186" s="121"/>
      <c r="O186" s="121"/>
    </row>
    <row r="187" spans="2:15" x14ac:dyDescent="0.35">
      <c r="B187" s="121"/>
      <c r="C187" s="121"/>
      <c r="D187" s="121"/>
      <c r="E187" s="121"/>
      <c r="F187" s="121"/>
      <c r="G187" s="121"/>
      <c r="H187" s="121"/>
      <c r="I187" s="121"/>
      <c r="J187" s="121"/>
      <c r="K187" s="121"/>
      <c r="L187" s="121"/>
      <c r="M187" s="121"/>
      <c r="N187" s="121"/>
      <c r="O187" s="121"/>
    </row>
    <row r="188" spans="2:15" x14ac:dyDescent="0.35">
      <c r="B188" s="121"/>
      <c r="C188" s="121"/>
      <c r="D188" s="121"/>
      <c r="E188" s="121"/>
      <c r="F188" s="121"/>
      <c r="G188" s="121"/>
      <c r="H188" s="121"/>
      <c r="I188" s="121"/>
      <c r="J188" s="121"/>
      <c r="K188" s="121"/>
      <c r="L188" s="121"/>
      <c r="M188" s="121"/>
      <c r="N188" s="121"/>
      <c r="O188" s="121"/>
    </row>
    <row r="189" spans="2:15" x14ac:dyDescent="0.35">
      <c r="B189" s="121"/>
      <c r="C189" s="121"/>
      <c r="D189" s="121"/>
      <c r="E189" s="121"/>
      <c r="F189" s="121"/>
      <c r="G189" s="121"/>
      <c r="H189" s="121"/>
      <c r="I189" s="121"/>
      <c r="J189" s="121"/>
      <c r="K189" s="121"/>
      <c r="L189" s="121"/>
      <c r="M189" s="121"/>
      <c r="N189" s="121"/>
      <c r="O189" s="121"/>
    </row>
    <row r="190" spans="2:15" x14ac:dyDescent="0.35">
      <c r="B190" s="121"/>
      <c r="C190" s="121"/>
      <c r="D190" s="121"/>
      <c r="E190" s="121"/>
      <c r="F190" s="121"/>
      <c r="G190" s="121"/>
      <c r="H190" s="121"/>
      <c r="I190" s="121"/>
      <c r="J190" s="121"/>
      <c r="K190" s="121"/>
      <c r="L190" s="121"/>
      <c r="M190" s="121"/>
      <c r="N190" s="121"/>
      <c r="O190" s="121"/>
    </row>
    <row r="191" spans="2:15" x14ac:dyDescent="0.35">
      <c r="B191" s="121"/>
      <c r="C191" s="121"/>
      <c r="D191" s="121"/>
      <c r="E191" s="121"/>
      <c r="F191" s="121"/>
      <c r="G191" s="121"/>
      <c r="H191" s="121"/>
      <c r="I191" s="121"/>
      <c r="J191" s="121"/>
      <c r="K191" s="121"/>
      <c r="L191" s="121"/>
      <c r="M191" s="121"/>
      <c r="N191" s="121"/>
      <c r="O191" s="121"/>
    </row>
    <row r="192" spans="2:15" x14ac:dyDescent="0.35">
      <c r="B192" s="121"/>
      <c r="C192" s="121"/>
      <c r="D192" s="121"/>
      <c r="E192" s="121"/>
      <c r="F192" s="121"/>
      <c r="G192" s="121"/>
      <c r="H192" s="121"/>
      <c r="I192" s="121"/>
      <c r="J192" s="121"/>
      <c r="K192" s="121"/>
      <c r="L192" s="121"/>
      <c r="M192" s="121"/>
      <c r="N192" s="121"/>
      <c r="O192" s="121"/>
    </row>
    <row r="193" spans="2:15" x14ac:dyDescent="0.35">
      <c r="B193" s="121"/>
      <c r="C193" s="121"/>
      <c r="D193" s="121"/>
      <c r="E193" s="121"/>
      <c r="F193" s="121"/>
      <c r="G193" s="121"/>
      <c r="H193" s="121"/>
      <c r="I193" s="121"/>
      <c r="J193" s="121"/>
      <c r="K193" s="121"/>
      <c r="L193" s="121"/>
      <c r="M193" s="121"/>
      <c r="N193" s="121"/>
      <c r="O193" s="121"/>
    </row>
    <row r="194" spans="2:15" x14ac:dyDescent="0.35">
      <c r="B194" s="121"/>
      <c r="C194" s="121"/>
      <c r="D194" s="121"/>
      <c r="E194" s="121"/>
      <c r="F194" s="121"/>
      <c r="G194" s="121"/>
      <c r="H194" s="121"/>
      <c r="I194" s="121"/>
      <c r="J194" s="121"/>
      <c r="K194" s="121"/>
      <c r="L194" s="121"/>
      <c r="M194" s="121"/>
      <c r="N194" s="121"/>
      <c r="O194" s="121"/>
    </row>
    <row r="195" spans="2:15" x14ac:dyDescent="0.35">
      <c r="B195" s="121"/>
      <c r="C195" s="121"/>
      <c r="D195" s="121"/>
      <c r="E195" s="121"/>
      <c r="F195" s="121"/>
      <c r="G195" s="121"/>
      <c r="H195" s="121"/>
      <c r="I195" s="121"/>
      <c r="J195" s="121"/>
      <c r="K195" s="121"/>
      <c r="L195" s="121"/>
      <c r="M195" s="121"/>
      <c r="N195" s="121"/>
      <c r="O195" s="121"/>
    </row>
    <row r="196" spans="2:15" x14ac:dyDescent="0.35">
      <c r="B196" s="121"/>
      <c r="C196" s="121"/>
      <c r="D196" s="121"/>
      <c r="E196" s="121"/>
      <c r="F196" s="121"/>
      <c r="G196" s="121"/>
      <c r="H196" s="121"/>
      <c r="I196" s="121"/>
      <c r="J196" s="121"/>
      <c r="K196" s="121"/>
      <c r="L196" s="121"/>
      <c r="M196" s="121"/>
      <c r="N196" s="121"/>
      <c r="O196" s="121"/>
    </row>
    <row r="197" spans="2:15" x14ac:dyDescent="0.35">
      <c r="B197" s="121"/>
      <c r="C197" s="121"/>
      <c r="D197" s="121"/>
      <c r="E197" s="121"/>
      <c r="F197" s="121"/>
      <c r="G197" s="121"/>
      <c r="H197" s="121"/>
      <c r="I197" s="121"/>
      <c r="J197" s="121"/>
      <c r="K197" s="121"/>
      <c r="L197" s="121"/>
      <c r="M197" s="121"/>
      <c r="N197" s="121"/>
      <c r="O197" s="121"/>
    </row>
    <row r="198" spans="2:15" x14ac:dyDescent="0.35">
      <c r="B198" s="121"/>
      <c r="C198" s="121"/>
      <c r="D198" s="121"/>
      <c r="E198" s="121"/>
      <c r="F198" s="121"/>
      <c r="G198" s="121"/>
      <c r="H198" s="121"/>
      <c r="I198" s="121"/>
      <c r="J198" s="121"/>
      <c r="K198" s="121"/>
      <c r="L198" s="121"/>
      <c r="M198" s="121"/>
      <c r="N198" s="121"/>
      <c r="O198" s="121"/>
    </row>
    <row r="199" spans="2:15" x14ac:dyDescent="0.35">
      <c r="B199" s="121"/>
      <c r="C199" s="121"/>
      <c r="D199" s="121"/>
      <c r="E199" s="121"/>
      <c r="F199" s="121"/>
      <c r="G199" s="121"/>
      <c r="H199" s="121"/>
      <c r="I199" s="121"/>
      <c r="J199" s="121"/>
      <c r="K199" s="121"/>
      <c r="L199" s="121"/>
      <c r="M199" s="121"/>
      <c r="N199" s="121"/>
      <c r="O199" s="121"/>
    </row>
    <row r="200" spans="2:15" x14ac:dyDescent="0.35">
      <c r="B200" s="121"/>
      <c r="C200" s="121"/>
      <c r="D200" s="121"/>
      <c r="E200" s="121"/>
      <c r="F200" s="121"/>
      <c r="G200" s="121"/>
      <c r="H200" s="121"/>
      <c r="I200" s="121"/>
      <c r="J200" s="121"/>
      <c r="K200" s="121"/>
      <c r="L200" s="121"/>
      <c r="M200" s="121"/>
      <c r="N200" s="121"/>
      <c r="O200" s="121"/>
    </row>
    <row r="201" spans="2:15" x14ac:dyDescent="0.35">
      <c r="B201" s="121"/>
      <c r="C201" s="121"/>
      <c r="D201" s="121"/>
      <c r="E201" s="121"/>
      <c r="F201" s="121"/>
      <c r="G201" s="121"/>
      <c r="H201" s="121"/>
      <c r="I201" s="121"/>
      <c r="J201" s="121"/>
      <c r="K201" s="121"/>
      <c r="L201" s="121"/>
      <c r="M201" s="121"/>
      <c r="N201" s="121"/>
      <c r="O201" s="121"/>
    </row>
    <row r="202" spans="2:15" x14ac:dyDescent="0.35">
      <c r="B202" s="121"/>
      <c r="C202" s="121"/>
      <c r="D202" s="121"/>
      <c r="E202" s="121"/>
      <c r="F202" s="121"/>
      <c r="G202" s="121"/>
      <c r="H202" s="121"/>
      <c r="I202" s="121"/>
      <c r="J202" s="121"/>
      <c r="K202" s="121"/>
      <c r="L202" s="121"/>
      <c r="M202" s="121"/>
      <c r="N202" s="121"/>
      <c r="O202" s="121"/>
    </row>
    <row r="203" spans="2:15" x14ac:dyDescent="0.35">
      <c r="B203" s="121"/>
      <c r="C203" s="121"/>
      <c r="D203" s="121"/>
      <c r="E203" s="121"/>
      <c r="F203" s="121"/>
      <c r="G203" s="121"/>
      <c r="H203" s="121"/>
      <c r="I203" s="121"/>
      <c r="J203" s="121"/>
      <c r="K203" s="121"/>
      <c r="L203" s="121"/>
      <c r="M203" s="121"/>
      <c r="N203" s="121"/>
      <c r="O203" s="121"/>
    </row>
    <row r="204" spans="2:15" x14ac:dyDescent="0.35">
      <c r="B204" s="121"/>
      <c r="C204" s="121"/>
      <c r="D204" s="121"/>
      <c r="E204" s="121"/>
      <c r="F204" s="121"/>
      <c r="G204" s="121"/>
      <c r="H204" s="121"/>
      <c r="I204" s="121"/>
      <c r="J204" s="121"/>
      <c r="K204" s="121"/>
      <c r="L204" s="121"/>
      <c r="M204" s="121"/>
      <c r="N204" s="121"/>
      <c r="O204" s="121"/>
    </row>
    <row r="205" spans="2:15" x14ac:dyDescent="0.35">
      <c r="B205" s="121"/>
      <c r="C205" s="121"/>
      <c r="D205" s="121"/>
      <c r="E205" s="121"/>
      <c r="F205" s="121"/>
      <c r="G205" s="121"/>
      <c r="H205" s="121"/>
      <c r="I205" s="121"/>
      <c r="J205" s="121"/>
      <c r="K205" s="121"/>
      <c r="L205" s="121"/>
      <c r="M205" s="121"/>
      <c r="N205" s="121"/>
      <c r="O205" s="121"/>
    </row>
    <row r="206" spans="2:15" x14ac:dyDescent="0.35">
      <c r="B206" s="121"/>
      <c r="C206" s="121"/>
      <c r="D206" s="121"/>
      <c r="E206" s="121"/>
      <c r="F206" s="121"/>
      <c r="G206" s="121"/>
      <c r="H206" s="121"/>
      <c r="I206" s="121"/>
      <c r="J206" s="121"/>
      <c r="K206" s="121"/>
      <c r="L206" s="121"/>
      <c r="M206" s="121"/>
      <c r="N206" s="121"/>
      <c r="O206" s="121"/>
    </row>
    <row r="207" spans="2:15" x14ac:dyDescent="0.35">
      <c r="L207" s="121"/>
      <c r="M207" s="121"/>
      <c r="N207" s="121"/>
      <c r="O207" s="121"/>
    </row>
    <row r="208" spans="2:15" ht="30" customHeight="1" x14ac:dyDescent="0.35"/>
    <row r="210" spans="12:14" x14ac:dyDescent="0.35">
      <c r="L210" s="121"/>
      <c r="M210" s="121"/>
      <c r="N210" s="121"/>
    </row>
    <row r="211" spans="12:14" x14ac:dyDescent="0.35">
      <c r="L211" s="121"/>
      <c r="M211" s="121"/>
      <c r="N211" s="121"/>
    </row>
    <row r="212" spans="12:14" x14ac:dyDescent="0.35">
      <c r="L212" s="121"/>
      <c r="M212" s="121"/>
      <c r="N212" s="121"/>
    </row>
    <row r="213" spans="12:14" x14ac:dyDescent="0.35">
      <c r="L213" s="121"/>
      <c r="M213" s="121"/>
      <c r="N213" s="121"/>
    </row>
    <row r="214" spans="12:14" x14ac:dyDescent="0.35">
      <c r="L214" s="121"/>
      <c r="M214" s="121"/>
      <c r="N214" s="121"/>
    </row>
    <row r="215" spans="12:14" x14ac:dyDescent="0.35">
      <c r="L215" s="121"/>
      <c r="M215" s="121"/>
      <c r="N215" s="121"/>
    </row>
    <row r="216" spans="12:14" x14ac:dyDescent="0.35">
      <c r="L216" s="121"/>
      <c r="M216" s="121"/>
      <c r="N216" s="121"/>
    </row>
    <row r="217" spans="12:14" x14ac:dyDescent="0.35">
      <c r="L217" s="121"/>
      <c r="M217" s="121"/>
      <c r="N217" s="121"/>
    </row>
    <row r="218" spans="12:14" x14ac:dyDescent="0.35">
      <c r="L218" s="121"/>
      <c r="M218" s="121"/>
      <c r="N218" s="121"/>
    </row>
    <row r="219" spans="12:14" x14ac:dyDescent="0.35">
      <c r="L219" s="121"/>
      <c r="M219" s="121"/>
      <c r="N219" s="121"/>
    </row>
    <row r="220" spans="12:14" x14ac:dyDescent="0.35">
      <c r="L220" s="121"/>
      <c r="M220" s="121"/>
      <c r="N220" s="121"/>
    </row>
  </sheetData>
  <sheetProtection algorithmName="SHA-512" hashValue="9AqGnLXBSb50+fYeBH1BZghepABrNlGzVLuD49o87XxDp5XK4J5hHMOYfvPk/T+Q3I8KnO9uOn+XOjxLonXi5Q==" saltValue="LoJLTBAM+0IUP0PDOGdqMA==" spinCount="100000" sheet="1" objects="1" scenarios="1"/>
  <mergeCells count="22">
    <mergeCell ref="C24:D24"/>
    <mergeCell ref="J105:L105"/>
    <mergeCell ref="J106:L106"/>
    <mergeCell ref="J107:L107"/>
    <mergeCell ref="J108:L108"/>
    <mergeCell ref="J109:L109"/>
    <mergeCell ref="B33:E33"/>
    <mergeCell ref="E103:H103"/>
    <mergeCell ref="J110:L110"/>
    <mergeCell ref="C104:F104"/>
    <mergeCell ref="J111:L111"/>
    <mergeCell ref="J112:L112"/>
    <mergeCell ref="J113:L113"/>
    <mergeCell ref="J114:L114"/>
    <mergeCell ref="J115:L115"/>
    <mergeCell ref="C22:E22"/>
    <mergeCell ref="B6:F6"/>
    <mergeCell ref="B7:F7"/>
    <mergeCell ref="B9:F9"/>
    <mergeCell ref="C15:E15"/>
    <mergeCell ref="C20:D20"/>
    <mergeCell ref="C19:E19"/>
  </mergeCells>
  <conditionalFormatting sqref="E24 I106:I115 B36:C45 E36:H45 B50:D59 B92:N101 B78:J87 B64:G73 B106:G115">
    <cfRule type="expression" dxfId="631" priority="79" stopIfTrue="1">
      <formula>$U$11="No"</formula>
    </cfRule>
  </conditionalFormatting>
  <conditionalFormatting sqref="C36:C45">
    <cfRule type="expression" dxfId="630" priority="78" stopIfTrue="1">
      <formula>$U$22=TRUE</formula>
    </cfRule>
  </conditionalFormatting>
  <conditionalFormatting sqref="B92:B101">
    <cfRule type="expression" dxfId="629" priority="61" stopIfTrue="1">
      <formula>$U$11="No"</formula>
    </cfRule>
  </conditionalFormatting>
  <conditionalFormatting sqref="C92:R101">
    <cfRule type="expression" dxfId="628" priority="60" stopIfTrue="1">
      <formula>$U$11="No"</formula>
    </cfRule>
  </conditionalFormatting>
  <conditionalFormatting sqref="F78:F87">
    <cfRule type="expression" dxfId="627" priority="216" stopIfTrue="1">
      <formula>$C78="W-4A"</formula>
    </cfRule>
  </conditionalFormatting>
  <conditionalFormatting sqref="G78:G87">
    <cfRule type="expression" dxfId="626" priority="217" stopIfTrue="1">
      <formula>$C78="W-4B"</formula>
    </cfRule>
  </conditionalFormatting>
  <conditionalFormatting sqref="B106:B115">
    <cfRule type="expression" dxfId="625" priority="55" stopIfTrue="1">
      <formula>$U$11="No"</formula>
    </cfRule>
  </conditionalFormatting>
  <conditionalFormatting sqref="B106:B115">
    <cfRule type="expression" dxfId="624" priority="54" stopIfTrue="1">
      <formula>$U$11="No"</formula>
    </cfRule>
  </conditionalFormatting>
  <conditionalFormatting sqref="B106:G115">
    <cfRule type="expression" dxfId="623" priority="44" stopIfTrue="1">
      <formula>$E$24="Yes"</formula>
    </cfRule>
  </conditionalFormatting>
  <conditionalFormatting sqref="B36:C45 E36:H45 B50:D59 B92:R101 B78:J87 B64:G73">
    <cfRule type="expression" dxfId="622" priority="29" stopIfTrue="1">
      <formula>$E$20="No"</formula>
    </cfRule>
  </conditionalFormatting>
  <conditionalFormatting sqref="J107:J115">
    <cfRule type="expression" dxfId="621" priority="21">
      <formula>$E$24="Yes"</formula>
    </cfRule>
  </conditionalFormatting>
  <conditionalFormatting sqref="J107:J115">
    <cfRule type="expression" dxfId="620" priority="19" stopIfTrue="1">
      <formula>$X$11="no"</formula>
    </cfRule>
  </conditionalFormatting>
  <conditionalFormatting sqref="C106:C115">
    <cfRule type="expression" dxfId="619" priority="3" stopIfTrue="1">
      <formula>NOT(AND(ISBLANK($D106), ISBLANK($E106), ISBLANK($F106)))</formula>
    </cfRule>
  </conditionalFormatting>
  <conditionalFormatting sqref="D106:D115">
    <cfRule type="expression" dxfId="618" priority="17" stopIfTrue="1">
      <formula>NOT(AND(ISBLANK($C106),ISBLANK($E106),ISBLANK($F106)))</formula>
    </cfRule>
  </conditionalFormatting>
  <conditionalFormatting sqref="E106:E115">
    <cfRule type="expression" dxfId="617" priority="16" stopIfTrue="1">
      <formula>NOT(AND(ISBLANK($C106),ISBLANK($D106), ISBLANK($F106)))</formula>
    </cfRule>
  </conditionalFormatting>
  <conditionalFormatting sqref="E24">
    <cfRule type="expression" dxfId="616" priority="15" stopIfTrue="1">
      <formula>$E$20="No"</formula>
    </cfRule>
  </conditionalFormatting>
  <conditionalFormatting sqref="D36:D45">
    <cfRule type="expression" dxfId="615" priority="14" stopIfTrue="1">
      <formula>$U$17=9</formula>
    </cfRule>
  </conditionalFormatting>
  <conditionalFormatting sqref="J106">
    <cfRule type="expression" dxfId="614" priority="7">
      <formula>$E$24="Yes"</formula>
    </cfRule>
  </conditionalFormatting>
  <conditionalFormatting sqref="J106">
    <cfRule type="expression" dxfId="613" priority="6" stopIfTrue="1">
      <formula>$X$11="no"</formula>
    </cfRule>
  </conditionalFormatting>
  <conditionalFormatting sqref="P92:Q101">
    <cfRule type="expression" dxfId="612" priority="5" stopIfTrue="1">
      <formula>$O92="Yes"</formula>
    </cfRule>
  </conditionalFormatting>
  <conditionalFormatting sqref="H106:H115">
    <cfRule type="expression" dxfId="611" priority="1499" stopIfTrue="1">
      <formula>$G106="Quarterly"</formula>
    </cfRule>
    <cfRule type="expression" dxfId="610" priority="1500" stopIfTrue="1">
      <formula>$Q$13="no"</formula>
    </cfRule>
  </conditionalFormatting>
  <conditionalFormatting sqref="R92:R101">
    <cfRule type="expression" dxfId="609" priority="4">
      <formula>$O92="Yes"</formula>
    </cfRule>
  </conditionalFormatting>
  <conditionalFormatting sqref="F106:F115">
    <cfRule type="expression" dxfId="608" priority="2">
      <formula>NOT(AND(ISBLANK($C106),ISBLANK($D106), ISBLANK($E106)))</formula>
    </cfRule>
  </conditionalFormatting>
  <dataValidations xWindow="860" yWindow="574" count="55">
    <dataValidation type="decimal" operator="greaterThanOrEqual" allowBlank="1" showInputMessage="1" showErrorMessage="1" errorTitle="Decimal:" error="This value must be a number greater than or equal to zero" promptTitle="Solvent Weight" prompt="Enter the solvent weight in pounds per gallon" sqref="N92:N101" xr:uid="{00000000-0002-0000-0600-000000000000}">
      <formula1>0</formula1>
    </dataValidation>
    <dataValidation type="decimal" operator="greaterThanOrEqual" allowBlank="1" showInputMessage="1" showErrorMessage="1" errorTitle="Decimal:" error="This value must be a number greater than or equal to zero" promptTitle="Solvent Circulation Rate" prompt="Enter the solvent circulation rate in gallons per minute" sqref="M92:M101" xr:uid="{00000000-0002-0000-0600-000001000000}">
      <formula1>0</formula1>
    </dataValidation>
    <dataValidation type="custom" operator="greaterThanOrEqual" allowBlank="1" showInputMessage="1" showErrorMessage="1" promptTitle="Solvent Temperature" prompt="Enter the solvent temperature in degrees Fahrenheit" sqref="L92:L101" xr:uid="{00000000-0002-0000-0600-000002000000}">
      <formula1>ISNUMBER(L92)</formula1>
    </dataValidation>
    <dataValidation type="custom" operator="greaterThanOrEqual" allowBlank="1" showInputMessage="1" showErrorMessage="1" promptTitle="Solvent Pressure" prompt="Enter the solvent pressure (psi)" sqref="K92:K101" xr:uid="{00000000-0002-0000-0600-000003000000}">
      <formula1>ISNUMBER(K92)</formula1>
    </dataValidation>
    <dataValidation type="custom" operator="greaterThanOrEqual" allowBlank="1" showInputMessage="1" showErrorMessage="1" promptTitle="Exit Temperature" prompt="Exit temperature of the natural gas in degrees Fahrenheit" sqref="J92:J101" xr:uid="{00000000-0002-0000-0600-000004000000}">
      <formula1>ISNUMBER(J92)</formula1>
    </dataValidation>
    <dataValidation type="decimal" operator="greaterThanOrEqual" allowBlank="1" showInputMessage="1" showErrorMessage="1" errorTitle="Decimal:" error="This value must be a number greater than or equal to zero" promptTitle="Natural gas flow rate" prompt="Enter natural gas flow rate" sqref="R30 F92:F101" xr:uid="{00000000-0002-0000-0600-000005000000}">
      <formula1>0</formula1>
    </dataValidation>
    <dataValidation type="custom" operator="greaterThanOrEqual" allowBlank="1" showInputMessage="1" showErrorMessage="1" promptTitle="Natural gas feed pressure" prompt="Enter natural gas feed pressure (psi)" sqref="E92:E101" xr:uid="{00000000-0002-0000-0600-000006000000}">
      <formula1>ISNUMBER(E92)</formula1>
    </dataValidation>
    <dataValidation type="custom" operator="greaterThanOrEqual" allowBlank="1" showInputMessage="1" showErrorMessage="1" promptTitle="Natural Gas Feed Temperature" prompt="Natural gas feed temperature in degrees Fahrenheit" sqref="D92:D101" xr:uid="{00000000-0002-0000-0600-000007000000}">
      <formula1>ISNUMBER(D92)</formula1>
    </dataValidation>
    <dataValidation type="list" allowBlank="1" showInputMessage="1" showErrorMessage="1" promptTitle="Sub-Basin ID" prompt="Sub-basin that best represents the wells supplying gas to the unit. Only required for Onshore petroleum and natural gas production industry segment" sqref="C36:C45" xr:uid="{00000000-0002-0000-0600-000008000000}">
      <formula1>OFFSET(SubBasinID,0,0,SubBasinLength,1)</formula1>
    </dataValidation>
    <dataValidation type="list" operator="greaterThanOrEqual" allowBlank="1" showInputMessage="1" showErrorMessage="1" errorTitle="Decimal:" error="This value must be a number greater than or equal to zero" promptTitle="CO2 Recovered and Transferred" prompt="Specify whether any CO2 emissions from the acid gas removal unit are recovered and transferred outside the facility [Yes / No]" sqref="G36:G45" xr:uid="{00000000-0002-0000-0600-000009000000}">
      <formula1>"Yes, No"</formula1>
    </dataValidation>
    <dataValidation type="decimal" operator="greaterThanOrEqual" allowBlank="1" showInputMessage="1" showErrorMessage="1" errorTitle="Decimal:" error="This value must be a number greater than or equal to zero" promptTitle="Total Feed Rate Entering" prompt="Total feed rate, using a meter or engineering estimate based on process knowledge or best available data" sqref="E36:E45" xr:uid="{00000000-0002-0000-0600-00000A000000}">
      <formula1>0</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D27:D31 B2 B4 B10 C11:C12" xr:uid="{00000000-0002-0000-0600-00000B000000}"/>
    <dataValidation type="list" allowBlank="1" showInputMessage="1" showErrorMessage="1" promptTitle="Calculation Method" prompt="Select the calculation method used to calculate emissions from the AGR unit in this row" sqref="F36:F45" xr:uid="{00000000-0002-0000-0600-00000C000000}">
      <formula1>$V$30:$V$33</formula1>
    </dataValidation>
    <dataValidation type="decimal" operator="greaterThanOrEqual" allowBlank="1" showInputMessage="1" showErrorMessage="1" promptTitle="Total CO2 Emissions" prompt="Enter the total CO2 emissions, in metric tons CO2, for the AGR unit in this row _x000a_" sqref="H36:H45" xr:uid="{00000000-0002-0000-0600-00000D000000}">
      <formula1>0</formula1>
    </dataValidation>
    <dataValidation type="custom" allowBlank="1" showInputMessage="1" showErrorMessage="1" errorTitle="Invalid Entry" error="You have skipped a row. Please make sure to fill out the table from top to bottom without skipping rows." sqref="B92:B101" xr:uid="{00000000-0002-0000-0600-00000E000000}">
      <formula1>COUNTA($B$92:B92)=$A92</formula1>
    </dataValidation>
    <dataValidation type="list" allowBlank="1" showInputMessage="1" showErrorMessage="1" promptTitle="Missing Data" prompt="Report whether missing data procedures were used for any parameters to calculate GHG emissions (Yes or No)" sqref="E24" xr:uid="{00000000-0002-0000-0600-00000F000000}">
      <formula1>"Yes, No"</formula1>
    </dataValidation>
    <dataValidation operator="greaterThanOrEqual" allowBlank="1" showInputMessage="1" showErrorMessage="1" promptTitle="Simulation Software Name" prompt="Enter the name of the simulation software package used " sqref="C92:C101" xr:uid="{00000000-0002-0000-0600-000010000000}"/>
    <dataValidation type="decimal" allowBlank="1" showInputMessage="1" showErrorMessage="1" errorTitle="Decimal:" error="This value must be a number greater than or equal to zero but less than 100" promptTitle="Acid Gas Content" prompt="Acid gas content of feed natural gas" sqref="G92:G101" xr:uid="{00000000-0002-0000-0600-000011000000}">
      <formula1>0</formula1>
      <formula2>100</formula2>
    </dataValidation>
    <dataValidation type="decimal" allowBlank="1" showInputMessage="1" showErrorMessage="1" errorTitle="Decimal:" error="This value must be a number greater than or equal to zero but less than 100" promptTitle="Acid Gas Content" prompt="Acid gas content of outlet natural gas " sqref="H92:H101" xr:uid="{00000000-0002-0000-0600-000012000000}">
      <formula1>0</formula1>
      <formula2>100</formula2>
    </dataValidation>
    <dataValidation type="decimal" allowBlank="1" showInputMessage="1" showErrorMessage="1" errorTitle="Decimal:" error="This value must be a number greater than or equal to zero but less than 8,784" promptTitle="Unit Operating Hours" prompt="Unit operating hours (excluding downtime for maintenance or standby) (hours per year)" sqref="I92:I101" xr:uid="{00000000-0002-0000-0600-000013000000}">
      <formula1>0</formula1>
      <formula2>8784</formula2>
    </dataValidation>
    <dataValidation type="decimal" allowBlank="1" showInputMessage="1" showErrorMessage="1" promptTitle="Hours of missing data procedure" prompt="Enter the total number of hours the missing data procedure was used" sqref="I106:I115" xr:uid="{00000000-0002-0000-0600-000014000000}">
      <formula1>0</formula1>
      <formula2>8784</formula2>
    </dataValidation>
    <dataValidation type="list" allowBlank="1" showInputMessage="1" showErrorMessage="1" promptTitle="Measurement Frequency" prompt="Select the measurement frequency stated in your monitoring plan for the data element_x000a__x000a_If “Other”, specify frequency under “Procedures Used”" sqref="G106:G115" xr:uid="{00000000-0002-0000-0600-000015000000}">
      <formula1>Measurement_Frequency</formula1>
    </dataValidation>
    <dataValidation type="whole" allowBlank="1" showInputMessage="1" showErrorMessage="1" promptTitle="Number of Quarters" prompt="Enter the number of quarters missing data procedures were used" sqref="H106:H115" xr:uid="{00000000-0002-0000-0600-000016000000}">
      <formula1>1</formula1>
      <formula2>4</formula2>
    </dataValidation>
    <dataValidation type="decimal" allowBlank="1" showInputMessage="1" showErrorMessage="1" errorTitle="Fraction" error="This value is a fraction and must fall between 0 and 1" promptTitle="Fraction of CO2" prompt="For Calculation Method 1, enter the annual average fraction of CO2 content in the vent from the AGR unit " sqref="C50:C59" xr:uid="{00000000-0002-0000-0600-000017000000}">
      <formula1>0</formula1>
      <formula2>1</formula2>
    </dataValidation>
    <dataValidation type="decimal" operator="greaterThan" allowBlank="1" showInputMessage="1" showErrorMessage="1" promptTitle="Annual Volume of Gas" prompt="For Calculation Method 1, enter the annual volume of gas vented from the acid gas removal unit" sqref="D50:D59" xr:uid="{00000000-0002-0000-0600-000018000000}">
      <formula1>0</formula1>
    </dataValidation>
    <dataValidation type="decimal" allowBlank="1" showInputMessage="1" showErrorMessage="1" errorTitle="Fraction" error="This value is a fraction and must fall between 0 and 1" promptTitle="Fraction of CO2" prompt="For Calculation Method 2, enter the annual average fraction of CO2 content in the vent from the AGR unit " sqref="C64:C73" xr:uid="{00000000-0002-0000-0600-000019000000}">
      <formula1>0</formula1>
      <formula2>1</formula2>
    </dataValidation>
    <dataValidation type="decimal" operator="greaterThan" allowBlank="1" showInputMessage="1" showErrorMessage="1" promptTitle="Annual Volume of Gas" prompt="For Calculation Method 2, enter the annual volume of gas vented from the acid gas removal unit" sqref="D64:D73" xr:uid="{00000000-0002-0000-0600-00001A000000}">
      <formula1>0</formula1>
    </dataValidation>
    <dataValidation type="decimal" allowBlank="1" showInputMessage="1" showErrorMessage="1" errorTitle="Fraction" error="This value is a fraction and must fall between 0 and 1" promptTitle="Fraction of CO2 (Method 3)" prompt="For Calculation Method 3 (W-4A or W-4B) of §98.233(d), enter the annual average volume fraction of CO2 content of natural gas out of each acid gas removal unit" sqref="E78:E87" xr:uid="{00000000-0002-0000-0600-00001B000000}">
      <formula1>0</formula1>
      <formula2>1</formula2>
    </dataValidation>
    <dataValidation type="decimal" allowBlank="1" showInputMessage="1" showErrorMessage="1" errorTitle="Fraction" error="This value is a fraction and must fall between 0 and 1" promptTitle="Fraction of CO2 (Method 3)" prompt="For Calculation Method 3 (W-4A or W-4B) of §98.233(d), enter the annual average volume fraction of CO2 content of natural gas into each acid gas removal unit" sqref="D78:D87" xr:uid="{00000000-0002-0000-0600-00001C000000}">
      <formula1>0</formula1>
      <formula2>1</formula2>
    </dataValidation>
    <dataValidation type="decimal" operator="greaterThanOrEqual" allowBlank="1" showInputMessage="1" showErrorMessage="1" promptTitle="Natural Gas Flow Rate Into" prompt="If equation W-4A is used, enter the natural gas flow rate into the acid gas removal unit" sqref="F78:F87" xr:uid="{00000000-0002-0000-0600-00001D000000}">
      <formula1>0</formula1>
    </dataValidation>
    <dataValidation type="decimal" operator="greaterThanOrEqual" allowBlank="1" showInputMessage="1" showErrorMessage="1" promptTitle="Natural Gas Flow Rate Out" prompt="If equation W-4B is used, enter the natural gas flow rate out of the acid gas removal unit" sqref="G78:G87" xr:uid="{00000000-0002-0000-0600-00001E000000}">
      <formula1>0</formula1>
    </dataValidation>
    <dataValidation type="list" allowBlank="1" showInputMessage="1" showErrorMessage="1" promptTitle="Equation Used" prompt="Specify which equation was used (W-4A/W-4B)" sqref="C78:C87" xr:uid="{00000000-0002-0000-0600-00001F000000}">
      <formula1>"W-4A,W-4B"</formula1>
    </dataValidation>
    <dataValidation type="custom" operator="greaterThanOrEqual" allowBlank="1" showInputMessage="1" showErrorMessage="1" promptTitle="Temperature" prompt="Enter the temperature used to calculate the volume of gas vented, degrees Farenheit" sqref="F64:F73" xr:uid="{00000000-0002-0000-0600-000020000000}">
      <formula1>ISNUMBER(F64)</formula1>
    </dataValidation>
    <dataValidation type="custom" operator="greaterThanOrEqual" allowBlank="1" showInputMessage="1" showErrorMessage="1" promptTitle="Pressure" prompt="Enter the pressure used to calculate the volume of gas vented (psi)" sqref="G64:G73" xr:uid="{00000000-0002-0000-0600-000021000000}">
      <formula1>ISNUMBER(G64)</formula1>
    </dataValidation>
    <dataValidation type="custom" allowBlank="1" showInputMessage="1" showErrorMessage="1" promptTitle="Temperature" prompt="Enter the assumed temperature used to calculate the natural gas flow rate, degrees Farenheit" sqref="I78:I87" xr:uid="{00000000-0002-0000-0600-000022000000}">
      <formula1>ISNUMBER(I78)</formula1>
    </dataValidation>
    <dataValidation type="custom" operator="greaterThanOrEqual" allowBlank="1" showInputMessage="1" showErrorMessage="1" promptTitle="Pressure" prompt="Enter the assumed pressure used to calculate the natural gas flow rate (psi)" sqref="J78:J87" xr:uid="{00000000-0002-0000-0600-000023000000}">
      <formula1>ISNUMBER(J78)</formula1>
    </dataValidation>
    <dataValidation type="custom" allowBlank="1" showInputMessage="1" showErrorMessage="1" errorTitle="Invalid Entry" error="You have skipped a row. Please make sure to fill out the table from top to bottom without skipping rows." promptTitle="Unit ID" prompt="Enter a unique ID or name for the acid gas removal unit, using the same IDs from Table D.1" sqref="B106:B115" xr:uid="{00000000-0002-0000-0600-000024000000}">
      <formula1>COUNTA($B$106:B106)=$A106</formula1>
    </dataValidation>
    <dataValidation type="list" allowBlank="1" showInputMessage="1" showErrorMessage="1" promptTitle="Parameters" prompt="Select the parameters for which missing data procedures were used" sqref="C106:C115" xr:uid="{00000000-0002-0000-0600-000025000000}">
      <formula1>PMTRS_D.2</formula1>
    </dataValidation>
    <dataValidation type="list" allowBlank="1" showInputMessage="1" showErrorMessage="1" promptTitle="Parameters" prompt="Select the parameters for which missing data procedures were used" sqref="D106:D115" xr:uid="{00000000-0002-0000-0600-000026000000}">
      <formula1>PMTRS_D.3</formula1>
    </dataValidation>
    <dataValidation type="list" allowBlank="1" showInputMessage="1" showErrorMessage="1" promptTitle="Parameters" prompt="Select the parameters for which missing data procedures were used" sqref="E106 E108:E115" xr:uid="{00000000-0002-0000-0600-000027000000}">
      <formula1>PMTRS_D.4</formula1>
    </dataValidation>
    <dataValidation allowBlank="1" showInputMessage="1" showErrorMessage="1" promptTitle="Procedures used" prompt="Enter the procedures used to determine the missing data" sqref="J106:L115" xr:uid="{00000000-0002-0000-0600-000028000000}"/>
    <dataValidation type="custom" allowBlank="1" showInputMessage="1" showErrorMessage="1" errorTitle="Invalid Entry" error="You have skipped a row. Please make sure to fill out the table from top to bottom without skipping rows." promptTitle="Unit Identification or AGR Name" prompt="Enter a unique identifier or name for the acid gas removal unit. _x000a_For Onshore production or G&amp;B facilities, a different ID may be used for a single AGR unit for each location it operates at in a given year." sqref="B36:B45" xr:uid="{00000000-0002-0000-0600-000029000000}">
      <formula1>COUNTA($B$36:B36)=$A36</formula1>
    </dataValidation>
    <dataValidation type="custom" allowBlank="1" showInputMessage="1" showErrorMessage="1" errorTitle="Invalid Entry" error="You have skipped a row. Please make sure to fill out the table from top to bottom without skipping rows." sqref="B50:B59" xr:uid="{00000000-0002-0000-0600-00002A000000}">
      <formula1>COUNTA($B$50:B50)=$A50</formula1>
    </dataValidation>
    <dataValidation type="custom" allowBlank="1" showInputMessage="1" showErrorMessage="1" errorTitle="Invalid Entry" error="You have skipped a row. Please make sure to fill out the table from top to bottom without skipping rows." sqref="B64:B73" xr:uid="{00000000-0002-0000-0600-00002B000000}">
      <formula1>COUNTA($B$64:B64)=$A64</formula1>
    </dataValidation>
    <dataValidation type="custom" allowBlank="1" showInputMessage="1" showErrorMessage="1" errorTitle="Invalid Entry" error="You have skipped a row. Please make sure to fill out the table from top to bottom without skipping rows." sqref="B78:B87" xr:uid="{00000000-0002-0000-0600-00002C000000}">
      <formula1>COUNTA($B$78:B78)=$A78</formula1>
    </dataValidation>
    <dataValidation type="list" allowBlank="1" showInputMessage="1" showErrorMessage="1" promptTitle="County and State" prompt="Select the county and state name (only required for Onshore Petroleum and Natural Gas Gathering and Boosting)" sqref="D36:D45" xr:uid="{00000000-0002-0000-0600-00002D000000}">
      <formula1>INDIRECT(G_B_COUNTY)</formula1>
    </dataValidation>
    <dataValidation type="list" allowBlank="1" showInputMessage="1" showErrorMessage="1" promptTitle="Natural gas flow rate basis" prompt="Specify whether the natural gas flow rate is reported on an actual or standard basis" sqref="H78:H87" xr:uid="{00000000-0002-0000-0600-00002E000000}">
      <formula1>"Actual, Standard"</formula1>
    </dataValidation>
    <dataValidation type="list" allowBlank="1" showInputMessage="1" showErrorMessage="1" promptTitle="Volume rate basis" prompt="Specify whether the annual volume of gas vented is reported on an actual or standard basis" sqref="E64:E73" xr:uid="{00000000-0002-0000-0600-00002F000000}">
      <formula1>"Actual, Standard"</formula1>
    </dataValidation>
    <dataValidation type="list" allowBlank="1" showInputMessage="1" showErrorMessage="1" sqref="E20" xr:uid="{00000000-0002-0000-0600-000030000000}">
      <formula1>"Yes,No"</formula1>
    </dataValidation>
    <dataValidation type="list" allowBlank="1" showInputMessage="1" showErrorMessage="1" promptTitle="Installed Vent Meter" prompt="Specifiy whether or not a vent meter is installed on the acid gas removal unit. (Yes/No)" sqref="O92:O101" xr:uid="{E7C2A740-F087-4D29-9CC5-A7E808456FB8}">
      <formula1>"Yes, No"</formula1>
    </dataValidation>
    <dataValidation type="decimal" operator="greaterThanOrEqual" allowBlank="1" showInputMessage="1" showErrorMessage="1" promptTitle="Annual Volume of Gas from SSSP" prompt="Specifiy the total annual volume of vent gas flowing out of the acid gas removal unit as determined by standard simulation software package, if a vent meter is installed." sqref="Q92:Q101" xr:uid="{A60A6DF6-7780-4D34-8610-3C085D29785E}">
      <formula1>0</formula1>
    </dataValidation>
    <dataValidation type="decimal" operator="greaterThanOrEqual" allowBlank="1" showInputMessage="1" showErrorMessage="1" promptTitle="Annual Volume of Gas from FM" prompt="Specifiy the total annual volume of vent gas flowing out of the acid gas removal unit as determined by the flow meter." sqref="P92:P101" xr:uid="{8319FD69-3477-4C7F-AF42-F23860921096}">
      <formula1>0</formula1>
    </dataValidation>
    <dataValidation allowBlank="1" showInputMessage="1" showErrorMessage="1" promptTitle="Reason for &gt;20% Difference" prompt="Enter a description as to the reason that there is greater than a 20% difference between the Total Annual Volume of Gas Flow Determined by a Flow Meter and the Total Annual Volume of Gas Flow Determined by the Standard Simulation Software Package." sqref="R92:R101" xr:uid="{9E17E6E9-C80F-4A1F-8D11-7D5147372D5C}"/>
    <dataValidation type="list" allowBlank="1" showInputMessage="1" showErrorMessage="1" promptTitle="Parameters" prompt="Select the parameters for which missing data procedures were used." sqref="E107" xr:uid="{8F8CF9AF-0173-4B92-99CB-326159C67DBB}">
      <formula1>PMTRS_D.4</formula1>
    </dataValidation>
    <dataValidation type="list" allowBlank="1" showInputMessage="1" showErrorMessage="1" promptTitle="Parameters" prompt="Select the parameters for which missing data procedures were used." sqref="F106:F115" xr:uid="{5AD9D213-6516-4DC0-B591-267C445A1A24}">
      <formula1>"Annual Volume of Vented Gas Flowing Out of the Acid Gas Removal Units Determined by Flow Meter, Annual Volume of Vented Gas Flowing Out of the Acid Gas Removal Units Determined by Standard Simulation Software Package"</formula1>
    </dataValidation>
  </dataValidations>
  <hyperlinks>
    <hyperlink ref="D3" location="Introduction!A1" display="Back to Summary Tab" xr:uid="{00000000-0004-0000-0600-000000000000}"/>
    <hyperlink ref="C12" r:id="rId1" xr:uid="{00000000-0004-0000-0600-000001000000}"/>
    <hyperlink ref="C13" r:id="rId2" xr:uid="{00000000-0004-0000-0600-000002000000}"/>
    <hyperlink ref="C12:F12" r:id="rId3" display="http://www.ccdsupport.com/confluence/display/help/Optional+Calculation+Spreadsheet+Instructions" xr:uid="{00000000-0004-0000-0600-000003000000}"/>
    <hyperlink ref="E26" location="'(d) Acid Gas Removal Units'!B35" display="CLICK HERE" xr:uid="{00000000-0004-0000-0600-000004000000}"/>
    <hyperlink ref="E47" location="'(d) Acid Gas Removal Units'!A1" display="GO BACK" xr:uid="{00000000-0004-0000-0600-000005000000}"/>
    <hyperlink ref="E61" location="'(d) Acid Gas Removal Units'!A1" display="GO BACK" xr:uid="{00000000-0004-0000-0600-000006000000}"/>
    <hyperlink ref="E75" location="'(d) Acid Gas Removal Units'!A1" display="GO BACK" xr:uid="{00000000-0004-0000-0600-000007000000}"/>
    <hyperlink ref="E89" location="'(d) Acid Gas Removal Units'!A1" display="GO BACK" xr:uid="{00000000-0004-0000-0600-000008000000}"/>
    <hyperlink ref="I103" location="'(d) Acid Gas Removal Units'!A1" display="GO BACK" xr:uid="{00000000-0004-0000-0600-000009000000}"/>
    <hyperlink ref="E27:E31" location="'(d) Acid Gas Removal Units'!B35" display="CLICK HERE" xr:uid="{00000000-0004-0000-0600-00000A000000}"/>
    <hyperlink ref="E27" location="'(d) Acid Gas Removal Units'!B49" display="CLICK HERE" xr:uid="{00000000-0004-0000-0600-00000B000000}"/>
    <hyperlink ref="E28" location="'(d) Acid Gas Removal Units'!B63" display="CLICK HERE" xr:uid="{00000000-0004-0000-0600-00000C000000}"/>
    <hyperlink ref="E29" location="'(d) Acid Gas Removal Units'!B77" display="CLICK HERE" xr:uid="{00000000-0004-0000-0600-00000D000000}"/>
    <hyperlink ref="E30" location="'(d) Acid Gas Removal Units'!B91" display="CLICK HERE" xr:uid="{00000000-0004-0000-0600-00000E000000}"/>
    <hyperlink ref="E31" location="'(d) Acid Gas Removal Units'!B105" display="CLICK HERE" xr:uid="{00000000-0004-0000-0600-00000F000000}"/>
    <hyperlink ref="C11" r:id="rId4" xr:uid="{00000000-0004-0000-0600-000010000000}"/>
  </hyperlinks>
  <pageMargins left="0.7" right="0.7" top="0.75" bottom="0.75" header="0.3" footer="0.3"/>
  <pageSetup orientation="portrait" r:id="rId5"/>
  <ignoredErrors>
    <ignoredError sqref="B78:B87" unlockedFormula="1"/>
  </ignoredErrors>
  <extLst>
    <ext xmlns:x14="http://schemas.microsoft.com/office/spreadsheetml/2009/9/main" uri="{78C0D931-6437-407d-A8EE-F0AAD7539E65}">
      <x14:conditionalFormattings>
        <x14:conditionalFormatting xmlns:xm="http://schemas.microsoft.com/office/excel/2006/main">
          <x14:cfRule type="expression" priority="593" stopIfTrue="1" id="{00000000-000E-0000-0600-00004E020000}">
            <xm:f>NOT(ISNA(MATCH($G106,'missing data parameters'!$A$2:$A$7,0)))</xm:f>
            <x14:dxf>
              <font>
                <color theme="1"/>
              </font>
              <fill>
                <patternFill>
                  <bgColor rgb="FF99CCFF"/>
                </patternFill>
              </fill>
            </x14:dxf>
          </x14:cfRule>
          <xm:sqref>I106:I115</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dimension ref="A1:BA346"/>
  <sheetViews>
    <sheetView showGridLines="0" zoomScale="85" zoomScaleNormal="85" workbookViewId="0"/>
  </sheetViews>
  <sheetFormatPr defaultColWidth="9.08984375" defaultRowHeight="14" x14ac:dyDescent="0.35"/>
  <cols>
    <col min="1" max="1" width="3.54296875" style="197" customWidth="1"/>
    <col min="2" max="2" width="45.6328125" style="56" customWidth="1"/>
    <col min="3" max="3" width="25.6328125" style="56" customWidth="1"/>
    <col min="4" max="4" width="26.81640625" style="56" customWidth="1"/>
    <col min="5" max="5" width="29.54296875" style="56" customWidth="1"/>
    <col min="6" max="6" width="42.90625" style="56" customWidth="1"/>
    <col min="7" max="7" width="27.6328125" style="56" customWidth="1"/>
    <col min="8" max="8" width="30.81640625" style="56" customWidth="1"/>
    <col min="9" max="9" width="22.90625" style="56" customWidth="1"/>
    <col min="10" max="10" width="32.26953125" style="56" customWidth="1"/>
    <col min="11" max="11" width="23.90625" style="56" customWidth="1"/>
    <col min="12" max="12" width="24.36328125" style="56" bestFit="1" customWidth="1"/>
    <col min="13" max="13" width="20.6328125" style="56" customWidth="1"/>
    <col min="14" max="14" width="23.36328125" style="56" bestFit="1" customWidth="1"/>
    <col min="15" max="15" width="22.453125" style="56" bestFit="1" customWidth="1"/>
    <col min="16" max="16" width="22.54296875" style="56" customWidth="1"/>
    <col min="17" max="17" width="20.6328125" style="56" customWidth="1"/>
    <col min="18" max="18" width="25.08984375" style="56" customWidth="1"/>
    <col min="19" max="19" width="21.54296875" style="56" customWidth="1"/>
    <col min="20" max="22" width="27.54296875" style="56" customWidth="1"/>
    <col min="23" max="23" width="31.7265625" style="56" customWidth="1"/>
    <col min="24" max="24" width="32.08984375" style="56" customWidth="1"/>
    <col min="25" max="25" width="30.90625" style="56" customWidth="1"/>
    <col min="26" max="26" width="21.54296875" style="56" customWidth="1"/>
    <col min="27" max="27" width="30.36328125" style="56" hidden="1" customWidth="1"/>
    <col min="28" max="34" width="20.36328125" style="56" hidden="1" customWidth="1"/>
    <col min="35" max="35" width="29.54296875" style="55" hidden="1" customWidth="1"/>
    <col min="36" max="36" width="33.08984375" style="55" hidden="1" customWidth="1"/>
    <col min="37" max="37" width="9.08984375" style="55" hidden="1" customWidth="1"/>
    <col min="38" max="38" width="25" style="55" hidden="1" customWidth="1"/>
    <col min="39" max="39" width="14.54296875" style="55" hidden="1" customWidth="1"/>
    <col min="40" max="40" width="5.08984375" style="55" hidden="1" customWidth="1"/>
    <col min="41" max="41" width="9" style="56" hidden="1" customWidth="1"/>
    <col min="42" max="42" width="18.54296875" style="56" hidden="1" customWidth="1"/>
    <col min="43" max="43" width="23.08984375" style="56" hidden="1" customWidth="1"/>
    <col min="44" max="53" width="9.08984375" style="56" hidden="1" customWidth="1"/>
    <col min="54" max="75" width="9.08984375" style="56" customWidth="1"/>
    <col min="76" max="16384" width="9.08984375" style="56"/>
  </cols>
  <sheetData>
    <row r="1" spans="2:48" ht="20" x14ac:dyDescent="0.35">
      <c r="B1" s="340"/>
      <c r="AP1" s="500">
        <v>41781</v>
      </c>
    </row>
    <row r="2" spans="2:48" ht="19" x14ac:dyDescent="0.35">
      <c r="B2" s="19" t="s">
        <v>3955</v>
      </c>
      <c r="E2" s="300" t="e">
        <f>IF(Introduction!E34="Yes","","This source is not required to be reported for the industry segment selected")</f>
        <v>#N/A</v>
      </c>
      <c r="F2" s="127"/>
    </row>
    <row r="3" spans="2:48" x14ac:dyDescent="0.35">
      <c r="B3" s="342" t="s">
        <v>43</v>
      </c>
      <c r="C3" s="343" t="str">
        <f>Introduction!D4</f>
        <v>R.10</v>
      </c>
      <c r="D3" s="110" t="s">
        <v>63</v>
      </c>
      <c r="E3" s="127"/>
      <c r="F3" s="127"/>
      <c r="H3" s="345">
        <f>Introduction!H4</f>
        <v>45618</v>
      </c>
      <c r="I3" s="127"/>
    </row>
    <row r="4" spans="2:48" ht="18.899999999999999" customHeight="1" x14ac:dyDescent="0.35">
      <c r="B4" s="2" t="s">
        <v>19</v>
      </c>
      <c r="C4" s="3"/>
      <c r="D4" s="3"/>
      <c r="E4" s="3"/>
      <c r="F4" s="4"/>
      <c r="G4" s="127"/>
      <c r="H4" s="127"/>
      <c r="I4" s="127"/>
      <c r="J4" s="127"/>
      <c r="K4" s="127"/>
      <c r="L4" s="127"/>
      <c r="M4" s="127"/>
      <c r="N4" s="127"/>
      <c r="O4" s="127"/>
      <c r="AP4" s="501" t="s">
        <v>16</v>
      </c>
      <c r="AQ4" s="151"/>
    </row>
    <row r="5" spans="2:48" ht="15.75" customHeight="1" x14ac:dyDescent="0.35">
      <c r="B5" s="346" t="s">
        <v>3620</v>
      </c>
      <c r="C5" s="347"/>
      <c r="D5" s="347"/>
      <c r="E5" s="347"/>
      <c r="F5" s="348"/>
      <c r="G5" s="127"/>
      <c r="H5" s="127"/>
      <c r="I5" s="127"/>
      <c r="J5" s="127"/>
      <c r="K5" s="127"/>
      <c r="L5" s="127"/>
      <c r="AP5" s="501" t="s">
        <v>29</v>
      </c>
      <c r="AQ5" s="151"/>
    </row>
    <row r="6" spans="2:48" ht="15.75" customHeight="1" x14ac:dyDescent="0.35">
      <c r="B6" s="823" t="s">
        <v>3614</v>
      </c>
      <c r="C6" s="856"/>
      <c r="D6" s="856"/>
      <c r="E6" s="856"/>
      <c r="F6" s="857"/>
      <c r="G6" s="127"/>
      <c r="H6" s="127"/>
      <c r="I6" s="127"/>
      <c r="J6" s="127"/>
      <c r="K6" s="127"/>
      <c r="L6" s="127"/>
      <c r="AP6" s="151"/>
      <c r="AQ6" s="151"/>
    </row>
    <row r="7" spans="2:48" ht="15.75" customHeight="1" thickBot="1" x14ac:dyDescent="0.4">
      <c r="B7" s="823" t="s">
        <v>3619</v>
      </c>
      <c r="C7" s="856"/>
      <c r="D7" s="856"/>
      <c r="E7" s="856"/>
      <c r="F7" s="857"/>
      <c r="G7" s="127"/>
      <c r="H7" s="127"/>
      <c r="I7" s="127"/>
      <c r="J7" s="127"/>
      <c r="K7" s="127"/>
      <c r="L7" s="127"/>
      <c r="AI7" s="55" t="s">
        <v>56</v>
      </c>
      <c r="AP7" s="502"/>
      <c r="AQ7" s="503"/>
    </row>
    <row r="8" spans="2:48" ht="15.75" customHeight="1" thickBot="1" x14ac:dyDescent="0.4">
      <c r="B8" s="464" t="s">
        <v>4640</v>
      </c>
      <c r="C8" s="439"/>
      <c r="D8" s="439"/>
      <c r="E8" s="439"/>
      <c r="F8" s="440"/>
      <c r="G8" s="127"/>
      <c r="H8" s="127"/>
      <c r="I8" s="127"/>
      <c r="J8" s="127"/>
      <c r="K8" s="127"/>
      <c r="L8" s="127"/>
      <c r="AI8" s="468" t="e">
        <f>Introduction!E34</f>
        <v>#N/A</v>
      </c>
      <c r="AP8" s="504" t="s">
        <v>3762</v>
      </c>
      <c r="AQ8" s="505" t="s">
        <v>3763</v>
      </c>
    </row>
    <row r="9" spans="2:48" ht="119.25" customHeight="1" x14ac:dyDescent="0.35">
      <c r="B9" s="851" t="s">
        <v>8904</v>
      </c>
      <c r="C9" s="852"/>
      <c r="D9" s="852"/>
      <c r="E9" s="852"/>
      <c r="F9" s="853"/>
      <c r="G9" s="127"/>
      <c r="H9" s="127"/>
      <c r="I9" s="127"/>
      <c r="J9" s="127"/>
      <c r="K9" s="127"/>
      <c r="L9" s="127"/>
      <c r="AI9" s="55" t="s">
        <v>57</v>
      </c>
      <c r="AP9" s="501" t="s">
        <v>3764</v>
      </c>
      <c r="AQ9" s="506" t="s">
        <v>3765</v>
      </c>
    </row>
    <row r="10" spans="2:48" ht="15.75" customHeight="1" x14ac:dyDescent="0.35">
      <c r="B10" s="146" t="s">
        <v>20</v>
      </c>
      <c r="C10" s="186"/>
      <c r="D10" s="186"/>
      <c r="E10" s="186"/>
      <c r="F10" s="187"/>
      <c r="G10" s="127"/>
      <c r="H10" s="127"/>
      <c r="L10" s="127"/>
      <c r="AE10" s="330" t="s">
        <v>3603</v>
      </c>
      <c r="AI10" s="55">
        <f>Introduction!W8</f>
        <v>0</v>
      </c>
      <c r="AP10" s="501" t="s">
        <v>3766</v>
      </c>
      <c r="AQ10" s="506" t="s">
        <v>3767</v>
      </c>
    </row>
    <row r="11" spans="2:48" ht="15.75" customHeight="1" x14ac:dyDescent="0.35">
      <c r="B11" s="95" t="s">
        <v>61</v>
      </c>
      <c r="C11" s="267" t="s">
        <v>4779</v>
      </c>
      <c r="D11" s="269"/>
      <c r="E11" s="269"/>
      <c r="F11" s="273"/>
      <c r="G11" s="127"/>
      <c r="H11" s="127"/>
      <c r="L11" s="127"/>
      <c r="AE11" s="55"/>
      <c r="AI11" s="55">
        <f>Introduction!V8</f>
        <v>0</v>
      </c>
      <c r="AP11" s="501" t="s">
        <v>3768</v>
      </c>
      <c r="AQ11" s="506" t="s">
        <v>3769</v>
      </c>
    </row>
    <row r="12" spans="2:48" ht="13.75" customHeight="1" x14ac:dyDescent="0.35">
      <c r="B12" s="86" t="s">
        <v>62</v>
      </c>
      <c r="C12" s="267" t="s">
        <v>8623</v>
      </c>
      <c r="D12" s="267"/>
      <c r="E12" s="267"/>
      <c r="F12" s="287"/>
      <c r="G12" s="127"/>
      <c r="H12" s="127"/>
      <c r="L12" s="127"/>
      <c r="AE12" s="239" t="s">
        <v>4264</v>
      </c>
      <c r="AP12" s="501" t="s">
        <v>3777</v>
      </c>
      <c r="AQ12" s="506"/>
    </row>
    <row r="13" spans="2:48" ht="14.5" x14ac:dyDescent="0.35">
      <c r="B13" s="355" t="s">
        <v>3653</v>
      </c>
      <c r="C13" s="356" t="s">
        <v>8625</v>
      </c>
      <c r="D13" s="507"/>
      <c r="E13" s="507"/>
      <c r="F13" s="508"/>
      <c r="G13" s="127"/>
      <c r="H13" s="127"/>
      <c r="L13" s="127"/>
      <c r="AE13" s="376" t="e">
        <f>MATCH("*",B81:B330,-1)</f>
        <v>#N/A</v>
      </c>
      <c r="AI13" s="92" t="s">
        <v>33</v>
      </c>
      <c r="AJ13" s="66" t="s">
        <v>34</v>
      </c>
      <c r="AK13" s="509" t="s">
        <v>24</v>
      </c>
      <c r="AL13" s="66" t="s">
        <v>25</v>
      </c>
      <c r="AM13" s="67" t="s">
        <v>26</v>
      </c>
      <c r="AV13" s="29"/>
    </row>
    <row r="14" spans="2:48" ht="15" thickBot="1" x14ac:dyDescent="0.4">
      <c r="B14" s="127"/>
      <c r="C14" s="127"/>
      <c r="D14" s="127"/>
      <c r="E14" s="127"/>
      <c r="F14" s="127"/>
      <c r="G14" s="127"/>
      <c r="H14" s="127"/>
      <c r="I14" s="127"/>
      <c r="J14" s="127"/>
      <c r="K14" s="127"/>
      <c r="L14" s="127"/>
      <c r="M14" s="127"/>
      <c r="N14" s="127"/>
      <c r="O14" s="127"/>
      <c r="AE14" s="376" t="e">
        <f t="array" aca="1" ref="AE14" ca="1">MIN(IF(LEN(OFFSET(B81,0,0,AE13-1,1))=0,ROW(OFFSET(B81,0,0,AE13-1,1))))</f>
        <v>#N/A</v>
      </c>
      <c r="AI14" s="92" t="s">
        <v>16</v>
      </c>
      <c r="AJ14" s="66" t="s">
        <v>35</v>
      </c>
      <c r="AK14" s="462" t="s">
        <v>16</v>
      </c>
      <c r="AL14" s="66" t="s">
        <v>28</v>
      </c>
      <c r="AM14" s="66" t="s">
        <v>16</v>
      </c>
      <c r="AP14" s="55" t="s">
        <v>3887</v>
      </c>
    </row>
    <row r="15" spans="2:48" ht="30.75" customHeight="1" x14ac:dyDescent="0.35">
      <c r="B15" s="127"/>
      <c r="C15" s="810" t="s">
        <v>3810</v>
      </c>
      <c r="D15" s="811"/>
      <c r="E15" s="812"/>
      <c r="F15" s="335"/>
      <c r="G15" s="127"/>
      <c r="H15" s="127"/>
      <c r="I15" s="127"/>
      <c r="J15" s="127"/>
      <c r="K15" s="127"/>
      <c r="L15" s="127"/>
      <c r="M15" s="127"/>
      <c r="N15" s="127"/>
      <c r="O15" s="127"/>
      <c r="AE15" s="239" t="s">
        <v>4578</v>
      </c>
      <c r="AI15" s="92" t="s">
        <v>29</v>
      </c>
      <c r="AJ15" s="66" t="s">
        <v>36</v>
      </c>
      <c r="AK15" s="462" t="s">
        <v>29</v>
      </c>
      <c r="AL15" s="66" t="s">
        <v>30</v>
      </c>
      <c r="AM15" s="66" t="s">
        <v>29</v>
      </c>
      <c r="AP15" s="55">
        <f>Introduction!$V$8</f>
        <v>0</v>
      </c>
    </row>
    <row r="16" spans="2:48" ht="17" x14ac:dyDescent="0.35">
      <c r="B16" s="127"/>
      <c r="C16" s="57" t="s">
        <v>59</v>
      </c>
      <c r="D16" s="58" t="s">
        <v>3807</v>
      </c>
      <c r="E16" s="167" t="s">
        <v>3808</v>
      </c>
      <c r="F16" s="335"/>
      <c r="G16" s="127"/>
      <c r="H16" s="127"/>
      <c r="I16" s="127"/>
      <c r="J16" s="127"/>
      <c r="K16" s="127"/>
      <c r="L16" s="127"/>
      <c r="M16" s="127"/>
      <c r="N16" s="127"/>
      <c r="O16" s="127"/>
      <c r="AE16" s="376" t="e">
        <f>MATCH("*",B337:B346,-1)</f>
        <v>#N/A</v>
      </c>
      <c r="AJ16" s="66" t="s">
        <v>37</v>
      </c>
      <c r="AL16" s="66" t="s">
        <v>31</v>
      </c>
      <c r="AP16" s="55" t="s">
        <v>3888</v>
      </c>
    </row>
    <row r="17" spans="2:45" ht="15" thickBot="1" x14ac:dyDescent="0.4">
      <c r="B17" s="127"/>
      <c r="C17" s="214">
        <f>SUM(C50:C51,C72:C73,T81:T330,X81:X330)</f>
        <v>0</v>
      </c>
      <c r="D17" s="213">
        <f>SUM(D50:D51,D72:D73,U81:U330,Y81:Y330)</f>
        <v>0</v>
      </c>
      <c r="E17" s="510">
        <f>SUM(E50,E72,V81:V330)</f>
        <v>0</v>
      </c>
      <c r="F17" s="335"/>
      <c r="G17" s="127"/>
      <c r="H17" s="127"/>
      <c r="I17" s="127"/>
      <c r="J17" s="127"/>
      <c r="K17" s="127"/>
      <c r="L17" s="127"/>
      <c r="M17" s="127"/>
      <c r="N17" s="127"/>
      <c r="O17" s="127"/>
      <c r="AE17" s="376" t="e">
        <f t="array" aca="1" ref="AE17" ca="1">MIN(IF(LEN(OFFSET(B337,0,0,AE16-1,1))=0,ROW(OFFSET(B337,0,0,AE16-1,1))))</f>
        <v>#N/A</v>
      </c>
      <c r="AJ17" s="66" t="s">
        <v>3655</v>
      </c>
      <c r="AP17" s="55">
        <v>2</v>
      </c>
    </row>
    <row r="18" spans="2:45" ht="14.5" x14ac:dyDescent="0.35">
      <c r="B18" s="127"/>
      <c r="C18" s="335"/>
      <c r="D18" s="335"/>
      <c r="E18" s="335"/>
      <c r="F18" s="335"/>
      <c r="G18" s="127"/>
      <c r="H18" s="127"/>
      <c r="I18" s="127"/>
      <c r="J18" s="127"/>
      <c r="K18" s="127"/>
      <c r="L18" s="127"/>
      <c r="M18" s="127"/>
      <c r="N18" s="127"/>
      <c r="O18" s="127"/>
      <c r="AE18" s="151"/>
      <c r="AF18" s="151"/>
      <c r="AG18" s="151"/>
      <c r="AH18" s="151"/>
      <c r="AI18" s="163"/>
      <c r="AJ18" s="67" t="s">
        <v>3570</v>
      </c>
      <c r="AK18" s="163"/>
      <c r="AL18" s="163"/>
      <c r="AM18" s="163"/>
      <c r="AN18" s="163"/>
      <c r="AO18" s="151"/>
      <c r="AP18" s="163"/>
      <c r="AQ18" s="151"/>
      <c r="AR18" s="151"/>
      <c r="AS18" s="151"/>
    </row>
    <row r="19" spans="2:45" x14ac:dyDescent="0.35">
      <c r="B19" s="127"/>
      <c r="C19" s="854" t="s">
        <v>4720</v>
      </c>
      <c r="D19" s="854"/>
      <c r="E19" s="854"/>
      <c r="F19" s="292" t="str">
        <f>IF(OR(E20="No", E21="No",E22="No"),AI24,"")</f>
        <v/>
      </c>
      <c r="G19" s="127"/>
      <c r="H19" s="127"/>
      <c r="I19" s="127"/>
      <c r="J19" s="127"/>
      <c r="K19" s="127"/>
      <c r="L19" s="127"/>
      <c r="M19" s="127"/>
      <c r="N19" s="127"/>
      <c r="O19" s="127"/>
      <c r="AL19" s="55" t="s">
        <v>23</v>
      </c>
      <c r="AP19" s="55" t="s">
        <v>3889</v>
      </c>
    </row>
    <row r="20" spans="2:45" ht="70" customHeight="1" x14ac:dyDescent="0.35">
      <c r="C20" s="855" t="s">
        <v>8905</v>
      </c>
      <c r="D20" s="855"/>
      <c r="E20" s="266"/>
      <c r="F20" s="469" t="str">
        <f>IF(AND(SUM(C50:D51,E50),$E$20&lt;&gt;"Yes"),$AI$25,"")</f>
        <v/>
      </c>
      <c r="G20" s="127"/>
      <c r="H20" s="127"/>
      <c r="I20" s="127"/>
      <c r="J20" s="127"/>
      <c r="K20" s="127"/>
      <c r="L20" s="127"/>
      <c r="M20" s="127"/>
      <c r="N20" s="127"/>
      <c r="O20" s="127"/>
      <c r="AK20" s="72" t="s">
        <v>4011</v>
      </c>
      <c r="AL20" s="66">
        <v>0</v>
      </c>
      <c r="AM20" s="265">
        <f>E20</f>
        <v>0</v>
      </c>
      <c r="AP20" s="55" t="b">
        <f>AP15=AP17</f>
        <v>0</v>
      </c>
    </row>
    <row r="21" spans="2:45" ht="35" customHeight="1" x14ac:dyDescent="0.35">
      <c r="C21" s="855" t="s">
        <v>8614</v>
      </c>
      <c r="D21" s="855"/>
      <c r="E21" s="266"/>
      <c r="F21" s="469" t="str">
        <f>IF(AND(SUM(C72:D73,E72),$E$21&lt;&gt;"Yes"),$AI$25,"")</f>
        <v/>
      </c>
      <c r="G21" s="127"/>
      <c r="H21" s="127"/>
      <c r="K21" s="127"/>
      <c r="L21" s="127"/>
      <c r="M21" s="127"/>
      <c r="N21" s="127"/>
      <c r="O21" s="127"/>
      <c r="AK21" s="72" t="s">
        <v>3930</v>
      </c>
      <c r="AL21" s="66">
        <v>0</v>
      </c>
      <c r="AM21" s="511">
        <f>E21</f>
        <v>0</v>
      </c>
    </row>
    <row r="22" spans="2:45" ht="102.5" customHeight="1" x14ac:dyDescent="0.35">
      <c r="C22" s="855" t="s">
        <v>8906</v>
      </c>
      <c r="D22" s="855"/>
      <c r="E22" s="266"/>
      <c r="G22" s="127"/>
      <c r="H22" s="127"/>
      <c r="J22" s="127"/>
      <c r="K22" s="127"/>
      <c r="L22" s="127"/>
      <c r="M22" s="127"/>
      <c r="N22" s="127"/>
      <c r="O22" s="127"/>
      <c r="AK22" s="72" t="s">
        <v>3931</v>
      </c>
      <c r="AL22" s="66">
        <v>0</v>
      </c>
      <c r="AM22" s="511">
        <f>E22</f>
        <v>0</v>
      </c>
    </row>
    <row r="23" spans="2:45" ht="14.5" x14ac:dyDescent="0.35">
      <c r="C23" s="335"/>
      <c r="D23" s="335"/>
      <c r="E23" s="335"/>
      <c r="F23" s="469" t="str">
        <f>IF(AND(SUM(T81:V330,X81:Y330),$E$22&lt;&gt;"Yes"),$AI$25,"")</f>
        <v/>
      </c>
      <c r="G23" s="127"/>
      <c r="H23" s="127"/>
      <c r="I23" s="364"/>
      <c r="J23" s="127"/>
      <c r="K23" s="127"/>
      <c r="L23" s="127"/>
      <c r="M23" s="127"/>
      <c r="N23" s="127"/>
      <c r="O23" s="127"/>
      <c r="AK23" s="72"/>
      <c r="AL23" s="72"/>
      <c r="AM23" s="70"/>
    </row>
    <row r="24" spans="2:45" x14ac:dyDescent="0.35">
      <c r="C24" s="835" t="s">
        <v>4759</v>
      </c>
      <c r="D24" s="835"/>
      <c r="E24" s="835"/>
      <c r="F24" s="367"/>
      <c r="G24" s="127"/>
      <c r="H24" s="127"/>
      <c r="J24" s="127"/>
      <c r="K24" s="127"/>
      <c r="L24" s="127"/>
      <c r="M24" s="127"/>
      <c r="N24" s="127"/>
      <c r="O24" s="127"/>
      <c r="AI24" s="55" t="s">
        <v>191</v>
      </c>
    </row>
    <row r="25" spans="2:45" ht="146.25" customHeight="1" x14ac:dyDescent="0.35">
      <c r="C25" s="438" t="s">
        <v>8343</v>
      </c>
      <c r="D25" s="438" t="s">
        <v>4745</v>
      </c>
      <c r="E25" s="438" t="s">
        <v>4643</v>
      </c>
      <c r="F25" s="335"/>
      <c r="G25" s="335"/>
      <c r="H25" s="127"/>
      <c r="J25" s="127"/>
      <c r="K25" s="127"/>
      <c r="L25" s="127"/>
      <c r="M25" s="127"/>
      <c r="N25" s="127"/>
      <c r="O25" s="127"/>
      <c r="AI25" s="55" t="s">
        <v>3656</v>
      </c>
    </row>
    <row r="26" spans="2:45" ht="15" customHeight="1" x14ac:dyDescent="0.35">
      <c r="C26" s="772" t="s">
        <v>8344</v>
      </c>
      <c r="D26" s="772"/>
      <c r="E26" s="90"/>
      <c r="F26" s="367"/>
      <c r="G26" s="127"/>
      <c r="H26" s="127"/>
      <c r="I26" s="127"/>
      <c r="J26" s="127"/>
      <c r="K26" s="127"/>
      <c r="L26" s="127"/>
      <c r="M26" s="127"/>
      <c r="N26" s="127"/>
      <c r="O26" s="127"/>
      <c r="AI26" s="55" t="s">
        <v>3578</v>
      </c>
    </row>
    <row r="27" spans="2:45" ht="14.5" x14ac:dyDescent="0.35">
      <c r="C27" s="335"/>
      <c r="D27" s="335"/>
      <c r="F27" s="367"/>
      <c r="G27" s="127"/>
      <c r="H27" s="127"/>
      <c r="I27" s="127"/>
      <c r="J27" s="127"/>
      <c r="K27" s="127"/>
      <c r="L27" s="127"/>
      <c r="M27" s="127"/>
      <c r="N27" s="127"/>
      <c r="O27" s="127"/>
    </row>
    <row r="28" spans="2:45" x14ac:dyDescent="0.35">
      <c r="D28" s="477" t="s">
        <v>8907</v>
      </c>
      <c r="E28" s="129" t="s">
        <v>79</v>
      </c>
      <c r="AI28" s="55" t="s">
        <v>3604</v>
      </c>
    </row>
    <row r="29" spans="2:45" x14ac:dyDescent="0.35">
      <c r="D29" s="477" t="s">
        <v>4192</v>
      </c>
      <c r="E29" s="129" t="s">
        <v>79</v>
      </c>
      <c r="AH29" s="512" t="s">
        <v>4097</v>
      </c>
      <c r="AI29" s="55" t="s">
        <v>8320</v>
      </c>
    </row>
    <row r="30" spans="2:45" x14ac:dyDescent="0.35">
      <c r="D30" s="477" t="s">
        <v>8908</v>
      </c>
      <c r="E30" s="129" t="s">
        <v>79</v>
      </c>
      <c r="AI30" s="56"/>
      <c r="AJ30" s="56"/>
      <c r="AK30" s="56"/>
      <c r="AL30" s="56"/>
      <c r="AM30" s="56"/>
      <c r="AN30" s="56"/>
    </row>
    <row r="31" spans="2:45" x14ac:dyDescent="0.35">
      <c r="D31" s="477" t="s">
        <v>4193</v>
      </c>
      <c r="E31" s="129" t="s">
        <v>79</v>
      </c>
      <c r="AI31" s="56"/>
      <c r="AJ31" s="56"/>
      <c r="AK31" s="56"/>
      <c r="AL31" s="56"/>
      <c r="AM31" s="56"/>
      <c r="AN31" s="56"/>
    </row>
    <row r="32" spans="2:45" x14ac:dyDescent="0.35">
      <c r="AA32" s="71"/>
      <c r="AB32" s="71"/>
      <c r="AC32" s="71"/>
      <c r="AD32" s="71"/>
      <c r="AE32" s="71"/>
      <c r="AF32" s="71"/>
      <c r="AG32" s="71"/>
      <c r="AH32" s="71"/>
      <c r="AI32" s="72"/>
    </row>
    <row r="33" spans="2:35" x14ac:dyDescent="0.35">
      <c r="B33" s="457" t="s">
        <v>8909</v>
      </c>
      <c r="C33" s="415"/>
      <c r="D33" s="367"/>
      <c r="E33" s="367"/>
      <c r="F33" s="367"/>
      <c r="G33" s="127"/>
      <c r="H33" s="127"/>
      <c r="J33" s="127"/>
      <c r="K33" s="127"/>
      <c r="L33" s="127"/>
      <c r="M33" s="127"/>
      <c r="N33" s="127"/>
      <c r="O33" s="127"/>
      <c r="AA33" s="70"/>
      <c r="AB33" s="70"/>
      <c r="AC33" s="70"/>
      <c r="AD33" s="70"/>
      <c r="AE33" s="70"/>
      <c r="AF33" s="70"/>
      <c r="AG33" s="70"/>
      <c r="AH33" s="70"/>
      <c r="AI33" s="72"/>
    </row>
    <row r="34" spans="2:35" ht="22" customHeight="1" x14ac:dyDescent="0.35">
      <c r="B34" s="457" t="s">
        <v>8910</v>
      </c>
      <c r="C34" s="415"/>
      <c r="D34" s="367"/>
      <c r="E34" s="367"/>
      <c r="F34" s="367"/>
      <c r="G34" s="127"/>
      <c r="I34" s="127"/>
      <c r="J34" s="127"/>
      <c r="K34" s="127"/>
      <c r="L34" s="127"/>
      <c r="M34" s="127"/>
      <c r="N34" s="127"/>
      <c r="O34" s="127"/>
      <c r="AA34" s="70"/>
      <c r="AB34" s="70"/>
      <c r="AC34" s="70"/>
      <c r="AD34" s="70"/>
      <c r="AE34" s="70"/>
      <c r="AF34" s="70"/>
      <c r="AG34" s="70"/>
      <c r="AH34" s="70"/>
      <c r="AI34" s="72"/>
    </row>
    <row r="35" spans="2:35" ht="42" x14ac:dyDescent="0.35">
      <c r="B35" s="454" t="s">
        <v>8911</v>
      </c>
      <c r="C35" s="106"/>
      <c r="T35" s="127"/>
      <c r="AA35" s="70"/>
      <c r="AB35" s="70"/>
      <c r="AC35" s="70"/>
      <c r="AD35" s="70"/>
      <c r="AE35" s="70"/>
      <c r="AF35" s="70"/>
      <c r="AG35" s="70"/>
      <c r="AH35" s="70"/>
      <c r="AI35" s="72"/>
    </row>
    <row r="36" spans="2:35" ht="14.5" x14ac:dyDescent="0.35">
      <c r="C36" s="127"/>
      <c r="D36" s="127"/>
      <c r="E36" s="127"/>
      <c r="G36" s="335"/>
      <c r="H36" s="335"/>
      <c r="I36" s="335"/>
      <c r="J36" s="335"/>
      <c r="K36" s="335"/>
      <c r="L36" s="335"/>
      <c r="M36" s="335"/>
      <c r="T36" s="335"/>
      <c r="AA36" s="70"/>
      <c r="AB36" s="70"/>
      <c r="AC36" s="70"/>
      <c r="AD36" s="70"/>
      <c r="AE36" s="70"/>
      <c r="AF36" s="70"/>
      <c r="AG36" s="70"/>
      <c r="AH36" s="70"/>
      <c r="AI36" s="72"/>
    </row>
    <row r="37" spans="2:35" ht="114.65" customHeight="1" x14ac:dyDescent="0.35">
      <c r="B37" s="423" t="s">
        <v>3811</v>
      </c>
      <c r="C37" s="423" t="s">
        <v>3892</v>
      </c>
      <c r="D37" s="454" t="s">
        <v>8912</v>
      </c>
      <c r="E37" s="335"/>
      <c r="F37" s="335"/>
      <c r="G37" s="335"/>
      <c r="H37" s="335"/>
      <c r="J37" s="335"/>
      <c r="K37" s="335"/>
      <c r="L37" s="335"/>
      <c r="M37" s="335"/>
      <c r="T37" s="335"/>
      <c r="U37" s="70"/>
      <c r="W37" s="70"/>
      <c r="X37" s="70"/>
      <c r="Y37" s="71"/>
      <c r="Z37" s="71"/>
    </row>
    <row r="38" spans="2:35" ht="14.5" x14ac:dyDescent="0.35">
      <c r="B38" s="107" t="s">
        <v>35</v>
      </c>
      <c r="C38" s="89"/>
      <c r="D38" s="195"/>
      <c r="F38" s="335"/>
      <c r="H38" s="335"/>
      <c r="J38" s="335"/>
      <c r="K38" s="335"/>
      <c r="L38" s="335"/>
      <c r="M38" s="335"/>
      <c r="T38" s="335"/>
      <c r="U38" s="70"/>
      <c r="W38" s="71"/>
      <c r="X38" s="70"/>
      <c r="Y38" s="70"/>
      <c r="Z38" s="70"/>
    </row>
    <row r="39" spans="2:35" ht="28" x14ac:dyDescent="0.35">
      <c r="B39" s="247" t="s">
        <v>4092</v>
      </c>
      <c r="C39" s="89"/>
      <c r="D39" s="195"/>
      <c r="F39" s="335"/>
      <c r="H39" s="335"/>
      <c r="J39" s="335"/>
      <c r="K39" s="335"/>
      <c r="L39" s="335"/>
      <c r="M39" s="335"/>
      <c r="R39" s="127"/>
      <c r="U39" s="70"/>
      <c r="W39" s="70"/>
      <c r="X39" s="70"/>
      <c r="Y39" s="70"/>
      <c r="Z39" s="70"/>
    </row>
    <row r="40" spans="2:35" ht="29.25" customHeight="1" x14ac:dyDescent="0.35">
      <c r="B40" s="247" t="s">
        <v>4091</v>
      </c>
      <c r="C40" s="89"/>
      <c r="D40" s="294" t="str">
        <f>IF(C40="Yes",$AI$29,"")</f>
        <v/>
      </c>
      <c r="F40" s="335"/>
      <c r="H40" s="335"/>
      <c r="J40" s="335"/>
      <c r="K40" s="335"/>
      <c r="L40" s="335"/>
      <c r="M40" s="335"/>
      <c r="R40" s="127"/>
      <c r="U40" s="70"/>
      <c r="W40" s="71"/>
      <c r="X40" s="70"/>
      <c r="Y40" s="70"/>
      <c r="Z40" s="70"/>
    </row>
    <row r="41" spans="2:35" ht="20.25" customHeight="1" x14ac:dyDescent="0.35">
      <c r="B41" s="335"/>
      <c r="C41" s="335"/>
      <c r="D41" s="335"/>
      <c r="F41" s="335"/>
      <c r="H41" s="335"/>
      <c r="J41" s="335"/>
      <c r="K41" s="335"/>
      <c r="L41" s="335"/>
      <c r="M41" s="335"/>
      <c r="R41" s="127"/>
      <c r="U41" s="70"/>
      <c r="W41" s="71"/>
      <c r="X41" s="70"/>
      <c r="Y41" s="70"/>
      <c r="Z41" s="70"/>
    </row>
    <row r="42" spans="2:35" ht="99" customHeight="1" x14ac:dyDescent="0.35">
      <c r="B42" s="751" t="s">
        <v>4091</v>
      </c>
      <c r="C42" s="423" t="s">
        <v>8787</v>
      </c>
      <c r="D42" s="445" t="s">
        <v>8913</v>
      </c>
      <c r="F42" s="335"/>
      <c r="H42" s="335"/>
      <c r="J42" s="335"/>
      <c r="K42" s="335"/>
      <c r="L42" s="335"/>
      <c r="M42" s="335"/>
      <c r="R42" s="127"/>
      <c r="U42" s="70"/>
      <c r="W42" s="71"/>
      <c r="X42" s="70"/>
      <c r="Y42" s="70"/>
      <c r="Z42" s="70"/>
    </row>
    <row r="43" spans="2:35" ht="14.5" x14ac:dyDescent="0.35">
      <c r="B43" s="751"/>
      <c r="C43" s="194"/>
      <c r="D43" s="194"/>
      <c r="F43" s="335"/>
      <c r="H43" s="335"/>
      <c r="J43" s="335"/>
      <c r="K43" s="335"/>
      <c r="L43" s="335"/>
      <c r="M43" s="335"/>
      <c r="R43" s="127"/>
      <c r="U43" s="70"/>
      <c r="W43" s="71"/>
      <c r="X43" s="70"/>
      <c r="Y43" s="70"/>
      <c r="Z43" s="70"/>
    </row>
    <row r="44" spans="2:35" ht="14.5" x14ac:dyDescent="0.35">
      <c r="B44" s="751"/>
      <c r="C44" s="194"/>
      <c r="D44" s="194"/>
      <c r="F44" s="335"/>
      <c r="H44" s="335"/>
      <c r="J44" s="335"/>
      <c r="K44" s="335"/>
      <c r="L44" s="335"/>
      <c r="M44" s="335"/>
      <c r="R44" s="127"/>
      <c r="U44" s="70"/>
      <c r="W44" s="71"/>
      <c r="X44" s="70"/>
      <c r="Y44" s="70"/>
      <c r="Z44" s="70"/>
    </row>
    <row r="45" spans="2:35" ht="14.5" x14ac:dyDescent="0.35">
      <c r="B45" s="751"/>
      <c r="C45" s="194"/>
      <c r="D45" s="194"/>
      <c r="F45" s="335"/>
      <c r="H45" s="335"/>
      <c r="J45" s="335"/>
      <c r="K45" s="335"/>
      <c r="L45" s="335"/>
      <c r="M45" s="335"/>
      <c r="R45" s="127"/>
      <c r="U45" s="70"/>
      <c r="W45" s="71"/>
      <c r="X45" s="70"/>
      <c r="Y45" s="70"/>
      <c r="Z45" s="70"/>
    </row>
    <row r="46" spans="2:35" ht="14.5" x14ac:dyDescent="0.35">
      <c r="B46" s="751"/>
      <c r="C46" s="194"/>
      <c r="D46" s="194"/>
      <c r="F46" s="335"/>
      <c r="H46" s="335"/>
      <c r="J46" s="335"/>
      <c r="K46" s="335"/>
      <c r="L46" s="335"/>
      <c r="M46" s="335"/>
      <c r="R46" s="127"/>
      <c r="U46" s="70"/>
      <c r="W46" s="71"/>
      <c r="X46" s="70"/>
      <c r="Y46" s="70"/>
      <c r="Z46" s="70"/>
    </row>
    <row r="47" spans="2:35" ht="14.5" x14ac:dyDescent="0.35">
      <c r="B47" s="751"/>
      <c r="C47" s="194"/>
      <c r="D47" s="194"/>
      <c r="F47" s="335"/>
      <c r="H47" s="335"/>
      <c r="J47" s="335"/>
      <c r="K47" s="335"/>
      <c r="L47" s="335"/>
      <c r="M47" s="335"/>
      <c r="R47" s="127"/>
      <c r="U47" s="70"/>
      <c r="W47" s="71"/>
      <c r="X47" s="70"/>
      <c r="Y47" s="70"/>
      <c r="Z47" s="70"/>
    </row>
    <row r="48" spans="2:35" ht="14.5" x14ac:dyDescent="0.35">
      <c r="B48" s="335"/>
      <c r="C48" s="335"/>
      <c r="D48" s="335"/>
      <c r="E48" s="335"/>
      <c r="F48" s="335"/>
      <c r="G48" s="335"/>
      <c r="H48" s="335"/>
      <c r="J48" s="335"/>
      <c r="K48" s="335"/>
      <c r="L48" s="335"/>
      <c r="M48" s="335"/>
      <c r="R48" s="127"/>
      <c r="U48" s="70"/>
      <c r="W48" s="70"/>
      <c r="X48" s="70"/>
      <c r="Y48" s="70"/>
      <c r="Z48" s="70"/>
    </row>
    <row r="49" spans="2:34" ht="76" x14ac:dyDescent="0.35">
      <c r="B49" s="423" t="s">
        <v>8914</v>
      </c>
      <c r="C49" s="431" t="s">
        <v>3913</v>
      </c>
      <c r="D49" s="431" t="s">
        <v>3914</v>
      </c>
      <c r="E49" s="431" t="s">
        <v>8791</v>
      </c>
      <c r="P49" s="70"/>
      <c r="R49" s="70"/>
      <c r="S49" s="70"/>
      <c r="T49" s="70"/>
      <c r="U49" s="71"/>
      <c r="V49" s="70"/>
      <c r="W49" s="70"/>
    </row>
    <row r="50" spans="2:34" ht="33" customHeight="1" x14ac:dyDescent="0.35">
      <c r="B50" s="247" t="s">
        <v>3938</v>
      </c>
      <c r="C50" s="109"/>
      <c r="D50" s="233"/>
      <c r="E50" s="234"/>
    </row>
    <row r="51" spans="2:34" ht="28" x14ac:dyDescent="0.35">
      <c r="B51" s="247" t="s">
        <v>3939</v>
      </c>
      <c r="C51" s="109"/>
      <c r="D51" s="233"/>
      <c r="E51" s="335"/>
    </row>
    <row r="52" spans="2:34" ht="14.5" x14ac:dyDescent="0.35">
      <c r="B52" s="335"/>
      <c r="C52" s="335"/>
      <c r="D52" s="335"/>
      <c r="E52" s="335"/>
    </row>
    <row r="53" spans="2:34" ht="14.5" x14ac:dyDescent="0.35">
      <c r="B53" s="335"/>
      <c r="C53" s="335"/>
      <c r="D53" s="335"/>
      <c r="E53" s="335"/>
    </row>
    <row r="55" spans="2:34" ht="30" customHeight="1" x14ac:dyDescent="0.35">
      <c r="B55" s="29" t="s">
        <v>4194</v>
      </c>
      <c r="E55" s="129" t="s">
        <v>4306</v>
      </c>
    </row>
    <row r="56" spans="2:34" ht="15" customHeight="1" x14ac:dyDescent="0.35">
      <c r="B56" s="414" t="s">
        <v>3918</v>
      </c>
    </row>
    <row r="57" spans="2:34" ht="28" x14ac:dyDescent="0.35">
      <c r="B57" s="438" t="s">
        <v>3891</v>
      </c>
      <c r="C57" s="106"/>
      <c r="D57" s="335"/>
      <c r="E57" s="335"/>
      <c r="F57" s="335"/>
      <c r="AC57" s="70"/>
    </row>
    <row r="58" spans="2:34" ht="14.5" x14ac:dyDescent="0.35">
      <c r="D58" s="335"/>
      <c r="E58" s="335"/>
      <c r="F58" s="335"/>
      <c r="AH58" s="335"/>
    </row>
    <row r="59" spans="2:34" ht="70" x14ac:dyDescent="0.35">
      <c r="B59" s="423" t="s">
        <v>8915</v>
      </c>
      <c r="C59" s="423" t="s">
        <v>8788</v>
      </c>
      <c r="D59" s="438" t="s">
        <v>4106</v>
      </c>
      <c r="F59" s="335"/>
      <c r="G59" s="335"/>
      <c r="H59" s="335"/>
      <c r="AH59" s="335"/>
    </row>
    <row r="60" spans="2:34" ht="14.5" x14ac:dyDescent="0.35">
      <c r="B60" s="107" t="s">
        <v>35</v>
      </c>
      <c r="C60" s="89"/>
      <c r="D60" s="195"/>
      <c r="F60" s="335"/>
      <c r="G60" s="335"/>
      <c r="H60" s="335"/>
    </row>
    <row r="61" spans="2:34" ht="28" x14ac:dyDescent="0.35">
      <c r="B61" s="247" t="s">
        <v>4092</v>
      </c>
      <c r="C61" s="89"/>
      <c r="D61" s="195"/>
      <c r="F61" s="335"/>
      <c r="G61" s="335"/>
      <c r="H61" s="335"/>
    </row>
    <row r="62" spans="2:34" ht="28" x14ac:dyDescent="0.35">
      <c r="B62" s="247" t="s">
        <v>4091</v>
      </c>
      <c r="C62" s="89"/>
      <c r="D62" s="294" t="str">
        <f>IF(C62="Yes",$AI$29,"")</f>
        <v/>
      </c>
      <c r="F62" s="335"/>
      <c r="G62" s="335"/>
      <c r="H62" s="335"/>
    </row>
    <row r="63" spans="2:34" ht="14.5" x14ac:dyDescent="0.35">
      <c r="B63" s="335"/>
      <c r="C63" s="335"/>
      <c r="D63" s="335"/>
      <c r="E63" s="335"/>
      <c r="F63" s="335"/>
      <c r="G63" s="335"/>
      <c r="H63" s="335"/>
    </row>
    <row r="64" spans="2:34" ht="70" x14ac:dyDescent="0.35">
      <c r="B64" s="751" t="s">
        <v>4091</v>
      </c>
      <c r="C64" s="423" t="s">
        <v>8787</v>
      </c>
      <c r="D64" s="423" t="s">
        <v>4093</v>
      </c>
      <c r="E64" s="335"/>
      <c r="F64" s="335"/>
      <c r="G64" s="335"/>
      <c r="H64" s="335"/>
    </row>
    <row r="65" spans="2:30" ht="14.5" x14ac:dyDescent="0.35">
      <c r="B65" s="751"/>
      <c r="C65" s="194"/>
      <c r="D65" s="194"/>
      <c r="E65" s="335"/>
      <c r="F65" s="335"/>
      <c r="G65" s="335"/>
      <c r="H65" s="335"/>
    </row>
    <row r="66" spans="2:30" ht="14.5" x14ac:dyDescent="0.35">
      <c r="B66" s="751"/>
      <c r="C66" s="194"/>
      <c r="D66" s="194"/>
      <c r="E66" s="335"/>
      <c r="F66" s="335"/>
      <c r="G66" s="335"/>
      <c r="H66" s="335"/>
    </row>
    <row r="67" spans="2:30" ht="14.5" x14ac:dyDescent="0.35">
      <c r="B67" s="751"/>
      <c r="C67" s="194"/>
      <c r="D67" s="194"/>
      <c r="E67" s="335"/>
      <c r="F67" s="335"/>
      <c r="G67" s="335"/>
      <c r="H67" s="335"/>
    </row>
    <row r="68" spans="2:30" ht="14.5" x14ac:dyDescent="0.35">
      <c r="B68" s="751"/>
      <c r="C68" s="194"/>
      <c r="D68" s="194"/>
      <c r="E68" s="335"/>
      <c r="F68" s="335"/>
      <c r="G68" s="335"/>
      <c r="H68" s="335"/>
    </row>
    <row r="69" spans="2:30" ht="14.5" x14ac:dyDescent="0.35">
      <c r="B69" s="751"/>
      <c r="C69" s="194"/>
      <c r="D69" s="194"/>
      <c r="E69" s="335"/>
      <c r="F69" s="335"/>
      <c r="G69" s="335"/>
      <c r="H69" s="335"/>
    </row>
    <row r="70" spans="2:30" ht="14.5" x14ac:dyDescent="0.35">
      <c r="B70" s="335"/>
      <c r="C70" s="335"/>
      <c r="D70" s="335"/>
      <c r="E70" s="335"/>
      <c r="F70" s="335"/>
      <c r="G70" s="335"/>
      <c r="H70" s="335"/>
    </row>
    <row r="71" spans="2:30" ht="76" x14ac:dyDescent="0.35">
      <c r="B71" s="423" t="s">
        <v>8914</v>
      </c>
      <c r="C71" s="431" t="s">
        <v>3812</v>
      </c>
      <c r="D71" s="431" t="s">
        <v>3893</v>
      </c>
      <c r="E71" s="431" t="s">
        <v>8916</v>
      </c>
      <c r="K71" s="151"/>
      <c r="L71" s="151"/>
      <c r="M71" s="151"/>
    </row>
    <row r="72" spans="2:30" ht="33" customHeight="1" x14ac:dyDescent="0.35">
      <c r="B72" s="247" t="s">
        <v>3938</v>
      </c>
      <c r="C72" s="109"/>
      <c r="D72" s="233"/>
      <c r="E72" s="234"/>
    </row>
    <row r="73" spans="2:30" ht="30" customHeight="1" x14ac:dyDescent="0.35">
      <c r="B73" s="247" t="s">
        <v>3939</v>
      </c>
      <c r="C73" s="109"/>
      <c r="D73" s="233"/>
      <c r="E73" s="335"/>
      <c r="I73" s="335"/>
      <c r="J73" s="335"/>
      <c r="K73" s="335"/>
      <c r="L73" s="335"/>
      <c r="M73" s="335"/>
      <c r="N73" s="335"/>
      <c r="O73" s="335"/>
    </row>
    <row r="74" spans="2:30" ht="14.5" x14ac:dyDescent="0.35">
      <c r="I74" s="335"/>
      <c r="J74" s="335"/>
      <c r="K74" s="335"/>
      <c r="L74" s="335"/>
      <c r="M74" s="335"/>
      <c r="N74" s="335"/>
      <c r="O74" s="335"/>
    </row>
    <row r="75" spans="2:30" ht="14.5" x14ac:dyDescent="0.35">
      <c r="I75" s="335"/>
      <c r="J75" s="335"/>
      <c r="K75" s="335"/>
      <c r="L75" s="335"/>
      <c r="M75" s="335"/>
      <c r="N75" s="335"/>
      <c r="O75" s="335"/>
      <c r="AD75" s="70"/>
    </row>
    <row r="76" spans="2:30" ht="14.5" x14ac:dyDescent="0.35">
      <c r="I76" s="335"/>
      <c r="J76" s="335"/>
      <c r="K76" s="335"/>
      <c r="L76" s="335"/>
      <c r="M76" s="335"/>
      <c r="N76" s="335"/>
      <c r="O76" s="335"/>
    </row>
    <row r="77" spans="2:30" x14ac:dyDescent="0.35">
      <c r="B77" s="457" t="s">
        <v>8917</v>
      </c>
      <c r="E77" s="129" t="s">
        <v>4306</v>
      </c>
      <c r="M77" s="70"/>
      <c r="N77" s="70"/>
      <c r="O77" s="70"/>
      <c r="P77" s="70"/>
      <c r="Q77" s="70"/>
      <c r="R77" s="70"/>
    </row>
    <row r="78" spans="2:30" ht="20.25" customHeight="1" x14ac:dyDescent="0.35">
      <c r="B78" s="470"/>
      <c r="C78" s="151"/>
      <c r="D78" s="71"/>
      <c r="E78" s="151"/>
      <c r="R78" s="335"/>
    </row>
    <row r="79" spans="2:30" ht="60" customHeight="1" x14ac:dyDescent="0.35">
      <c r="B79" s="413" t="str">
        <f ca="1">IF(ISERROR(AE14),"",IF(AE14&gt;0,$AI$28,""))</f>
        <v/>
      </c>
      <c r="C79" s="433" t="s">
        <v>4726</v>
      </c>
      <c r="D79" s="433" t="s">
        <v>4642</v>
      </c>
      <c r="F79" s="373"/>
      <c r="T79" s="747" t="s">
        <v>3801</v>
      </c>
      <c r="U79" s="748"/>
      <c r="V79" s="749"/>
      <c r="X79" s="747" t="s">
        <v>3805</v>
      </c>
      <c r="Y79" s="749"/>
    </row>
    <row r="80" spans="2:30" ht="144" customHeight="1" x14ac:dyDescent="0.35">
      <c r="B80" s="32" t="s">
        <v>8918</v>
      </c>
      <c r="C80" s="441" t="s">
        <v>8919</v>
      </c>
      <c r="D80" s="426" t="s">
        <v>4736</v>
      </c>
      <c r="E80" s="441" t="s">
        <v>3915</v>
      </c>
      <c r="F80" s="441" t="s">
        <v>3916</v>
      </c>
      <c r="G80" s="441" t="s">
        <v>3917</v>
      </c>
      <c r="H80" s="441" t="s">
        <v>3792</v>
      </c>
      <c r="I80" s="441" t="s">
        <v>3793</v>
      </c>
      <c r="J80" s="438" t="s">
        <v>3794</v>
      </c>
      <c r="K80" s="438" t="s">
        <v>3795</v>
      </c>
      <c r="L80" s="438" t="s">
        <v>3796</v>
      </c>
      <c r="M80" s="438" t="s">
        <v>3797</v>
      </c>
      <c r="N80" s="438" t="s">
        <v>3894</v>
      </c>
      <c r="O80" s="438" t="s">
        <v>3798</v>
      </c>
      <c r="P80" s="438" t="s">
        <v>3800</v>
      </c>
      <c r="Q80" s="438" t="s">
        <v>3799</v>
      </c>
      <c r="R80" s="441" t="s">
        <v>3802</v>
      </c>
      <c r="S80" s="441" t="s">
        <v>3803</v>
      </c>
      <c r="T80" s="438" t="s">
        <v>3896</v>
      </c>
      <c r="U80" s="438" t="s">
        <v>3899</v>
      </c>
      <c r="V80" s="438" t="s">
        <v>3895</v>
      </c>
      <c r="W80" s="441" t="s">
        <v>3804</v>
      </c>
      <c r="X80" s="438" t="s">
        <v>3897</v>
      </c>
      <c r="Y80" s="438" t="s">
        <v>3898</v>
      </c>
    </row>
    <row r="81" spans="1:25" x14ac:dyDescent="0.35">
      <c r="A81" s="197">
        <v>1</v>
      </c>
      <c r="B81" s="513"/>
      <c r="C81" s="514"/>
      <c r="D81" s="194"/>
      <c r="E81" s="109"/>
      <c r="F81" s="109"/>
      <c r="G81" s="109"/>
      <c r="H81" s="109"/>
      <c r="I81" s="109"/>
      <c r="J81" s="109"/>
      <c r="K81" s="109"/>
      <c r="L81" s="109"/>
      <c r="M81" s="109"/>
      <c r="N81" s="109"/>
      <c r="O81" s="109"/>
      <c r="P81" s="233"/>
      <c r="Q81" s="233"/>
      <c r="R81" s="109"/>
      <c r="S81" s="109"/>
      <c r="T81" s="109"/>
      <c r="U81" s="233"/>
      <c r="V81" s="234"/>
      <c r="W81" s="109"/>
      <c r="X81" s="109"/>
      <c r="Y81" s="233"/>
    </row>
    <row r="82" spans="1:25" x14ac:dyDescent="0.35">
      <c r="A82" s="197">
        <v>2</v>
      </c>
      <c r="B82" s="513"/>
      <c r="C82" s="514"/>
      <c r="D82" s="194"/>
      <c r="E82" s="109"/>
      <c r="F82" s="109"/>
      <c r="G82" s="109"/>
      <c r="H82" s="109"/>
      <c r="I82" s="109"/>
      <c r="J82" s="109"/>
      <c r="K82" s="109"/>
      <c r="L82" s="109"/>
      <c r="M82" s="109"/>
      <c r="N82" s="109"/>
      <c r="O82" s="109"/>
      <c r="P82" s="233"/>
      <c r="Q82" s="233"/>
      <c r="R82" s="109"/>
      <c r="S82" s="109"/>
      <c r="T82" s="109"/>
      <c r="U82" s="233"/>
      <c r="V82" s="234"/>
      <c r="W82" s="109"/>
      <c r="X82" s="109"/>
      <c r="Y82" s="233"/>
    </row>
    <row r="83" spans="1:25" x14ac:dyDescent="0.35">
      <c r="A83" s="197">
        <v>3</v>
      </c>
      <c r="B83" s="513"/>
      <c r="C83" s="514"/>
      <c r="D83" s="194"/>
      <c r="E83" s="109"/>
      <c r="F83" s="109"/>
      <c r="G83" s="109"/>
      <c r="H83" s="109"/>
      <c r="I83" s="109"/>
      <c r="J83" s="109"/>
      <c r="K83" s="109"/>
      <c r="L83" s="109"/>
      <c r="M83" s="109"/>
      <c r="N83" s="109"/>
      <c r="O83" s="109"/>
      <c r="P83" s="233"/>
      <c r="Q83" s="233"/>
      <c r="R83" s="109"/>
      <c r="S83" s="109"/>
      <c r="T83" s="109"/>
      <c r="U83" s="233"/>
      <c r="V83" s="234"/>
      <c r="W83" s="109"/>
      <c r="X83" s="109"/>
      <c r="Y83" s="233"/>
    </row>
    <row r="84" spans="1:25" x14ac:dyDescent="0.35">
      <c r="A84" s="197">
        <v>4</v>
      </c>
      <c r="B84" s="513"/>
      <c r="C84" s="514"/>
      <c r="D84" s="194"/>
      <c r="E84" s="109"/>
      <c r="F84" s="109"/>
      <c r="G84" s="109"/>
      <c r="H84" s="109"/>
      <c r="I84" s="109"/>
      <c r="J84" s="109"/>
      <c r="K84" s="109"/>
      <c r="L84" s="109"/>
      <c r="M84" s="109"/>
      <c r="N84" s="109"/>
      <c r="O84" s="109"/>
      <c r="P84" s="233"/>
      <c r="Q84" s="233"/>
      <c r="R84" s="109"/>
      <c r="S84" s="109"/>
      <c r="T84" s="109"/>
      <c r="U84" s="233"/>
      <c r="V84" s="234"/>
      <c r="W84" s="109"/>
      <c r="X84" s="109"/>
      <c r="Y84" s="233"/>
    </row>
    <row r="85" spans="1:25" x14ac:dyDescent="0.35">
      <c r="A85" s="197">
        <v>5</v>
      </c>
      <c r="B85" s="513"/>
      <c r="C85" s="514"/>
      <c r="D85" s="194"/>
      <c r="E85" s="109"/>
      <c r="F85" s="109"/>
      <c r="G85" s="109"/>
      <c r="H85" s="109"/>
      <c r="I85" s="109"/>
      <c r="J85" s="109"/>
      <c r="K85" s="109"/>
      <c r="L85" s="109"/>
      <c r="M85" s="109"/>
      <c r="N85" s="109"/>
      <c r="O85" s="109"/>
      <c r="P85" s="233"/>
      <c r="Q85" s="233"/>
      <c r="R85" s="109"/>
      <c r="S85" s="109"/>
      <c r="T85" s="109"/>
      <c r="U85" s="233"/>
      <c r="V85" s="234"/>
      <c r="W85" s="109"/>
      <c r="X85" s="109"/>
      <c r="Y85" s="233"/>
    </row>
    <row r="86" spans="1:25" x14ac:dyDescent="0.35">
      <c r="A86" s="197">
        <v>6</v>
      </c>
      <c r="B86" s="513"/>
      <c r="C86" s="514"/>
      <c r="D86" s="194"/>
      <c r="E86" s="109"/>
      <c r="F86" s="109"/>
      <c r="G86" s="109"/>
      <c r="H86" s="109"/>
      <c r="I86" s="109"/>
      <c r="J86" s="109"/>
      <c r="K86" s="109"/>
      <c r="L86" s="109"/>
      <c r="M86" s="109"/>
      <c r="N86" s="109"/>
      <c r="O86" s="109"/>
      <c r="P86" s="233"/>
      <c r="Q86" s="233"/>
      <c r="R86" s="109"/>
      <c r="S86" s="109"/>
      <c r="T86" s="109"/>
      <c r="U86" s="233"/>
      <c r="V86" s="234"/>
      <c r="W86" s="109"/>
      <c r="X86" s="109"/>
      <c r="Y86" s="233"/>
    </row>
    <row r="87" spans="1:25" x14ac:dyDescent="0.35">
      <c r="A87" s="197">
        <v>7</v>
      </c>
      <c r="B87" s="513"/>
      <c r="C87" s="514"/>
      <c r="D87" s="194"/>
      <c r="E87" s="109"/>
      <c r="F87" s="109"/>
      <c r="G87" s="109"/>
      <c r="H87" s="109"/>
      <c r="I87" s="109"/>
      <c r="J87" s="109"/>
      <c r="K87" s="109"/>
      <c r="L87" s="109"/>
      <c r="M87" s="109"/>
      <c r="N87" s="109"/>
      <c r="O87" s="109"/>
      <c r="P87" s="233"/>
      <c r="Q87" s="233"/>
      <c r="R87" s="109"/>
      <c r="S87" s="109"/>
      <c r="T87" s="109"/>
      <c r="U87" s="233"/>
      <c r="V87" s="234"/>
      <c r="W87" s="109"/>
      <c r="X87" s="109"/>
      <c r="Y87" s="233"/>
    </row>
    <row r="88" spans="1:25" x14ac:dyDescent="0.35">
      <c r="A88" s="197">
        <v>8</v>
      </c>
      <c r="B88" s="513"/>
      <c r="C88" s="514"/>
      <c r="D88" s="194"/>
      <c r="E88" s="109"/>
      <c r="F88" s="109"/>
      <c r="G88" s="109"/>
      <c r="H88" s="109"/>
      <c r="I88" s="109"/>
      <c r="J88" s="109"/>
      <c r="K88" s="109"/>
      <c r="L88" s="109"/>
      <c r="M88" s="109"/>
      <c r="N88" s="109"/>
      <c r="O88" s="109"/>
      <c r="P88" s="233"/>
      <c r="Q88" s="233"/>
      <c r="R88" s="109"/>
      <c r="S88" s="109"/>
      <c r="T88" s="109"/>
      <c r="U88" s="233"/>
      <c r="V88" s="234"/>
      <c r="W88" s="109"/>
      <c r="X88" s="109"/>
      <c r="Y88" s="233"/>
    </row>
    <row r="89" spans="1:25" x14ac:dyDescent="0.35">
      <c r="A89" s="197">
        <v>9</v>
      </c>
      <c r="B89" s="513"/>
      <c r="C89" s="514"/>
      <c r="D89" s="194"/>
      <c r="E89" s="109"/>
      <c r="F89" s="109"/>
      <c r="G89" s="109"/>
      <c r="H89" s="109"/>
      <c r="I89" s="109"/>
      <c r="J89" s="109"/>
      <c r="K89" s="109"/>
      <c r="L89" s="109"/>
      <c r="M89" s="109"/>
      <c r="N89" s="109"/>
      <c r="O89" s="109"/>
      <c r="P89" s="233"/>
      <c r="Q89" s="233"/>
      <c r="R89" s="109"/>
      <c r="S89" s="109"/>
      <c r="T89" s="109"/>
      <c r="U89" s="233"/>
      <c r="V89" s="234"/>
      <c r="W89" s="109"/>
      <c r="X89" s="109"/>
      <c r="Y89" s="233"/>
    </row>
    <row r="90" spans="1:25" x14ac:dyDescent="0.35">
      <c r="A90" s="197">
        <v>10</v>
      </c>
      <c r="B90" s="513"/>
      <c r="C90" s="514"/>
      <c r="D90" s="194"/>
      <c r="E90" s="109"/>
      <c r="F90" s="109"/>
      <c r="G90" s="109"/>
      <c r="H90" s="109"/>
      <c r="I90" s="109"/>
      <c r="J90" s="109"/>
      <c r="K90" s="109"/>
      <c r="L90" s="109"/>
      <c r="M90" s="109"/>
      <c r="N90" s="109"/>
      <c r="O90" s="109"/>
      <c r="P90" s="233"/>
      <c r="Q90" s="233"/>
      <c r="R90" s="109"/>
      <c r="S90" s="109"/>
      <c r="T90" s="109"/>
      <c r="U90" s="233"/>
      <c r="V90" s="234"/>
      <c r="W90" s="109"/>
      <c r="X90" s="109"/>
      <c r="Y90" s="233"/>
    </row>
    <row r="91" spans="1:25" x14ac:dyDescent="0.35">
      <c r="A91" s="197">
        <v>11</v>
      </c>
      <c r="B91" s="513"/>
      <c r="C91" s="514"/>
      <c r="D91" s="194"/>
      <c r="E91" s="109"/>
      <c r="F91" s="109"/>
      <c r="G91" s="109"/>
      <c r="H91" s="109"/>
      <c r="I91" s="109"/>
      <c r="J91" s="109"/>
      <c r="K91" s="109"/>
      <c r="L91" s="109"/>
      <c r="M91" s="109"/>
      <c r="N91" s="109"/>
      <c r="O91" s="109"/>
      <c r="P91" s="233"/>
      <c r="Q91" s="233"/>
      <c r="R91" s="109"/>
      <c r="S91" s="109"/>
      <c r="T91" s="109"/>
      <c r="U91" s="233"/>
      <c r="V91" s="234"/>
      <c r="W91" s="109"/>
      <c r="X91" s="109"/>
      <c r="Y91" s="233"/>
    </row>
    <row r="92" spans="1:25" x14ac:dyDescent="0.35">
      <c r="A92" s="197">
        <v>12</v>
      </c>
      <c r="B92" s="513"/>
      <c r="C92" s="514"/>
      <c r="D92" s="194"/>
      <c r="E92" s="109"/>
      <c r="F92" s="109"/>
      <c r="G92" s="109"/>
      <c r="H92" s="109"/>
      <c r="I92" s="109"/>
      <c r="J92" s="109"/>
      <c r="K92" s="109"/>
      <c r="L92" s="109"/>
      <c r="M92" s="109"/>
      <c r="N92" s="109"/>
      <c r="O92" s="109"/>
      <c r="P92" s="233"/>
      <c r="Q92" s="233"/>
      <c r="R92" s="109"/>
      <c r="S92" s="109"/>
      <c r="T92" s="109"/>
      <c r="U92" s="233"/>
      <c r="V92" s="234"/>
      <c r="W92" s="109"/>
      <c r="X92" s="109"/>
      <c r="Y92" s="233"/>
    </row>
    <row r="93" spans="1:25" x14ac:dyDescent="0.35">
      <c r="A93" s="197">
        <v>13</v>
      </c>
      <c r="B93" s="513"/>
      <c r="C93" s="514"/>
      <c r="D93" s="194"/>
      <c r="E93" s="109"/>
      <c r="F93" s="109"/>
      <c r="G93" s="109"/>
      <c r="H93" s="109"/>
      <c r="I93" s="109"/>
      <c r="J93" s="109"/>
      <c r="K93" s="109"/>
      <c r="L93" s="109"/>
      <c r="M93" s="109"/>
      <c r="N93" s="109"/>
      <c r="O93" s="109"/>
      <c r="P93" s="233"/>
      <c r="Q93" s="233"/>
      <c r="R93" s="109"/>
      <c r="S93" s="109"/>
      <c r="T93" s="109"/>
      <c r="U93" s="233"/>
      <c r="V93" s="234"/>
      <c r="W93" s="109"/>
      <c r="X93" s="109"/>
      <c r="Y93" s="233"/>
    </row>
    <row r="94" spans="1:25" x14ac:dyDescent="0.35">
      <c r="A94" s="197">
        <v>14</v>
      </c>
      <c r="B94" s="513"/>
      <c r="C94" s="514"/>
      <c r="D94" s="194"/>
      <c r="E94" s="109"/>
      <c r="F94" s="109"/>
      <c r="G94" s="109"/>
      <c r="H94" s="109"/>
      <c r="I94" s="109"/>
      <c r="J94" s="109"/>
      <c r="K94" s="109"/>
      <c r="L94" s="109"/>
      <c r="M94" s="109"/>
      <c r="N94" s="109"/>
      <c r="O94" s="109"/>
      <c r="P94" s="233"/>
      <c r="Q94" s="233"/>
      <c r="R94" s="109"/>
      <c r="S94" s="109"/>
      <c r="T94" s="109"/>
      <c r="U94" s="233"/>
      <c r="V94" s="234"/>
      <c r="W94" s="109"/>
      <c r="X94" s="109"/>
      <c r="Y94" s="233"/>
    </row>
    <row r="95" spans="1:25" x14ac:dyDescent="0.35">
      <c r="A95" s="197">
        <v>15</v>
      </c>
      <c r="B95" s="513"/>
      <c r="C95" s="514"/>
      <c r="D95" s="194"/>
      <c r="E95" s="109"/>
      <c r="F95" s="109"/>
      <c r="G95" s="109"/>
      <c r="H95" s="109"/>
      <c r="I95" s="109"/>
      <c r="J95" s="109"/>
      <c r="K95" s="109"/>
      <c r="L95" s="109"/>
      <c r="M95" s="109"/>
      <c r="N95" s="109"/>
      <c r="O95" s="109"/>
      <c r="P95" s="233"/>
      <c r="Q95" s="233"/>
      <c r="R95" s="109"/>
      <c r="S95" s="109"/>
      <c r="T95" s="109"/>
      <c r="U95" s="233"/>
      <c r="V95" s="234"/>
      <c r="W95" s="109"/>
      <c r="X95" s="109"/>
      <c r="Y95" s="233"/>
    </row>
    <row r="96" spans="1:25" x14ac:dyDescent="0.35">
      <c r="A96" s="197">
        <v>16</v>
      </c>
      <c r="B96" s="513"/>
      <c r="C96" s="514"/>
      <c r="D96" s="194"/>
      <c r="E96" s="109"/>
      <c r="F96" s="109"/>
      <c r="G96" s="109"/>
      <c r="H96" s="109"/>
      <c r="I96" s="109"/>
      <c r="J96" s="109"/>
      <c r="K96" s="109"/>
      <c r="L96" s="109"/>
      <c r="M96" s="109"/>
      <c r="N96" s="109"/>
      <c r="O96" s="109"/>
      <c r="P96" s="233"/>
      <c r="Q96" s="233"/>
      <c r="R96" s="109"/>
      <c r="S96" s="109"/>
      <c r="T96" s="109"/>
      <c r="U96" s="233"/>
      <c r="V96" s="234"/>
      <c r="W96" s="109"/>
      <c r="X96" s="109"/>
      <c r="Y96" s="233"/>
    </row>
    <row r="97" spans="1:25" x14ac:dyDescent="0.35">
      <c r="A97" s="197">
        <v>17</v>
      </c>
      <c r="B97" s="513"/>
      <c r="C97" s="514"/>
      <c r="D97" s="194"/>
      <c r="E97" s="109"/>
      <c r="F97" s="109"/>
      <c r="G97" s="109"/>
      <c r="H97" s="109"/>
      <c r="I97" s="109"/>
      <c r="J97" s="109"/>
      <c r="K97" s="109"/>
      <c r="L97" s="109"/>
      <c r="M97" s="109"/>
      <c r="N97" s="109"/>
      <c r="O97" s="109"/>
      <c r="P97" s="233"/>
      <c r="Q97" s="233"/>
      <c r="R97" s="109"/>
      <c r="S97" s="109"/>
      <c r="T97" s="109"/>
      <c r="U97" s="233"/>
      <c r="V97" s="234"/>
      <c r="W97" s="109"/>
      <c r="X97" s="109"/>
      <c r="Y97" s="233"/>
    </row>
    <row r="98" spans="1:25" x14ac:dyDescent="0.35">
      <c r="A98" s="197">
        <v>18</v>
      </c>
      <c r="B98" s="513"/>
      <c r="C98" s="514"/>
      <c r="D98" s="194"/>
      <c r="E98" s="109"/>
      <c r="F98" s="109"/>
      <c r="G98" s="109"/>
      <c r="H98" s="109"/>
      <c r="I98" s="109"/>
      <c r="J98" s="109"/>
      <c r="K98" s="109"/>
      <c r="L98" s="109"/>
      <c r="M98" s="109"/>
      <c r="N98" s="109"/>
      <c r="O98" s="109"/>
      <c r="P98" s="233"/>
      <c r="Q98" s="233"/>
      <c r="R98" s="109"/>
      <c r="S98" s="109"/>
      <c r="T98" s="109"/>
      <c r="U98" s="233"/>
      <c r="V98" s="234"/>
      <c r="W98" s="109"/>
      <c r="X98" s="109"/>
      <c r="Y98" s="233"/>
    </row>
    <row r="99" spans="1:25" x14ac:dyDescent="0.35">
      <c r="A99" s="197">
        <v>19</v>
      </c>
      <c r="B99" s="513"/>
      <c r="C99" s="514"/>
      <c r="D99" s="194"/>
      <c r="E99" s="109"/>
      <c r="F99" s="109"/>
      <c r="G99" s="109"/>
      <c r="H99" s="109"/>
      <c r="I99" s="109"/>
      <c r="J99" s="109"/>
      <c r="K99" s="109"/>
      <c r="L99" s="109"/>
      <c r="M99" s="109"/>
      <c r="N99" s="109"/>
      <c r="O99" s="109"/>
      <c r="P99" s="233"/>
      <c r="Q99" s="233"/>
      <c r="R99" s="109"/>
      <c r="S99" s="109"/>
      <c r="T99" s="109"/>
      <c r="U99" s="233"/>
      <c r="V99" s="234"/>
      <c r="W99" s="109"/>
      <c r="X99" s="109"/>
      <c r="Y99" s="233"/>
    </row>
    <row r="100" spans="1:25" x14ac:dyDescent="0.35">
      <c r="A100" s="197">
        <v>20</v>
      </c>
      <c r="B100" s="513"/>
      <c r="C100" s="514"/>
      <c r="D100" s="194"/>
      <c r="E100" s="109"/>
      <c r="F100" s="109"/>
      <c r="G100" s="109"/>
      <c r="H100" s="109"/>
      <c r="I100" s="109"/>
      <c r="J100" s="109"/>
      <c r="K100" s="109"/>
      <c r="L100" s="109"/>
      <c r="M100" s="109"/>
      <c r="N100" s="109"/>
      <c r="O100" s="109"/>
      <c r="P100" s="233"/>
      <c r="Q100" s="233"/>
      <c r="R100" s="109"/>
      <c r="S100" s="109"/>
      <c r="T100" s="109"/>
      <c r="U100" s="233"/>
      <c r="V100" s="234"/>
      <c r="W100" s="109"/>
      <c r="X100" s="109"/>
      <c r="Y100" s="233"/>
    </row>
    <row r="101" spans="1:25" x14ac:dyDescent="0.35">
      <c r="A101" s="197">
        <v>21</v>
      </c>
      <c r="B101" s="513"/>
      <c r="C101" s="514"/>
      <c r="D101" s="194"/>
      <c r="E101" s="109"/>
      <c r="F101" s="109"/>
      <c r="G101" s="109"/>
      <c r="H101" s="109"/>
      <c r="I101" s="109"/>
      <c r="J101" s="109"/>
      <c r="K101" s="109"/>
      <c r="L101" s="109"/>
      <c r="M101" s="109"/>
      <c r="N101" s="109"/>
      <c r="O101" s="109"/>
      <c r="P101" s="233"/>
      <c r="Q101" s="233"/>
      <c r="R101" s="109"/>
      <c r="S101" s="109"/>
      <c r="T101" s="109"/>
      <c r="U101" s="233"/>
      <c r="V101" s="234"/>
      <c r="W101" s="109"/>
      <c r="X101" s="109"/>
      <c r="Y101" s="233"/>
    </row>
    <row r="102" spans="1:25" x14ac:dyDescent="0.35">
      <c r="A102" s="197">
        <v>22</v>
      </c>
      <c r="B102" s="513"/>
      <c r="C102" s="514"/>
      <c r="D102" s="194"/>
      <c r="E102" s="109"/>
      <c r="F102" s="109"/>
      <c r="G102" s="109"/>
      <c r="H102" s="109"/>
      <c r="I102" s="109"/>
      <c r="J102" s="109"/>
      <c r="K102" s="109"/>
      <c r="L102" s="109"/>
      <c r="M102" s="109"/>
      <c r="N102" s="109"/>
      <c r="O102" s="109"/>
      <c r="P102" s="233"/>
      <c r="Q102" s="233"/>
      <c r="R102" s="109"/>
      <c r="S102" s="109"/>
      <c r="T102" s="109"/>
      <c r="U102" s="233"/>
      <c r="V102" s="234"/>
      <c r="W102" s="109"/>
      <c r="X102" s="109"/>
      <c r="Y102" s="233"/>
    </row>
    <row r="103" spans="1:25" x14ac:dyDescent="0.35">
      <c r="A103" s="197">
        <v>23</v>
      </c>
      <c r="B103" s="513"/>
      <c r="C103" s="514"/>
      <c r="D103" s="194"/>
      <c r="E103" s="109"/>
      <c r="F103" s="109"/>
      <c r="G103" s="109"/>
      <c r="H103" s="109"/>
      <c r="I103" s="109"/>
      <c r="J103" s="109"/>
      <c r="K103" s="109"/>
      <c r="L103" s="109"/>
      <c r="M103" s="109"/>
      <c r="N103" s="109"/>
      <c r="O103" s="109"/>
      <c r="P103" s="233"/>
      <c r="Q103" s="233"/>
      <c r="R103" s="109"/>
      <c r="S103" s="109"/>
      <c r="T103" s="109"/>
      <c r="U103" s="233"/>
      <c r="V103" s="234"/>
      <c r="W103" s="109"/>
      <c r="X103" s="109"/>
      <c r="Y103" s="233"/>
    </row>
    <row r="104" spans="1:25" x14ac:dyDescent="0.35">
      <c r="A104" s="197">
        <v>24</v>
      </c>
      <c r="B104" s="513"/>
      <c r="C104" s="514"/>
      <c r="D104" s="194"/>
      <c r="E104" s="109"/>
      <c r="F104" s="109"/>
      <c r="G104" s="109"/>
      <c r="H104" s="109"/>
      <c r="I104" s="109"/>
      <c r="J104" s="109"/>
      <c r="K104" s="109"/>
      <c r="L104" s="109"/>
      <c r="M104" s="109"/>
      <c r="N104" s="109"/>
      <c r="O104" s="109"/>
      <c r="P104" s="233"/>
      <c r="Q104" s="233"/>
      <c r="R104" s="109"/>
      <c r="S104" s="109"/>
      <c r="T104" s="109"/>
      <c r="U104" s="233"/>
      <c r="V104" s="234"/>
      <c r="W104" s="109"/>
      <c r="X104" s="109"/>
      <c r="Y104" s="233"/>
    </row>
    <row r="105" spans="1:25" x14ac:dyDescent="0.35">
      <c r="A105" s="197">
        <v>25</v>
      </c>
      <c r="B105" s="513"/>
      <c r="C105" s="514"/>
      <c r="D105" s="194"/>
      <c r="E105" s="109"/>
      <c r="F105" s="109"/>
      <c r="G105" s="109"/>
      <c r="H105" s="109"/>
      <c r="I105" s="109"/>
      <c r="J105" s="109"/>
      <c r="K105" s="109"/>
      <c r="L105" s="109"/>
      <c r="M105" s="109"/>
      <c r="N105" s="109"/>
      <c r="O105" s="109"/>
      <c r="P105" s="233"/>
      <c r="Q105" s="233"/>
      <c r="R105" s="109"/>
      <c r="S105" s="109"/>
      <c r="T105" s="109"/>
      <c r="U105" s="233"/>
      <c r="V105" s="234"/>
      <c r="W105" s="109"/>
      <c r="X105" s="109"/>
      <c r="Y105" s="233"/>
    </row>
    <row r="106" spans="1:25" x14ac:dyDescent="0.35">
      <c r="A106" s="197">
        <v>26</v>
      </c>
      <c r="B106" s="513"/>
      <c r="C106" s="514"/>
      <c r="D106" s="194"/>
      <c r="E106" s="109"/>
      <c r="F106" s="109"/>
      <c r="G106" s="109"/>
      <c r="H106" s="109"/>
      <c r="I106" s="109"/>
      <c r="J106" s="109"/>
      <c r="K106" s="109"/>
      <c r="L106" s="109"/>
      <c r="M106" s="109"/>
      <c r="N106" s="109"/>
      <c r="O106" s="109"/>
      <c r="P106" s="233"/>
      <c r="Q106" s="233"/>
      <c r="R106" s="109"/>
      <c r="S106" s="109"/>
      <c r="T106" s="109"/>
      <c r="U106" s="233"/>
      <c r="V106" s="234"/>
      <c r="W106" s="109"/>
      <c r="X106" s="109"/>
      <c r="Y106" s="233"/>
    </row>
    <row r="107" spans="1:25" x14ac:dyDescent="0.35">
      <c r="A107" s="197">
        <v>27</v>
      </c>
      <c r="B107" s="513"/>
      <c r="C107" s="514"/>
      <c r="D107" s="194"/>
      <c r="E107" s="109"/>
      <c r="F107" s="109"/>
      <c r="G107" s="109"/>
      <c r="H107" s="109"/>
      <c r="I107" s="109"/>
      <c r="J107" s="109"/>
      <c r="K107" s="109"/>
      <c r="L107" s="109"/>
      <c r="M107" s="109"/>
      <c r="N107" s="109"/>
      <c r="O107" s="109"/>
      <c r="P107" s="233"/>
      <c r="Q107" s="233"/>
      <c r="R107" s="109"/>
      <c r="S107" s="109"/>
      <c r="T107" s="109"/>
      <c r="U107" s="233"/>
      <c r="V107" s="234"/>
      <c r="W107" s="109"/>
      <c r="X107" s="109"/>
      <c r="Y107" s="233"/>
    </row>
    <row r="108" spans="1:25" x14ac:dyDescent="0.35">
      <c r="A108" s="197">
        <v>28</v>
      </c>
      <c r="B108" s="513"/>
      <c r="C108" s="514"/>
      <c r="D108" s="194"/>
      <c r="E108" s="109"/>
      <c r="F108" s="109"/>
      <c r="G108" s="109"/>
      <c r="H108" s="109"/>
      <c r="I108" s="109"/>
      <c r="J108" s="109"/>
      <c r="K108" s="109"/>
      <c r="L108" s="109"/>
      <c r="M108" s="109"/>
      <c r="N108" s="109"/>
      <c r="O108" s="109"/>
      <c r="P108" s="233"/>
      <c r="Q108" s="233"/>
      <c r="R108" s="109"/>
      <c r="S108" s="109"/>
      <c r="T108" s="109"/>
      <c r="U108" s="233"/>
      <c r="V108" s="234"/>
      <c r="W108" s="109"/>
      <c r="X108" s="109"/>
      <c r="Y108" s="233"/>
    </row>
    <row r="109" spans="1:25" x14ac:dyDescent="0.35">
      <c r="A109" s="197">
        <v>29</v>
      </c>
      <c r="B109" s="513"/>
      <c r="C109" s="514"/>
      <c r="D109" s="194"/>
      <c r="E109" s="109"/>
      <c r="F109" s="109"/>
      <c r="G109" s="109"/>
      <c r="H109" s="109"/>
      <c r="I109" s="109"/>
      <c r="J109" s="109"/>
      <c r="K109" s="109"/>
      <c r="L109" s="109"/>
      <c r="M109" s="109"/>
      <c r="N109" s="109"/>
      <c r="O109" s="109"/>
      <c r="P109" s="233"/>
      <c r="Q109" s="233"/>
      <c r="R109" s="109"/>
      <c r="S109" s="109"/>
      <c r="T109" s="109"/>
      <c r="U109" s="233"/>
      <c r="V109" s="234"/>
      <c r="W109" s="109"/>
      <c r="X109" s="109"/>
      <c r="Y109" s="233"/>
    </row>
    <row r="110" spans="1:25" x14ac:dyDescent="0.35">
      <c r="A110" s="197">
        <v>30</v>
      </c>
      <c r="B110" s="513"/>
      <c r="C110" s="514"/>
      <c r="D110" s="194"/>
      <c r="E110" s="109"/>
      <c r="F110" s="109"/>
      <c r="G110" s="109"/>
      <c r="H110" s="109"/>
      <c r="I110" s="109"/>
      <c r="J110" s="109"/>
      <c r="K110" s="109"/>
      <c r="L110" s="109"/>
      <c r="M110" s="109"/>
      <c r="N110" s="109"/>
      <c r="O110" s="109"/>
      <c r="P110" s="233"/>
      <c r="Q110" s="233"/>
      <c r="R110" s="109"/>
      <c r="S110" s="109"/>
      <c r="T110" s="109"/>
      <c r="U110" s="233"/>
      <c r="V110" s="234"/>
      <c r="W110" s="109"/>
      <c r="X110" s="109"/>
      <c r="Y110" s="233"/>
    </row>
    <row r="111" spans="1:25" x14ac:dyDescent="0.35">
      <c r="A111" s="197">
        <v>31</v>
      </c>
      <c r="B111" s="513"/>
      <c r="C111" s="514"/>
      <c r="D111" s="194"/>
      <c r="E111" s="109"/>
      <c r="F111" s="109"/>
      <c r="G111" s="109"/>
      <c r="H111" s="109"/>
      <c r="I111" s="109"/>
      <c r="J111" s="109"/>
      <c r="K111" s="109"/>
      <c r="L111" s="109"/>
      <c r="M111" s="109"/>
      <c r="N111" s="109"/>
      <c r="O111" s="109"/>
      <c r="P111" s="233"/>
      <c r="Q111" s="233"/>
      <c r="R111" s="109"/>
      <c r="S111" s="109"/>
      <c r="T111" s="109"/>
      <c r="U111" s="233"/>
      <c r="V111" s="234"/>
      <c r="W111" s="109"/>
      <c r="X111" s="109"/>
      <c r="Y111" s="233"/>
    </row>
    <row r="112" spans="1:25" x14ac:dyDescent="0.35">
      <c r="A112" s="197">
        <v>32</v>
      </c>
      <c r="B112" s="513"/>
      <c r="C112" s="514"/>
      <c r="D112" s="194"/>
      <c r="E112" s="109"/>
      <c r="F112" s="109"/>
      <c r="G112" s="109"/>
      <c r="H112" s="109"/>
      <c r="I112" s="109"/>
      <c r="J112" s="109"/>
      <c r="K112" s="109"/>
      <c r="L112" s="109"/>
      <c r="M112" s="109"/>
      <c r="N112" s="109"/>
      <c r="O112" s="109"/>
      <c r="P112" s="233"/>
      <c r="Q112" s="233"/>
      <c r="R112" s="109"/>
      <c r="S112" s="109"/>
      <c r="T112" s="109"/>
      <c r="U112" s="233"/>
      <c r="V112" s="234"/>
      <c r="W112" s="109"/>
      <c r="X112" s="109"/>
      <c r="Y112" s="233"/>
    </row>
    <row r="113" spans="1:25" x14ac:dyDescent="0.35">
      <c r="A113" s="197">
        <v>33</v>
      </c>
      <c r="B113" s="513"/>
      <c r="C113" s="514"/>
      <c r="D113" s="194"/>
      <c r="E113" s="109"/>
      <c r="F113" s="109"/>
      <c r="G113" s="109"/>
      <c r="H113" s="109"/>
      <c r="I113" s="109"/>
      <c r="J113" s="109"/>
      <c r="K113" s="109"/>
      <c r="L113" s="109"/>
      <c r="M113" s="109"/>
      <c r="N113" s="109"/>
      <c r="O113" s="109"/>
      <c r="P113" s="233"/>
      <c r="Q113" s="233"/>
      <c r="R113" s="109"/>
      <c r="S113" s="109"/>
      <c r="T113" s="109"/>
      <c r="U113" s="233"/>
      <c r="V113" s="234"/>
      <c r="W113" s="109"/>
      <c r="X113" s="109"/>
      <c r="Y113" s="233"/>
    </row>
    <row r="114" spans="1:25" x14ac:dyDescent="0.35">
      <c r="A114" s="197">
        <v>34</v>
      </c>
      <c r="B114" s="513"/>
      <c r="C114" s="514"/>
      <c r="D114" s="194"/>
      <c r="E114" s="109"/>
      <c r="F114" s="109"/>
      <c r="G114" s="109"/>
      <c r="H114" s="109"/>
      <c r="I114" s="109"/>
      <c r="J114" s="109"/>
      <c r="K114" s="109"/>
      <c r="L114" s="109"/>
      <c r="M114" s="109"/>
      <c r="N114" s="109"/>
      <c r="O114" s="109"/>
      <c r="P114" s="233"/>
      <c r="Q114" s="233"/>
      <c r="R114" s="109"/>
      <c r="S114" s="109"/>
      <c r="T114" s="109"/>
      <c r="U114" s="233"/>
      <c r="V114" s="234"/>
      <c r="W114" s="109"/>
      <c r="X114" s="109"/>
      <c r="Y114" s="233"/>
    </row>
    <row r="115" spans="1:25" x14ac:dyDescent="0.35">
      <c r="A115" s="197">
        <v>35</v>
      </c>
      <c r="B115" s="513"/>
      <c r="C115" s="514"/>
      <c r="D115" s="194"/>
      <c r="E115" s="109"/>
      <c r="F115" s="109"/>
      <c r="G115" s="109"/>
      <c r="H115" s="109"/>
      <c r="I115" s="109"/>
      <c r="J115" s="109"/>
      <c r="K115" s="109"/>
      <c r="L115" s="109"/>
      <c r="M115" s="109"/>
      <c r="N115" s="109"/>
      <c r="O115" s="109"/>
      <c r="P115" s="233"/>
      <c r="Q115" s="233"/>
      <c r="R115" s="109"/>
      <c r="S115" s="109"/>
      <c r="T115" s="109"/>
      <c r="U115" s="233"/>
      <c r="V115" s="234"/>
      <c r="W115" s="109"/>
      <c r="X115" s="109"/>
      <c r="Y115" s="233"/>
    </row>
    <row r="116" spans="1:25" x14ac:dyDescent="0.35">
      <c r="A116" s="197">
        <v>36</v>
      </c>
      <c r="B116" s="513"/>
      <c r="C116" s="514"/>
      <c r="D116" s="194"/>
      <c r="E116" s="109"/>
      <c r="F116" s="109"/>
      <c r="G116" s="109"/>
      <c r="H116" s="109"/>
      <c r="I116" s="109"/>
      <c r="J116" s="109"/>
      <c r="K116" s="109"/>
      <c r="L116" s="109"/>
      <c r="M116" s="109"/>
      <c r="N116" s="109"/>
      <c r="O116" s="109"/>
      <c r="P116" s="233"/>
      <c r="Q116" s="233"/>
      <c r="R116" s="109"/>
      <c r="S116" s="109"/>
      <c r="T116" s="109"/>
      <c r="U116" s="233"/>
      <c r="V116" s="234"/>
      <c r="W116" s="109"/>
      <c r="X116" s="109"/>
      <c r="Y116" s="233"/>
    </row>
    <row r="117" spans="1:25" x14ac:dyDescent="0.35">
      <c r="A117" s="197">
        <v>37</v>
      </c>
      <c r="B117" s="513"/>
      <c r="C117" s="514"/>
      <c r="D117" s="194"/>
      <c r="E117" s="109"/>
      <c r="F117" s="109"/>
      <c r="G117" s="109"/>
      <c r="H117" s="109"/>
      <c r="I117" s="109"/>
      <c r="J117" s="109"/>
      <c r="K117" s="109"/>
      <c r="L117" s="109"/>
      <c r="M117" s="109"/>
      <c r="N117" s="109"/>
      <c r="O117" s="109"/>
      <c r="P117" s="233"/>
      <c r="Q117" s="233"/>
      <c r="R117" s="109"/>
      <c r="S117" s="109"/>
      <c r="T117" s="109"/>
      <c r="U117" s="233"/>
      <c r="V117" s="234"/>
      <c r="W117" s="109"/>
      <c r="X117" s="109"/>
      <c r="Y117" s="233"/>
    </row>
    <row r="118" spans="1:25" x14ac:dyDescent="0.35">
      <c r="A118" s="197">
        <v>38</v>
      </c>
      <c r="B118" s="513"/>
      <c r="C118" s="514"/>
      <c r="D118" s="194"/>
      <c r="E118" s="109"/>
      <c r="F118" s="109"/>
      <c r="G118" s="109"/>
      <c r="H118" s="109"/>
      <c r="I118" s="109"/>
      <c r="J118" s="109"/>
      <c r="K118" s="109"/>
      <c r="L118" s="109"/>
      <c r="M118" s="109"/>
      <c r="N118" s="109"/>
      <c r="O118" s="109"/>
      <c r="P118" s="233"/>
      <c r="Q118" s="233"/>
      <c r="R118" s="109"/>
      <c r="S118" s="109"/>
      <c r="T118" s="109"/>
      <c r="U118" s="233"/>
      <c r="V118" s="234"/>
      <c r="W118" s="109"/>
      <c r="X118" s="109"/>
      <c r="Y118" s="233"/>
    </row>
    <row r="119" spans="1:25" x14ac:dyDescent="0.35">
      <c r="A119" s="197">
        <v>39</v>
      </c>
      <c r="B119" s="513"/>
      <c r="C119" s="514"/>
      <c r="D119" s="194"/>
      <c r="E119" s="109"/>
      <c r="F119" s="109"/>
      <c r="G119" s="109"/>
      <c r="H119" s="109"/>
      <c r="I119" s="109"/>
      <c r="J119" s="109"/>
      <c r="K119" s="109"/>
      <c r="L119" s="109"/>
      <c r="M119" s="109"/>
      <c r="N119" s="109"/>
      <c r="O119" s="109"/>
      <c r="P119" s="233"/>
      <c r="Q119" s="233"/>
      <c r="R119" s="109"/>
      <c r="S119" s="109"/>
      <c r="T119" s="109"/>
      <c r="U119" s="233"/>
      <c r="V119" s="234"/>
      <c r="W119" s="109"/>
      <c r="X119" s="109"/>
      <c r="Y119" s="233"/>
    </row>
    <row r="120" spans="1:25" x14ac:dyDescent="0.35">
      <c r="A120" s="197">
        <v>40</v>
      </c>
      <c r="B120" s="513"/>
      <c r="C120" s="514"/>
      <c r="D120" s="194"/>
      <c r="E120" s="109"/>
      <c r="F120" s="109"/>
      <c r="G120" s="109"/>
      <c r="H120" s="109"/>
      <c r="I120" s="109"/>
      <c r="J120" s="109"/>
      <c r="K120" s="109"/>
      <c r="L120" s="109"/>
      <c r="M120" s="109"/>
      <c r="N120" s="109"/>
      <c r="O120" s="109"/>
      <c r="P120" s="233"/>
      <c r="Q120" s="233"/>
      <c r="R120" s="109"/>
      <c r="S120" s="109"/>
      <c r="T120" s="109"/>
      <c r="U120" s="233"/>
      <c r="V120" s="234"/>
      <c r="W120" s="109"/>
      <c r="X120" s="109"/>
      <c r="Y120" s="233"/>
    </row>
    <row r="121" spans="1:25" x14ac:dyDescent="0.35">
      <c r="A121" s="197">
        <v>41</v>
      </c>
      <c r="B121" s="513"/>
      <c r="C121" s="514"/>
      <c r="D121" s="194"/>
      <c r="E121" s="109"/>
      <c r="F121" s="109"/>
      <c r="G121" s="109"/>
      <c r="H121" s="109"/>
      <c r="I121" s="109"/>
      <c r="J121" s="109"/>
      <c r="K121" s="109"/>
      <c r="L121" s="109"/>
      <c r="M121" s="109"/>
      <c r="N121" s="109"/>
      <c r="O121" s="109"/>
      <c r="P121" s="233"/>
      <c r="Q121" s="233"/>
      <c r="R121" s="109"/>
      <c r="S121" s="109"/>
      <c r="T121" s="109"/>
      <c r="U121" s="233"/>
      <c r="V121" s="234"/>
      <c r="W121" s="109"/>
      <c r="X121" s="109"/>
      <c r="Y121" s="233"/>
    </row>
    <row r="122" spans="1:25" x14ac:dyDescent="0.35">
      <c r="A122" s="197">
        <v>42</v>
      </c>
      <c r="B122" s="513"/>
      <c r="C122" s="514"/>
      <c r="D122" s="194"/>
      <c r="E122" s="109"/>
      <c r="F122" s="109"/>
      <c r="G122" s="109"/>
      <c r="H122" s="109"/>
      <c r="I122" s="109"/>
      <c r="J122" s="109"/>
      <c r="K122" s="109"/>
      <c r="L122" s="109"/>
      <c r="M122" s="109"/>
      <c r="N122" s="109"/>
      <c r="O122" s="109"/>
      <c r="P122" s="233"/>
      <c r="Q122" s="233"/>
      <c r="R122" s="109"/>
      <c r="S122" s="109"/>
      <c r="T122" s="109"/>
      <c r="U122" s="233"/>
      <c r="V122" s="234"/>
      <c r="W122" s="109"/>
      <c r="X122" s="109"/>
      <c r="Y122" s="233"/>
    </row>
    <row r="123" spans="1:25" x14ac:dyDescent="0.35">
      <c r="A123" s="197">
        <v>43</v>
      </c>
      <c r="B123" s="513"/>
      <c r="C123" s="514"/>
      <c r="D123" s="194"/>
      <c r="E123" s="109"/>
      <c r="F123" s="109"/>
      <c r="G123" s="109"/>
      <c r="H123" s="109"/>
      <c r="I123" s="109"/>
      <c r="J123" s="109"/>
      <c r="K123" s="109"/>
      <c r="L123" s="109"/>
      <c r="M123" s="109"/>
      <c r="N123" s="109"/>
      <c r="O123" s="109"/>
      <c r="P123" s="233"/>
      <c r="Q123" s="233"/>
      <c r="R123" s="109"/>
      <c r="S123" s="109"/>
      <c r="T123" s="109"/>
      <c r="U123" s="233"/>
      <c r="V123" s="234"/>
      <c r="W123" s="109"/>
      <c r="X123" s="109"/>
      <c r="Y123" s="233"/>
    </row>
    <row r="124" spans="1:25" x14ac:dyDescent="0.35">
      <c r="A124" s="197">
        <v>44</v>
      </c>
      <c r="B124" s="513"/>
      <c r="C124" s="514"/>
      <c r="D124" s="194"/>
      <c r="E124" s="109"/>
      <c r="F124" s="109"/>
      <c r="G124" s="109"/>
      <c r="H124" s="109"/>
      <c r="I124" s="109"/>
      <c r="J124" s="109"/>
      <c r="K124" s="109"/>
      <c r="L124" s="109"/>
      <c r="M124" s="109"/>
      <c r="N124" s="109"/>
      <c r="O124" s="109"/>
      <c r="P124" s="233"/>
      <c r="Q124" s="233"/>
      <c r="R124" s="109"/>
      <c r="S124" s="109"/>
      <c r="T124" s="109"/>
      <c r="U124" s="233"/>
      <c r="V124" s="234"/>
      <c r="W124" s="109"/>
      <c r="X124" s="109"/>
      <c r="Y124" s="233"/>
    </row>
    <row r="125" spans="1:25" x14ac:dyDescent="0.35">
      <c r="A125" s="197">
        <v>45</v>
      </c>
      <c r="B125" s="513"/>
      <c r="C125" s="514"/>
      <c r="D125" s="194"/>
      <c r="E125" s="109"/>
      <c r="F125" s="109"/>
      <c r="G125" s="109"/>
      <c r="H125" s="109"/>
      <c r="I125" s="109"/>
      <c r="J125" s="109"/>
      <c r="K125" s="109"/>
      <c r="L125" s="109"/>
      <c r="M125" s="109"/>
      <c r="N125" s="109"/>
      <c r="O125" s="109"/>
      <c r="P125" s="233"/>
      <c r="Q125" s="233"/>
      <c r="R125" s="109"/>
      <c r="S125" s="109"/>
      <c r="T125" s="109"/>
      <c r="U125" s="233"/>
      <c r="V125" s="234"/>
      <c r="W125" s="109"/>
      <c r="X125" s="109"/>
      <c r="Y125" s="233"/>
    </row>
    <row r="126" spans="1:25" x14ac:dyDescent="0.35">
      <c r="A126" s="197">
        <v>46</v>
      </c>
      <c r="B126" s="513"/>
      <c r="C126" s="514"/>
      <c r="D126" s="194"/>
      <c r="E126" s="109"/>
      <c r="F126" s="109"/>
      <c r="G126" s="109"/>
      <c r="H126" s="109"/>
      <c r="I126" s="109"/>
      <c r="J126" s="109"/>
      <c r="K126" s="109"/>
      <c r="L126" s="109"/>
      <c r="M126" s="109"/>
      <c r="N126" s="109"/>
      <c r="O126" s="109"/>
      <c r="P126" s="233"/>
      <c r="Q126" s="233"/>
      <c r="R126" s="109"/>
      <c r="S126" s="109"/>
      <c r="T126" s="109"/>
      <c r="U126" s="233"/>
      <c r="V126" s="234"/>
      <c r="W126" s="109"/>
      <c r="X126" s="109"/>
      <c r="Y126" s="233"/>
    </row>
    <row r="127" spans="1:25" x14ac:dyDescent="0.35">
      <c r="A127" s="197">
        <v>47</v>
      </c>
      <c r="B127" s="513"/>
      <c r="C127" s="514"/>
      <c r="D127" s="194"/>
      <c r="E127" s="109"/>
      <c r="F127" s="109"/>
      <c r="G127" s="109"/>
      <c r="H127" s="109"/>
      <c r="I127" s="109"/>
      <c r="J127" s="109"/>
      <c r="K127" s="109"/>
      <c r="L127" s="109"/>
      <c r="M127" s="109"/>
      <c r="N127" s="109"/>
      <c r="O127" s="109"/>
      <c r="P127" s="233"/>
      <c r="Q127" s="233"/>
      <c r="R127" s="109"/>
      <c r="S127" s="109"/>
      <c r="T127" s="109"/>
      <c r="U127" s="233"/>
      <c r="V127" s="234"/>
      <c r="W127" s="109"/>
      <c r="X127" s="109"/>
      <c r="Y127" s="233"/>
    </row>
    <row r="128" spans="1:25" x14ac:dyDescent="0.35">
      <c r="A128" s="197">
        <v>48</v>
      </c>
      <c r="B128" s="513"/>
      <c r="C128" s="514"/>
      <c r="D128" s="194"/>
      <c r="E128" s="109"/>
      <c r="F128" s="109"/>
      <c r="G128" s="109"/>
      <c r="H128" s="109"/>
      <c r="I128" s="109"/>
      <c r="J128" s="109"/>
      <c r="K128" s="109"/>
      <c r="L128" s="109"/>
      <c r="M128" s="109"/>
      <c r="N128" s="109"/>
      <c r="O128" s="109"/>
      <c r="P128" s="233"/>
      <c r="Q128" s="233"/>
      <c r="R128" s="109"/>
      <c r="S128" s="109"/>
      <c r="T128" s="109"/>
      <c r="U128" s="233"/>
      <c r="V128" s="234"/>
      <c r="W128" s="109"/>
      <c r="X128" s="109"/>
      <c r="Y128" s="233"/>
    </row>
    <row r="129" spans="1:25" x14ac:dyDescent="0.35">
      <c r="A129" s="197">
        <v>49</v>
      </c>
      <c r="B129" s="513"/>
      <c r="C129" s="514"/>
      <c r="D129" s="194"/>
      <c r="E129" s="109"/>
      <c r="F129" s="109"/>
      <c r="G129" s="109"/>
      <c r="H129" s="109"/>
      <c r="I129" s="109"/>
      <c r="J129" s="109"/>
      <c r="K129" s="109"/>
      <c r="L129" s="109"/>
      <c r="M129" s="109"/>
      <c r="N129" s="109"/>
      <c r="O129" s="109"/>
      <c r="P129" s="233"/>
      <c r="Q129" s="233"/>
      <c r="R129" s="109"/>
      <c r="S129" s="109"/>
      <c r="T129" s="109"/>
      <c r="U129" s="233"/>
      <c r="V129" s="234"/>
      <c r="W129" s="109"/>
      <c r="X129" s="109"/>
      <c r="Y129" s="233"/>
    </row>
    <row r="130" spans="1:25" x14ac:dyDescent="0.35">
      <c r="A130" s="197">
        <v>50</v>
      </c>
      <c r="B130" s="513"/>
      <c r="C130" s="514"/>
      <c r="D130" s="194"/>
      <c r="E130" s="109"/>
      <c r="F130" s="109"/>
      <c r="G130" s="109"/>
      <c r="H130" s="109"/>
      <c r="I130" s="109"/>
      <c r="J130" s="109"/>
      <c r="K130" s="109"/>
      <c r="L130" s="109"/>
      <c r="M130" s="109"/>
      <c r="N130" s="109"/>
      <c r="O130" s="109"/>
      <c r="P130" s="233"/>
      <c r="Q130" s="233"/>
      <c r="R130" s="109"/>
      <c r="S130" s="109"/>
      <c r="T130" s="109"/>
      <c r="U130" s="233"/>
      <c r="V130" s="234"/>
      <c r="W130" s="109"/>
      <c r="X130" s="109"/>
      <c r="Y130" s="233"/>
    </row>
    <row r="131" spans="1:25" x14ac:dyDescent="0.35">
      <c r="A131" s="197">
        <v>51</v>
      </c>
      <c r="B131" s="513"/>
      <c r="C131" s="514"/>
      <c r="D131" s="194"/>
      <c r="E131" s="109"/>
      <c r="F131" s="109"/>
      <c r="G131" s="109"/>
      <c r="H131" s="109"/>
      <c r="I131" s="109"/>
      <c r="J131" s="109"/>
      <c r="K131" s="109"/>
      <c r="L131" s="109"/>
      <c r="M131" s="109"/>
      <c r="N131" s="109"/>
      <c r="O131" s="109"/>
      <c r="P131" s="233"/>
      <c r="Q131" s="233"/>
      <c r="R131" s="109"/>
      <c r="S131" s="109"/>
      <c r="T131" s="109"/>
      <c r="U131" s="233"/>
      <c r="V131" s="234"/>
      <c r="W131" s="109"/>
      <c r="X131" s="109"/>
      <c r="Y131" s="233"/>
    </row>
    <row r="132" spans="1:25" x14ac:dyDescent="0.35">
      <c r="A132" s="197">
        <v>52</v>
      </c>
      <c r="B132" s="513"/>
      <c r="C132" s="514"/>
      <c r="D132" s="194"/>
      <c r="E132" s="109"/>
      <c r="F132" s="109"/>
      <c r="G132" s="109"/>
      <c r="H132" s="109"/>
      <c r="I132" s="109"/>
      <c r="J132" s="109"/>
      <c r="K132" s="109"/>
      <c r="L132" s="109"/>
      <c r="M132" s="109"/>
      <c r="N132" s="109"/>
      <c r="O132" s="109"/>
      <c r="P132" s="233"/>
      <c r="Q132" s="233"/>
      <c r="R132" s="109"/>
      <c r="S132" s="109"/>
      <c r="T132" s="109"/>
      <c r="U132" s="233"/>
      <c r="V132" s="234"/>
      <c r="W132" s="109"/>
      <c r="X132" s="109"/>
      <c r="Y132" s="233"/>
    </row>
    <row r="133" spans="1:25" x14ac:dyDescent="0.35">
      <c r="A133" s="197">
        <v>53</v>
      </c>
      <c r="B133" s="513"/>
      <c r="C133" s="514"/>
      <c r="D133" s="194"/>
      <c r="E133" s="109"/>
      <c r="F133" s="109"/>
      <c r="G133" s="109"/>
      <c r="H133" s="109"/>
      <c r="I133" s="109"/>
      <c r="J133" s="109"/>
      <c r="K133" s="109"/>
      <c r="L133" s="109"/>
      <c r="M133" s="109"/>
      <c r="N133" s="109"/>
      <c r="O133" s="109"/>
      <c r="P133" s="233"/>
      <c r="Q133" s="233"/>
      <c r="R133" s="109"/>
      <c r="S133" s="109"/>
      <c r="T133" s="109"/>
      <c r="U133" s="233"/>
      <c r="V133" s="234"/>
      <c r="W133" s="109"/>
      <c r="X133" s="109"/>
      <c r="Y133" s="233"/>
    </row>
    <row r="134" spans="1:25" x14ac:dyDescent="0.35">
      <c r="A134" s="197">
        <v>54</v>
      </c>
      <c r="B134" s="513"/>
      <c r="C134" s="514"/>
      <c r="D134" s="194"/>
      <c r="E134" s="109"/>
      <c r="F134" s="109"/>
      <c r="G134" s="109"/>
      <c r="H134" s="109"/>
      <c r="I134" s="109"/>
      <c r="J134" s="109"/>
      <c r="K134" s="109"/>
      <c r="L134" s="109"/>
      <c r="M134" s="109"/>
      <c r="N134" s="109"/>
      <c r="O134" s="109"/>
      <c r="P134" s="233"/>
      <c r="Q134" s="233"/>
      <c r="R134" s="109"/>
      <c r="S134" s="109"/>
      <c r="T134" s="109"/>
      <c r="U134" s="233"/>
      <c r="V134" s="234"/>
      <c r="W134" s="109"/>
      <c r="X134" s="109"/>
      <c r="Y134" s="233"/>
    </row>
    <row r="135" spans="1:25" x14ac:dyDescent="0.35">
      <c r="A135" s="197">
        <v>55</v>
      </c>
      <c r="B135" s="513"/>
      <c r="C135" s="514"/>
      <c r="D135" s="194"/>
      <c r="E135" s="109"/>
      <c r="F135" s="109"/>
      <c r="G135" s="109"/>
      <c r="H135" s="109"/>
      <c r="I135" s="109"/>
      <c r="J135" s="109"/>
      <c r="K135" s="109"/>
      <c r="L135" s="109"/>
      <c r="M135" s="109"/>
      <c r="N135" s="109"/>
      <c r="O135" s="109"/>
      <c r="P135" s="233"/>
      <c r="Q135" s="233"/>
      <c r="R135" s="109"/>
      <c r="S135" s="109"/>
      <c r="T135" s="109"/>
      <c r="U135" s="233"/>
      <c r="V135" s="234"/>
      <c r="W135" s="109"/>
      <c r="X135" s="109"/>
      <c r="Y135" s="233"/>
    </row>
    <row r="136" spans="1:25" x14ac:dyDescent="0.35">
      <c r="A136" s="197">
        <v>56</v>
      </c>
      <c r="B136" s="513"/>
      <c r="C136" s="514"/>
      <c r="D136" s="194"/>
      <c r="E136" s="109"/>
      <c r="F136" s="109"/>
      <c r="G136" s="109"/>
      <c r="H136" s="109"/>
      <c r="I136" s="109"/>
      <c r="J136" s="109"/>
      <c r="K136" s="109"/>
      <c r="L136" s="109"/>
      <c r="M136" s="109"/>
      <c r="N136" s="109"/>
      <c r="O136" s="109"/>
      <c r="P136" s="233"/>
      <c r="Q136" s="233"/>
      <c r="R136" s="109"/>
      <c r="S136" s="109"/>
      <c r="T136" s="109"/>
      <c r="U136" s="233"/>
      <c r="V136" s="234"/>
      <c r="W136" s="109"/>
      <c r="X136" s="109"/>
      <c r="Y136" s="233"/>
    </row>
    <row r="137" spans="1:25" x14ac:dyDescent="0.35">
      <c r="A137" s="197">
        <v>57</v>
      </c>
      <c r="B137" s="513"/>
      <c r="C137" s="514"/>
      <c r="D137" s="194"/>
      <c r="E137" s="109"/>
      <c r="F137" s="109"/>
      <c r="G137" s="109"/>
      <c r="H137" s="109"/>
      <c r="I137" s="109"/>
      <c r="J137" s="109"/>
      <c r="K137" s="109"/>
      <c r="L137" s="109"/>
      <c r="M137" s="109"/>
      <c r="N137" s="109"/>
      <c r="O137" s="109"/>
      <c r="P137" s="233"/>
      <c r="Q137" s="233"/>
      <c r="R137" s="109"/>
      <c r="S137" s="109"/>
      <c r="T137" s="109"/>
      <c r="U137" s="233"/>
      <c r="V137" s="234"/>
      <c r="W137" s="109"/>
      <c r="X137" s="109"/>
      <c r="Y137" s="233"/>
    </row>
    <row r="138" spans="1:25" x14ac:dyDescent="0.35">
      <c r="A138" s="197">
        <v>58</v>
      </c>
      <c r="B138" s="513"/>
      <c r="C138" s="514"/>
      <c r="D138" s="194"/>
      <c r="E138" s="109"/>
      <c r="F138" s="109"/>
      <c r="G138" s="109"/>
      <c r="H138" s="109"/>
      <c r="I138" s="109"/>
      <c r="J138" s="109"/>
      <c r="K138" s="109"/>
      <c r="L138" s="109"/>
      <c r="M138" s="109"/>
      <c r="N138" s="109"/>
      <c r="O138" s="109"/>
      <c r="P138" s="233"/>
      <c r="Q138" s="233"/>
      <c r="R138" s="109"/>
      <c r="S138" s="109"/>
      <c r="T138" s="109"/>
      <c r="U138" s="233"/>
      <c r="V138" s="234"/>
      <c r="W138" s="109"/>
      <c r="X138" s="109"/>
      <c r="Y138" s="233"/>
    </row>
    <row r="139" spans="1:25" x14ac:dyDescent="0.35">
      <c r="A139" s="197">
        <v>59</v>
      </c>
      <c r="B139" s="513"/>
      <c r="C139" s="514"/>
      <c r="D139" s="194"/>
      <c r="E139" s="109"/>
      <c r="F139" s="109"/>
      <c r="G139" s="109"/>
      <c r="H139" s="109"/>
      <c r="I139" s="109"/>
      <c r="J139" s="109"/>
      <c r="K139" s="109"/>
      <c r="L139" s="109"/>
      <c r="M139" s="109"/>
      <c r="N139" s="109"/>
      <c r="O139" s="109"/>
      <c r="P139" s="233"/>
      <c r="Q139" s="233"/>
      <c r="R139" s="109"/>
      <c r="S139" s="109"/>
      <c r="T139" s="109"/>
      <c r="U139" s="233"/>
      <c r="V139" s="234"/>
      <c r="W139" s="109"/>
      <c r="X139" s="109"/>
      <c r="Y139" s="233"/>
    </row>
    <row r="140" spans="1:25" x14ac:dyDescent="0.35">
      <c r="A140" s="197">
        <v>60</v>
      </c>
      <c r="B140" s="513"/>
      <c r="C140" s="514"/>
      <c r="D140" s="194"/>
      <c r="E140" s="109"/>
      <c r="F140" s="109"/>
      <c r="G140" s="109"/>
      <c r="H140" s="109"/>
      <c r="I140" s="109"/>
      <c r="J140" s="109"/>
      <c r="K140" s="109"/>
      <c r="L140" s="109"/>
      <c r="M140" s="109"/>
      <c r="N140" s="109"/>
      <c r="O140" s="109"/>
      <c r="P140" s="233"/>
      <c r="Q140" s="233"/>
      <c r="R140" s="109"/>
      <c r="S140" s="109"/>
      <c r="T140" s="109"/>
      <c r="U140" s="233"/>
      <c r="V140" s="234"/>
      <c r="W140" s="109"/>
      <c r="X140" s="109"/>
      <c r="Y140" s="233"/>
    </row>
    <row r="141" spans="1:25" x14ac:dyDescent="0.35">
      <c r="A141" s="197">
        <v>61</v>
      </c>
      <c r="B141" s="513"/>
      <c r="C141" s="514"/>
      <c r="D141" s="194"/>
      <c r="E141" s="109"/>
      <c r="F141" s="109"/>
      <c r="G141" s="109"/>
      <c r="H141" s="109"/>
      <c r="I141" s="109"/>
      <c r="J141" s="109"/>
      <c r="K141" s="109"/>
      <c r="L141" s="109"/>
      <c r="M141" s="109"/>
      <c r="N141" s="109"/>
      <c r="O141" s="109"/>
      <c r="P141" s="233"/>
      <c r="Q141" s="233"/>
      <c r="R141" s="109"/>
      <c r="S141" s="109"/>
      <c r="T141" s="109"/>
      <c r="U141" s="233"/>
      <c r="V141" s="234"/>
      <c r="W141" s="109"/>
      <c r="X141" s="109"/>
      <c r="Y141" s="233"/>
    </row>
    <row r="142" spans="1:25" x14ac:dyDescent="0.35">
      <c r="A142" s="197">
        <v>62</v>
      </c>
      <c r="B142" s="513"/>
      <c r="C142" s="514"/>
      <c r="D142" s="194"/>
      <c r="E142" s="109"/>
      <c r="F142" s="109"/>
      <c r="G142" s="109"/>
      <c r="H142" s="109"/>
      <c r="I142" s="109"/>
      <c r="J142" s="109"/>
      <c r="K142" s="109"/>
      <c r="L142" s="109"/>
      <c r="M142" s="109"/>
      <c r="N142" s="109"/>
      <c r="O142" s="109"/>
      <c r="P142" s="233"/>
      <c r="Q142" s="233"/>
      <c r="R142" s="109"/>
      <c r="S142" s="109"/>
      <c r="T142" s="109"/>
      <c r="U142" s="233"/>
      <c r="V142" s="234"/>
      <c r="W142" s="109"/>
      <c r="X142" s="109"/>
      <c r="Y142" s="233"/>
    </row>
    <row r="143" spans="1:25" x14ac:dyDescent="0.35">
      <c r="A143" s="197">
        <v>63</v>
      </c>
      <c r="B143" s="513"/>
      <c r="C143" s="514"/>
      <c r="D143" s="194"/>
      <c r="E143" s="109"/>
      <c r="F143" s="109"/>
      <c r="G143" s="109"/>
      <c r="H143" s="109"/>
      <c r="I143" s="109"/>
      <c r="J143" s="109"/>
      <c r="K143" s="109"/>
      <c r="L143" s="109"/>
      <c r="M143" s="109"/>
      <c r="N143" s="109"/>
      <c r="O143" s="109"/>
      <c r="P143" s="233"/>
      <c r="Q143" s="233"/>
      <c r="R143" s="109"/>
      <c r="S143" s="109"/>
      <c r="T143" s="109"/>
      <c r="U143" s="233"/>
      <c r="V143" s="234"/>
      <c r="W143" s="109"/>
      <c r="X143" s="109"/>
      <c r="Y143" s="233"/>
    </row>
    <row r="144" spans="1:25" x14ac:dyDescent="0.35">
      <c r="A144" s="197">
        <v>64</v>
      </c>
      <c r="B144" s="513"/>
      <c r="C144" s="514"/>
      <c r="D144" s="194"/>
      <c r="E144" s="109"/>
      <c r="F144" s="109"/>
      <c r="G144" s="109"/>
      <c r="H144" s="109"/>
      <c r="I144" s="109"/>
      <c r="J144" s="109"/>
      <c r="K144" s="109"/>
      <c r="L144" s="109"/>
      <c r="M144" s="109"/>
      <c r="N144" s="109"/>
      <c r="O144" s="109"/>
      <c r="P144" s="233"/>
      <c r="Q144" s="233"/>
      <c r="R144" s="109"/>
      <c r="S144" s="109"/>
      <c r="T144" s="109"/>
      <c r="U144" s="233"/>
      <c r="V144" s="234"/>
      <c r="W144" s="109"/>
      <c r="X144" s="109"/>
      <c r="Y144" s="233"/>
    </row>
    <row r="145" spans="1:25" x14ac:dyDescent="0.35">
      <c r="A145" s="197">
        <v>65</v>
      </c>
      <c r="B145" s="513"/>
      <c r="C145" s="514"/>
      <c r="D145" s="194"/>
      <c r="E145" s="109"/>
      <c r="F145" s="109"/>
      <c r="G145" s="109"/>
      <c r="H145" s="109"/>
      <c r="I145" s="109"/>
      <c r="J145" s="109"/>
      <c r="K145" s="109"/>
      <c r="L145" s="109"/>
      <c r="M145" s="109"/>
      <c r="N145" s="109"/>
      <c r="O145" s="109"/>
      <c r="P145" s="233"/>
      <c r="Q145" s="233"/>
      <c r="R145" s="109"/>
      <c r="S145" s="109"/>
      <c r="T145" s="109"/>
      <c r="U145" s="233"/>
      <c r="V145" s="234"/>
      <c r="W145" s="109"/>
      <c r="X145" s="109"/>
      <c r="Y145" s="233"/>
    </row>
    <row r="146" spans="1:25" x14ac:dyDescent="0.35">
      <c r="A146" s="197">
        <v>66</v>
      </c>
      <c r="B146" s="513"/>
      <c r="C146" s="514"/>
      <c r="D146" s="194"/>
      <c r="E146" s="109"/>
      <c r="F146" s="109"/>
      <c r="G146" s="109"/>
      <c r="H146" s="109"/>
      <c r="I146" s="109"/>
      <c r="J146" s="109"/>
      <c r="K146" s="109"/>
      <c r="L146" s="109"/>
      <c r="M146" s="109"/>
      <c r="N146" s="109"/>
      <c r="O146" s="109"/>
      <c r="P146" s="233"/>
      <c r="Q146" s="233"/>
      <c r="R146" s="109"/>
      <c r="S146" s="109"/>
      <c r="T146" s="109"/>
      <c r="U146" s="233"/>
      <c r="V146" s="234"/>
      <c r="W146" s="109"/>
      <c r="X146" s="109"/>
      <c r="Y146" s="233"/>
    </row>
    <row r="147" spans="1:25" x14ac:dyDescent="0.35">
      <c r="A147" s="197">
        <v>67</v>
      </c>
      <c r="B147" s="513"/>
      <c r="C147" s="514"/>
      <c r="D147" s="194"/>
      <c r="E147" s="109"/>
      <c r="F147" s="109"/>
      <c r="G147" s="109"/>
      <c r="H147" s="109"/>
      <c r="I147" s="109"/>
      <c r="J147" s="109"/>
      <c r="K147" s="109"/>
      <c r="L147" s="109"/>
      <c r="M147" s="109"/>
      <c r="N147" s="109"/>
      <c r="O147" s="109"/>
      <c r="P147" s="233"/>
      <c r="Q147" s="233"/>
      <c r="R147" s="109"/>
      <c r="S147" s="109"/>
      <c r="T147" s="109"/>
      <c r="U147" s="233"/>
      <c r="V147" s="234"/>
      <c r="W147" s="109"/>
      <c r="X147" s="109"/>
      <c r="Y147" s="233"/>
    </row>
    <row r="148" spans="1:25" x14ac:dyDescent="0.35">
      <c r="A148" s="197">
        <v>68</v>
      </c>
      <c r="B148" s="513"/>
      <c r="C148" s="514"/>
      <c r="D148" s="194"/>
      <c r="E148" s="109"/>
      <c r="F148" s="109"/>
      <c r="G148" s="109"/>
      <c r="H148" s="109"/>
      <c r="I148" s="109"/>
      <c r="J148" s="109"/>
      <c r="K148" s="109"/>
      <c r="L148" s="109"/>
      <c r="M148" s="109"/>
      <c r="N148" s="109"/>
      <c r="O148" s="109"/>
      <c r="P148" s="233"/>
      <c r="Q148" s="233"/>
      <c r="R148" s="109"/>
      <c r="S148" s="109"/>
      <c r="T148" s="109"/>
      <c r="U148" s="233"/>
      <c r="V148" s="234"/>
      <c r="W148" s="109"/>
      <c r="X148" s="109"/>
      <c r="Y148" s="233"/>
    </row>
    <row r="149" spans="1:25" x14ac:dyDescent="0.35">
      <c r="A149" s="197">
        <v>69</v>
      </c>
      <c r="B149" s="513"/>
      <c r="C149" s="514"/>
      <c r="D149" s="194"/>
      <c r="E149" s="109"/>
      <c r="F149" s="109"/>
      <c r="G149" s="109"/>
      <c r="H149" s="109"/>
      <c r="I149" s="109"/>
      <c r="J149" s="109"/>
      <c r="K149" s="109"/>
      <c r="L149" s="109"/>
      <c r="M149" s="109"/>
      <c r="N149" s="109"/>
      <c r="O149" s="109"/>
      <c r="P149" s="233"/>
      <c r="Q149" s="233"/>
      <c r="R149" s="109"/>
      <c r="S149" s="109"/>
      <c r="T149" s="109"/>
      <c r="U149" s="233"/>
      <c r="V149" s="234"/>
      <c r="W149" s="109"/>
      <c r="X149" s="109"/>
      <c r="Y149" s="233"/>
    </row>
    <row r="150" spans="1:25" x14ac:dyDescent="0.35">
      <c r="A150" s="197">
        <v>70</v>
      </c>
      <c r="B150" s="513"/>
      <c r="C150" s="514"/>
      <c r="D150" s="194"/>
      <c r="E150" s="109"/>
      <c r="F150" s="109"/>
      <c r="G150" s="109"/>
      <c r="H150" s="109"/>
      <c r="I150" s="109"/>
      <c r="J150" s="109"/>
      <c r="K150" s="109"/>
      <c r="L150" s="109"/>
      <c r="M150" s="109"/>
      <c r="N150" s="109"/>
      <c r="O150" s="109"/>
      <c r="P150" s="233"/>
      <c r="Q150" s="233"/>
      <c r="R150" s="109"/>
      <c r="S150" s="109"/>
      <c r="T150" s="109"/>
      <c r="U150" s="233"/>
      <c r="V150" s="234"/>
      <c r="W150" s="109"/>
      <c r="X150" s="109"/>
      <c r="Y150" s="233"/>
    </row>
    <row r="151" spans="1:25" x14ac:dyDescent="0.35">
      <c r="A151" s="197">
        <v>71</v>
      </c>
      <c r="B151" s="513"/>
      <c r="C151" s="514"/>
      <c r="D151" s="194"/>
      <c r="E151" s="109"/>
      <c r="F151" s="109"/>
      <c r="G151" s="109"/>
      <c r="H151" s="109"/>
      <c r="I151" s="109"/>
      <c r="J151" s="109"/>
      <c r="K151" s="109"/>
      <c r="L151" s="109"/>
      <c r="M151" s="109"/>
      <c r="N151" s="109"/>
      <c r="O151" s="109"/>
      <c r="P151" s="233"/>
      <c r="Q151" s="233"/>
      <c r="R151" s="109"/>
      <c r="S151" s="109"/>
      <c r="T151" s="109"/>
      <c r="U151" s="233"/>
      <c r="V151" s="234"/>
      <c r="W151" s="109"/>
      <c r="X151" s="109"/>
      <c r="Y151" s="233"/>
    </row>
    <row r="152" spans="1:25" x14ac:dyDescent="0.35">
      <c r="A152" s="197">
        <v>72</v>
      </c>
      <c r="B152" s="513"/>
      <c r="C152" s="514"/>
      <c r="D152" s="194"/>
      <c r="E152" s="109"/>
      <c r="F152" s="109"/>
      <c r="G152" s="109"/>
      <c r="H152" s="109"/>
      <c r="I152" s="109"/>
      <c r="J152" s="109"/>
      <c r="K152" s="109"/>
      <c r="L152" s="109"/>
      <c r="M152" s="109"/>
      <c r="N152" s="109"/>
      <c r="O152" s="109"/>
      <c r="P152" s="233"/>
      <c r="Q152" s="233"/>
      <c r="R152" s="109"/>
      <c r="S152" s="109"/>
      <c r="T152" s="109"/>
      <c r="U152" s="233"/>
      <c r="V152" s="234"/>
      <c r="W152" s="109"/>
      <c r="X152" s="109"/>
      <c r="Y152" s="233"/>
    </row>
    <row r="153" spans="1:25" x14ac:dyDescent="0.35">
      <c r="A153" s="197">
        <v>73</v>
      </c>
      <c r="B153" s="513"/>
      <c r="C153" s="514"/>
      <c r="D153" s="194"/>
      <c r="E153" s="109"/>
      <c r="F153" s="109"/>
      <c r="G153" s="109"/>
      <c r="H153" s="109"/>
      <c r="I153" s="109"/>
      <c r="J153" s="109"/>
      <c r="K153" s="109"/>
      <c r="L153" s="109"/>
      <c r="M153" s="109"/>
      <c r="N153" s="109"/>
      <c r="O153" s="109"/>
      <c r="P153" s="233"/>
      <c r="Q153" s="233"/>
      <c r="R153" s="109"/>
      <c r="S153" s="109"/>
      <c r="T153" s="109"/>
      <c r="U153" s="233"/>
      <c r="V153" s="234"/>
      <c r="W153" s="109"/>
      <c r="X153" s="109"/>
      <c r="Y153" s="233"/>
    </row>
    <row r="154" spans="1:25" x14ac:dyDescent="0.35">
      <c r="A154" s="197">
        <v>74</v>
      </c>
      <c r="B154" s="513"/>
      <c r="C154" s="514"/>
      <c r="D154" s="194"/>
      <c r="E154" s="109"/>
      <c r="F154" s="109"/>
      <c r="G154" s="109"/>
      <c r="H154" s="109"/>
      <c r="I154" s="109"/>
      <c r="J154" s="109"/>
      <c r="K154" s="109"/>
      <c r="L154" s="109"/>
      <c r="M154" s="109"/>
      <c r="N154" s="109"/>
      <c r="O154" s="109"/>
      <c r="P154" s="233"/>
      <c r="Q154" s="233"/>
      <c r="R154" s="109"/>
      <c r="S154" s="109"/>
      <c r="T154" s="109"/>
      <c r="U154" s="233"/>
      <c r="V154" s="234"/>
      <c r="W154" s="109"/>
      <c r="X154" s="109"/>
      <c r="Y154" s="233"/>
    </row>
    <row r="155" spans="1:25" x14ac:dyDescent="0.35">
      <c r="A155" s="197">
        <v>75</v>
      </c>
      <c r="B155" s="513"/>
      <c r="C155" s="514"/>
      <c r="D155" s="194"/>
      <c r="E155" s="109"/>
      <c r="F155" s="109"/>
      <c r="G155" s="109"/>
      <c r="H155" s="109"/>
      <c r="I155" s="109"/>
      <c r="J155" s="109"/>
      <c r="K155" s="109"/>
      <c r="L155" s="109"/>
      <c r="M155" s="109"/>
      <c r="N155" s="109"/>
      <c r="O155" s="109"/>
      <c r="P155" s="233"/>
      <c r="Q155" s="233"/>
      <c r="R155" s="109"/>
      <c r="S155" s="109"/>
      <c r="T155" s="109"/>
      <c r="U155" s="233"/>
      <c r="V155" s="234"/>
      <c r="W155" s="109"/>
      <c r="X155" s="109"/>
      <c r="Y155" s="233"/>
    </row>
    <row r="156" spans="1:25" x14ac:dyDescent="0.35">
      <c r="A156" s="197">
        <v>76</v>
      </c>
      <c r="B156" s="513"/>
      <c r="C156" s="514"/>
      <c r="D156" s="194"/>
      <c r="E156" s="109"/>
      <c r="F156" s="109"/>
      <c r="G156" s="109"/>
      <c r="H156" s="109"/>
      <c r="I156" s="109"/>
      <c r="J156" s="109"/>
      <c r="K156" s="109"/>
      <c r="L156" s="109"/>
      <c r="M156" s="109"/>
      <c r="N156" s="109"/>
      <c r="O156" s="109"/>
      <c r="P156" s="233"/>
      <c r="Q156" s="233"/>
      <c r="R156" s="109"/>
      <c r="S156" s="109"/>
      <c r="T156" s="109"/>
      <c r="U156" s="233"/>
      <c r="V156" s="234"/>
      <c r="W156" s="109"/>
      <c r="X156" s="109"/>
      <c r="Y156" s="233"/>
    </row>
    <row r="157" spans="1:25" x14ac:dyDescent="0.35">
      <c r="A157" s="197">
        <v>77</v>
      </c>
      <c r="B157" s="513"/>
      <c r="C157" s="514"/>
      <c r="D157" s="194"/>
      <c r="E157" s="109"/>
      <c r="F157" s="109"/>
      <c r="G157" s="109"/>
      <c r="H157" s="109"/>
      <c r="I157" s="109"/>
      <c r="J157" s="109"/>
      <c r="K157" s="109"/>
      <c r="L157" s="109"/>
      <c r="M157" s="109"/>
      <c r="N157" s="109"/>
      <c r="O157" s="109"/>
      <c r="P157" s="233"/>
      <c r="Q157" s="233"/>
      <c r="R157" s="109"/>
      <c r="S157" s="109"/>
      <c r="T157" s="109"/>
      <c r="U157" s="233"/>
      <c r="V157" s="234"/>
      <c r="W157" s="109"/>
      <c r="X157" s="109"/>
      <c r="Y157" s="233"/>
    </row>
    <row r="158" spans="1:25" x14ac:dyDescent="0.35">
      <c r="A158" s="197">
        <v>78</v>
      </c>
      <c r="B158" s="513"/>
      <c r="C158" s="514"/>
      <c r="D158" s="194"/>
      <c r="E158" s="109"/>
      <c r="F158" s="109"/>
      <c r="G158" s="109"/>
      <c r="H158" s="109"/>
      <c r="I158" s="109"/>
      <c r="J158" s="109"/>
      <c r="K158" s="109"/>
      <c r="L158" s="109"/>
      <c r="M158" s="109"/>
      <c r="N158" s="109"/>
      <c r="O158" s="109"/>
      <c r="P158" s="233"/>
      <c r="Q158" s="233"/>
      <c r="R158" s="109"/>
      <c r="S158" s="109"/>
      <c r="T158" s="109"/>
      <c r="U158" s="233"/>
      <c r="V158" s="234"/>
      <c r="W158" s="109"/>
      <c r="X158" s="109"/>
      <c r="Y158" s="233"/>
    </row>
    <row r="159" spans="1:25" x14ac:dyDescent="0.35">
      <c r="A159" s="197">
        <v>79</v>
      </c>
      <c r="B159" s="513"/>
      <c r="C159" s="514"/>
      <c r="D159" s="194"/>
      <c r="E159" s="109"/>
      <c r="F159" s="109"/>
      <c r="G159" s="109"/>
      <c r="H159" s="109"/>
      <c r="I159" s="109"/>
      <c r="J159" s="109"/>
      <c r="K159" s="109"/>
      <c r="L159" s="109"/>
      <c r="M159" s="109"/>
      <c r="N159" s="109"/>
      <c r="O159" s="109"/>
      <c r="P159" s="233"/>
      <c r="Q159" s="233"/>
      <c r="R159" s="109"/>
      <c r="S159" s="109"/>
      <c r="T159" s="109"/>
      <c r="U159" s="233"/>
      <c r="V159" s="234"/>
      <c r="W159" s="109"/>
      <c r="X159" s="109"/>
      <c r="Y159" s="233"/>
    </row>
    <row r="160" spans="1:25" x14ac:dyDescent="0.35">
      <c r="A160" s="197">
        <v>80</v>
      </c>
      <c r="B160" s="513"/>
      <c r="C160" s="514"/>
      <c r="D160" s="194"/>
      <c r="E160" s="109"/>
      <c r="F160" s="109"/>
      <c r="G160" s="109"/>
      <c r="H160" s="109"/>
      <c r="I160" s="109"/>
      <c r="J160" s="109"/>
      <c r="K160" s="109"/>
      <c r="L160" s="109"/>
      <c r="M160" s="109"/>
      <c r="N160" s="109"/>
      <c r="O160" s="109"/>
      <c r="P160" s="233"/>
      <c r="Q160" s="233"/>
      <c r="R160" s="109"/>
      <c r="S160" s="109"/>
      <c r="T160" s="109"/>
      <c r="U160" s="233"/>
      <c r="V160" s="234"/>
      <c r="W160" s="109"/>
      <c r="X160" s="109"/>
      <c r="Y160" s="233"/>
    </row>
    <row r="161" spans="1:25" x14ac:dyDescent="0.35">
      <c r="A161" s="197">
        <v>81</v>
      </c>
      <c r="B161" s="513"/>
      <c r="C161" s="514"/>
      <c r="D161" s="194"/>
      <c r="E161" s="109"/>
      <c r="F161" s="109"/>
      <c r="G161" s="109"/>
      <c r="H161" s="109"/>
      <c r="I161" s="109"/>
      <c r="J161" s="109"/>
      <c r="K161" s="109"/>
      <c r="L161" s="109"/>
      <c r="M161" s="109"/>
      <c r="N161" s="109"/>
      <c r="O161" s="109"/>
      <c r="P161" s="233"/>
      <c r="Q161" s="233"/>
      <c r="R161" s="109"/>
      <c r="S161" s="109"/>
      <c r="T161" s="109"/>
      <c r="U161" s="233"/>
      <c r="V161" s="234"/>
      <c r="W161" s="109"/>
      <c r="X161" s="109"/>
      <c r="Y161" s="233"/>
    </row>
    <row r="162" spans="1:25" x14ac:dyDescent="0.35">
      <c r="A162" s="197">
        <v>82</v>
      </c>
      <c r="B162" s="513"/>
      <c r="C162" s="514"/>
      <c r="D162" s="194"/>
      <c r="E162" s="109"/>
      <c r="F162" s="109"/>
      <c r="G162" s="109"/>
      <c r="H162" s="109"/>
      <c r="I162" s="109"/>
      <c r="J162" s="109"/>
      <c r="K162" s="109"/>
      <c r="L162" s="109"/>
      <c r="M162" s="109"/>
      <c r="N162" s="109"/>
      <c r="O162" s="109"/>
      <c r="P162" s="233"/>
      <c r="Q162" s="233"/>
      <c r="R162" s="109"/>
      <c r="S162" s="109"/>
      <c r="T162" s="109"/>
      <c r="U162" s="233"/>
      <c r="V162" s="234"/>
      <c r="W162" s="109"/>
      <c r="X162" s="109"/>
      <c r="Y162" s="233"/>
    </row>
    <row r="163" spans="1:25" x14ac:dyDescent="0.35">
      <c r="A163" s="197">
        <v>83</v>
      </c>
      <c r="B163" s="513"/>
      <c r="C163" s="514"/>
      <c r="D163" s="194"/>
      <c r="E163" s="109"/>
      <c r="F163" s="109"/>
      <c r="G163" s="109"/>
      <c r="H163" s="109"/>
      <c r="I163" s="109"/>
      <c r="J163" s="109"/>
      <c r="K163" s="109"/>
      <c r="L163" s="109"/>
      <c r="M163" s="109"/>
      <c r="N163" s="109"/>
      <c r="O163" s="109"/>
      <c r="P163" s="233"/>
      <c r="Q163" s="233"/>
      <c r="R163" s="109"/>
      <c r="S163" s="109"/>
      <c r="T163" s="109"/>
      <c r="U163" s="233"/>
      <c r="V163" s="234"/>
      <c r="W163" s="109"/>
      <c r="X163" s="109"/>
      <c r="Y163" s="233"/>
    </row>
    <row r="164" spans="1:25" x14ac:dyDescent="0.35">
      <c r="A164" s="197">
        <v>84</v>
      </c>
      <c r="B164" s="513"/>
      <c r="C164" s="514"/>
      <c r="D164" s="194"/>
      <c r="E164" s="109"/>
      <c r="F164" s="109"/>
      <c r="G164" s="109"/>
      <c r="H164" s="109"/>
      <c r="I164" s="109"/>
      <c r="J164" s="109"/>
      <c r="K164" s="109"/>
      <c r="L164" s="109"/>
      <c r="M164" s="109"/>
      <c r="N164" s="109"/>
      <c r="O164" s="109"/>
      <c r="P164" s="233"/>
      <c r="Q164" s="233"/>
      <c r="R164" s="109"/>
      <c r="S164" s="109"/>
      <c r="T164" s="109"/>
      <c r="U164" s="233"/>
      <c r="V164" s="234"/>
      <c r="W164" s="109"/>
      <c r="X164" s="109"/>
      <c r="Y164" s="233"/>
    </row>
    <row r="165" spans="1:25" x14ac:dyDescent="0.35">
      <c r="A165" s="197">
        <v>85</v>
      </c>
      <c r="B165" s="513"/>
      <c r="C165" s="514"/>
      <c r="D165" s="194"/>
      <c r="E165" s="109"/>
      <c r="F165" s="109"/>
      <c r="G165" s="109"/>
      <c r="H165" s="109"/>
      <c r="I165" s="109"/>
      <c r="J165" s="109"/>
      <c r="K165" s="109"/>
      <c r="L165" s="109"/>
      <c r="M165" s="109"/>
      <c r="N165" s="109"/>
      <c r="O165" s="109"/>
      <c r="P165" s="233"/>
      <c r="Q165" s="233"/>
      <c r="R165" s="109"/>
      <c r="S165" s="109"/>
      <c r="T165" s="109"/>
      <c r="U165" s="233"/>
      <c r="V165" s="234"/>
      <c r="W165" s="109"/>
      <c r="X165" s="109"/>
      <c r="Y165" s="233"/>
    </row>
    <row r="166" spans="1:25" x14ac:dyDescent="0.35">
      <c r="A166" s="197">
        <v>86</v>
      </c>
      <c r="B166" s="513"/>
      <c r="C166" s="514"/>
      <c r="D166" s="194"/>
      <c r="E166" s="109"/>
      <c r="F166" s="109"/>
      <c r="G166" s="109"/>
      <c r="H166" s="109"/>
      <c r="I166" s="109"/>
      <c r="J166" s="109"/>
      <c r="K166" s="109"/>
      <c r="L166" s="109"/>
      <c r="M166" s="109"/>
      <c r="N166" s="109"/>
      <c r="O166" s="109"/>
      <c r="P166" s="233"/>
      <c r="Q166" s="233"/>
      <c r="R166" s="109"/>
      <c r="S166" s="109"/>
      <c r="T166" s="109"/>
      <c r="U166" s="233"/>
      <c r="V166" s="234"/>
      <c r="W166" s="109"/>
      <c r="X166" s="109"/>
      <c r="Y166" s="233"/>
    </row>
    <row r="167" spans="1:25" x14ac:dyDescent="0.35">
      <c r="A167" s="197">
        <v>87</v>
      </c>
      <c r="B167" s="513"/>
      <c r="C167" s="514"/>
      <c r="D167" s="194"/>
      <c r="E167" s="109"/>
      <c r="F167" s="109"/>
      <c r="G167" s="109"/>
      <c r="H167" s="109"/>
      <c r="I167" s="109"/>
      <c r="J167" s="109"/>
      <c r="K167" s="109"/>
      <c r="L167" s="109"/>
      <c r="M167" s="109"/>
      <c r="N167" s="109"/>
      <c r="O167" s="109"/>
      <c r="P167" s="233"/>
      <c r="Q167" s="233"/>
      <c r="R167" s="109"/>
      <c r="S167" s="109"/>
      <c r="T167" s="109"/>
      <c r="U167" s="233"/>
      <c r="V167" s="234"/>
      <c r="W167" s="109"/>
      <c r="X167" s="109"/>
      <c r="Y167" s="233"/>
    </row>
    <row r="168" spans="1:25" x14ac:dyDescent="0.35">
      <c r="A168" s="197">
        <v>88</v>
      </c>
      <c r="B168" s="513"/>
      <c r="C168" s="514"/>
      <c r="D168" s="194"/>
      <c r="E168" s="109"/>
      <c r="F168" s="109"/>
      <c r="G168" s="109"/>
      <c r="H168" s="109"/>
      <c r="I168" s="109"/>
      <c r="J168" s="109"/>
      <c r="K168" s="109"/>
      <c r="L168" s="109"/>
      <c r="M168" s="109"/>
      <c r="N168" s="109"/>
      <c r="O168" s="109"/>
      <c r="P168" s="233"/>
      <c r="Q168" s="233"/>
      <c r="R168" s="109"/>
      <c r="S168" s="109"/>
      <c r="T168" s="109"/>
      <c r="U168" s="233"/>
      <c r="V168" s="234"/>
      <c r="W168" s="109"/>
      <c r="X168" s="109"/>
      <c r="Y168" s="233"/>
    </row>
    <row r="169" spans="1:25" x14ac:dyDescent="0.35">
      <c r="A169" s="197">
        <v>89</v>
      </c>
      <c r="B169" s="513"/>
      <c r="C169" s="514"/>
      <c r="D169" s="194"/>
      <c r="E169" s="109"/>
      <c r="F169" s="109"/>
      <c r="G169" s="109"/>
      <c r="H169" s="109"/>
      <c r="I169" s="109"/>
      <c r="J169" s="109"/>
      <c r="K169" s="109"/>
      <c r="L169" s="109"/>
      <c r="M169" s="109"/>
      <c r="N169" s="109"/>
      <c r="O169" s="109"/>
      <c r="P169" s="233"/>
      <c r="Q169" s="233"/>
      <c r="R169" s="109"/>
      <c r="S169" s="109"/>
      <c r="T169" s="109"/>
      <c r="U169" s="233"/>
      <c r="V169" s="234"/>
      <c r="W169" s="109"/>
      <c r="X169" s="109"/>
      <c r="Y169" s="233"/>
    </row>
    <row r="170" spans="1:25" x14ac:dyDescent="0.35">
      <c r="A170" s="197">
        <v>90</v>
      </c>
      <c r="B170" s="513"/>
      <c r="C170" s="514"/>
      <c r="D170" s="194"/>
      <c r="E170" s="109"/>
      <c r="F170" s="109"/>
      <c r="G170" s="109"/>
      <c r="H170" s="109"/>
      <c r="I170" s="109"/>
      <c r="J170" s="109"/>
      <c r="K170" s="109"/>
      <c r="L170" s="109"/>
      <c r="M170" s="109"/>
      <c r="N170" s="109"/>
      <c r="O170" s="109"/>
      <c r="P170" s="233"/>
      <c r="Q170" s="233"/>
      <c r="R170" s="109"/>
      <c r="S170" s="109"/>
      <c r="T170" s="109"/>
      <c r="U170" s="233"/>
      <c r="V170" s="234"/>
      <c r="W170" s="109"/>
      <c r="X170" s="109"/>
      <c r="Y170" s="233"/>
    </row>
    <row r="171" spans="1:25" x14ac:dyDescent="0.35">
      <c r="A171" s="197">
        <v>91</v>
      </c>
      <c r="B171" s="513"/>
      <c r="C171" s="514"/>
      <c r="D171" s="194"/>
      <c r="E171" s="109"/>
      <c r="F171" s="109"/>
      <c r="G171" s="109"/>
      <c r="H171" s="109"/>
      <c r="I171" s="109"/>
      <c r="J171" s="109"/>
      <c r="K171" s="109"/>
      <c r="L171" s="109"/>
      <c r="M171" s="109"/>
      <c r="N171" s="109"/>
      <c r="O171" s="109"/>
      <c r="P171" s="233"/>
      <c r="Q171" s="233"/>
      <c r="R171" s="109"/>
      <c r="S171" s="109"/>
      <c r="T171" s="109"/>
      <c r="U171" s="233"/>
      <c r="V171" s="234"/>
      <c r="W171" s="109"/>
      <c r="X171" s="109"/>
      <c r="Y171" s="233"/>
    </row>
    <row r="172" spans="1:25" x14ac:dyDescent="0.35">
      <c r="A172" s="197">
        <v>92</v>
      </c>
      <c r="B172" s="513"/>
      <c r="C172" s="514"/>
      <c r="D172" s="194"/>
      <c r="E172" s="109"/>
      <c r="F172" s="109"/>
      <c r="G172" s="109"/>
      <c r="H172" s="109"/>
      <c r="I172" s="109"/>
      <c r="J172" s="109"/>
      <c r="K172" s="109"/>
      <c r="L172" s="109"/>
      <c r="M172" s="109"/>
      <c r="N172" s="109"/>
      <c r="O172" s="109"/>
      <c r="P172" s="233"/>
      <c r="Q172" s="233"/>
      <c r="R172" s="109"/>
      <c r="S172" s="109"/>
      <c r="T172" s="109"/>
      <c r="U172" s="233"/>
      <c r="V172" s="234"/>
      <c r="W172" s="109"/>
      <c r="X172" s="109"/>
      <c r="Y172" s="233"/>
    </row>
    <row r="173" spans="1:25" x14ac:dyDescent="0.35">
      <c r="A173" s="197">
        <v>93</v>
      </c>
      <c r="B173" s="513"/>
      <c r="C173" s="514"/>
      <c r="D173" s="194"/>
      <c r="E173" s="109"/>
      <c r="F173" s="109"/>
      <c r="G173" s="109"/>
      <c r="H173" s="109"/>
      <c r="I173" s="109"/>
      <c r="J173" s="109"/>
      <c r="K173" s="109"/>
      <c r="L173" s="109"/>
      <c r="M173" s="109"/>
      <c r="N173" s="109"/>
      <c r="O173" s="109"/>
      <c r="P173" s="233"/>
      <c r="Q173" s="233"/>
      <c r="R173" s="109"/>
      <c r="S173" s="109"/>
      <c r="T173" s="109"/>
      <c r="U173" s="233"/>
      <c r="V173" s="234"/>
      <c r="W173" s="109"/>
      <c r="X173" s="109"/>
      <c r="Y173" s="233"/>
    </row>
    <row r="174" spans="1:25" x14ac:dyDescent="0.35">
      <c r="A174" s="197">
        <v>94</v>
      </c>
      <c r="B174" s="513"/>
      <c r="C174" s="514"/>
      <c r="D174" s="194"/>
      <c r="E174" s="109"/>
      <c r="F174" s="109"/>
      <c r="G174" s="109"/>
      <c r="H174" s="109"/>
      <c r="I174" s="109"/>
      <c r="J174" s="109"/>
      <c r="K174" s="109"/>
      <c r="L174" s="109"/>
      <c r="M174" s="109"/>
      <c r="N174" s="109"/>
      <c r="O174" s="109"/>
      <c r="P174" s="233"/>
      <c r="Q174" s="233"/>
      <c r="R174" s="109"/>
      <c r="S174" s="109"/>
      <c r="T174" s="109"/>
      <c r="U174" s="233"/>
      <c r="V174" s="234"/>
      <c r="W174" s="109"/>
      <c r="X174" s="109"/>
      <c r="Y174" s="233"/>
    </row>
    <row r="175" spans="1:25" x14ac:dyDescent="0.35">
      <c r="A175" s="197">
        <v>95</v>
      </c>
      <c r="B175" s="513"/>
      <c r="C175" s="514"/>
      <c r="D175" s="194"/>
      <c r="E175" s="109"/>
      <c r="F175" s="109"/>
      <c r="G175" s="109"/>
      <c r="H175" s="109"/>
      <c r="I175" s="109"/>
      <c r="J175" s="109"/>
      <c r="K175" s="109"/>
      <c r="L175" s="109"/>
      <c r="M175" s="109"/>
      <c r="N175" s="109"/>
      <c r="O175" s="109"/>
      <c r="P175" s="233"/>
      <c r="Q175" s="233"/>
      <c r="R175" s="109"/>
      <c r="S175" s="109"/>
      <c r="T175" s="109"/>
      <c r="U175" s="233"/>
      <c r="V175" s="234"/>
      <c r="W175" s="109"/>
      <c r="X175" s="109"/>
      <c r="Y175" s="233"/>
    </row>
    <row r="176" spans="1:25" x14ac:dyDescent="0.35">
      <c r="A176" s="197">
        <v>96</v>
      </c>
      <c r="B176" s="513"/>
      <c r="C176" s="514"/>
      <c r="D176" s="194"/>
      <c r="E176" s="109"/>
      <c r="F176" s="109"/>
      <c r="G176" s="109"/>
      <c r="H176" s="109"/>
      <c r="I176" s="109"/>
      <c r="J176" s="109"/>
      <c r="K176" s="109"/>
      <c r="L176" s="109"/>
      <c r="M176" s="109"/>
      <c r="N176" s="109"/>
      <c r="O176" s="109"/>
      <c r="P176" s="233"/>
      <c r="Q176" s="233"/>
      <c r="R176" s="109"/>
      <c r="S176" s="109"/>
      <c r="T176" s="109"/>
      <c r="U176" s="233"/>
      <c r="V176" s="234"/>
      <c r="W176" s="109"/>
      <c r="X176" s="109"/>
      <c r="Y176" s="233"/>
    </row>
    <row r="177" spans="1:25" x14ac:dyDescent="0.35">
      <c r="A177" s="197">
        <v>97</v>
      </c>
      <c r="B177" s="513"/>
      <c r="C177" s="514"/>
      <c r="D177" s="194"/>
      <c r="E177" s="109"/>
      <c r="F177" s="109"/>
      <c r="G177" s="109"/>
      <c r="H177" s="109"/>
      <c r="I177" s="109"/>
      <c r="J177" s="109"/>
      <c r="K177" s="109"/>
      <c r="L177" s="109"/>
      <c r="M177" s="109"/>
      <c r="N177" s="109"/>
      <c r="O177" s="109"/>
      <c r="P177" s="233"/>
      <c r="Q177" s="233"/>
      <c r="R177" s="109"/>
      <c r="S177" s="109"/>
      <c r="T177" s="109"/>
      <c r="U177" s="233"/>
      <c r="V177" s="234"/>
      <c r="W177" s="109"/>
      <c r="X177" s="109"/>
      <c r="Y177" s="233"/>
    </row>
    <row r="178" spans="1:25" x14ac:dyDescent="0.35">
      <c r="A178" s="197">
        <v>98</v>
      </c>
      <c r="B178" s="513"/>
      <c r="C178" s="514"/>
      <c r="D178" s="194"/>
      <c r="E178" s="109"/>
      <c r="F178" s="109"/>
      <c r="G178" s="109"/>
      <c r="H178" s="109"/>
      <c r="I178" s="109"/>
      <c r="J178" s="109"/>
      <c r="K178" s="109"/>
      <c r="L178" s="109"/>
      <c r="M178" s="109"/>
      <c r="N178" s="109"/>
      <c r="O178" s="109"/>
      <c r="P178" s="233"/>
      <c r="Q178" s="233"/>
      <c r="R178" s="109"/>
      <c r="S178" s="109"/>
      <c r="T178" s="109"/>
      <c r="U178" s="233"/>
      <c r="V178" s="234"/>
      <c r="W178" s="109"/>
      <c r="X178" s="109"/>
      <c r="Y178" s="233"/>
    </row>
    <row r="179" spans="1:25" x14ac:dyDescent="0.35">
      <c r="A179" s="197">
        <v>99</v>
      </c>
      <c r="B179" s="513"/>
      <c r="C179" s="514"/>
      <c r="D179" s="194"/>
      <c r="E179" s="109"/>
      <c r="F179" s="109"/>
      <c r="G179" s="109"/>
      <c r="H179" s="109"/>
      <c r="I179" s="109"/>
      <c r="J179" s="109"/>
      <c r="K179" s="109"/>
      <c r="L179" s="109"/>
      <c r="M179" s="109"/>
      <c r="N179" s="109"/>
      <c r="O179" s="109"/>
      <c r="P179" s="233"/>
      <c r="Q179" s="233"/>
      <c r="R179" s="109"/>
      <c r="S179" s="109"/>
      <c r="T179" s="109"/>
      <c r="U179" s="233"/>
      <c r="V179" s="234"/>
      <c r="W179" s="109"/>
      <c r="X179" s="109"/>
      <c r="Y179" s="233"/>
    </row>
    <row r="180" spans="1:25" x14ac:dyDescent="0.35">
      <c r="A180" s="197">
        <v>100</v>
      </c>
      <c r="B180" s="513"/>
      <c r="C180" s="514"/>
      <c r="D180" s="194"/>
      <c r="E180" s="109"/>
      <c r="F180" s="109"/>
      <c r="G180" s="109"/>
      <c r="H180" s="109"/>
      <c r="I180" s="109"/>
      <c r="J180" s="109"/>
      <c r="K180" s="109"/>
      <c r="L180" s="109"/>
      <c r="M180" s="109"/>
      <c r="N180" s="109"/>
      <c r="O180" s="109"/>
      <c r="P180" s="233"/>
      <c r="Q180" s="233"/>
      <c r="R180" s="109"/>
      <c r="S180" s="109"/>
      <c r="T180" s="109"/>
      <c r="U180" s="233"/>
      <c r="V180" s="234"/>
      <c r="W180" s="109"/>
      <c r="X180" s="109"/>
      <c r="Y180" s="233"/>
    </row>
    <row r="181" spans="1:25" x14ac:dyDescent="0.35">
      <c r="A181" s="197">
        <v>101</v>
      </c>
      <c r="B181" s="513"/>
      <c r="C181" s="514"/>
      <c r="D181" s="194"/>
      <c r="E181" s="109"/>
      <c r="F181" s="109"/>
      <c r="G181" s="109"/>
      <c r="H181" s="109"/>
      <c r="I181" s="109"/>
      <c r="J181" s="109"/>
      <c r="K181" s="109"/>
      <c r="L181" s="109"/>
      <c r="M181" s="109"/>
      <c r="N181" s="109"/>
      <c r="O181" s="109"/>
      <c r="P181" s="233"/>
      <c r="Q181" s="233"/>
      <c r="R181" s="109"/>
      <c r="S181" s="109"/>
      <c r="T181" s="109"/>
      <c r="U181" s="233"/>
      <c r="V181" s="234"/>
      <c r="W181" s="109"/>
      <c r="X181" s="109"/>
      <c r="Y181" s="233"/>
    </row>
    <row r="182" spans="1:25" x14ac:dyDescent="0.35">
      <c r="A182" s="197">
        <v>102</v>
      </c>
      <c r="B182" s="513"/>
      <c r="C182" s="514"/>
      <c r="D182" s="194"/>
      <c r="E182" s="109"/>
      <c r="F182" s="109"/>
      <c r="G182" s="109"/>
      <c r="H182" s="109"/>
      <c r="I182" s="109"/>
      <c r="J182" s="109"/>
      <c r="K182" s="109"/>
      <c r="L182" s="109"/>
      <c r="M182" s="109"/>
      <c r="N182" s="109"/>
      <c r="O182" s="109"/>
      <c r="P182" s="233"/>
      <c r="Q182" s="233"/>
      <c r="R182" s="109"/>
      <c r="S182" s="109"/>
      <c r="T182" s="109"/>
      <c r="U182" s="233"/>
      <c r="V182" s="234"/>
      <c r="W182" s="109"/>
      <c r="X182" s="109"/>
      <c r="Y182" s="233"/>
    </row>
    <row r="183" spans="1:25" x14ac:dyDescent="0.35">
      <c r="A183" s="197">
        <v>103</v>
      </c>
      <c r="B183" s="513"/>
      <c r="C183" s="514"/>
      <c r="D183" s="194"/>
      <c r="E183" s="109"/>
      <c r="F183" s="109"/>
      <c r="G183" s="109"/>
      <c r="H183" s="109"/>
      <c r="I183" s="109"/>
      <c r="J183" s="109"/>
      <c r="K183" s="109"/>
      <c r="L183" s="109"/>
      <c r="M183" s="109"/>
      <c r="N183" s="109"/>
      <c r="O183" s="109"/>
      <c r="P183" s="233"/>
      <c r="Q183" s="233"/>
      <c r="R183" s="109"/>
      <c r="S183" s="109"/>
      <c r="T183" s="109"/>
      <c r="U183" s="233"/>
      <c r="V183" s="234"/>
      <c r="W183" s="109"/>
      <c r="X183" s="109"/>
      <c r="Y183" s="233"/>
    </row>
    <row r="184" spans="1:25" x14ac:dyDescent="0.35">
      <c r="A184" s="197">
        <v>104</v>
      </c>
      <c r="B184" s="513"/>
      <c r="C184" s="514"/>
      <c r="D184" s="194"/>
      <c r="E184" s="109"/>
      <c r="F184" s="109"/>
      <c r="G184" s="109"/>
      <c r="H184" s="109"/>
      <c r="I184" s="109"/>
      <c r="J184" s="109"/>
      <c r="K184" s="109"/>
      <c r="L184" s="109"/>
      <c r="M184" s="109"/>
      <c r="N184" s="109"/>
      <c r="O184" s="109"/>
      <c r="P184" s="233"/>
      <c r="Q184" s="233"/>
      <c r="R184" s="109"/>
      <c r="S184" s="109"/>
      <c r="T184" s="109"/>
      <c r="U184" s="233"/>
      <c r="V184" s="234"/>
      <c r="W184" s="109"/>
      <c r="X184" s="109"/>
      <c r="Y184" s="233"/>
    </row>
    <row r="185" spans="1:25" x14ac:dyDescent="0.35">
      <c r="A185" s="197">
        <v>105</v>
      </c>
      <c r="B185" s="513"/>
      <c r="C185" s="514"/>
      <c r="D185" s="194"/>
      <c r="E185" s="109"/>
      <c r="F185" s="109"/>
      <c r="G185" s="109"/>
      <c r="H185" s="109"/>
      <c r="I185" s="109"/>
      <c r="J185" s="109"/>
      <c r="K185" s="109"/>
      <c r="L185" s="109"/>
      <c r="M185" s="109"/>
      <c r="N185" s="109"/>
      <c r="O185" s="109"/>
      <c r="P185" s="233"/>
      <c r="Q185" s="233"/>
      <c r="R185" s="109"/>
      <c r="S185" s="109"/>
      <c r="T185" s="109"/>
      <c r="U185" s="233"/>
      <c r="V185" s="234"/>
      <c r="W185" s="109"/>
      <c r="X185" s="109"/>
      <c r="Y185" s="233"/>
    </row>
    <row r="186" spans="1:25" x14ac:dyDescent="0.35">
      <c r="A186" s="197">
        <v>106</v>
      </c>
      <c r="B186" s="513"/>
      <c r="C186" s="514"/>
      <c r="D186" s="194"/>
      <c r="E186" s="109"/>
      <c r="F186" s="109"/>
      <c r="G186" s="109"/>
      <c r="H186" s="109"/>
      <c r="I186" s="109"/>
      <c r="J186" s="109"/>
      <c r="K186" s="109"/>
      <c r="L186" s="109"/>
      <c r="M186" s="109"/>
      <c r="N186" s="109"/>
      <c r="O186" s="109"/>
      <c r="P186" s="233"/>
      <c r="Q186" s="233"/>
      <c r="R186" s="109"/>
      <c r="S186" s="109"/>
      <c r="T186" s="109"/>
      <c r="U186" s="233"/>
      <c r="V186" s="234"/>
      <c r="W186" s="109"/>
      <c r="X186" s="109"/>
      <c r="Y186" s="233"/>
    </row>
    <row r="187" spans="1:25" x14ac:dyDescent="0.35">
      <c r="A187" s="197">
        <v>107</v>
      </c>
      <c r="B187" s="513"/>
      <c r="C187" s="514"/>
      <c r="D187" s="194"/>
      <c r="E187" s="109"/>
      <c r="F187" s="109"/>
      <c r="G187" s="109"/>
      <c r="H187" s="109"/>
      <c r="I187" s="109"/>
      <c r="J187" s="109"/>
      <c r="K187" s="109"/>
      <c r="L187" s="109"/>
      <c r="M187" s="109"/>
      <c r="N187" s="109"/>
      <c r="O187" s="109"/>
      <c r="P187" s="233"/>
      <c r="Q187" s="233"/>
      <c r="R187" s="109"/>
      <c r="S187" s="109"/>
      <c r="T187" s="109"/>
      <c r="U187" s="233"/>
      <c r="V187" s="234"/>
      <c r="W187" s="109"/>
      <c r="X187" s="109"/>
      <c r="Y187" s="233"/>
    </row>
    <row r="188" spans="1:25" x14ac:dyDescent="0.35">
      <c r="A188" s="197">
        <v>108</v>
      </c>
      <c r="B188" s="513"/>
      <c r="C188" s="514"/>
      <c r="D188" s="194"/>
      <c r="E188" s="109"/>
      <c r="F188" s="109"/>
      <c r="G188" s="109"/>
      <c r="H188" s="109"/>
      <c r="I188" s="109"/>
      <c r="J188" s="109"/>
      <c r="K188" s="109"/>
      <c r="L188" s="109"/>
      <c r="M188" s="109"/>
      <c r="N188" s="109"/>
      <c r="O188" s="109"/>
      <c r="P188" s="233"/>
      <c r="Q188" s="233"/>
      <c r="R188" s="109"/>
      <c r="S188" s="109"/>
      <c r="T188" s="109"/>
      <c r="U188" s="233"/>
      <c r="V188" s="234"/>
      <c r="W188" s="109"/>
      <c r="X188" s="109"/>
      <c r="Y188" s="233"/>
    </row>
    <row r="189" spans="1:25" x14ac:dyDescent="0.35">
      <c r="A189" s="197">
        <v>109</v>
      </c>
      <c r="B189" s="513"/>
      <c r="C189" s="514"/>
      <c r="D189" s="194"/>
      <c r="E189" s="109"/>
      <c r="F189" s="109"/>
      <c r="G189" s="109"/>
      <c r="H189" s="109"/>
      <c r="I189" s="109"/>
      <c r="J189" s="109"/>
      <c r="K189" s="109"/>
      <c r="L189" s="109"/>
      <c r="M189" s="109"/>
      <c r="N189" s="109"/>
      <c r="O189" s="109"/>
      <c r="P189" s="233"/>
      <c r="Q189" s="233"/>
      <c r="R189" s="109"/>
      <c r="S189" s="109"/>
      <c r="T189" s="109"/>
      <c r="U189" s="233"/>
      <c r="V189" s="234"/>
      <c r="W189" s="109"/>
      <c r="X189" s="109"/>
      <c r="Y189" s="233"/>
    </row>
    <row r="190" spans="1:25" x14ac:dyDescent="0.35">
      <c r="A190" s="197">
        <v>110</v>
      </c>
      <c r="B190" s="513"/>
      <c r="C190" s="514"/>
      <c r="D190" s="194"/>
      <c r="E190" s="109"/>
      <c r="F190" s="109"/>
      <c r="G190" s="109"/>
      <c r="H190" s="109"/>
      <c r="I190" s="109"/>
      <c r="J190" s="109"/>
      <c r="K190" s="109"/>
      <c r="L190" s="109"/>
      <c r="M190" s="109"/>
      <c r="N190" s="109"/>
      <c r="O190" s="109"/>
      <c r="P190" s="233"/>
      <c r="Q190" s="233"/>
      <c r="R190" s="109"/>
      <c r="S190" s="109"/>
      <c r="T190" s="109"/>
      <c r="U190" s="233"/>
      <c r="V190" s="234"/>
      <c r="W190" s="109"/>
      <c r="X190" s="109"/>
      <c r="Y190" s="233"/>
    </row>
    <row r="191" spans="1:25" x14ac:dyDescent="0.35">
      <c r="A191" s="197">
        <v>111</v>
      </c>
      <c r="B191" s="513"/>
      <c r="C191" s="514"/>
      <c r="D191" s="194"/>
      <c r="E191" s="109"/>
      <c r="F191" s="109"/>
      <c r="G191" s="109"/>
      <c r="H191" s="109"/>
      <c r="I191" s="109"/>
      <c r="J191" s="109"/>
      <c r="K191" s="109"/>
      <c r="L191" s="109"/>
      <c r="M191" s="109"/>
      <c r="N191" s="109"/>
      <c r="O191" s="109"/>
      <c r="P191" s="233"/>
      <c r="Q191" s="233"/>
      <c r="R191" s="109"/>
      <c r="S191" s="109"/>
      <c r="T191" s="109"/>
      <c r="U191" s="233"/>
      <c r="V191" s="234"/>
      <c r="W191" s="109"/>
      <c r="X191" s="109"/>
      <c r="Y191" s="233"/>
    </row>
    <row r="192" spans="1:25" x14ac:dyDescent="0.35">
      <c r="A192" s="197">
        <v>112</v>
      </c>
      <c r="B192" s="513"/>
      <c r="C192" s="514"/>
      <c r="D192" s="194"/>
      <c r="E192" s="109"/>
      <c r="F192" s="109"/>
      <c r="G192" s="109"/>
      <c r="H192" s="109"/>
      <c r="I192" s="109"/>
      <c r="J192" s="109"/>
      <c r="K192" s="109"/>
      <c r="L192" s="109"/>
      <c r="M192" s="109"/>
      <c r="N192" s="109"/>
      <c r="O192" s="109"/>
      <c r="P192" s="233"/>
      <c r="Q192" s="233"/>
      <c r="R192" s="109"/>
      <c r="S192" s="109"/>
      <c r="T192" s="109"/>
      <c r="U192" s="233"/>
      <c r="V192" s="234"/>
      <c r="W192" s="109"/>
      <c r="X192" s="109"/>
      <c r="Y192" s="233"/>
    </row>
    <row r="193" spans="1:25" x14ac:dyDescent="0.35">
      <c r="A193" s="197">
        <v>113</v>
      </c>
      <c r="B193" s="513"/>
      <c r="C193" s="514"/>
      <c r="D193" s="194"/>
      <c r="E193" s="109"/>
      <c r="F193" s="109"/>
      <c r="G193" s="109"/>
      <c r="H193" s="109"/>
      <c r="I193" s="109"/>
      <c r="J193" s="109"/>
      <c r="K193" s="109"/>
      <c r="L193" s="109"/>
      <c r="M193" s="109"/>
      <c r="N193" s="109"/>
      <c r="O193" s="109"/>
      <c r="P193" s="233"/>
      <c r="Q193" s="233"/>
      <c r="R193" s="109"/>
      <c r="S193" s="109"/>
      <c r="T193" s="109"/>
      <c r="U193" s="233"/>
      <c r="V193" s="234"/>
      <c r="W193" s="109"/>
      <c r="X193" s="109"/>
      <c r="Y193" s="233"/>
    </row>
    <row r="194" spans="1:25" x14ac:dyDescent="0.35">
      <c r="A194" s="197">
        <v>114</v>
      </c>
      <c r="B194" s="513"/>
      <c r="C194" s="514"/>
      <c r="D194" s="194"/>
      <c r="E194" s="109"/>
      <c r="F194" s="109"/>
      <c r="G194" s="109"/>
      <c r="H194" s="109"/>
      <c r="I194" s="109"/>
      <c r="J194" s="109"/>
      <c r="K194" s="109"/>
      <c r="L194" s="109"/>
      <c r="M194" s="109"/>
      <c r="N194" s="109"/>
      <c r="O194" s="109"/>
      <c r="P194" s="233"/>
      <c r="Q194" s="233"/>
      <c r="R194" s="109"/>
      <c r="S194" s="109"/>
      <c r="T194" s="109"/>
      <c r="U194" s="233"/>
      <c r="V194" s="234"/>
      <c r="W194" s="109"/>
      <c r="X194" s="109"/>
      <c r="Y194" s="233"/>
    </row>
    <row r="195" spans="1:25" x14ac:dyDescent="0.35">
      <c r="A195" s="197">
        <v>115</v>
      </c>
      <c r="B195" s="513"/>
      <c r="C195" s="514"/>
      <c r="D195" s="194"/>
      <c r="E195" s="109"/>
      <c r="F195" s="109"/>
      <c r="G195" s="109"/>
      <c r="H195" s="109"/>
      <c r="I195" s="109"/>
      <c r="J195" s="109"/>
      <c r="K195" s="109"/>
      <c r="L195" s="109"/>
      <c r="M195" s="109"/>
      <c r="N195" s="109"/>
      <c r="O195" s="109"/>
      <c r="P195" s="233"/>
      <c r="Q195" s="233"/>
      <c r="R195" s="109"/>
      <c r="S195" s="109"/>
      <c r="T195" s="109"/>
      <c r="U195" s="233"/>
      <c r="V195" s="234"/>
      <c r="W195" s="109"/>
      <c r="X195" s="109"/>
      <c r="Y195" s="233"/>
    </row>
    <row r="196" spans="1:25" x14ac:dyDescent="0.35">
      <c r="A196" s="197">
        <v>116</v>
      </c>
      <c r="B196" s="513"/>
      <c r="C196" s="514"/>
      <c r="D196" s="194"/>
      <c r="E196" s="109"/>
      <c r="F196" s="109"/>
      <c r="G196" s="109"/>
      <c r="H196" s="109"/>
      <c r="I196" s="109"/>
      <c r="J196" s="109"/>
      <c r="K196" s="109"/>
      <c r="L196" s="109"/>
      <c r="M196" s="109"/>
      <c r="N196" s="109"/>
      <c r="O196" s="109"/>
      <c r="P196" s="233"/>
      <c r="Q196" s="233"/>
      <c r="R196" s="109"/>
      <c r="S196" s="109"/>
      <c r="T196" s="109"/>
      <c r="U196" s="233"/>
      <c r="V196" s="234"/>
      <c r="W196" s="109"/>
      <c r="X196" s="109"/>
      <c r="Y196" s="233"/>
    </row>
    <row r="197" spans="1:25" x14ac:dyDescent="0.35">
      <c r="A197" s="197">
        <v>117</v>
      </c>
      <c r="B197" s="513"/>
      <c r="C197" s="514"/>
      <c r="D197" s="194"/>
      <c r="E197" s="109"/>
      <c r="F197" s="109"/>
      <c r="G197" s="109"/>
      <c r="H197" s="109"/>
      <c r="I197" s="109"/>
      <c r="J197" s="109"/>
      <c r="K197" s="109"/>
      <c r="L197" s="109"/>
      <c r="M197" s="109"/>
      <c r="N197" s="109"/>
      <c r="O197" s="109"/>
      <c r="P197" s="233"/>
      <c r="Q197" s="233"/>
      <c r="R197" s="109"/>
      <c r="S197" s="109"/>
      <c r="T197" s="109"/>
      <c r="U197" s="233"/>
      <c r="V197" s="234"/>
      <c r="W197" s="109"/>
      <c r="X197" s="109"/>
      <c r="Y197" s="233"/>
    </row>
    <row r="198" spans="1:25" x14ac:dyDescent="0.35">
      <c r="A198" s="197">
        <v>118</v>
      </c>
      <c r="B198" s="513"/>
      <c r="C198" s="514"/>
      <c r="D198" s="194"/>
      <c r="E198" s="109"/>
      <c r="F198" s="109"/>
      <c r="G198" s="109"/>
      <c r="H198" s="109"/>
      <c r="I198" s="109"/>
      <c r="J198" s="109"/>
      <c r="K198" s="109"/>
      <c r="L198" s="109"/>
      <c r="M198" s="109"/>
      <c r="N198" s="109"/>
      <c r="O198" s="109"/>
      <c r="P198" s="233"/>
      <c r="Q198" s="233"/>
      <c r="R198" s="109"/>
      <c r="S198" s="109"/>
      <c r="T198" s="109"/>
      <c r="U198" s="233"/>
      <c r="V198" s="234"/>
      <c r="W198" s="109"/>
      <c r="X198" s="109"/>
      <c r="Y198" s="233"/>
    </row>
    <row r="199" spans="1:25" x14ac:dyDescent="0.35">
      <c r="A199" s="197">
        <v>119</v>
      </c>
      <c r="B199" s="513"/>
      <c r="C199" s="514"/>
      <c r="D199" s="194"/>
      <c r="E199" s="109"/>
      <c r="F199" s="109"/>
      <c r="G199" s="109"/>
      <c r="H199" s="109"/>
      <c r="I199" s="109"/>
      <c r="J199" s="109"/>
      <c r="K199" s="109"/>
      <c r="L199" s="109"/>
      <c r="M199" s="109"/>
      <c r="N199" s="109"/>
      <c r="O199" s="109"/>
      <c r="P199" s="233"/>
      <c r="Q199" s="233"/>
      <c r="R199" s="109"/>
      <c r="S199" s="109"/>
      <c r="T199" s="109"/>
      <c r="U199" s="233"/>
      <c r="V199" s="234"/>
      <c r="W199" s="109"/>
      <c r="X199" s="109"/>
      <c r="Y199" s="233"/>
    </row>
    <row r="200" spans="1:25" x14ac:dyDescent="0.35">
      <c r="A200" s="197">
        <v>120</v>
      </c>
      <c r="B200" s="513"/>
      <c r="C200" s="514"/>
      <c r="D200" s="194"/>
      <c r="E200" s="109"/>
      <c r="F200" s="109"/>
      <c r="G200" s="109"/>
      <c r="H200" s="109"/>
      <c r="I200" s="109"/>
      <c r="J200" s="109"/>
      <c r="K200" s="109"/>
      <c r="L200" s="109"/>
      <c r="M200" s="109"/>
      <c r="N200" s="109"/>
      <c r="O200" s="109"/>
      <c r="P200" s="233"/>
      <c r="Q200" s="233"/>
      <c r="R200" s="109"/>
      <c r="S200" s="109"/>
      <c r="T200" s="109"/>
      <c r="U200" s="233"/>
      <c r="V200" s="234"/>
      <c r="W200" s="109"/>
      <c r="X200" s="109"/>
      <c r="Y200" s="233"/>
    </row>
    <row r="201" spans="1:25" x14ac:dyDescent="0.35">
      <c r="A201" s="197">
        <v>121</v>
      </c>
      <c r="B201" s="513"/>
      <c r="C201" s="514"/>
      <c r="D201" s="194"/>
      <c r="E201" s="109"/>
      <c r="F201" s="109"/>
      <c r="G201" s="109"/>
      <c r="H201" s="109"/>
      <c r="I201" s="109"/>
      <c r="J201" s="109"/>
      <c r="K201" s="109"/>
      <c r="L201" s="109"/>
      <c r="M201" s="109"/>
      <c r="N201" s="109"/>
      <c r="O201" s="109"/>
      <c r="P201" s="233"/>
      <c r="Q201" s="233"/>
      <c r="R201" s="109"/>
      <c r="S201" s="109"/>
      <c r="T201" s="109"/>
      <c r="U201" s="233"/>
      <c r="V201" s="234"/>
      <c r="W201" s="109"/>
      <c r="X201" s="109"/>
      <c r="Y201" s="233"/>
    </row>
    <row r="202" spans="1:25" x14ac:dyDescent="0.35">
      <c r="A202" s="197">
        <v>122</v>
      </c>
      <c r="B202" s="513"/>
      <c r="C202" s="514"/>
      <c r="D202" s="194"/>
      <c r="E202" s="109"/>
      <c r="F202" s="109"/>
      <c r="G202" s="109"/>
      <c r="H202" s="109"/>
      <c r="I202" s="109"/>
      <c r="J202" s="109"/>
      <c r="K202" s="109"/>
      <c r="L202" s="109"/>
      <c r="M202" s="109"/>
      <c r="N202" s="109"/>
      <c r="O202" s="109"/>
      <c r="P202" s="233"/>
      <c r="Q202" s="233"/>
      <c r="R202" s="109"/>
      <c r="S202" s="109"/>
      <c r="T202" s="109"/>
      <c r="U202" s="233"/>
      <c r="V202" s="234"/>
      <c r="W202" s="109"/>
      <c r="X202" s="109"/>
      <c r="Y202" s="233"/>
    </row>
    <row r="203" spans="1:25" x14ac:dyDescent="0.35">
      <c r="A203" s="197">
        <v>123</v>
      </c>
      <c r="B203" s="513"/>
      <c r="C203" s="514"/>
      <c r="D203" s="194"/>
      <c r="E203" s="109"/>
      <c r="F203" s="109"/>
      <c r="G203" s="109"/>
      <c r="H203" s="109"/>
      <c r="I203" s="109"/>
      <c r="J203" s="109"/>
      <c r="K203" s="109"/>
      <c r="L203" s="109"/>
      <c r="M203" s="109"/>
      <c r="N203" s="109"/>
      <c r="O203" s="109"/>
      <c r="P203" s="233"/>
      <c r="Q203" s="233"/>
      <c r="R203" s="109"/>
      <c r="S203" s="109"/>
      <c r="T203" s="109"/>
      <c r="U203" s="233"/>
      <c r="V203" s="234"/>
      <c r="W203" s="109"/>
      <c r="X203" s="109"/>
      <c r="Y203" s="233"/>
    </row>
    <row r="204" spans="1:25" x14ac:dyDescent="0.35">
      <c r="A204" s="197">
        <v>124</v>
      </c>
      <c r="B204" s="513"/>
      <c r="C204" s="514"/>
      <c r="D204" s="194"/>
      <c r="E204" s="109"/>
      <c r="F204" s="109"/>
      <c r="G204" s="109"/>
      <c r="H204" s="109"/>
      <c r="I204" s="109"/>
      <c r="J204" s="109"/>
      <c r="K204" s="109"/>
      <c r="L204" s="109"/>
      <c r="M204" s="109"/>
      <c r="N204" s="109"/>
      <c r="O204" s="109"/>
      <c r="P204" s="233"/>
      <c r="Q204" s="233"/>
      <c r="R204" s="109"/>
      <c r="S204" s="109"/>
      <c r="T204" s="109"/>
      <c r="U204" s="233"/>
      <c r="V204" s="234"/>
      <c r="W204" s="109"/>
      <c r="X204" s="109"/>
      <c r="Y204" s="233"/>
    </row>
    <row r="205" spans="1:25" x14ac:dyDescent="0.35">
      <c r="A205" s="197">
        <v>125</v>
      </c>
      <c r="B205" s="513"/>
      <c r="C205" s="514"/>
      <c r="D205" s="194"/>
      <c r="E205" s="109"/>
      <c r="F205" s="109"/>
      <c r="G205" s="109"/>
      <c r="H205" s="109"/>
      <c r="I205" s="109"/>
      <c r="J205" s="109"/>
      <c r="K205" s="109"/>
      <c r="L205" s="109"/>
      <c r="M205" s="109"/>
      <c r="N205" s="109"/>
      <c r="O205" s="109"/>
      <c r="P205" s="233"/>
      <c r="Q205" s="233"/>
      <c r="R205" s="109"/>
      <c r="S205" s="109"/>
      <c r="T205" s="109"/>
      <c r="U205" s="233"/>
      <c r="V205" s="234"/>
      <c r="W205" s="109"/>
      <c r="X205" s="109"/>
      <c r="Y205" s="233"/>
    </row>
    <row r="206" spans="1:25" x14ac:dyDescent="0.35">
      <c r="A206" s="197">
        <v>126</v>
      </c>
      <c r="B206" s="513"/>
      <c r="C206" s="514"/>
      <c r="D206" s="194"/>
      <c r="E206" s="109"/>
      <c r="F206" s="109"/>
      <c r="G206" s="109"/>
      <c r="H206" s="109"/>
      <c r="I206" s="109"/>
      <c r="J206" s="109"/>
      <c r="K206" s="109"/>
      <c r="L206" s="109"/>
      <c r="M206" s="109"/>
      <c r="N206" s="109"/>
      <c r="O206" s="109"/>
      <c r="P206" s="233"/>
      <c r="Q206" s="233"/>
      <c r="R206" s="109"/>
      <c r="S206" s="109"/>
      <c r="T206" s="109"/>
      <c r="U206" s="233"/>
      <c r="V206" s="234"/>
      <c r="W206" s="109"/>
      <c r="X206" s="109"/>
      <c r="Y206" s="233"/>
    </row>
    <row r="207" spans="1:25" x14ac:dyDescent="0.35">
      <c r="A207" s="197">
        <v>127</v>
      </c>
      <c r="B207" s="513"/>
      <c r="C207" s="514"/>
      <c r="D207" s="194"/>
      <c r="E207" s="109"/>
      <c r="F207" s="109"/>
      <c r="G207" s="109"/>
      <c r="H207" s="109"/>
      <c r="I207" s="109"/>
      <c r="J207" s="109"/>
      <c r="K207" s="109"/>
      <c r="L207" s="109"/>
      <c r="M207" s="109"/>
      <c r="N207" s="109"/>
      <c r="O207" s="109"/>
      <c r="P207" s="233"/>
      <c r="Q207" s="233"/>
      <c r="R207" s="109"/>
      <c r="S207" s="109"/>
      <c r="T207" s="109"/>
      <c r="U207" s="233"/>
      <c r="V207" s="234"/>
      <c r="W207" s="109"/>
      <c r="X207" s="109"/>
      <c r="Y207" s="233"/>
    </row>
    <row r="208" spans="1:25" x14ac:dyDescent="0.35">
      <c r="A208" s="197">
        <v>128</v>
      </c>
      <c r="B208" s="513"/>
      <c r="C208" s="514"/>
      <c r="D208" s="194"/>
      <c r="E208" s="109"/>
      <c r="F208" s="109"/>
      <c r="G208" s="109"/>
      <c r="H208" s="109"/>
      <c r="I208" s="109"/>
      <c r="J208" s="109"/>
      <c r="K208" s="109"/>
      <c r="L208" s="109"/>
      <c r="M208" s="109"/>
      <c r="N208" s="109"/>
      <c r="O208" s="109"/>
      <c r="P208" s="233"/>
      <c r="Q208" s="233"/>
      <c r="R208" s="109"/>
      <c r="S208" s="109"/>
      <c r="T208" s="109"/>
      <c r="U208" s="233"/>
      <c r="V208" s="234"/>
      <c r="W208" s="109"/>
      <c r="X208" s="109"/>
      <c r="Y208" s="233"/>
    </row>
    <row r="209" spans="1:25" x14ac:dyDescent="0.35">
      <c r="A209" s="197">
        <v>129</v>
      </c>
      <c r="B209" s="513"/>
      <c r="C209" s="514"/>
      <c r="D209" s="194"/>
      <c r="E209" s="109"/>
      <c r="F209" s="109"/>
      <c r="G209" s="109"/>
      <c r="H209" s="109"/>
      <c r="I209" s="109"/>
      <c r="J209" s="109"/>
      <c r="K209" s="109"/>
      <c r="L209" s="109"/>
      <c r="M209" s="109"/>
      <c r="N209" s="109"/>
      <c r="O209" s="109"/>
      <c r="P209" s="233"/>
      <c r="Q209" s="233"/>
      <c r="R209" s="109"/>
      <c r="S209" s="109"/>
      <c r="T209" s="109"/>
      <c r="U209" s="233"/>
      <c r="V209" s="234"/>
      <c r="W209" s="109"/>
      <c r="X209" s="109"/>
      <c r="Y209" s="233"/>
    </row>
    <row r="210" spans="1:25" x14ac:dyDescent="0.35">
      <c r="A210" s="197">
        <v>130</v>
      </c>
      <c r="B210" s="513"/>
      <c r="C210" s="514"/>
      <c r="D210" s="194"/>
      <c r="E210" s="109"/>
      <c r="F210" s="109"/>
      <c r="G210" s="109"/>
      <c r="H210" s="109"/>
      <c r="I210" s="109"/>
      <c r="J210" s="109"/>
      <c r="K210" s="109"/>
      <c r="L210" s="109"/>
      <c r="M210" s="109"/>
      <c r="N210" s="109"/>
      <c r="O210" s="109"/>
      <c r="P210" s="233"/>
      <c r="Q210" s="233"/>
      <c r="R210" s="109"/>
      <c r="S210" s="109"/>
      <c r="T210" s="109"/>
      <c r="U210" s="233"/>
      <c r="V210" s="234"/>
      <c r="W210" s="109"/>
      <c r="X210" s="109"/>
      <c r="Y210" s="233"/>
    </row>
    <row r="211" spans="1:25" x14ac:dyDescent="0.35">
      <c r="A211" s="197">
        <v>131</v>
      </c>
      <c r="B211" s="513"/>
      <c r="C211" s="514"/>
      <c r="D211" s="194"/>
      <c r="E211" s="109"/>
      <c r="F211" s="109"/>
      <c r="G211" s="109"/>
      <c r="H211" s="109"/>
      <c r="I211" s="109"/>
      <c r="J211" s="109"/>
      <c r="K211" s="109"/>
      <c r="L211" s="109"/>
      <c r="M211" s="109"/>
      <c r="N211" s="109"/>
      <c r="O211" s="109"/>
      <c r="P211" s="233"/>
      <c r="Q211" s="233"/>
      <c r="R211" s="109"/>
      <c r="S211" s="109"/>
      <c r="T211" s="109"/>
      <c r="U211" s="233"/>
      <c r="V211" s="234"/>
      <c r="W211" s="109"/>
      <c r="X211" s="109"/>
      <c r="Y211" s="233"/>
    </row>
    <row r="212" spans="1:25" x14ac:dyDescent="0.35">
      <c r="A212" s="197">
        <v>132</v>
      </c>
      <c r="B212" s="513"/>
      <c r="C212" s="514"/>
      <c r="D212" s="194"/>
      <c r="E212" s="109"/>
      <c r="F212" s="109"/>
      <c r="G212" s="109"/>
      <c r="H212" s="109"/>
      <c r="I212" s="109"/>
      <c r="J212" s="109"/>
      <c r="K212" s="109"/>
      <c r="L212" s="109"/>
      <c r="M212" s="109"/>
      <c r="N212" s="109"/>
      <c r="O212" s="109"/>
      <c r="P212" s="233"/>
      <c r="Q212" s="233"/>
      <c r="R212" s="109"/>
      <c r="S212" s="109"/>
      <c r="T212" s="109"/>
      <c r="U212" s="233"/>
      <c r="V212" s="234"/>
      <c r="W212" s="109"/>
      <c r="X212" s="109"/>
      <c r="Y212" s="233"/>
    </row>
    <row r="213" spans="1:25" x14ac:dyDescent="0.35">
      <c r="A213" s="197">
        <v>133</v>
      </c>
      <c r="B213" s="513"/>
      <c r="C213" s="514"/>
      <c r="D213" s="194"/>
      <c r="E213" s="109"/>
      <c r="F213" s="109"/>
      <c r="G213" s="109"/>
      <c r="H213" s="109"/>
      <c r="I213" s="109"/>
      <c r="J213" s="109"/>
      <c r="K213" s="109"/>
      <c r="L213" s="109"/>
      <c r="M213" s="109"/>
      <c r="N213" s="109"/>
      <c r="O213" s="109"/>
      <c r="P213" s="233"/>
      <c r="Q213" s="233"/>
      <c r="R213" s="109"/>
      <c r="S213" s="109"/>
      <c r="T213" s="109"/>
      <c r="U213" s="233"/>
      <c r="V213" s="234"/>
      <c r="W213" s="109"/>
      <c r="X213" s="109"/>
      <c r="Y213" s="233"/>
    </row>
    <row r="214" spans="1:25" x14ac:dyDescent="0.35">
      <c r="A214" s="197">
        <v>134</v>
      </c>
      <c r="B214" s="513"/>
      <c r="C214" s="514"/>
      <c r="D214" s="194"/>
      <c r="E214" s="109"/>
      <c r="F214" s="109"/>
      <c r="G214" s="109"/>
      <c r="H214" s="109"/>
      <c r="I214" s="109"/>
      <c r="J214" s="109"/>
      <c r="K214" s="109"/>
      <c r="L214" s="109"/>
      <c r="M214" s="109"/>
      <c r="N214" s="109"/>
      <c r="O214" s="109"/>
      <c r="P214" s="233"/>
      <c r="Q214" s="233"/>
      <c r="R214" s="109"/>
      <c r="S214" s="109"/>
      <c r="T214" s="109"/>
      <c r="U214" s="233"/>
      <c r="V214" s="234"/>
      <c r="W214" s="109"/>
      <c r="X214" s="109"/>
      <c r="Y214" s="233"/>
    </row>
    <row r="215" spans="1:25" x14ac:dyDescent="0.35">
      <c r="A215" s="197">
        <v>135</v>
      </c>
      <c r="B215" s="513"/>
      <c r="C215" s="514"/>
      <c r="D215" s="194"/>
      <c r="E215" s="109"/>
      <c r="F215" s="109"/>
      <c r="G215" s="109"/>
      <c r="H215" s="109"/>
      <c r="I215" s="109"/>
      <c r="J215" s="109"/>
      <c r="K215" s="109"/>
      <c r="L215" s="109"/>
      <c r="M215" s="109"/>
      <c r="N215" s="109"/>
      <c r="O215" s="109"/>
      <c r="P215" s="233"/>
      <c r="Q215" s="233"/>
      <c r="R215" s="109"/>
      <c r="S215" s="109"/>
      <c r="T215" s="109"/>
      <c r="U215" s="233"/>
      <c r="V215" s="234"/>
      <c r="W215" s="109"/>
      <c r="X215" s="109"/>
      <c r="Y215" s="233"/>
    </row>
    <row r="216" spans="1:25" x14ac:dyDescent="0.35">
      <c r="A216" s="197">
        <v>136</v>
      </c>
      <c r="B216" s="513"/>
      <c r="C216" s="514"/>
      <c r="D216" s="194"/>
      <c r="E216" s="109"/>
      <c r="F216" s="109"/>
      <c r="G216" s="109"/>
      <c r="H216" s="109"/>
      <c r="I216" s="109"/>
      <c r="J216" s="109"/>
      <c r="K216" s="109"/>
      <c r="L216" s="109"/>
      <c r="M216" s="109"/>
      <c r="N216" s="109"/>
      <c r="O216" s="109"/>
      <c r="P216" s="233"/>
      <c r="Q216" s="233"/>
      <c r="R216" s="109"/>
      <c r="S216" s="109"/>
      <c r="T216" s="109"/>
      <c r="U216" s="233"/>
      <c r="V216" s="234"/>
      <c r="W216" s="109"/>
      <c r="X216" s="109"/>
      <c r="Y216" s="233"/>
    </row>
    <row r="217" spans="1:25" x14ac:dyDescent="0.35">
      <c r="A217" s="197">
        <v>137</v>
      </c>
      <c r="B217" s="513"/>
      <c r="C217" s="514"/>
      <c r="D217" s="194"/>
      <c r="E217" s="109"/>
      <c r="F217" s="109"/>
      <c r="G217" s="109"/>
      <c r="H217" s="109"/>
      <c r="I217" s="109"/>
      <c r="J217" s="109"/>
      <c r="K217" s="109"/>
      <c r="L217" s="109"/>
      <c r="M217" s="109"/>
      <c r="N217" s="109"/>
      <c r="O217" s="109"/>
      <c r="P217" s="233"/>
      <c r="Q217" s="233"/>
      <c r="R217" s="109"/>
      <c r="S217" s="109"/>
      <c r="T217" s="109"/>
      <c r="U217" s="233"/>
      <c r="V217" s="234"/>
      <c r="W217" s="109"/>
      <c r="X217" s="109"/>
      <c r="Y217" s="233"/>
    </row>
    <row r="218" spans="1:25" x14ac:dyDescent="0.35">
      <c r="A218" s="197">
        <v>138</v>
      </c>
      <c r="B218" s="513"/>
      <c r="C218" s="514"/>
      <c r="D218" s="194"/>
      <c r="E218" s="109"/>
      <c r="F218" s="109"/>
      <c r="G218" s="109"/>
      <c r="H218" s="109"/>
      <c r="I218" s="109"/>
      <c r="J218" s="109"/>
      <c r="K218" s="109"/>
      <c r="L218" s="109"/>
      <c r="M218" s="109"/>
      <c r="N218" s="109"/>
      <c r="O218" s="109"/>
      <c r="P218" s="233"/>
      <c r="Q218" s="233"/>
      <c r="R218" s="109"/>
      <c r="S218" s="109"/>
      <c r="T218" s="109"/>
      <c r="U218" s="233"/>
      <c r="V218" s="234"/>
      <c r="W218" s="109"/>
      <c r="X218" s="109"/>
      <c r="Y218" s="233"/>
    </row>
    <row r="219" spans="1:25" x14ac:dyDescent="0.35">
      <c r="A219" s="197">
        <v>139</v>
      </c>
      <c r="B219" s="513"/>
      <c r="C219" s="514"/>
      <c r="D219" s="194"/>
      <c r="E219" s="109"/>
      <c r="F219" s="109"/>
      <c r="G219" s="109"/>
      <c r="H219" s="109"/>
      <c r="I219" s="109"/>
      <c r="J219" s="109"/>
      <c r="K219" s="109"/>
      <c r="L219" s="109"/>
      <c r="M219" s="109"/>
      <c r="N219" s="109"/>
      <c r="O219" s="109"/>
      <c r="P219" s="233"/>
      <c r="Q219" s="233"/>
      <c r="R219" s="109"/>
      <c r="S219" s="109"/>
      <c r="T219" s="109"/>
      <c r="U219" s="233"/>
      <c r="V219" s="234"/>
      <c r="W219" s="109"/>
      <c r="X219" s="109"/>
      <c r="Y219" s="233"/>
    </row>
    <row r="220" spans="1:25" x14ac:dyDescent="0.35">
      <c r="A220" s="197">
        <v>140</v>
      </c>
      <c r="B220" s="513"/>
      <c r="C220" s="514"/>
      <c r="D220" s="194"/>
      <c r="E220" s="109"/>
      <c r="F220" s="109"/>
      <c r="G220" s="109"/>
      <c r="H220" s="109"/>
      <c r="I220" s="109"/>
      <c r="J220" s="109"/>
      <c r="K220" s="109"/>
      <c r="L220" s="109"/>
      <c r="M220" s="109"/>
      <c r="N220" s="109"/>
      <c r="O220" s="109"/>
      <c r="P220" s="233"/>
      <c r="Q220" s="233"/>
      <c r="R220" s="109"/>
      <c r="S220" s="109"/>
      <c r="T220" s="109"/>
      <c r="U220" s="233"/>
      <c r="V220" s="234"/>
      <c r="W220" s="109"/>
      <c r="X220" s="109"/>
      <c r="Y220" s="233"/>
    </row>
    <row r="221" spans="1:25" x14ac:dyDescent="0.35">
      <c r="A221" s="197">
        <v>141</v>
      </c>
      <c r="B221" s="513"/>
      <c r="C221" s="514"/>
      <c r="D221" s="194"/>
      <c r="E221" s="109"/>
      <c r="F221" s="109"/>
      <c r="G221" s="109"/>
      <c r="H221" s="109"/>
      <c r="I221" s="109"/>
      <c r="J221" s="109"/>
      <c r="K221" s="109"/>
      <c r="L221" s="109"/>
      <c r="M221" s="109"/>
      <c r="N221" s="109"/>
      <c r="O221" s="109"/>
      <c r="P221" s="233"/>
      <c r="Q221" s="233"/>
      <c r="R221" s="109"/>
      <c r="S221" s="109"/>
      <c r="T221" s="109"/>
      <c r="U221" s="233"/>
      <c r="V221" s="234"/>
      <c r="W221" s="109"/>
      <c r="X221" s="109"/>
      <c r="Y221" s="233"/>
    </row>
    <row r="222" spans="1:25" x14ac:dyDescent="0.35">
      <c r="A222" s="197">
        <v>142</v>
      </c>
      <c r="B222" s="513"/>
      <c r="C222" s="514"/>
      <c r="D222" s="194"/>
      <c r="E222" s="109"/>
      <c r="F222" s="109"/>
      <c r="G222" s="109"/>
      <c r="H222" s="109"/>
      <c r="I222" s="109"/>
      <c r="J222" s="109"/>
      <c r="K222" s="109"/>
      <c r="L222" s="109"/>
      <c r="M222" s="109"/>
      <c r="N222" s="109"/>
      <c r="O222" s="109"/>
      <c r="P222" s="233"/>
      <c r="Q222" s="233"/>
      <c r="R222" s="109"/>
      <c r="S222" s="109"/>
      <c r="T222" s="109"/>
      <c r="U222" s="233"/>
      <c r="V222" s="234"/>
      <c r="W222" s="109"/>
      <c r="X222" s="109"/>
      <c r="Y222" s="233"/>
    </row>
    <row r="223" spans="1:25" x14ac:dyDescent="0.35">
      <c r="A223" s="197">
        <v>143</v>
      </c>
      <c r="B223" s="513"/>
      <c r="C223" s="514"/>
      <c r="D223" s="194"/>
      <c r="E223" s="109"/>
      <c r="F223" s="109"/>
      <c r="G223" s="109"/>
      <c r="H223" s="109"/>
      <c r="I223" s="109"/>
      <c r="J223" s="109"/>
      <c r="K223" s="109"/>
      <c r="L223" s="109"/>
      <c r="M223" s="109"/>
      <c r="N223" s="109"/>
      <c r="O223" s="109"/>
      <c r="P223" s="233"/>
      <c r="Q223" s="233"/>
      <c r="R223" s="109"/>
      <c r="S223" s="109"/>
      <c r="T223" s="109"/>
      <c r="U223" s="233"/>
      <c r="V223" s="234"/>
      <c r="W223" s="109"/>
      <c r="X223" s="109"/>
      <c r="Y223" s="233"/>
    </row>
    <row r="224" spans="1:25" x14ac:dyDescent="0.35">
      <c r="A224" s="197">
        <v>144</v>
      </c>
      <c r="B224" s="513"/>
      <c r="C224" s="514"/>
      <c r="D224" s="194"/>
      <c r="E224" s="109"/>
      <c r="F224" s="109"/>
      <c r="G224" s="109"/>
      <c r="H224" s="109"/>
      <c r="I224" s="109"/>
      <c r="J224" s="109"/>
      <c r="K224" s="109"/>
      <c r="L224" s="109"/>
      <c r="M224" s="109"/>
      <c r="N224" s="109"/>
      <c r="O224" s="109"/>
      <c r="P224" s="233"/>
      <c r="Q224" s="233"/>
      <c r="R224" s="109"/>
      <c r="S224" s="109"/>
      <c r="T224" s="109"/>
      <c r="U224" s="233"/>
      <c r="V224" s="234"/>
      <c r="W224" s="109"/>
      <c r="X224" s="109"/>
      <c r="Y224" s="233"/>
    </row>
    <row r="225" spans="1:25" x14ac:dyDescent="0.35">
      <c r="A225" s="197">
        <v>145</v>
      </c>
      <c r="B225" s="513"/>
      <c r="C225" s="514"/>
      <c r="D225" s="194"/>
      <c r="E225" s="109"/>
      <c r="F225" s="109"/>
      <c r="G225" s="109"/>
      <c r="H225" s="109"/>
      <c r="I225" s="109"/>
      <c r="J225" s="109"/>
      <c r="K225" s="109"/>
      <c r="L225" s="109"/>
      <c r="M225" s="109"/>
      <c r="N225" s="109"/>
      <c r="O225" s="109"/>
      <c r="P225" s="233"/>
      <c r="Q225" s="233"/>
      <c r="R225" s="109"/>
      <c r="S225" s="109"/>
      <c r="T225" s="109"/>
      <c r="U225" s="233"/>
      <c r="V225" s="234"/>
      <c r="W225" s="109"/>
      <c r="X225" s="109"/>
      <c r="Y225" s="233"/>
    </row>
    <row r="226" spans="1:25" x14ac:dyDescent="0.35">
      <c r="A226" s="197">
        <v>146</v>
      </c>
      <c r="B226" s="513"/>
      <c r="C226" s="514"/>
      <c r="D226" s="194"/>
      <c r="E226" s="109"/>
      <c r="F226" s="109"/>
      <c r="G226" s="109"/>
      <c r="H226" s="109"/>
      <c r="I226" s="109"/>
      <c r="J226" s="109"/>
      <c r="K226" s="109"/>
      <c r="L226" s="109"/>
      <c r="M226" s="109"/>
      <c r="N226" s="109"/>
      <c r="O226" s="109"/>
      <c r="P226" s="233"/>
      <c r="Q226" s="233"/>
      <c r="R226" s="109"/>
      <c r="S226" s="109"/>
      <c r="T226" s="109"/>
      <c r="U226" s="233"/>
      <c r="V226" s="234"/>
      <c r="W226" s="109"/>
      <c r="X226" s="109"/>
      <c r="Y226" s="233"/>
    </row>
    <row r="227" spans="1:25" x14ac:dyDescent="0.35">
      <c r="A227" s="197">
        <v>147</v>
      </c>
      <c r="B227" s="513"/>
      <c r="C227" s="514"/>
      <c r="D227" s="194"/>
      <c r="E227" s="109"/>
      <c r="F227" s="109"/>
      <c r="G227" s="109"/>
      <c r="H227" s="109"/>
      <c r="I227" s="109"/>
      <c r="J227" s="109"/>
      <c r="K227" s="109"/>
      <c r="L227" s="109"/>
      <c r="M227" s="109"/>
      <c r="N227" s="109"/>
      <c r="O227" s="109"/>
      <c r="P227" s="233"/>
      <c r="Q227" s="233"/>
      <c r="R227" s="109"/>
      <c r="S227" s="109"/>
      <c r="T227" s="109"/>
      <c r="U227" s="233"/>
      <c r="V227" s="234"/>
      <c r="W227" s="109"/>
      <c r="X227" s="109"/>
      <c r="Y227" s="233"/>
    </row>
    <row r="228" spans="1:25" x14ac:dyDescent="0.35">
      <c r="A228" s="197">
        <v>148</v>
      </c>
      <c r="B228" s="513"/>
      <c r="C228" s="514"/>
      <c r="D228" s="194"/>
      <c r="E228" s="109"/>
      <c r="F228" s="109"/>
      <c r="G228" s="109"/>
      <c r="H228" s="109"/>
      <c r="I228" s="109"/>
      <c r="J228" s="109"/>
      <c r="K228" s="109"/>
      <c r="L228" s="109"/>
      <c r="M228" s="109"/>
      <c r="N228" s="109"/>
      <c r="O228" s="109"/>
      <c r="P228" s="233"/>
      <c r="Q228" s="233"/>
      <c r="R228" s="109"/>
      <c r="S228" s="109"/>
      <c r="T228" s="109"/>
      <c r="U228" s="233"/>
      <c r="V228" s="234"/>
      <c r="W228" s="109"/>
      <c r="X228" s="109"/>
      <c r="Y228" s="233"/>
    </row>
    <row r="229" spans="1:25" x14ac:dyDescent="0.35">
      <c r="A229" s="197">
        <v>149</v>
      </c>
      <c r="B229" s="513"/>
      <c r="C229" s="514"/>
      <c r="D229" s="194"/>
      <c r="E229" s="109"/>
      <c r="F229" s="109"/>
      <c r="G229" s="109"/>
      <c r="H229" s="109"/>
      <c r="I229" s="109"/>
      <c r="J229" s="109"/>
      <c r="K229" s="109"/>
      <c r="L229" s="109"/>
      <c r="M229" s="109"/>
      <c r="N229" s="109"/>
      <c r="O229" s="109"/>
      <c r="P229" s="233"/>
      <c r="Q229" s="233"/>
      <c r="R229" s="109"/>
      <c r="S229" s="109"/>
      <c r="T229" s="109"/>
      <c r="U229" s="233"/>
      <c r="V229" s="234"/>
      <c r="W229" s="109"/>
      <c r="X229" s="109"/>
      <c r="Y229" s="233"/>
    </row>
    <row r="230" spans="1:25" x14ac:dyDescent="0.35">
      <c r="A230" s="197">
        <v>150</v>
      </c>
      <c r="B230" s="513"/>
      <c r="C230" s="514"/>
      <c r="D230" s="194"/>
      <c r="E230" s="109"/>
      <c r="F230" s="109"/>
      <c r="G230" s="109"/>
      <c r="H230" s="109"/>
      <c r="I230" s="109"/>
      <c r="J230" s="109"/>
      <c r="K230" s="109"/>
      <c r="L230" s="109"/>
      <c r="M230" s="109"/>
      <c r="N230" s="109"/>
      <c r="O230" s="109"/>
      <c r="P230" s="233"/>
      <c r="Q230" s="233"/>
      <c r="R230" s="109"/>
      <c r="S230" s="109"/>
      <c r="T230" s="109"/>
      <c r="U230" s="233"/>
      <c r="V230" s="234"/>
      <c r="W230" s="109"/>
      <c r="X230" s="109"/>
      <c r="Y230" s="233"/>
    </row>
    <row r="231" spans="1:25" x14ac:dyDescent="0.35">
      <c r="A231" s="197">
        <v>151</v>
      </c>
      <c r="B231" s="513"/>
      <c r="C231" s="514"/>
      <c r="D231" s="194"/>
      <c r="E231" s="109"/>
      <c r="F231" s="109"/>
      <c r="G231" s="109"/>
      <c r="H231" s="109"/>
      <c r="I231" s="109"/>
      <c r="J231" s="109"/>
      <c r="K231" s="109"/>
      <c r="L231" s="109"/>
      <c r="M231" s="109"/>
      <c r="N231" s="109"/>
      <c r="O231" s="109"/>
      <c r="P231" s="233"/>
      <c r="Q231" s="233"/>
      <c r="R231" s="109"/>
      <c r="S231" s="109"/>
      <c r="T231" s="109"/>
      <c r="U231" s="233"/>
      <c r="V231" s="234"/>
      <c r="W231" s="109"/>
      <c r="X231" s="109"/>
      <c r="Y231" s="233"/>
    </row>
    <row r="232" spans="1:25" x14ac:dyDescent="0.35">
      <c r="A232" s="197">
        <v>152</v>
      </c>
      <c r="B232" s="513"/>
      <c r="C232" s="514"/>
      <c r="D232" s="194"/>
      <c r="E232" s="109"/>
      <c r="F232" s="109"/>
      <c r="G232" s="109"/>
      <c r="H232" s="109"/>
      <c r="I232" s="109"/>
      <c r="J232" s="109"/>
      <c r="K232" s="109"/>
      <c r="L232" s="109"/>
      <c r="M232" s="109"/>
      <c r="N232" s="109"/>
      <c r="O232" s="109"/>
      <c r="P232" s="233"/>
      <c r="Q232" s="233"/>
      <c r="R232" s="109"/>
      <c r="S232" s="109"/>
      <c r="T232" s="109"/>
      <c r="U232" s="233"/>
      <c r="V232" s="234"/>
      <c r="W232" s="109"/>
      <c r="X232" s="109"/>
      <c r="Y232" s="233"/>
    </row>
    <row r="233" spans="1:25" x14ac:dyDescent="0.35">
      <c r="A233" s="197">
        <v>153</v>
      </c>
      <c r="B233" s="513"/>
      <c r="C233" s="514"/>
      <c r="D233" s="194"/>
      <c r="E233" s="109"/>
      <c r="F233" s="109"/>
      <c r="G233" s="109"/>
      <c r="H233" s="109"/>
      <c r="I233" s="109"/>
      <c r="J233" s="109"/>
      <c r="K233" s="109"/>
      <c r="L233" s="109"/>
      <c r="M233" s="109"/>
      <c r="N233" s="109"/>
      <c r="O233" s="109"/>
      <c r="P233" s="233"/>
      <c r="Q233" s="233"/>
      <c r="R233" s="109"/>
      <c r="S233" s="109"/>
      <c r="T233" s="109"/>
      <c r="U233" s="233"/>
      <c r="V233" s="234"/>
      <c r="W233" s="109"/>
      <c r="X233" s="109"/>
      <c r="Y233" s="233"/>
    </row>
    <row r="234" spans="1:25" x14ac:dyDescent="0.35">
      <c r="A234" s="197">
        <v>154</v>
      </c>
      <c r="B234" s="513"/>
      <c r="C234" s="514"/>
      <c r="D234" s="194"/>
      <c r="E234" s="109"/>
      <c r="F234" s="109"/>
      <c r="G234" s="109"/>
      <c r="H234" s="109"/>
      <c r="I234" s="109"/>
      <c r="J234" s="109"/>
      <c r="K234" s="109"/>
      <c r="L234" s="109"/>
      <c r="M234" s="109"/>
      <c r="N234" s="109"/>
      <c r="O234" s="109"/>
      <c r="P234" s="233"/>
      <c r="Q234" s="233"/>
      <c r="R234" s="109"/>
      <c r="S234" s="109"/>
      <c r="T234" s="109"/>
      <c r="U234" s="233"/>
      <c r="V234" s="234"/>
      <c r="W234" s="109"/>
      <c r="X234" s="109"/>
      <c r="Y234" s="233"/>
    </row>
    <row r="235" spans="1:25" x14ac:dyDescent="0.35">
      <c r="A235" s="197">
        <v>155</v>
      </c>
      <c r="B235" s="513"/>
      <c r="C235" s="514"/>
      <c r="D235" s="194"/>
      <c r="E235" s="109"/>
      <c r="F235" s="109"/>
      <c r="G235" s="109"/>
      <c r="H235" s="109"/>
      <c r="I235" s="109"/>
      <c r="J235" s="109"/>
      <c r="K235" s="109"/>
      <c r="L235" s="109"/>
      <c r="M235" s="109"/>
      <c r="N235" s="109"/>
      <c r="O235" s="109"/>
      <c r="P235" s="233"/>
      <c r="Q235" s="233"/>
      <c r="R235" s="109"/>
      <c r="S235" s="109"/>
      <c r="T235" s="109"/>
      <c r="U235" s="233"/>
      <c r="V235" s="234"/>
      <c r="W235" s="109"/>
      <c r="X235" s="109"/>
      <c r="Y235" s="233"/>
    </row>
    <row r="236" spans="1:25" x14ac:dyDescent="0.35">
      <c r="A236" s="197">
        <v>156</v>
      </c>
      <c r="B236" s="513"/>
      <c r="C236" s="514"/>
      <c r="D236" s="194"/>
      <c r="E236" s="109"/>
      <c r="F236" s="109"/>
      <c r="G236" s="109"/>
      <c r="H236" s="109"/>
      <c r="I236" s="109"/>
      <c r="J236" s="109"/>
      <c r="K236" s="109"/>
      <c r="L236" s="109"/>
      <c r="M236" s="109"/>
      <c r="N236" s="109"/>
      <c r="O236" s="109"/>
      <c r="P236" s="233"/>
      <c r="Q236" s="233"/>
      <c r="R236" s="109"/>
      <c r="S236" s="109"/>
      <c r="T236" s="109"/>
      <c r="U236" s="233"/>
      <c r="V236" s="234"/>
      <c r="W236" s="109"/>
      <c r="X236" s="109"/>
      <c r="Y236" s="233"/>
    </row>
    <row r="237" spans="1:25" x14ac:dyDescent="0.35">
      <c r="A237" s="197">
        <v>157</v>
      </c>
      <c r="B237" s="513"/>
      <c r="C237" s="514"/>
      <c r="D237" s="194"/>
      <c r="E237" s="109"/>
      <c r="F237" s="109"/>
      <c r="G237" s="109"/>
      <c r="H237" s="109"/>
      <c r="I237" s="109"/>
      <c r="J237" s="109"/>
      <c r="K237" s="109"/>
      <c r="L237" s="109"/>
      <c r="M237" s="109"/>
      <c r="N237" s="109"/>
      <c r="O237" s="109"/>
      <c r="P237" s="233"/>
      <c r="Q237" s="233"/>
      <c r="R237" s="109"/>
      <c r="S237" s="109"/>
      <c r="T237" s="109"/>
      <c r="U237" s="233"/>
      <c r="V237" s="234"/>
      <c r="W237" s="109"/>
      <c r="X237" s="109"/>
      <c r="Y237" s="233"/>
    </row>
    <row r="238" spans="1:25" x14ac:dyDescent="0.35">
      <c r="A238" s="197">
        <v>158</v>
      </c>
      <c r="B238" s="513"/>
      <c r="C238" s="514"/>
      <c r="D238" s="194"/>
      <c r="E238" s="109"/>
      <c r="F238" s="109"/>
      <c r="G238" s="109"/>
      <c r="H238" s="109"/>
      <c r="I238" s="109"/>
      <c r="J238" s="109"/>
      <c r="K238" s="109"/>
      <c r="L238" s="109"/>
      <c r="M238" s="109"/>
      <c r="N238" s="109"/>
      <c r="O238" s="109"/>
      <c r="P238" s="233"/>
      <c r="Q238" s="233"/>
      <c r="R238" s="109"/>
      <c r="S238" s="109"/>
      <c r="T238" s="109"/>
      <c r="U238" s="233"/>
      <c r="V238" s="234"/>
      <c r="W238" s="109"/>
      <c r="X238" s="109"/>
      <c r="Y238" s="233"/>
    </row>
    <row r="239" spans="1:25" x14ac:dyDescent="0.35">
      <c r="A239" s="197">
        <v>159</v>
      </c>
      <c r="B239" s="513"/>
      <c r="C239" s="514"/>
      <c r="D239" s="194"/>
      <c r="E239" s="109"/>
      <c r="F239" s="109"/>
      <c r="G239" s="109"/>
      <c r="H239" s="109"/>
      <c r="I239" s="109"/>
      <c r="J239" s="109"/>
      <c r="K239" s="109"/>
      <c r="L239" s="109"/>
      <c r="M239" s="109"/>
      <c r="N239" s="109"/>
      <c r="O239" s="109"/>
      <c r="P239" s="233"/>
      <c r="Q239" s="233"/>
      <c r="R239" s="109"/>
      <c r="S239" s="109"/>
      <c r="T239" s="109"/>
      <c r="U239" s="233"/>
      <c r="V239" s="234"/>
      <c r="W239" s="109"/>
      <c r="X239" s="109"/>
      <c r="Y239" s="233"/>
    </row>
    <row r="240" spans="1:25" x14ac:dyDescent="0.35">
      <c r="A240" s="197">
        <v>160</v>
      </c>
      <c r="B240" s="513"/>
      <c r="C240" s="514"/>
      <c r="D240" s="194"/>
      <c r="E240" s="109"/>
      <c r="F240" s="109"/>
      <c r="G240" s="109"/>
      <c r="H240" s="109"/>
      <c r="I240" s="109"/>
      <c r="J240" s="109"/>
      <c r="K240" s="109"/>
      <c r="L240" s="109"/>
      <c r="M240" s="109"/>
      <c r="N240" s="109"/>
      <c r="O240" s="109"/>
      <c r="P240" s="233"/>
      <c r="Q240" s="233"/>
      <c r="R240" s="109"/>
      <c r="S240" s="109"/>
      <c r="T240" s="109"/>
      <c r="U240" s="233"/>
      <c r="V240" s="234"/>
      <c r="W240" s="109"/>
      <c r="X240" s="109"/>
      <c r="Y240" s="233"/>
    </row>
    <row r="241" spans="1:25" x14ac:dyDescent="0.35">
      <c r="A241" s="197">
        <v>161</v>
      </c>
      <c r="B241" s="513"/>
      <c r="C241" s="514"/>
      <c r="D241" s="194"/>
      <c r="E241" s="109"/>
      <c r="F241" s="109"/>
      <c r="G241" s="109"/>
      <c r="H241" s="109"/>
      <c r="I241" s="109"/>
      <c r="J241" s="109"/>
      <c r="K241" s="109"/>
      <c r="L241" s="109"/>
      <c r="M241" s="109"/>
      <c r="N241" s="109"/>
      <c r="O241" s="109"/>
      <c r="P241" s="233"/>
      <c r="Q241" s="233"/>
      <c r="R241" s="109"/>
      <c r="S241" s="109"/>
      <c r="T241" s="109"/>
      <c r="U241" s="233"/>
      <c r="V241" s="234"/>
      <c r="W241" s="109"/>
      <c r="X241" s="109"/>
      <c r="Y241" s="233"/>
    </row>
    <row r="242" spans="1:25" x14ac:dyDescent="0.35">
      <c r="A242" s="197">
        <v>162</v>
      </c>
      <c r="B242" s="513"/>
      <c r="C242" s="514"/>
      <c r="D242" s="194"/>
      <c r="E242" s="109"/>
      <c r="F242" s="109"/>
      <c r="G242" s="109"/>
      <c r="H242" s="109"/>
      <c r="I242" s="109"/>
      <c r="J242" s="109"/>
      <c r="K242" s="109"/>
      <c r="L242" s="109"/>
      <c r="M242" s="109"/>
      <c r="N242" s="109"/>
      <c r="O242" s="109"/>
      <c r="P242" s="233"/>
      <c r="Q242" s="233"/>
      <c r="R242" s="109"/>
      <c r="S242" s="109"/>
      <c r="T242" s="109"/>
      <c r="U242" s="233"/>
      <c r="V242" s="234"/>
      <c r="W242" s="109"/>
      <c r="X242" s="109"/>
      <c r="Y242" s="233"/>
    </row>
    <row r="243" spans="1:25" x14ac:dyDescent="0.35">
      <c r="A243" s="197">
        <v>163</v>
      </c>
      <c r="B243" s="513"/>
      <c r="C243" s="514"/>
      <c r="D243" s="194"/>
      <c r="E243" s="109"/>
      <c r="F243" s="109"/>
      <c r="G243" s="109"/>
      <c r="H243" s="109"/>
      <c r="I243" s="109"/>
      <c r="J243" s="109"/>
      <c r="K243" s="109"/>
      <c r="L243" s="109"/>
      <c r="M243" s="109"/>
      <c r="N243" s="109"/>
      <c r="O243" s="109"/>
      <c r="P243" s="233"/>
      <c r="Q243" s="233"/>
      <c r="R243" s="109"/>
      <c r="S243" s="109"/>
      <c r="T243" s="109"/>
      <c r="U243" s="233"/>
      <c r="V243" s="234"/>
      <c r="W243" s="109"/>
      <c r="X243" s="109"/>
      <c r="Y243" s="233"/>
    </row>
    <row r="244" spans="1:25" x14ac:dyDescent="0.35">
      <c r="A244" s="197">
        <v>164</v>
      </c>
      <c r="B244" s="513"/>
      <c r="C244" s="514"/>
      <c r="D244" s="194"/>
      <c r="E244" s="109"/>
      <c r="F244" s="109"/>
      <c r="G244" s="109"/>
      <c r="H244" s="109"/>
      <c r="I244" s="109"/>
      <c r="J244" s="109"/>
      <c r="K244" s="109"/>
      <c r="L244" s="109"/>
      <c r="M244" s="109"/>
      <c r="N244" s="109"/>
      <c r="O244" s="109"/>
      <c r="P244" s="233"/>
      <c r="Q244" s="233"/>
      <c r="R244" s="109"/>
      <c r="S244" s="109"/>
      <c r="T244" s="109"/>
      <c r="U244" s="233"/>
      <c r="V244" s="234"/>
      <c r="W244" s="109"/>
      <c r="X244" s="109"/>
      <c r="Y244" s="233"/>
    </row>
    <row r="245" spans="1:25" x14ac:dyDescent="0.35">
      <c r="A245" s="197">
        <v>165</v>
      </c>
      <c r="B245" s="513"/>
      <c r="C245" s="514"/>
      <c r="D245" s="194"/>
      <c r="E245" s="109"/>
      <c r="F245" s="109"/>
      <c r="G245" s="109"/>
      <c r="H245" s="109"/>
      <c r="I245" s="109"/>
      <c r="J245" s="109"/>
      <c r="K245" s="109"/>
      <c r="L245" s="109"/>
      <c r="M245" s="109"/>
      <c r="N245" s="109"/>
      <c r="O245" s="109"/>
      <c r="P245" s="233"/>
      <c r="Q245" s="233"/>
      <c r="R245" s="109"/>
      <c r="S245" s="109"/>
      <c r="T245" s="109"/>
      <c r="U245" s="233"/>
      <c r="V245" s="234"/>
      <c r="W245" s="109"/>
      <c r="X245" s="109"/>
      <c r="Y245" s="233"/>
    </row>
    <row r="246" spans="1:25" x14ac:dyDescent="0.35">
      <c r="A246" s="197">
        <v>166</v>
      </c>
      <c r="B246" s="513"/>
      <c r="C246" s="514"/>
      <c r="D246" s="194"/>
      <c r="E246" s="109"/>
      <c r="F246" s="109"/>
      <c r="G246" s="109"/>
      <c r="H246" s="109"/>
      <c r="I246" s="109"/>
      <c r="J246" s="109"/>
      <c r="K246" s="109"/>
      <c r="L246" s="109"/>
      <c r="M246" s="109"/>
      <c r="N246" s="109"/>
      <c r="O246" s="109"/>
      <c r="P246" s="233"/>
      <c r="Q246" s="233"/>
      <c r="R246" s="109"/>
      <c r="S246" s="109"/>
      <c r="T246" s="109"/>
      <c r="U246" s="233"/>
      <c r="V246" s="234"/>
      <c r="W246" s="109"/>
      <c r="X246" s="109"/>
      <c r="Y246" s="233"/>
    </row>
    <row r="247" spans="1:25" x14ac:dyDescent="0.35">
      <c r="A247" s="197">
        <v>167</v>
      </c>
      <c r="B247" s="513"/>
      <c r="C247" s="514"/>
      <c r="D247" s="194"/>
      <c r="E247" s="109"/>
      <c r="F247" s="109"/>
      <c r="G247" s="109"/>
      <c r="H247" s="109"/>
      <c r="I247" s="109"/>
      <c r="J247" s="109"/>
      <c r="K247" s="109"/>
      <c r="L247" s="109"/>
      <c r="M247" s="109"/>
      <c r="N247" s="109"/>
      <c r="O247" s="109"/>
      <c r="P247" s="233"/>
      <c r="Q247" s="233"/>
      <c r="R247" s="109"/>
      <c r="S247" s="109"/>
      <c r="T247" s="109"/>
      <c r="U247" s="233"/>
      <c r="V247" s="234"/>
      <c r="W247" s="109"/>
      <c r="X247" s="109"/>
      <c r="Y247" s="233"/>
    </row>
    <row r="248" spans="1:25" x14ac:dyDescent="0.35">
      <c r="A248" s="197">
        <v>168</v>
      </c>
      <c r="B248" s="513"/>
      <c r="C248" s="514"/>
      <c r="D248" s="194"/>
      <c r="E248" s="109"/>
      <c r="F248" s="109"/>
      <c r="G248" s="109"/>
      <c r="H248" s="109"/>
      <c r="I248" s="109"/>
      <c r="J248" s="109"/>
      <c r="K248" s="109"/>
      <c r="L248" s="109"/>
      <c r="M248" s="109"/>
      <c r="N248" s="109"/>
      <c r="O248" s="109"/>
      <c r="P248" s="233"/>
      <c r="Q248" s="233"/>
      <c r="R248" s="109"/>
      <c r="S248" s="109"/>
      <c r="T248" s="109"/>
      <c r="U248" s="233"/>
      <c r="V248" s="234"/>
      <c r="W248" s="109"/>
      <c r="X248" s="109"/>
      <c r="Y248" s="233"/>
    </row>
    <row r="249" spans="1:25" x14ac:dyDescent="0.35">
      <c r="A249" s="197">
        <v>169</v>
      </c>
      <c r="B249" s="513"/>
      <c r="C249" s="514"/>
      <c r="D249" s="194"/>
      <c r="E249" s="109"/>
      <c r="F249" s="109"/>
      <c r="G249" s="109"/>
      <c r="H249" s="109"/>
      <c r="I249" s="109"/>
      <c r="J249" s="109"/>
      <c r="K249" s="109"/>
      <c r="L249" s="109"/>
      <c r="M249" s="109"/>
      <c r="N249" s="109"/>
      <c r="O249" s="109"/>
      <c r="P249" s="233"/>
      <c r="Q249" s="233"/>
      <c r="R249" s="109"/>
      <c r="S249" s="109"/>
      <c r="T249" s="109"/>
      <c r="U249" s="233"/>
      <c r="V249" s="234"/>
      <c r="W249" s="109"/>
      <c r="X249" s="109"/>
      <c r="Y249" s="233"/>
    </row>
    <row r="250" spans="1:25" x14ac:dyDescent="0.35">
      <c r="A250" s="197">
        <v>170</v>
      </c>
      <c r="B250" s="513"/>
      <c r="C250" s="514"/>
      <c r="D250" s="194"/>
      <c r="E250" s="109"/>
      <c r="F250" s="109"/>
      <c r="G250" s="109"/>
      <c r="H250" s="109"/>
      <c r="I250" s="109"/>
      <c r="J250" s="109"/>
      <c r="K250" s="109"/>
      <c r="L250" s="109"/>
      <c r="M250" s="109"/>
      <c r="N250" s="109"/>
      <c r="O250" s="109"/>
      <c r="P250" s="233"/>
      <c r="Q250" s="233"/>
      <c r="R250" s="109"/>
      <c r="S250" s="109"/>
      <c r="T250" s="109"/>
      <c r="U250" s="233"/>
      <c r="V250" s="234"/>
      <c r="W250" s="109"/>
      <c r="X250" s="109"/>
      <c r="Y250" s="233"/>
    </row>
    <row r="251" spans="1:25" x14ac:dyDescent="0.35">
      <c r="A251" s="197">
        <v>171</v>
      </c>
      <c r="B251" s="513"/>
      <c r="C251" s="514"/>
      <c r="D251" s="194"/>
      <c r="E251" s="109"/>
      <c r="F251" s="109"/>
      <c r="G251" s="109"/>
      <c r="H251" s="109"/>
      <c r="I251" s="109"/>
      <c r="J251" s="109"/>
      <c r="K251" s="109"/>
      <c r="L251" s="109"/>
      <c r="M251" s="109"/>
      <c r="N251" s="109"/>
      <c r="O251" s="109"/>
      <c r="P251" s="233"/>
      <c r="Q251" s="233"/>
      <c r="R251" s="109"/>
      <c r="S251" s="109"/>
      <c r="T251" s="109"/>
      <c r="U251" s="233"/>
      <c r="V251" s="234"/>
      <c r="W251" s="109"/>
      <c r="X251" s="109"/>
      <c r="Y251" s="233"/>
    </row>
    <row r="252" spans="1:25" x14ac:dyDescent="0.35">
      <c r="A252" s="197">
        <v>172</v>
      </c>
      <c r="B252" s="513"/>
      <c r="C252" s="514"/>
      <c r="D252" s="194"/>
      <c r="E252" s="109"/>
      <c r="F252" s="109"/>
      <c r="G252" s="109"/>
      <c r="H252" s="109"/>
      <c r="I252" s="109"/>
      <c r="J252" s="109"/>
      <c r="K252" s="109"/>
      <c r="L252" s="109"/>
      <c r="M252" s="109"/>
      <c r="N252" s="109"/>
      <c r="O252" s="109"/>
      <c r="P252" s="233"/>
      <c r="Q252" s="233"/>
      <c r="R252" s="109"/>
      <c r="S252" s="109"/>
      <c r="T252" s="109"/>
      <c r="U252" s="233"/>
      <c r="V252" s="234"/>
      <c r="W252" s="109"/>
      <c r="X252" s="109"/>
      <c r="Y252" s="233"/>
    </row>
    <row r="253" spans="1:25" x14ac:dyDescent="0.35">
      <c r="A253" s="197">
        <v>173</v>
      </c>
      <c r="B253" s="513"/>
      <c r="C253" s="514"/>
      <c r="D253" s="194"/>
      <c r="E253" s="109"/>
      <c r="F253" s="109"/>
      <c r="G253" s="109"/>
      <c r="H253" s="109"/>
      <c r="I253" s="109"/>
      <c r="J253" s="109"/>
      <c r="K253" s="109"/>
      <c r="L253" s="109"/>
      <c r="M253" s="109"/>
      <c r="N253" s="109"/>
      <c r="O253" s="109"/>
      <c r="P253" s="233"/>
      <c r="Q253" s="233"/>
      <c r="R253" s="109"/>
      <c r="S253" s="109"/>
      <c r="T253" s="109"/>
      <c r="U253" s="233"/>
      <c r="V253" s="234"/>
      <c r="W253" s="109"/>
      <c r="X253" s="109"/>
      <c r="Y253" s="233"/>
    </row>
    <row r="254" spans="1:25" x14ac:dyDescent="0.35">
      <c r="A254" s="197">
        <v>174</v>
      </c>
      <c r="B254" s="513"/>
      <c r="C254" s="514"/>
      <c r="D254" s="194"/>
      <c r="E254" s="109"/>
      <c r="F254" s="109"/>
      <c r="G254" s="109"/>
      <c r="H254" s="109"/>
      <c r="I254" s="109"/>
      <c r="J254" s="109"/>
      <c r="K254" s="109"/>
      <c r="L254" s="109"/>
      <c r="M254" s="109"/>
      <c r="N254" s="109"/>
      <c r="O254" s="109"/>
      <c r="P254" s="233"/>
      <c r="Q254" s="233"/>
      <c r="R254" s="109"/>
      <c r="S254" s="109"/>
      <c r="T254" s="109"/>
      <c r="U254" s="233"/>
      <c r="V254" s="234"/>
      <c r="W254" s="109"/>
      <c r="X254" s="109"/>
      <c r="Y254" s="233"/>
    </row>
    <row r="255" spans="1:25" x14ac:dyDescent="0.35">
      <c r="A255" s="197">
        <v>175</v>
      </c>
      <c r="B255" s="513"/>
      <c r="C255" s="514"/>
      <c r="D255" s="194"/>
      <c r="E255" s="109"/>
      <c r="F255" s="109"/>
      <c r="G255" s="109"/>
      <c r="H255" s="109"/>
      <c r="I255" s="109"/>
      <c r="J255" s="109"/>
      <c r="K255" s="109"/>
      <c r="L255" s="109"/>
      <c r="M255" s="109"/>
      <c r="N255" s="109"/>
      <c r="O255" s="109"/>
      <c r="P255" s="233"/>
      <c r="Q255" s="233"/>
      <c r="R255" s="109"/>
      <c r="S255" s="109"/>
      <c r="T255" s="109"/>
      <c r="U255" s="233"/>
      <c r="V255" s="234"/>
      <c r="W255" s="109"/>
      <c r="X255" s="109"/>
      <c r="Y255" s="233"/>
    </row>
    <row r="256" spans="1:25" x14ac:dyDescent="0.35">
      <c r="A256" s="197">
        <v>176</v>
      </c>
      <c r="B256" s="513"/>
      <c r="C256" s="514"/>
      <c r="D256" s="194"/>
      <c r="E256" s="109"/>
      <c r="F256" s="109"/>
      <c r="G256" s="109"/>
      <c r="H256" s="109"/>
      <c r="I256" s="109"/>
      <c r="J256" s="109"/>
      <c r="K256" s="109"/>
      <c r="L256" s="109"/>
      <c r="M256" s="109"/>
      <c r="N256" s="109"/>
      <c r="O256" s="109"/>
      <c r="P256" s="233"/>
      <c r="Q256" s="233"/>
      <c r="R256" s="109"/>
      <c r="S256" s="109"/>
      <c r="T256" s="109"/>
      <c r="U256" s="233"/>
      <c r="V256" s="234"/>
      <c r="W256" s="109"/>
      <c r="X256" s="109"/>
      <c r="Y256" s="233"/>
    </row>
    <row r="257" spans="1:25" x14ac:dyDescent="0.35">
      <c r="A257" s="197">
        <v>177</v>
      </c>
      <c r="B257" s="513"/>
      <c r="C257" s="514"/>
      <c r="D257" s="194"/>
      <c r="E257" s="109"/>
      <c r="F257" s="109"/>
      <c r="G257" s="109"/>
      <c r="H257" s="109"/>
      <c r="I257" s="109"/>
      <c r="J257" s="109"/>
      <c r="K257" s="109"/>
      <c r="L257" s="109"/>
      <c r="M257" s="109"/>
      <c r="N257" s="109"/>
      <c r="O257" s="109"/>
      <c r="P257" s="233"/>
      <c r="Q257" s="233"/>
      <c r="R257" s="109"/>
      <c r="S257" s="109"/>
      <c r="T257" s="109"/>
      <c r="U257" s="233"/>
      <c r="V257" s="234"/>
      <c r="W257" s="109"/>
      <c r="X257" s="109"/>
      <c r="Y257" s="233"/>
    </row>
    <row r="258" spans="1:25" x14ac:dyDescent="0.35">
      <c r="A258" s="197">
        <v>178</v>
      </c>
      <c r="B258" s="513"/>
      <c r="C258" s="514"/>
      <c r="D258" s="194"/>
      <c r="E258" s="109"/>
      <c r="F258" s="109"/>
      <c r="G258" s="109"/>
      <c r="H258" s="109"/>
      <c r="I258" s="109"/>
      <c r="J258" s="109"/>
      <c r="K258" s="109"/>
      <c r="L258" s="109"/>
      <c r="M258" s="109"/>
      <c r="N258" s="109"/>
      <c r="O258" s="109"/>
      <c r="P258" s="233"/>
      <c r="Q258" s="233"/>
      <c r="R258" s="109"/>
      <c r="S258" s="109"/>
      <c r="T258" s="109"/>
      <c r="U258" s="233"/>
      <c r="V258" s="234"/>
      <c r="W258" s="109"/>
      <c r="X258" s="109"/>
      <c r="Y258" s="233"/>
    </row>
    <row r="259" spans="1:25" x14ac:dyDescent="0.35">
      <c r="A259" s="197">
        <v>179</v>
      </c>
      <c r="B259" s="513"/>
      <c r="C259" s="514"/>
      <c r="D259" s="194"/>
      <c r="E259" s="109"/>
      <c r="F259" s="109"/>
      <c r="G259" s="109"/>
      <c r="H259" s="109"/>
      <c r="I259" s="109"/>
      <c r="J259" s="109"/>
      <c r="K259" s="109"/>
      <c r="L259" s="109"/>
      <c r="M259" s="109"/>
      <c r="N259" s="109"/>
      <c r="O259" s="109"/>
      <c r="P259" s="233"/>
      <c r="Q259" s="233"/>
      <c r="R259" s="109"/>
      <c r="S259" s="109"/>
      <c r="T259" s="109"/>
      <c r="U259" s="233"/>
      <c r="V259" s="234"/>
      <c r="W259" s="109"/>
      <c r="X259" s="109"/>
      <c r="Y259" s="233"/>
    </row>
    <row r="260" spans="1:25" x14ac:dyDescent="0.35">
      <c r="A260" s="197">
        <v>180</v>
      </c>
      <c r="B260" s="513"/>
      <c r="C260" s="514"/>
      <c r="D260" s="194"/>
      <c r="E260" s="109"/>
      <c r="F260" s="109"/>
      <c r="G260" s="109"/>
      <c r="H260" s="109"/>
      <c r="I260" s="109"/>
      <c r="J260" s="109"/>
      <c r="K260" s="109"/>
      <c r="L260" s="109"/>
      <c r="M260" s="109"/>
      <c r="N260" s="109"/>
      <c r="O260" s="109"/>
      <c r="P260" s="233"/>
      <c r="Q260" s="233"/>
      <c r="R260" s="109"/>
      <c r="S260" s="109"/>
      <c r="T260" s="109"/>
      <c r="U260" s="233"/>
      <c r="V260" s="234"/>
      <c r="W260" s="109"/>
      <c r="X260" s="109"/>
      <c r="Y260" s="233"/>
    </row>
    <row r="261" spans="1:25" x14ac:dyDescent="0.35">
      <c r="A261" s="197">
        <v>181</v>
      </c>
      <c r="B261" s="513"/>
      <c r="C261" s="514"/>
      <c r="D261" s="194"/>
      <c r="E261" s="109"/>
      <c r="F261" s="109"/>
      <c r="G261" s="109"/>
      <c r="H261" s="109"/>
      <c r="I261" s="109"/>
      <c r="J261" s="109"/>
      <c r="K261" s="109"/>
      <c r="L261" s="109"/>
      <c r="M261" s="109"/>
      <c r="N261" s="109"/>
      <c r="O261" s="109"/>
      <c r="P261" s="233"/>
      <c r="Q261" s="233"/>
      <c r="R261" s="109"/>
      <c r="S261" s="109"/>
      <c r="T261" s="109"/>
      <c r="U261" s="233"/>
      <c r="V261" s="234"/>
      <c r="W261" s="109"/>
      <c r="X261" s="109"/>
      <c r="Y261" s="233"/>
    </row>
    <row r="262" spans="1:25" x14ac:dyDescent="0.35">
      <c r="A262" s="197">
        <v>182</v>
      </c>
      <c r="B262" s="513"/>
      <c r="C262" s="514"/>
      <c r="D262" s="194"/>
      <c r="E262" s="109"/>
      <c r="F262" s="109"/>
      <c r="G262" s="109"/>
      <c r="H262" s="109"/>
      <c r="I262" s="109"/>
      <c r="J262" s="109"/>
      <c r="K262" s="109"/>
      <c r="L262" s="109"/>
      <c r="M262" s="109"/>
      <c r="N262" s="109"/>
      <c r="O262" s="109"/>
      <c r="P262" s="233"/>
      <c r="Q262" s="233"/>
      <c r="R262" s="109"/>
      <c r="S262" s="109"/>
      <c r="T262" s="109"/>
      <c r="U262" s="233"/>
      <c r="V262" s="234"/>
      <c r="W262" s="109"/>
      <c r="X262" s="109"/>
      <c r="Y262" s="233"/>
    </row>
    <row r="263" spans="1:25" x14ac:dyDescent="0.35">
      <c r="A263" s="197">
        <v>183</v>
      </c>
      <c r="B263" s="513"/>
      <c r="C263" s="514"/>
      <c r="D263" s="194"/>
      <c r="E263" s="109"/>
      <c r="F263" s="109"/>
      <c r="G263" s="109"/>
      <c r="H263" s="109"/>
      <c r="I263" s="109"/>
      <c r="J263" s="109"/>
      <c r="K263" s="109"/>
      <c r="L263" s="109"/>
      <c r="M263" s="109"/>
      <c r="N263" s="109"/>
      <c r="O263" s="109"/>
      <c r="P263" s="233"/>
      <c r="Q263" s="233"/>
      <c r="R263" s="109"/>
      <c r="S263" s="109"/>
      <c r="T263" s="109"/>
      <c r="U263" s="233"/>
      <c r="V263" s="234"/>
      <c r="W263" s="109"/>
      <c r="X263" s="109"/>
      <c r="Y263" s="233"/>
    </row>
    <row r="264" spans="1:25" x14ac:dyDescent="0.35">
      <c r="A264" s="197">
        <v>184</v>
      </c>
      <c r="B264" s="513"/>
      <c r="C264" s="514"/>
      <c r="D264" s="194"/>
      <c r="E264" s="109"/>
      <c r="F264" s="109"/>
      <c r="G264" s="109"/>
      <c r="H264" s="109"/>
      <c r="I264" s="109"/>
      <c r="J264" s="109"/>
      <c r="K264" s="109"/>
      <c r="L264" s="109"/>
      <c r="M264" s="109"/>
      <c r="N264" s="109"/>
      <c r="O264" s="109"/>
      <c r="P264" s="233"/>
      <c r="Q264" s="233"/>
      <c r="R264" s="109"/>
      <c r="S264" s="109"/>
      <c r="T264" s="109"/>
      <c r="U264" s="233"/>
      <c r="V264" s="234"/>
      <c r="W264" s="109"/>
      <c r="X264" s="109"/>
      <c r="Y264" s="233"/>
    </row>
    <row r="265" spans="1:25" x14ac:dyDescent="0.35">
      <c r="A265" s="197">
        <v>185</v>
      </c>
      <c r="B265" s="513"/>
      <c r="C265" s="514"/>
      <c r="D265" s="194"/>
      <c r="E265" s="109"/>
      <c r="F265" s="109"/>
      <c r="G265" s="109"/>
      <c r="H265" s="109"/>
      <c r="I265" s="109"/>
      <c r="J265" s="109"/>
      <c r="K265" s="109"/>
      <c r="L265" s="109"/>
      <c r="M265" s="109"/>
      <c r="N265" s="109"/>
      <c r="O265" s="109"/>
      <c r="P265" s="233"/>
      <c r="Q265" s="233"/>
      <c r="R265" s="109"/>
      <c r="S265" s="109"/>
      <c r="T265" s="109"/>
      <c r="U265" s="233"/>
      <c r="V265" s="234"/>
      <c r="W265" s="109"/>
      <c r="X265" s="109"/>
      <c r="Y265" s="233"/>
    </row>
    <row r="266" spans="1:25" x14ac:dyDescent="0.35">
      <c r="A266" s="197">
        <v>186</v>
      </c>
      <c r="B266" s="513"/>
      <c r="C266" s="514"/>
      <c r="D266" s="194"/>
      <c r="E266" s="109"/>
      <c r="F266" s="109"/>
      <c r="G266" s="109"/>
      <c r="H266" s="109"/>
      <c r="I266" s="109"/>
      <c r="J266" s="109"/>
      <c r="K266" s="109"/>
      <c r="L266" s="109"/>
      <c r="M266" s="109"/>
      <c r="N266" s="109"/>
      <c r="O266" s="109"/>
      <c r="P266" s="233"/>
      <c r="Q266" s="233"/>
      <c r="R266" s="109"/>
      <c r="S266" s="109"/>
      <c r="T266" s="109"/>
      <c r="U266" s="233"/>
      <c r="V266" s="234"/>
      <c r="W266" s="109"/>
      <c r="X266" s="109"/>
      <c r="Y266" s="233"/>
    </row>
    <row r="267" spans="1:25" x14ac:dyDescent="0.35">
      <c r="A267" s="197">
        <v>187</v>
      </c>
      <c r="B267" s="513"/>
      <c r="C267" s="514"/>
      <c r="D267" s="194"/>
      <c r="E267" s="109"/>
      <c r="F267" s="109"/>
      <c r="G267" s="109"/>
      <c r="H267" s="109"/>
      <c r="I267" s="109"/>
      <c r="J267" s="109"/>
      <c r="K267" s="109"/>
      <c r="L267" s="109"/>
      <c r="M267" s="109"/>
      <c r="N267" s="109"/>
      <c r="O267" s="109"/>
      <c r="P267" s="233"/>
      <c r="Q267" s="233"/>
      <c r="R267" s="109"/>
      <c r="S267" s="109"/>
      <c r="T267" s="109"/>
      <c r="U267" s="233"/>
      <c r="V267" s="234"/>
      <c r="W267" s="109"/>
      <c r="X267" s="109"/>
      <c r="Y267" s="233"/>
    </row>
    <row r="268" spans="1:25" x14ac:dyDescent="0.35">
      <c r="A268" s="197">
        <v>188</v>
      </c>
      <c r="B268" s="513"/>
      <c r="C268" s="514"/>
      <c r="D268" s="194"/>
      <c r="E268" s="109"/>
      <c r="F268" s="109"/>
      <c r="G268" s="109"/>
      <c r="H268" s="109"/>
      <c r="I268" s="109"/>
      <c r="J268" s="109"/>
      <c r="K268" s="109"/>
      <c r="L268" s="109"/>
      <c r="M268" s="109"/>
      <c r="N268" s="109"/>
      <c r="O268" s="109"/>
      <c r="P268" s="233"/>
      <c r="Q268" s="233"/>
      <c r="R268" s="109"/>
      <c r="S268" s="109"/>
      <c r="T268" s="109"/>
      <c r="U268" s="233"/>
      <c r="V268" s="234"/>
      <c r="W268" s="109"/>
      <c r="X268" s="109"/>
      <c r="Y268" s="233"/>
    </row>
    <row r="269" spans="1:25" x14ac:dyDescent="0.35">
      <c r="A269" s="197">
        <v>189</v>
      </c>
      <c r="B269" s="513"/>
      <c r="C269" s="514"/>
      <c r="D269" s="194"/>
      <c r="E269" s="109"/>
      <c r="F269" s="109"/>
      <c r="G269" s="109"/>
      <c r="H269" s="109"/>
      <c r="I269" s="109"/>
      <c r="J269" s="109"/>
      <c r="K269" s="109"/>
      <c r="L269" s="109"/>
      <c r="M269" s="109"/>
      <c r="N269" s="109"/>
      <c r="O269" s="109"/>
      <c r="P269" s="233"/>
      <c r="Q269" s="233"/>
      <c r="R269" s="109"/>
      <c r="S269" s="109"/>
      <c r="T269" s="109"/>
      <c r="U269" s="233"/>
      <c r="V269" s="234"/>
      <c r="W269" s="109"/>
      <c r="X269" s="109"/>
      <c r="Y269" s="233"/>
    </row>
    <row r="270" spans="1:25" x14ac:dyDescent="0.35">
      <c r="A270" s="197">
        <v>190</v>
      </c>
      <c r="B270" s="513"/>
      <c r="C270" s="514"/>
      <c r="D270" s="194"/>
      <c r="E270" s="109"/>
      <c r="F270" s="109"/>
      <c r="G270" s="109"/>
      <c r="H270" s="109"/>
      <c r="I270" s="109"/>
      <c r="J270" s="109"/>
      <c r="K270" s="109"/>
      <c r="L270" s="109"/>
      <c r="M270" s="109"/>
      <c r="N270" s="109"/>
      <c r="O270" s="109"/>
      <c r="P270" s="233"/>
      <c r="Q270" s="233"/>
      <c r="R270" s="109"/>
      <c r="S270" s="109"/>
      <c r="T270" s="109"/>
      <c r="U270" s="233"/>
      <c r="V270" s="234"/>
      <c r="W270" s="109"/>
      <c r="X270" s="109"/>
      <c r="Y270" s="233"/>
    </row>
    <row r="271" spans="1:25" x14ac:dyDescent="0.35">
      <c r="A271" s="197">
        <v>191</v>
      </c>
      <c r="B271" s="513"/>
      <c r="C271" s="514"/>
      <c r="D271" s="194"/>
      <c r="E271" s="109"/>
      <c r="F271" s="109"/>
      <c r="G271" s="109"/>
      <c r="H271" s="109"/>
      <c r="I271" s="109"/>
      <c r="J271" s="109"/>
      <c r="K271" s="109"/>
      <c r="L271" s="109"/>
      <c r="M271" s="109"/>
      <c r="N271" s="109"/>
      <c r="O271" s="109"/>
      <c r="P271" s="233"/>
      <c r="Q271" s="233"/>
      <c r="R271" s="109"/>
      <c r="S271" s="109"/>
      <c r="T271" s="109"/>
      <c r="U271" s="233"/>
      <c r="V271" s="234"/>
      <c r="W271" s="109"/>
      <c r="X271" s="109"/>
      <c r="Y271" s="233"/>
    </row>
    <row r="272" spans="1:25" x14ac:dyDescent="0.35">
      <c r="A272" s="197">
        <v>192</v>
      </c>
      <c r="B272" s="513"/>
      <c r="C272" s="514"/>
      <c r="D272" s="194"/>
      <c r="E272" s="109"/>
      <c r="F272" s="109"/>
      <c r="G272" s="109"/>
      <c r="H272" s="109"/>
      <c r="I272" s="109"/>
      <c r="J272" s="109"/>
      <c r="K272" s="109"/>
      <c r="L272" s="109"/>
      <c r="M272" s="109"/>
      <c r="N272" s="109"/>
      <c r="O272" s="109"/>
      <c r="P272" s="233"/>
      <c r="Q272" s="233"/>
      <c r="R272" s="109"/>
      <c r="S272" s="109"/>
      <c r="T272" s="109"/>
      <c r="U272" s="233"/>
      <c r="V272" s="234"/>
      <c r="W272" s="109"/>
      <c r="X272" s="109"/>
      <c r="Y272" s="233"/>
    </row>
    <row r="273" spans="1:25" x14ac:dyDescent="0.35">
      <c r="A273" s="197">
        <v>193</v>
      </c>
      <c r="B273" s="513"/>
      <c r="C273" s="514"/>
      <c r="D273" s="194"/>
      <c r="E273" s="109"/>
      <c r="F273" s="109"/>
      <c r="G273" s="109"/>
      <c r="H273" s="109"/>
      <c r="I273" s="109"/>
      <c r="J273" s="109"/>
      <c r="K273" s="109"/>
      <c r="L273" s="109"/>
      <c r="M273" s="109"/>
      <c r="N273" s="109"/>
      <c r="O273" s="109"/>
      <c r="P273" s="233"/>
      <c r="Q273" s="233"/>
      <c r="R273" s="109"/>
      <c r="S273" s="109"/>
      <c r="T273" s="109"/>
      <c r="U273" s="233"/>
      <c r="V273" s="234"/>
      <c r="W273" s="109"/>
      <c r="X273" s="109"/>
      <c r="Y273" s="233"/>
    </row>
    <row r="274" spans="1:25" x14ac:dyDescent="0.35">
      <c r="A274" s="197">
        <v>194</v>
      </c>
      <c r="B274" s="513"/>
      <c r="C274" s="514"/>
      <c r="D274" s="194"/>
      <c r="E274" s="109"/>
      <c r="F274" s="109"/>
      <c r="G274" s="109"/>
      <c r="H274" s="109"/>
      <c r="I274" s="109"/>
      <c r="J274" s="109"/>
      <c r="K274" s="109"/>
      <c r="L274" s="109"/>
      <c r="M274" s="109"/>
      <c r="N274" s="109"/>
      <c r="O274" s="109"/>
      <c r="P274" s="233"/>
      <c r="Q274" s="233"/>
      <c r="R274" s="109"/>
      <c r="S274" s="109"/>
      <c r="T274" s="109"/>
      <c r="U274" s="233"/>
      <c r="V274" s="234"/>
      <c r="W274" s="109"/>
      <c r="X274" s="109"/>
      <c r="Y274" s="233"/>
    </row>
    <row r="275" spans="1:25" x14ac:dyDescent="0.35">
      <c r="A275" s="197">
        <v>195</v>
      </c>
      <c r="B275" s="513"/>
      <c r="C275" s="514"/>
      <c r="D275" s="194"/>
      <c r="E275" s="109"/>
      <c r="F275" s="109"/>
      <c r="G275" s="109"/>
      <c r="H275" s="109"/>
      <c r="I275" s="109"/>
      <c r="J275" s="109"/>
      <c r="K275" s="109"/>
      <c r="L275" s="109"/>
      <c r="M275" s="109"/>
      <c r="N275" s="109"/>
      <c r="O275" s="109"/>
      <c r="P275" s="233"/>
      <c r="Q275" s="233"/>
      <c r="R275" s="109"/>
      <c r="S275" s="109"/>
      <c r="T275" s="109"/>
      <c r="U275" s="233"/>
      <c r="V275" s="234"/>
      <c r="W275" s="109"/>
      <c r="X275" s="109"/>
      <c r="Y275" s="233"/>
    </row>
    <row r="276" spans="1:25" x14ac:dyDescent="0.35">
      <c r="A276" s="197">
        <v>196</v>
      </c>
      <c r="B276" s="513"/>
      <c r="C276" s="514"/>
      <c r="D276" s="194"/>
      <c r="E276" s="109"/>
      <c r="F276" s="109"/>
      <c r="G276" s="109"/>
      <c r="H276" s="109"/>
      <c r="I276" s="109"/>
      <c r="J276" s="109"/>
      <c r="K276" s="109"/>
      <c r="L276" s="109"/>
      <c r="M276" s="109"/>
      <c r="N276" s="109"/>
      <c r="O276" s="109"/>
      <c r="P276" s="233"/>
      <c r="Q276" s="233"/>
      <c r="R276" s="109"/>
      <c r="S276" s="109"/>
      <c r="T276" s="109"/>
      <c r="U276" s="233"/>
      <c r="V276" s="234"/>
      <c r="W276" s="109"/>
      <c r="X276" s="109"/>
      <c r="Y276" s="233"/>
    </row>
    <row r="277" spans="1:25" x14ac:dyDescent="0.35">
      <c r="A277" s="197">
        <v>197</v>
      </c>
      <c r="B277" s="513"/>
      <c r="C277" s="514"/>
      <c r="D277" s="194"/>
      <c r="E277" s="109"/>
      <c r="F277" s="109"/>
      <c r="G277" s="109"/>
      <c r="H277" s="109"/>
      <c r="I277" s="109"/>
      <c r="J277" s="109"/>
      <c r="K277" s="109"/>
      <c r="L277" s="109"/>
      <c r="M277" s="109"/>
      <c r="N277" s="109"/>
      <c r="O277" s="109"/>
      <c r="P277" s="233"/>
      <c r="Q277" s="233"/>
      <c r="R277" s="109"/>
      <c r="S277" s="109"/>
      <c r="T277" s="109"/>
      <c r="U277" s="233"/>
      <c r="V277" s="234"/>
      <c r="W277" s="109"/>
      <c r="X277" s="109"/>
      <c r="Y277" s="233"/>
    </row>
    <row r="278" spans="1:25" x14ac:dyDescent="0.35">
      <c r="A278" s="197">
        <v>198</v>
      </c>
      <c r="B278" s="513"/>
      <c r="C278" s="514"/>
      <c r="D278" s="194"/>
      <c r="E278" s="109"/>
      <c r="F278" s="109"/>
      <c r="G278" s="109"/>
      <c r="H278" s="109"/>
      <c r="I278" s="109"/>
      <c r="J278" s="109"/>
      <c r="K278" s="109"/>
      <c r="L278" s="109"/>
      <c r="M278" s="109"/>
      <c r="N278" s="109"/>
      <c r="O278" s="109"/>
      <c r="P278" s="233"/>
      <c r="Q278" s="233"/>
      <c r="R278" s="109"/>
      <c r="S278" s="109"/>
      <c r="T278" s="109"/>
      <c r="U278" s="233"/>
      <c r="V278" s="234"/>
      <c r="W278" s="109"/>
      <c r="X278" s="109"/>
      <c r="Y278" s="233"/>
    </row>
    <row r="279" spans="1:25" x14ac:dyDescent="0.35">
      <c r="A279" s="197">
        <v>199</v>
      </c>
      <c r="B279" s="513"/>
      <c r="C279" s="514"/>
      <c r="D279" s="194"/>
      <c r="E279" s="109"/>
      <c r="F279" s="109"/>
      <c r="G279" s="109"/>
      <c r="H279" s="109"/>
      <c r="I279" s="109"/>
      <c r="J279" s="109"/>
      <c r="K279" s="109"/>
      <c r="L279" s="109"/>
      <c r="M279" s="109"/>
      <c r="N279" s="109"/>
      <c r="O279" s="109"/>
      <c r="P279" s="233"/>
      <c r="Q279" s="233"/>
      <c r="R279" s="109"/>
      <c r="S279" s="109"/>
      <c r="T279" s="109"/>
      <c r="U279" s="233"/>
      <c r="V279" s="234"/>
      <c r="W279" s="109"/>
      <c r="X279" s="109"/>
      <c r="Y279" s="233"/>
    </row>
    <row r="280" spans="1:25" x14ac:dyDescent="0.35">
      <c r="A280" s="197">
        <v>200</v>
      </c>
      <c r="B280" s="513"/>
      <c r="C280" s="514"/>
      <c r="D280" s="194"/>
      <c r="E280" s="109"/>
      <c r="F280" s="109"/>
      <c r="G280" s="109"/>
      <c r="H280" s="109"/>
      <c r="I280" s="109"/>
      <c r="J280" s="109"/>
      <c r="K280" s="109"/>
      <c r="L280" s="109"/>
      <c r="M280" s="109"/>
      <c r="N280" s="109"/>
      <c r="O280" s="109"/>
      <c r="P280" s="233"/>
      <c r="Q280" s="233"/>
      <c r="R280" s="109"/>
      <c r="S280" s="109"/>
      <c r="T280" s="109"/>
      <c r="U280" s="233"/>
      <c r="V280" s="234"/>
      <c r="W280" s="109"/>
      <c r="X280" s="109"/>
      <c r="Y280" s="233"/>
    </row>
    <row r="281" spans="1:25" x14ac:dyDescent="0.35">
      <c r="A281" s="197">
        <v>201</v>
      </c>
      <c r="B281" s="513"/>
      <c r="C281" s="514"/>
      <c r="D281" s="194"/>
      <c r="E281" s="109"/>
      <c r="F281" s="109"/>
      <c r="G281" s="109"/>
      <c r="H281" s="109"/>
      <c r="I281" s="109"/>
      <c r="J281" s="109"/>
      <c r="K281" s="109"/>
      <c r="L281" s="109"/>
      <c r="M281" s="109"/>
      <c r="N281" s="109"/>
      <c r="O281" s="109"/>
      <c r="P281" s="233"/>
      <c r="Q281" s="233"/>
      <c r="R281" s="109"/>
      <c r="S281" s="109"/>
      <c r="T281" s="109"/>
      <c r="U281" s="233"/>
      <c r="V281" s="234"/>
      <c r="W281" s="109"/>
      <c r="X281" s="109"/>
      <c r="Y281" s="233"/>
    </row>
    <row r="282" spans="1:25" x14ac:dyDescent="0.35">
      <c r="A282" s="197">
        <v>202</v>
      </c>
      <c r="B282" s="513"/>
      <c r="C282" s="514"/>
      <c r="D282" s="194"/>
      <c r="E282" s="109"/>
      <c r="F282" s="109"/>
      <c r="G282" s="109"/>
      <c r="H282" s="109"/>
      <c r="I282" s="109"/>
      <c r="J282" s="109"/>
      <c r="K282" s="109"/>
      <c r="L282" s="109"/>
      <c r="M282" s="109"/>
      <c r="N282" s="109"/>
      <c r="O282" s="109"/>
      <c r="P282" s="233"/>
      <c r="Q282" s="233"/>
      <c r="R282" s="109"/>
      <c r="S282" s="109"/>
      <c r="T282" s="109"/>
      <c r="U282" s="233"/>
      <c r="V282" s="234"/>
      <c r="W282" s="109"/>
      <c r="X282" s="109"/>
      <c r="Y282" s="233"/>
    </row>
    <row r="283" spans="1:25" x14ac:dyDescent="0.35">
      <c r="A283" s="197">
        <v>203</v>
      </c>
      <c r="B283" s="513"/>
      <c r="C283" s="514"/>
      <c r="D283" s="194"/>
      <c r="E283" s="109"/>
      <c r="F283" s="109"/>
      <c r="G283" s="109"/>
      <c r="H283" s="109"/>
      <c r="I283" s="109"/>
      <c r="J283" s="109"/>
      <c r="K283" s="109"/>
      <c r="L283" s="109"/>
      <c r="M283" s="109"/>
      <c r="N283" s="109"/>
      <c r="O283" s="109"/>
      <c r="P283" s="233"/>
      <c r="Q283" s="233"/>
      <c r="R283" s="109"/>
      <c r="S283" s="109"/>
      <c r="T283" s="109"/>
      <c r="U283" s="233"/>
      <c r="V283" s="234"/>
      <c r="W283" s="109"/>
      <c r="X283" s="109"/>
      <c r="Y283" s="233"/>
    </row>
    <row r="284" spans="1:25" x14ac:dyDescent="0.35">
      <c r="A284" s="197">
        <v>204</v>
      </c>
      <c r="B284" s="513"/>
      <c r="C284" s="514"/>
      <c r="D284" s="194"/>
      <c r="E284" s="109"/>
      <c r="F284" s="109"/>
      <c r="G284" s="109"/>
      <c r="H284" s="109"/>
      <c r="I284" s="109"/>
      <c r="J284" s="109"/>
      <c r="K284" s="109"/>
      <c r="L284" s="109"/>
      <c r="M284" s="109"/>
      <c r="N284" s="109"/>
      <c r="O284" s="109"/>
      <c r="P284" s="233"/>
      <c r="Q284" s="233"/>
      <c r="R284" s="109"/>
      <c r="S284" s="109"/>
      <c r="T284" s="109"/>
      <c r="U284" s="233"/>
      <c r="V284" s="234"/>
      <c r="W284" s="109"/>
      <c r="X284" s="109"/>
      <c r="Y284" s="233"/>
    </row>
    <row r="285" spans="1:25" x14ac:dyDescent="0.35">
      <c r="A285" s="197">
        <v>205</v>
      </c>
      <c r="B285" s="513"/>
      <c r="C285" s="514"/>
      <c r="D285" s="194"/>
      <c r="E285" s="109"/>
      <c r="F285" s="109"/>
      <c r="G285" s="109"/>
      <c r="H285" s="109"/>
      <c r="I285" s="109"/>
      <c r="J285" s="109"/>
      <c r="K285" s="109"/>
      <c r="L285" s="109"/>
      <c r="M285" s="109"/>
      <c r="N285" s="109"/>
      <c r="O285" s="109"/>
      <c r="P285" s="233"/>
      <c r="Q285" s="233"/>
      <c r="R285" s="109"/>
      <c r="S285" s="109"/>
      <c r="T285" s="109"/>
      <c r="U285" s="233"/>
      <c r="V285" s="234"/>
      <c r="W285" s="109"/>
      <c r="X285" s="109"/>
      <c r="Y285" s="233"/>
    </row>
    <row r="286" spans="1:25" x14ac:dyDescent="0.35">
      <c r="A286" s="197">
        <v>206</v>
      </c>
      <c r="B286" s="513"/>
      <c r="C286" s="514"/>
      <c r="D286" s="194"/>
      <c r="E286" s="109"/>
      <c r="F286" s="109"/>
      <c r="G286" s="109"/>
      <c r="H286" s="109"/>
      <c r="I286" s="109"/>
      <c r="J286" s="109"/>
      <c r="K286" s="109"/>
      <c r="L286" s="109"/>
      <c r="M286" s="109"/>
      <c r="N286" s="109"/>
      <c r="O286" s="109"/>
      <c r="P286" s="233"/>
      <c r="Q286" s="233"/>
      <c r="R286" s="109"/>
      <c r="S286" s="109"/>
      <c r="T286" s="109"/>
      <c r="U286" s="233"/>
      <c r="V286" s="234"/>
      <c r="W286" s="109"/>
      <c r="X286" s="109"/>
      <c r="Y286" s="233"/>
    </row>
    <row r="287" spans="1:25" x14ac:dyDescent="0.35">
      <c r="A287" s="197">
        <v>207</v>
      </c>
      <c r="B287" s="513"/>
      <c r="C287" s="514"/>
      <c r="D287" s="194"/>
      <c r="E287" s="109"/>
      <c r="F287" s="109"/>
      <c r="G287" s="109"/>
      <c r="H287" s="109"/>
      <c r="I287" s="109"/>
      <c r="J287" s="109"/>
      <c r="K287" s="109"/>
      <c r="L287" s="109"/>
      <c r="M287" s="109"/>
      <c r="N287" s="109"/>
      <c r="O287" s="109"/>
      <c r="P287" s="233"/>
      <c r="Q287" s="233"/>
      <c r="R287" s="109"/>
      <c r="S287" s="109"/>
      <c r="T287" s="109"/>
      <c r="U287" s="233"/>
      <c r="V287" s="234"/>
      <c r="W287" s="109"/>
      <c r="X287" s="109"/>
      <c r="Y287" s="233"/>
    </row>
    <row r="288" spans="1:25" x14ac:dyDescent="0.35">
      <c r="A288" s="197">
        <v>208</v>
      </c>
      <c r="B288" s="513"/>
      <c r="C288" s="514"/>
      <c r="D288" s="194"/>
      <c r="E288" s="109"/>
      <c r="F288" s="109"/>
      <c r="G288" s="109"/>
      <c r="H288" s="109"/>
      <c r="I288" s="109"/>
      <c r="J288" s="109"/>
      <c r="K288" s="109"/>
      <c r="L288" s="109"/>
      <c r="M288" s="109"/>
      <c r="N288" s="109"/>
      <c r="O288" s="109"/>
      <c r="P288" s="233"/>
      <c r="Q288" s="233"/>
      <c r="R288" s="109"/>
      <c r="S288" s="109"/>
      <c r="T288" s="109"/>
      <c r="U288" s="233"/>
      <c r="V288" s="234"/>
      <c r="W288" s="109"/>
      <c r="X288" s="109"/>
      <c r="Y288" s="233"/>
    </row>
    <row r="289" spans="1:25" x14ac:dyDescent="0.35">
      <c r="A289" s="197">
        <v>209</v>
      </c>
      <c r="B289" s="513"/>
      <c r="C289" s="514"/>
      <c r="D289" s="194"/>
      <c r="E289" s="109"/>
      <c r="F289" s="109"/>
      <c r="G289" s="109"/>
      <c r="H289" s="109"/>
      <c r="I289" s="109"/>
      <c r="J289" s="109"/>
      <c r="K289" s="109"/>
      <c r="L289" s="109"/>
      <c r="M289" s="109"/>
      <c r="N289" s="109"/>
      <c r="O289" s="109"/>
      <c r="P289" s="233"/>
      <c r="Q289" s="233"/>
      <c r="R289" s="109"/>
      <c r="S289" s="109"/>
      <c r="T289" s="109"/>
      <c r="U289" s="233"/>
      <c r="V289" s="234"/>
      <c r="W289" s="109"/>
      <c r="X289" s="109"/>
      <c r="Y289" s="233"/>
    </row>
    <row r="290" spans="1:25" x14ac:dyDescent="0.35">
      <c r="A290" s="197">
        <v>210</v>
      </c>
      <c r="B290" s="513"/>
      <c r="C290" s="514"/>
      <c r="D290" s="194"/>
      <c r="E290" s="109"/>
      <c r="F290" s="109"/>
      <c r="G290" s="109"/>
      <c r="H290" s="109"/>
      <c r="I290" s="109"/>
      <c r="J290" s="109"/>
      <c r="K290" s="109"/>
      <c r="L290" s="109"/>
      <c r="M290" s="109"/>
      <c r="N290" s="109"/>
      <c r="O290" s="109"/>
      <c r="P290" s="233"/>
      <c r="Q290" s="233"/>
      <c r="R290" s="109"/>
      <c r="S290" s="109"/>
      <c r="T290" s="109"/>
      <c r="U290" s="233"/>
      <c r="V290" s="234"/>
      <c r="W290" s="109"/>
      <c r="X290" s="109"/>
      <c r="Y290" s="233"/>
    </row>
    <row r="291" spans="1:25" x14ac:dyDescent="0.35">
      <c r="A291" s="197">
        <v>211</v>
      </c>
      <c r="B291" s="513"/>
      <c r="C291" s="514"/>
      <c r="D291" s="194"/>
      <c r="E291" s="109"/>
      <c r="F291" s="109"/>
      <c r="G291" s="109"/>
      <c r="H291" s="109"/>
      <c r="I291" s="109"/>
      <c r="J291" s="109"/>
      <c r="K291" s="109"/>
      <c r="L291" s="109"/>
      <c r="M291" s="109"/>
      <c r="N291" s="109"/>
      <c r="O291" s="109"/>
      <c r="P291" s="233"/>
      <c r="Q291" s="233"/>
      <c r="R291" s="109"/>
      <c r="S291" s="109"/>
      <c r="T291" s="109"/>
      <c r="U291" s="233"/>
      <c r="V291" s="234"/>
      <c r="W291" s="109"/>
      <c r="X291" s="109"/>
      <c r="Y291" s="233"/>
    </row>
    <row r="292" spans="1:25" x14ac:dyDescent="0.35">
      <c r="A292" s="197">
        <v>212</v>
      </c>
      <c r="B292" s="513"/>
      <c r="C292" s="514"/>
      <c r="D292" s="194"/>
      <c r="E292" s="109"/>
      <c r="F292" s="109"/>
      <c r="G292" s="109"/>
      <c r="H292" s="109"/>
      <c r="I292" s="109"/>
      <c r="J292" s="109"/>
      <c r="K292" s="109"/>
      <c r="L292" s="109"/>
      <c r="M292" s="109"/>
      <c r="N292" s="109"/>
      <c r="O292" s="109"/>
      <c r="P292" s="233"/>
      <c r="Q292" s="233"/>
      <c r="R292" s="109"/>
      <c r="S292" s="109"/>
      <c r="T292" s="109"/>
      <c r="U292" s="233"/>
      <c r="V292" s="234"/>
      <c r="W292" s="109"/>
      <c r="X292" s="109"/>
      <c r="Y292" s="233"/>
    </row>
    <row r="293" spans="1:25" x14ac:dyDescent="0.35">
      <c r="A293" s="197">
        <v>213</v>
      </c>
      <c r="B293" s="513"/>
      <c r="C293" s="514"/>
      <c r="D293" s="194"/>
      <c r="E293" s="109"/>
      <c r="F293" s="109"/>
      <c r="G293" s="109"/>
      <c r="H293" s="109"/>
      <c r="I293" s="109"/>
      <c r="J293" s="109"/>
      <c r="K293" s="109"/>
      <c r="L293" s="109"/>
      <c r="M293" s="109"/>
      <c r="N293" s="109"/>
      <c r="O293" s="109"/>
      <c r="P293" s="233"/>
      <c r="Q293" s="233"/>
      <c r="R293" s="109"/>
      <c r="S293" s="109"/>
      <c r="T293" s="109"/>
      <c r="U293" s="233"/>
      <c r="V293" s="234"/>
      <c r="W293" s="109"/>
      <c r="X293" s="109"/>
      <c r="Y293" s="233"/>
    </row>
    <row r="294" spans="1:25" x14ac:dyDescent="0.35">
      <c r="A294" s="197">
        <v>214</v>
      </c>
      <c r="B294" s="513"/>
      <c r="C294" s="514"/>
      <c r="D294" s="194"/>
      <c r="E294" s="109"/>
      <c r="F294" s="109"/>
      <c r="G294" s="109"/>
      <c r="H294" s="109"/>
      <c r="I294" s="109"/>
      <c r="J294" s="109"/>
      <c r="K294" s="109"/>
      <c r="L294" s="109"/>
      <c r="M294" s="109"/>
      <c r="N294" s="109"/>
      <c r="O294" s="109"/>
      <c r="P294" s="233"/>
      <c r="Q294" s="233"/>
      <c r="R294" s="109"/>
      <c r="S294" s="109"/>
      <c r="T294" s="109"/>
      <c r="U294" s="233"/>
      <c r="V294" s="234"/>
      <c r="W294" s="109"/>
      <c r="X294" s="109"/>
      <c r="Y294" s="233"/>
    </row>
    <row r="295" spans="1:25" x14ac:dyDescent="0.35">
      <c r="A295" s="197">
        <v>215</v>
      </c>
      <c r="B295" s="513"/>
      <c r="C295" s="514"/>
      <c r="D295" s="194"/>
      <c r="E295" s="109"/>
      <c r="F295" s="109"/>
      <c r="G295" s="109"/>
      <c r="H295" s="109"/>
      <c r="I295" s="109"/>
      <c r="J295" s="109"/>
      <c r="K295" s="109"/>
      <c r="L295" s="109"/>
      <c r="M295" s="109"/>
      <c r="N295" s="109"/>
      <c r="O295" s="109"/>
      <c r="P295" s="233"/>
      <c r="Q295" s="233"/>
      <c r="R295" s="109"/>
      <c r="S295" s="109"/>
      <c r="T295" s="109"/>
      <c r="U295" s="233"/>
      <c r="V295" s="234"/>
      <c r="W295" s="109"/>
      <c r="X295" s="109"/>
      <c r="Y295" s="233"/>
    </row>
    <row r="296" spans="1:25" x14ac:dyDescent="0.35">
      <c r="A296" s="197">
        <v>216</v>
      </c>
      <c r="B296" s="513"/>
      <c r="C296" s="514"/>
      <c r="D296" s="194"/>
      <c r="E296" s="109"/>
      <c r="F296" s="109"/>
      <c r="G296" s="109"/>
      <c r="H296" s="109"/>
      <c r="I296" s="109"/>
      <c r="J296" s="109"/>
      <c r="K296" s="109"/>
      <c r="L296" s="109"/>
      <c r="M296" s="109"/>
      <c r="N296" s="109"/>
      <c r="O296" s="109"/>
      <c r="P296" s="233"/>
      <c r="Q296" s="233"/>
      <c r="R296" s="109"/>
      <c r="S296" s="109"/>
      <c r="T296" s="109"/>
      <c r="U296" s="233"/>
      <c r="V296" s="234"/>
      <c r="W296" s="109"/>
      <c r="X296" s="109"/>
      <c r="Y296" s="233"/>
    </row>
    <row r="297" spans="1:25" x14ac:dyDescent="0.35">
      <c r="A297" s="197">
        <v>217</v>
      </c>
      <c r="B297" s="513"/>
      <c r="C297" s="514"/>
      <c r="D297" s="194"/>
      <c r="E297" s="109"/>
      <c r="F297" s="109"/>
      <c r="G297" s="109"/>
      <c r="H297" s="109"/>
      <c r="I297" s="109"/>
      <c r="J297" s="109"/>
      <c r="K297" s="109"/>
      <c r="L297" s="109"/>
      <c r="M297" s="109"/>
      <c r="N297" s="109"/>
      <c r="O297" s="109"/>
      <c r="P297" s="233"/>
      <c r="Q297" s="233"/>
      <c r="R297" s="109"/>
      <c r="S297" s="109"/>
      <c r="T297" s="109"/>
      <c r="U297" s="233"/>
      <c r="V297" s="234"/>
      <c r="W297" s="109"/>
      <c r="X297" s="109"/>
      <c r="Y297" s="233"/>
    </row>
    <row r="298" spans="1:25" x14ac:dyDescent="0.35">
      <c r="A298" s="197">
        <v>218</v>
      </c>
      <c r="B298" s="513"/>
      <c r="C298" s="514"/>
      <c r="D298" s="194"/>
      <c r="E298" s="109"/>
      <c r="F298" s="109"/>
      <c r="G298" s="109"/>
      <c r="H298" s="109"/>
      <c r="I298" s="109"/>
      <c r="J298" s="109"/>
      <c r="K298" s="109"/>
      <c r="L298" s="109"/>
      <c r="M298" s="109"/>
      <c r="N298" s="109"/>
      <c r="O298" s="109"/>
      <c r="P298" s="233"/>
      <c r="Q298" s="233"/>
      <c r="R298" s="109"/>
      <c r="S298" s="109"/>
      <c r="T298" s="109"/>
      <c r="U298" s="233"/>
      <c r="V298" s="234"/>
      <c r="W298" s="109"/>
      <c r="X298" s="109"/>
      <c r="Y298" s="233"/>
    </row>
    <row r="299" spans="1:25" x14ac:dyDescent="0.35">
      <c r="A299" s="197">
        <v>219</v>
      </c>
      <c r="B299" s="513"/>
      <c r="C299" s="514"/>
      <c r="D299" s="194"/>
      <c r="E299" s="109"/>
      <c r="F299" s="109"/>
      <c r="G299" s="109"/>
      <c r="H299" s="109"/>
      <c r="I299" s="109"/>
      <c r="J299" s="109"/>
      <c r="K299" s="109"/>
      <c r="L299" s="109"/>
      <c r="M299" s="109"/>
      <c r="N299" s="109"/>
      <c r="O299" s="109"/>
      <c r="P299" s="233"/>
      <c r="Q299" s="233"/>
      <c r="R299" s="109"/>
      <c r="S299" s="109"/>
      <c r="T299" s="109"/>
      <c r="U299" s="233"/>
      <c r="V299" s="234"/>
      <c r="W299" s="109"/>
      <c r="X299" s="109"/>
      <c r="Y299" s="233"/>
    </row>
    <row r="300" spans="1:25" x14ac:dyDescent="0.35">
      <c r="A300" s="197">
        <v>220</v>
      </c>
      <c r="B300" s="513"/>
      <c r="C300" s="514"/>
      <c r="D300" s="194"/>
      <c r="E300" s="109"/>
      <c r="F300" s="109"/>
      <c r="G300" s="109"/>
      <c r="H300" s="109"/>
      <c r="I300" s="109"/>
      <c r="J300" s="109"/>
      <c r="K300" s="109"/>
      <c r="L300" s="109"/>
      <c r="M300" s="109"/>
      <c r="N300" s="109"/>
      <c r="O300" s="109"/>
      <c r="P300" s="233"/>
      <c r="Q300" s="233"/>
      <c r="R300" s="109"/>
      <c r="S300" s="109"/>
      <c r="T300" s="109"/>
      <c r="U300" s="233"/>
      <c r="V300" s="234"/>
      <c r="W300" s="109"/>
      <c r="X300" s="109"/>
      <c r="Y300" s="233"/>
    </row>
    <row r="301" spans="1:25" x14ac:dyDescent="0.35">
      <c r="A301" s="197">
        <v>221</v>
      </c>
      <c r="B301" s="513"/>
      <c r="C301" s="514"/>
      <c r="D301" s="194"/>
      <c r="E301" s="109"/>
      <c r="F301" s="109"/>
      <c r="G301" s="109"/>
      <c r="H301" s="109"/>
      <c r="I301" s="109"/>
      <c r="J301" s="109"/>
      <c r="K301" s="109"/>
      <c r="L301" s="109"/>
      <c r="M301" s="109"/>
      <c r="N301" s="109"/>
      <c r="O301" s="109"/>
      <c r="P301" s="233"/>
      <c r="Q301" s="233"/>
      <c r="R301" s="109"/>
      <c r="S301" s="109"/>
      <c r="T301" s="109"/>
      <c r="U301" s="233"/>
      <c r="V301" s="234"/>
      <c r="W301" s="109"/>
      <c r="X301" s="109"/>
      <c r="Y301" s="233"/>
    </row>
    <row r="302" spans="1:25" x14ac:dyDescent="0.35">
      <c r="A302" s="197">
        <v>222</v>
      </c>
      <c r="B302" s="513"/>
      <c r="C302" s="514"/>
      <c r="D302" s="194"/>
      <c r="E302" s="109"/>
      <c r="F302" s="109"/>
      <c r="G302" s="109"/>
      <c r="H302" s="109"/>
      <c r="I302" s="109"/>
      <c r="J302" s="109"/>
      <c r="K302" s="109"/>
      <c r="L302" s="109"/>
      <c r="M302" s="109"/>
      <c r="N302" s="109"/>
      <c r="O302" s="109"/>
      <c r="P302" s="233"/>
      <c r="Q302" s="233"/>
      <c r="R302" s="109"/>
      <c r="S302" s="109"/>
      <c r="T302" s="109"/>
      <c r="U302" s="233"/>
      <c r="V302" s="234"/>
      <c r="W302" s="109"/>
      <c r="X302" s="109"/>
      <c r="Y302" s="233"/>
    </row>
    <row r="303" spans="1:25" x14ac:dyDescent="0.35">
      <c r="A303" s="197">
        <v>223</v>
      </c>
      <c r="B303" s="513"/>
      <c r="C303" s="514"/>
      <c r="D303" s="194"/>
      <c r="E303" s="109"/>
      <c r="F303" s="109"/>
      <c r="G303" s="109"/>
      <c r="H303" s="109"/>
      <c r="I303" s="109"/>
      <c r="J303" s="109"/>
      <c r="K303" s="109"/>
      <c r="L303" s="109"/>
      <c r="M303" s="109"/>
      <c r="N303" s="109"/>
      <c r="O303" s="109"/>
      <c r="P303" s="233"/>
      <c r="Q303" s="233"/>
      <c r="R303" s="109"/>
      <c r="S303" s="109"/>
      <c r="T303" s="109"/>
      <c r="U303" s="233"/>
      <c r="V303" s="234"/>
      <c r="W303" s="109"/>
      <c r="X303" s="109"/>
      <c r="Y303" s="233"/>
    </row>
    <row r="304" spans="1:25" x14ac:dyDescent="0.35">
      <c r="A304" s="197">
        <v>224</v>
      </c>
      <c r="B304" s="513"/>
      <c r="C304" s="514"/>
      <c r="D304" s="194"/>
      <c r="E304" s="109"/>
      <c r="F304" s="109"/>
      <c r="G304" s="109"/>
      <c r="H304" s="109"/>
      <c r="I304" s="109"/>
      <c r="J304" s="109"/>
      <c r="K304" s="109"/>
      <c r="L304" s="109"/>
      <c r="M304" s="109"/>
      <c r="N304" s="109"/>
      <c r="O304" s="109"/>
      <c r="P304" s="233"/>
      <c r="Q304" s="233"/>
      <c r="R304" s="109"/>
      <c r="S304" s="109"/>
      <c r="T304" s="109"/>
      <c r="U304" s="233"/>
      <c r="V304" s="234"/>
      <c r="W304" s="109"/>
      <c r="X304" s="109"/>
      <c r="Y304" s="233"/>
    </row>
    <row r="305" spans="1:25" x14ac:dyDescent="0.35">
      <c r="A305" s="197">
        <v>225</v>
      </c>
      <c r="B305" s="513"/>
      <c r="C305" s="514"/>
      <c r="D305" s="194"/>
      <c r="E305" s="109"/>
      <c r="F305" s="109"/>
      <c r="G305" s="109"/>
      <c r="H305" s="109"/>
      <c r="I305" s="109"/>
      <c r="J305" s="109"/>
      <c r="K305" s="109"/>
      <c r="L305" s="109"/>
      <c r="M305" s="109"/>
      <c r="N305" s="109"/>
      <c r="O305" s="109"/>
      <c r="P305" s="233"/>
      <c r="Q305" s="233"/>
      <c r="R305" s="109"/>
      <c r="S305" s="109"/>
      <c r="T305" s="109"/>
      <c r="U305" s="233"/>
      <c r="V305" s="234"/>
      <c r="W305" s="109"/>
      <c r="X305" s="109"/>
      <c r="Y305" s="233"/>
    </row>
    <row r="306" spans="1:25" x14ac:dyDescent="0.35">
      <c r="A306" s="197">
        <v>226</v>
      </c>
      <c r="B306" s="513"/>
      <c r="C306" s="514"/>
      <c r="D306" s="194"/>
      <c r="E306" s="109"/>
      <c r="F306" s="109"/>
      <c r="G306" s="109"/>
      <c r="H306" s="109"/>
      <c r="I306" s="109"/>
      <c r="J306" s="109"/>
      <c r="K306" s="109"/>
      <c r="L306" s="109"/>
      <c r="M306" s="109"/>
      <c r="N306" s="109"/>
      <c r="O306" s="109"/>
      <c r="P306" s="233"/>
      <c r="Q306" s="233"/>
      <c r="R306" s="109"/>
      <c r="S306" s="109"/>
      <c r="T306" s="109"/>
      <c r="U306" s="233"/>
      <c r="V306" s="234"/>
      <c r="W306" s="109"/>
      <c r="X306" s="109"/>
      <c r="Y306" s="233"/>
    </row>
    <row r="307" spans="1:25" x14ac:dyDescent="0.35">
      <c r="A307" s="197">
        <v>227</v>
      </c>
      <c r="B307" s="513"/>
      <c r="C307" s="514"/>
      <c r="D307" s="194"/>
      <c r="E307" s="109"/>
      <c r="F307" s="109"/>
      <c r="G307" s="109"/>
      <c r="H307" s="109"/>
      <c r="I307" s="109"/>
      <c r="J307" s="109"/>
      <c r="K307" s="109"/>
      <c r="L307" s="109"/>
      <c r="M307" s="109"/>
      <c r="N307" s="109"/>
      <c r="O307" s="109"/>
      <c r="P307" s="233"/>
      <c r="Q307" s="233"/>
      <c r="R307" s="109"/>
      <c r="S307" s="109"/>
      <c r="T307" s="109"/>
      <c r="U307" s="233"/>
      <c r="V307" s="234"/>
      <c r="W307" s="109"/>
      <c r="X307" s="109"/>
      <c r="Y307" s="233"/>
    </row>
    <row r="308" spans="1:25" x14ac:dyDescent="0.35">
      <c r="A308" s="197">
        <v>228</v>
      </c>
      <c r="B308" s="513"/>
      <c r="C308" s="514"/>
      <c r="D308" s="194"/>
      <c r="E308" s="109"/>
      <c r="F308" s="109"/>
      <c r="G308" s="109"/>
      <c r="H308" s="109"/>
      <c r="I308" s="109"/>
      <c r="J308" s="109"/>
      <c r="K308" s="109"/>
      <c r="L308" s="109"/>
      <c r="M308" s="109"/>
      <c r="N308" s="109"/>
      <c r="O308" s="109"/>
      <c r="P308" s="233"/>
      <c r="Q308" s="233"/>
      <c r="R308" s="109"/>
      <c r="S308" s="109"/>
      <c r="T308" s="109"/>
      <c r="U308" s="233"/>
      <c r="V308" s="234"/>
      <c r="W308" s="109"/>
      <c r="X308" s="109"/>
      <c r="Y308" s="233"/>
    </row>
    <row r="309" spans="1:25" x14ac:dyDescent="0.35">
      <c r="A309" s="197">
        <v>229</v>
      </c>
      <c r="B309" s="513"/>
      <c r="C309" s="514"/>
      <c r="D309" s="194"/>
      <c r="E309" s="109"/>
      <c r="F309" s="109"/>
      <c r="G309" s="109"/>
      <c r="H309" s="109"/>
      <c r="I309" s="109"/>
      <c r="J309" s="109"/>
      <c r="K309" s="109"/>
      <c r="L309" s="109"/>
      <c r="M309" s="109"/>
      <c r="N309" s="109"/>
      <c r="O309" s="109"/>
      <c r="P309" s="233"/>
      <c r="Q309" s="233"/>
      <c r="R309" s="109"/>
      <c r="S309" s="109"/>
      <c r="T309" s="109"/>
      <c r="U309" s="233"/>
      <c r="V309" s="234"/>
      <c r="W309" s="109"/>
      <c r="X309" s="109"/>
      <c r="Y309" s="233"/>
    </row>
    <row r="310" spans="1:25" x14ac:dyDescent="0.35">
      <c r="A310" s="197">
        <v>230</v>
      </c>
      <c r="B310" s="513"/>
      <c r="C310" s="514"/>
      <c r="D310" s="194"/>
      <c r="E310" s="109"/>
      <c r="F310" s="109"/>
      <c r="G310" s="109"/>
      <c r="H310" s="109"/>
      <c r="I310" s="109"/>
      <c r="J310" s="109"/>
      <c r="K310" s="109"/>
      <c r="L310" s="109"/>
      <c r="M310" s="109"/>
      <c r="N310" s="109"/>
      <c r="O310" s="109"/>
      <c r="P310" s="233"/>
      <c r="Q310" s="233"/>
      <c r="R310" s="109"/>
      <c r="S310" s="109"/>
      <c r="T310" s="109"/>
      <c r="U310" s="233"/>
      <c r="V310" s="234"/>
      <c r="W310" s="109"/>
      <c r="X310" s="109"/>
      <c r="Y310" s="233"/>
    </row>
    <row r="311" spans="1:25" x14ac:dyDescent="0.35">
      <c r="A311" s="197">
        <v>231</v>
      </c>
      <c r="B311" s="513"/>
      <c r="C311" s="514"/>
      <c r="D311" s="194"/>
      <c r="E311" s="109"/>
      <c r="F311" s="109"/>
      <c r="G311" s="109"/>
      <c r="H311" s="109"/>
      <c r="I311" s="109"/>
      <c r="J311" s="109"/>
      <c r="K311" s="109"/>
      <c r="L311" s="109"/>
      <c r="M311" s="109"/>
      <c r="N311" s="109"/>
      <c r="O311" s="109"/>
      <c r="P311" s="233"/>
      <c r="Q311" s="233"/>
      <c r="R311" s="109"/>
      <c r="S311" s="109"/>
      <c r="T311" s="109"/>
      <c r="U311" s="233"/>
      <c r="V311" s="234"/>
      <c r="W311" s="109"/>
      <c r="X311" s="109"/>
      <c r="Y311" s="233"/>
    </row>
    <row r="312" spans="1:25" x14ac:dyDescent="0.35">
      <c r="A312" s="197">
        <v>232</v>
      </c>
      <c r="B312" s="513"/>
      <c r="C312" s="514"/>
      <c r="D312" s="194"/>
      <c r="E312" s="109"/>
      <c r="F312" s="109"/>
      <c r="G312" s="109"/>
      <c r="H312" s="109"/>
      <c r="I312" s="109"/>
      <c r="J312" s="109"/>
      <c r="K312" s="109"/>
      <c r="L312" s="109"/>
      <c r="M312" s="109"/>
      <c r="N312" s="109"/>
      <c r="O312" s="109"/>
      <c r="P312" s="233"/>
      <c r="Q312" s="233"/>
      <c r="R312" s="109"/>
      <c r="S312" s="109"/>
      <c r="T312" s="109"/>
      <c r="U312" s="233"/>
      <c r="V312" s="234"/>
      <c r="W312" s="109"/>
      <c r="X312" s="109"/>
      <c r="Y312" s="233"/>
    </row>
    <row r="313" spans="1:25" x14ac:dyDescent="0.35">
      <c r="A313" s="197">
        <v>233</v>
      </c>
      <c r="B313" s="513"/>
      <c r="C313" s="514"/>
      <c r="D313" s="194"/>
      <c r="E313" s="109"/>
      <c r="F313" s="109"/>
      <c r="G313" s="109"/>
      <c r="H313" s="109"/>
      <c r="I313" s="109"/>
      <c r="J313" s="109"/>
      <c r="K313" s="109"/>
      <c r="L313" s="109"/>
      <c r="M313" s="109"/>
      <c r="N313" s="109"/>
      <c r="O313" s="109"/>
      <c r="P313" s="233"/>
      <c r="Q313" s="233"/>
      <c r="R313" s="109"/>
      <c r="S313" s="109"/>
      <c r="T313" s="109"/>
      <c r="U313" s="233"/>
      <c r="V313" s="234"/>
      <c r="W313" s="109"/>
      <c r="X313" s="109"/>
      <c r="Y313" s="233"/>
    </row>
    <row r="314" spans="1:25" x14ac:dyDescent="0.35">
      <c r="A314" s="197">
        <v>234</v>
      </c>
      <c r="B314" s="513"/>
      <c r="C314" s="514"/>
      <c r="D314" s="194"/>
      <c r="E314" s="109"/>
      <c r="F314" s="109"/>
      <c r="G314" s="109"/>
      <c r="H314" s="109"/>
      <c r="I314" s="109"/>
      <c r="J314" s="109"/>
      <c r="K314" s="109"/>
      <c r="L314" s="109"/>
      <c r="M314" s="109"/>
      <c r="N314" s="109"/>
      <c r="O314" s="109"/>
      <c r="P314" s="233"/>
      <c r="Q314" s="233"/>
      <c r="R314" s="109"/>
      <c r="S314" s="109"/>
      <c r="T314" s="109"/>
      <c r="U314" s="233"/>
      <c r="V314" s="234"/>
      <c r="W314" s="109"/>
      <c r="X314" s="109"/>
      <c r="Y314" s="233"/>
    </row>
    <row r="315" spans="1:25" x14ac:dyDescent="0.35">
      <c r="A315" s="197">
        <v>235</v>
      </c>
      <c r="B315" s="513"/>
      <c r="C315" s="514"/>
      <c r="D315" s="194"/>
      <c r="E315" s="109"/>
      <c r="F315" s="109"/>
      <c r="G315" s="109"/>
      <c r="H315" s="109"/>
      <c r="I315" s="109"/>
      <c r="J315" s="109"/>
      <c r="K315" s="109"/>
      <c r="L315" s="109"/>
      <c r="M315" s="109"/>
      <c r="N315" s="109"/>
      <c r="O315" s="109"/>
      <c r="P315" s="233"/>
      <c r="Q315" s="233"/>
      <c r="R315" s="109"/>
      <c r="S315" s="109"/>
      <c r="T315" s="109"/>
      <c r="U315" s="233"/>
      <c r="V315" s="234"/>
      <c r="W315" s="109"/>
      <c r="X315" s="109"/>
      <c r="Y315" s="233"/>
    </row>
    <row r="316" spans="1:25" x14ac:dyDescent="0.35">
      <c r="A316" s="197">
        <v>236</v>
      </c>
      <c r="B316" s="513"/>
      <c r="C316" s="514"/>
      <c r="D316" s="194"/>
      <c r="E316" s="109"/>
      <c r="F316" s="109"/>
      <c r="G316" s="109"/>
      <c r="H316" s="109"/>
      <c r="I316" s="109"/>
      <c r="J316" s="109"/>
      <c r="K316" s="109"/>
      <c r="L316" s="109"/>
      <c r="M316" s="109"/>
      <c r="N316" s="109"/>
      <c r="O316" s="109"/>
      <c r="P316" s="233"/>
      <c r="Q316" s="233"/>
      <c r="R316" s="109"/>
      <c r="S316" s="109"/>
      <c r="T316" s="109"/>
      <c r="U316" s="233"/>
      <c r="V316" s="234"/>
      <c r="W316" s="109"/>
      <c r="X316" s="109"/>
      <c r="Y316" s="233"/>
    </row>
    <row r="317" spans="1:25" x14ac:dyDescent="0.35">
      <c r="A317" s="197">
        <v>237</v>
      </c>
      <c r="B317" s="513"/>
      <c r="C317" s="514"/>
      <c r="D317" s="194"/>
      <c r="E317" s="109"/>
      <c r="F317" s="109"/>
      <c r="G317" s="109"/>
      <c r="H317" s="109"/>
      <c r="I317" s="109"/>
      <c r="J317" s="109"/>
      <c r="K317" s="109"/>
      <c r="L317" s="109"/>
      <c r="M317" s="109"/>
      <c r="N317" s="109"/>
      <c r="O317" s="109"/>
      <c r="P317" s="233"/>
      <c r="Q317" s="233"/>
      <c r="R317" s="109"/>
      <c r="S317" s="109"/>
      <c r="T317" s="109"/>
      <c r="U317" s="233"/>
      <c r="V317" s="234"/>
      <c r="W317" s="109"/>
      <c r="X317" s="109"/>
      <c r="Y317" s="233"/>
    </row>
    <row r="318" spans="1:25" x14ac:dyDescent="0.35">
      <c r="A318" s="197">
        <v>238</v>
      </c>
      <c r="B318" s="513"/>
      <c r="C318" s="514"/>
      <c r="D318" s="194"/>
      <c r="E318" s="109"/>
      <c r="F318" s="109"/>
      <c r="G318" s="109"/>
      <c r="H318" s="109"/>
      <c r="I318" s="109"/>
      <c r="J318" s="109"/>
      <c r="K318" s="109"/>
      <c r="L318" s="109"/>
      <c r="M318" s="109"/>
      <c r="N318" s="109"/>
      <c r="O318" s="109"/>
      <c r="P318" s="233"/>
      <c r="Q318" s="233"/>
      <c r="R318" s="109"/>
      <c r="S318" s="109"/>
      <c r="T318" s="109"/>
      <c r="U318" s="233"/>
      <c r="V318" s="234"/>
      <c r="W318" s="109"/>
      <c r="X318" s="109"/>
      <c r="Y318" s="233"/>
    </row>
    <row r="319" spans="1:25" x14ac:dyDescent="0.35">
      <c r="A319" s="197">
        <v>239</v>
      </c>
      <c r="B319" s="513"/>
      <c r="C319" s="514"/>
      <c r="D319" s="194"/>
      <c r="E319" s="109"/>
      <c r="F319" s="109"/>
      <c r="G319" s="109"/>
      <c r="H319" s="109"/>
      <c r="I319" s="109"/>
      <c r="J319" s="109"/>
      <c r="K319" s="109"/>
      <c r="L319" s="109"/>
      <c r="M319" s="109"/>
      <c r="N319" s="109"/>
      <c r="O319" s="109"/>
      <c r="P319" s="233"/>
      <c r="Q319" s="233"/>
      <c r="R319" s="109"/>
      <c r="S319" s="109"/>
      <c r="T319" s="109"/>
      <c r="U319" s="233"/>
      <c r="V319" s="234"/>
      <c r="W319" s="109"/>
      <c r="X319" s="109"/>
      <c r="Y319" s="233"/>
    </row>
    <row r="320" spans="1:25" x14ac:dyDescent="0.35">
      <c r="A320" s="197">
        <v>240</v>
      </c>
      <c r="B320" s="513"/>
      <c r="C320" s="514"/>
      <c r="D320" s="194"/>
      <c r="E320" s="109"/>
      <c r="F320" s="109"/>
      <c r="G320" s="109"/>
      <c r="H320" s="109"/>
      <c r="I320" s="109"/>
      <c r="J320" s="109"/>
      <c r="K320" s="109"/>
      <c r="L320" s="109"/>
      <c r="M320" s="109"/>
      <c r="N320" s="109"/>
      <c r="O320" s="109"/>
      <c r="P320" s="233"/>
      <c r="Q320" s="233"/>
      <c r="R320" s="109"/>
      <c r="S320" s="109"/>
      <c r="T320" s="109"/>
      <c r="U320" s="233"/>
      <c r="V320" s="234"/>
      <c r="W320" s="109"/>
      <c r="X320" s="109"/>
      <c r="Y320" s="233"/>
    </row>
    <row r="321" spans="1:40" x14ac:dyDescent="0.35">
      <c r="A321" s="197">
        <v>241</v>
      </c>
      <c r="B321" s="513"/>
      <c r="C321" s="514"/>
      <c r="D321" s="194"/>
      <c r="E321" s="109"/>
      <c r="F321" s="109"/>
      <c r="G321" s="109"/>
      <c r="H321" s="109"/>
      <c r="I321" s="109"/>
      <c r="J321" s="109"/>
      <c r="K321" s="109"/>
      <c r="L321" s="109"/>
      <c r="M321" s="109"/>
      <c r="N321" s="109"/>
      <c r="O321" s="109"/>
      <c r="P321" s="233"/>
      <c r="Q321" s="233"/>
      <c r="R321" s="109"/>
      <c r="S321" s="109"/>
      <c r="T321" s="109"/>
      <c r="U321" s="233"/>
      <c r="V321" s="234"/>
      <c r="W321" s="109"/>
      <c r="X321" s="109"/>
      <c r="Y321" s="233"/>
    </row>
    <row r="322" spans="1:40" x14ac:dyDescent="0.35">
      <c r="A322" s="197">
        <v>242</v>
      </c>
      <c r="B322" s="513"/>
      <c r="C322" s="514"/>
      <c r="D322" s="194"/>
      <c r="E322" s="109"/>
      <c r="F322" s="109"/>
      <c r="G322" s="109"/>
      <c r="H322" s="109"/>
      <c r="I322" s="109"/>
      <c r="J322" s="109"/>
      <c r="K322" s="109"/>
      <c r="L322" s="109"/>
      <c r="M322" s="109"/>
      <c r="N322" s="109"/>
      <c r="O322" s="109"/>
      <c r="P322" s="233"/>
      <c r="Q322" s="233"/>
      <c r="R322" s="109"/>
      <c r="S322" s="109"/>
      <c r="T322" s="109"/>
      <c r="U322" s="233"/>
      <c r="V322" s="234"/>
      <c r="W322" s="109"/>
      <c r="X322" s="109"/>
      <c r="Y322" s="233"/>
    </row>
    <row r="323" spans="1:40" x14ac:dyDescent="0.35">
      <c r="A323" s="197">
        <v>243</v>
      </c>
      <c r="B323" s="513"/>
      <c r="C323" s="514"/>
      <c r="D323" s="194"/>
      <c r="E323" s="109"/>
      <c r="F323" s="109"/>
      <c r="G323" s="109"/>
      <c r="H323" s="109"/>
      <c r="I323" s="109"/>
      <c r="J323" s="109"/>
      <c r="K323" s="109"/>
      <c r="L323" s="109"/>
      <c r="M323" s="109"/>
      <c r="N323" s="109"/>
      <c r="O323" s="109"/>
      <c r="P323" s="233"/>
      <c r="Q323" s="233"/>
      <c r="R323" s="109"/>
      <c r="S323" s="109"/>
      <c r="T323" s="109"/>
      <c r="U323" s="233"/>
      <c r="V323" s="234"/>
      <c r="W323" s="109"/>
      <c r="X323" s="109"/>
      <c r="Y323" s="233"/>
    </row>
    <row r="324" spans="1:40" x14ac:dyDescent="0.35">
      <c r="A324" s="197">
        <v>244</v>
      </c>
      <c r="B324" s="513"/>
      <c r="C324" s="514"/>
      <c r="D324" s="194"/>
      <c r="E324" s="109"/>
      <c r="F324" s="109"/>
      <c r="G324" s="109"/>
      <c r="H324" s="109"/>
      <c r="I324" s="109"/>
      <c r="J324" s="109"/>
      <c r="K324" s="109"/>
      <c r="L324" s="109"/>
      <c r="M324" s="109"/>
      <c r="N324" s="109"/>
      <c r="O324" s="109"/>
      <c r="P324" s="233"/>
      <c r="Q324" s="233"/>
      <c r="R324" s="109"/>
      <c r="S324" s="109"/>
      <c r="T324" s="109"/>
      <c r="U324" s="233"/>
      <c r="V324" s="234"/>
      <c r="W324" s="109"/>
      <c r="X324" s="109"/>
      <c r="Y324" s="233"/>
    </row>
    <row r="325" spans="1:40" x14ac:dyDescent="0.35">
      <c r="A325" s="197">
        <v>245</v>
      </c>
      <c r="B325" s="513"/>
      <c r="C325" s="514"/>
      <c r="D325" s="194"/>
      <c r="E325" s="109"/>
      <c r="F325" s="109"/>
      <c r="G325" s="109"/>
      <c r="H325" s="109"/>
      <c r="I325" s="109"/>
      <c r="J325" s="109"/>
      <c r="K325" s="109"/>
      <c r="L325" s="109"/>
      <c r="M325" s="109"/>
      <c r="N325" s="109"/>
      <c r="O325" s="109"/>
      <c r="P325" s="233"/>
      <c r="Q325" s="233"/>
      <c r="R325" s="109"/>
      <c r="S325" s="109"/>
      <c r="T325" s="109"/>
      <c r="U325" s="233"/>
      <c r="V325" s="234"/>
      <c r="W325" s="109"/>
      <c r="X325" s="109"/>
      <c r="Y325" s="233"/>
    </row>
    <row r="326" spans="1:40" x14ac:dyDescent="0.35">
      <c r="A326" s="197">
        <v>246</v>
      </c>
      <c r="B326" s="513"/>
      <c r="C326" s="514"/>
      <c r="D326" s="194"/>
      <c r="E326" s="109"/>
      <c r="F326" s="109"/>
      <c r="G326" s="109"/>
      <c r="H326" s="109"/>
      <c r="I326" s="109"/>
      <c r="J326" s="109"/>
      <c r="K326" s="109"/>
      <c r="L326" s="109"/>
      <c r="M326" s="109"/>
      <c r="N326" s="109"/>
      <c r="O326" s="109"/>
      <c r="P326" s="233"/>
      <c r="Q326" s="233"/>
      <c r="R326" s="109"/>
      <c r="S326" s="109"/>
      <c r="T326" s="109"/>
      <c r="U326" s="233"/>
      <c r="V326" s="234"/>
      <c r="W326" s="109"/>
      <c r="X326" s="109"/>
      <c r="Y326" s="233"/>
    </row>
    <row r="327" spans="1:40" x14ac:dyDescent="0.35">
      <c r="A327" s="197">
        <v>247</v>
      </c>
      <c r="B327" s="513"/>
      <c r="C327" s="514"/>
      <c r="D327" s="194"/>
      <c r="E327" s="109"/>
      <c r="F327" s="109"/>
      <c r="G327" s="109"/>
      <c r="H327" s="109"/>
      <c r="I327" s="109"/>
      <c r="J327" s="109"/>
      <c r="K327" s="109"/>
      <c r="L327" s="109"/>
      <c r="M327" s="109"/>
      <c r="N327" s="109"/>
      <c r="O327" s="109"/>
      <c r="P327" s="233"/>
      <c r="Q327" s="233"/>
      <c r="R327" s="109"/>
      <c r="S327" s="109"/>
      <c r="T327" s="109"/>
      <c r="U327" s="233"/>
      <c r="V327" s="234"/>
      <c r="W327" s="109"/>
      <c r="X327" s="109"/>
      <c r="Y327" s="233"/>
    </row>
    <row r="328" spans="1:40" x14ac:dyDescent="0.35">
      <c r="A328" s="197">
        <v>248</v>
      </c>
      <c r="B328" s="513"/>
      <c r="C328" s="514"/>
      <c r="D328" s="194"/>
      <c r="E328" s="109"/>
      <c r="F328" s="109"/>
      <c r="G328" s="109"/>
      <c r="H328" s="109"/>
      <c r="I328" s="109"/>
      <c r="J328" s="109"/>
      <c r="K328" s="109"/>
      <c r="L328" s="109"/>
      <c r="M328" s="109"/>
      <c r="N328" s="109"/>
      <c r="O328" s="109"/>
      <c r="P328" s="233"/>
      <c r="Q328" s="233"/>
      <c r="R328" s="109"/>
      <c r="S328" s="109"/>
      <c r="T328" s="109"/>
      <c r="U328" s="233"/>
      <c r="V328" s="234"/>
      <c r="W328" s="109"/>
      <c r="X328" s="109"/>
      <c r="Y328" s="233"/>
    </row>
    <row r="329" spans="1:40" x14ac:dyDescent="0.35">
      <c r="A329" s="197">
        <v>249</v>
      </c>
      <c r="B329" s="513"/>
      <c r="C329" s="514"/>
      <c r="D329" s="194"/>
      <c r="E329" s="109"/>
      <c r="F329" s="109"/>
      <c r="G329" s="109"/>
      <c r="H329" s="109"/>
      <c r="I329" s="109"/>
      <c r="J329" s="109"/>
      <c r="K329" s="109"/>
      <c r="L329" s="109"/>
      <c r="M329" s="109"/>
      <c r="N329" s="109"/>
      <c r="O329" s="109"/>
      <c r="P329" s="233"/>
      <c r="Q329" s="233"/>
      <c r="R329" s="109"/>
      <c r="S329" s="109"/>
      <c r="T329" s="109"/>
      <c r="U329" s="233"/>
      <c r="V329" s="234"/>
      <c r="W329" s="109"/>
      <c r="X329" s="109"/>
      <c r="Y329" s="233"/>
    </row>
    <row r="330" spans="1:40" x14ac:dyDescent="0.35">
      <c r="A330" s="197">
        <v>250</v>
      </c>
      <c r="B330" s="513"/>
      <c r="C330" s="514"/>
      <c r="D330" s="194"/>
      <c r="E330" s="109"/>
      <c r="F330" s="109"/>
      <c r="G330" s="109"/>
      <c r="H330" s="109"/>
      <c r="I330" s="109"/>
      <c r="J330" s="109"/>
      <c r="K330" s="109"/>
      <c r="L330" s="109"/>
      <c r="M330" s="109"/>
      <c r="N330" s="109"/>
      <c r="O330" s="109"/>
      <c r="P330" s="233"/>
      <c r="Q330" s="233"/>
      <c r="R330" s="109"/>
      <c r="S330" s="109"/>
      <c r="T330" s="109"/>
      <c r="U330" s="233"/>
      <c r="V330" s="234"/>
      <c r="W330" s="109"/>
      <c r="X330" s="109"/>
      <c r="Y330" s="233"/>
    </row>
    <row r="331" spans="1:40" ht="14.5" x14ac:dyDescent="0.35">
      <c r="B331" s="335"/>
      <c r="C331" s="335"/>
      <c r="D331" s="335"/>
      <c r="E331" s="335"/>
      <c r="F331" s="335"/>
      <c r="G331" s="335"/>
      <c r="H331" s="335"/>
      <c r="I331" s="335"/>
      <c r="J331" s="335"/>
      <c r="K331" s="335"/>
      <c r="L331" s="335"/>
      <c r="M331" s="335"/>
      <c r="N331" s="335"/>
      <c r="O331" s="335"/>
      <c r="P331" s="335"/>
      <c r="Q331" s="335"/>
      <c r="R331" s="335"/>
      <c r="S331" s="335"/>
      <c r="T331" s="335"/>
      <c r="U331" s="335"/>
      <c r="V331" s="335"/>
      <c r="W331" s="335"/>
      <c r="X331" s="335"/>
      <c r="Y331" s="335"/>
    </row>
    <row r="332" spans="1:40" ht="14.5" x14ac:dyDescent="0.35">
      <c r="B332" s="335"/>
      <c r="C332" s="335"/>
      <c r="D332" s="335"/>
      <c r="E332" s="335"/>
      <c r="F332" s="335"/>
      <c r="G332" s="335"/>
      <c r="H332" s="335"/>
      <c r="I332" s="335"/>
      <c r="J332" s="335"/>
      <c r="K332" s="335"/>
      <c r="L332" s="335"/>
      <c r="M332" s="335"/>
      <c r="N332" s="335"/>
      <c r="O332" s="335"/>
      <c r="P332" s="335"/>
      <c r="Q332" s="335"/>
      <c r="R332" s="335"/>
      <c r="S332" s="335"/>
      <c r="T332" s="335"/>
      <c r="U332" s="335"/>
      <c r="V332" s="335"/>
      <c r="W332" s="335"/>
      <c r="X332" s="335"/>
      <c r="Y332" s="335"/>
    </row>
    <row r="333" spans="1:40" ht="14.5" x14ac:dyDescent="0.35">
      <c r="B333" s="335"/>
      <c r="C333" s="335"/>
      <c r="D333" s="335"/>
      <c r="E333" s="335"/>
      <c r="F333" s="335"/>
      <c r="G333" s="335"/>
      <c r="H333" s="335"/>
      <c r="I333" s="335"/>
      <c r="J333" s="335"/>
      <c r="K333" s="335"/>
      <c r="L333" s="335"/>
      <c r="M333" s="335"/>
      <c r="N333" s="335"/>
      <c r="O333" s="335"/>
      <c r="P333" s="335"/>
      <c r="Q333" s="335"/>
      <c r="R333" s="335"/>
      <c r="S333" s="335"/>
      <c r="T333" s="335"/>
      <c r="U333" s="335"/>
      <c r="V333" s="335"/>
      <c r="W333" s="335"/>
      <c r="X333" s="335"/>
      <c r="Y333" s="335"/>
    </row>
    <row r="334" spans="1:40" ht="30" customHeight="1" x14ac:dyDescent="0.35">
      <c r="B334" s="29" t="s">
        <v>4195</v>
      </c>
      <c r="E334" s="129" t="s">
        <v>4306</v>
      </c>
    </row>
    <row r="335" spans="1:40" ht="27" customHeight="1" x14ac:dyDescent="0.35">
      <c r="B335" s="515" t="str">
        <f ca="1">IF(ISERROR(AE17),"",IF(AE17&gt;0,$AI$28,""))</f>
        <v/>
      </c>
    </row>
    <row r="336" spans="1:40" s="327" customFormat="1" ht="84" x14ac:dyDescent="0.35">
      <c r="A336" s="326"/>
      <c r="B336" s="423" t="s">
        <v>3921</v>
      </c>
      <c r="C336" s="445" t="s">
        <v>8920</v>
      </c>
      <c r="D336" s="441" t="s">
        <v>4380</v>
      </c>
      <c r="E336" s="441" t="s">
        <v>3920</v>
      </c>
      <c r="F336" s="441" t="s">
        <v>4381</v>
      </c>
      <c r="G336" s="441" t="s">
        <v>8786</v>
      </c>
      <c r="H336" s="826" t="s">
        <v>8794</v>
      </c>
      <c r="I336" s="827"/>
      <c r="J336" s="828"/>
      <c r="AI336" s="328"/>
      <c r="AJ336" s="328"/>
      <c r="AK336" s="328"/>
      <c r="AL336" s="328"/>
      <c r="AM336" s="328"/>
      <c r="AN336" s="328"/>
    </row>
    <row r="337" spans="2:10" x14ac:dyDescent="0.35">
      <c r="B337" s="194"/>
      <c r="C337" s="194"/>
      <c r="D337" s="443"/>
      <c r="E337" s="311"/>
      <c r="F337" s="194"/>
      <c r="G337" s="194"/>
      <c r="H337" s="847"/>
      <c r="I337" s="845"/>
      <c r="J337" s="846"/>
    </row>
    <row r="338" spans="2:10" x14ac:dyDescent="0.35">
      <c r="B338" s="194"/>
      <c r="C338" s="194"/>
      <c r="D338" s="443"/>
      <c r="E338" s="311"/>
      <c r="F338" s="194"/>
      <c r="G338" s="194"/>
      <c r="H338" s="847"/>
      <c r="I338" s="845"/>
      <c r="J338" s="846"/>
    </row>
    <row r="339" spans="2:10" x14ac:dyDescent="0.35">
      <c r="B339" s="194"/>
      <c r="C339" s="194"/>
      <c r="D339" s="443"/>
      <c r="E339" s="311"/>
      <c r="F339" s="194"/>
      <c r="G339" s="194"/>
      <c r="H339" s="847"/>
      <c r="I339" s="845"/>
      <c r="J339" s="846"/>
    </row>
    <row r="340" spans="2:10" x14ac:dyDescent="0.35">
      <c r="B340" s="194"/>
      <c r="C340" s="194"/>
      <c r="D340" s="443"/>
      <c r="E340" s="311"/>
      <c r="F340" s="194"/>
      <c r="G340" s="194"/>
      <c r="H340" s="847"/>
      <c r="I340" s="845"/>
      <c r="J340" s="846"/>
    </row>
    <row r="341" spans="2:10" x14ac:dyDescent="0.35">
      <c r="B341" s="194"/>
      <c r="C341" s="194"/>
      <c r="D341" s="443"/>
      <c r="E341" s="311"/>
      <c r="F341" s="194"/>
      <c r="G341" s="194"/>
      <c r="H341" s="847"/>
      <c r="I341" s="845"/>
      <c r="J341" s="846"/>
    </row>
    <row r="342" spans="2:10" x14ac:dyDescent="0.35">
      <c r="B342" s="194"/>
      <c r="C342" s="194"/>
      <c r="D342" s="443"/>
      <c r="E342" s="311"/>
      <c r="F342" s="194"/>
      <c r="G342" s="194"/>
      <c r="H342" s="847"/>
      <c r="I342" s="845"/>
      <c r="J342" s="846"/>
    </row>
    <row r="343" spans="2:10" x14ac:dyDescent="0.35">
      <c r="B343" s="194"/>
      <c r="C343" s="194"/>
      <c r="D343" s="443"/>
      <c r="E343" s="311"/>
      <c r="F343" s="194"/>
      <c r="G343" s="194"/>
      <c r="H343" s="847"/>
      <c r="I343" s="845"/>
      <c r="J343" s="846"/>
    </row>
    <row r="344" spans="2:10" x14ac:dyDescent="0.35">
      <c r="B344" s="194"/>
      <c r="C344" s="194"/>
      <c r="D344" s="443"/>
      <c r="E344" s="311"/>
      <c r="F344" s="194"/>
      <c r="G344" s="194"/>
      <c r="H344" s="847"/>
      <c r="I344" s="845"/>
      <c r="J344" s="846"/>
    </row>
    <row r="345" spans="2:10" x14ac:dyDescent="0.35">
      <c r="B345" s="194"/>
      <c r="C345" s="194"/>
      <c r="D345" s="443"/>
      <c r="E345" s="311"/>
      <c r="F345" s="194"/>
      <c r="G345" s="194"/>
      <c r="H345" s="847"/>
      <c r="I345" s="845"/>
      <c r="J345" s="846"/>
    </row>
    <row r="346" spans="2:10" x14ac:dyDescent="0.35">
      <c r="B346" s="194"/>
      <c r="C346" s="194"/>
      <c r="D346" s="443"/>
      <c r="E346" s="311"/>
      <c r="F346" s="194"/>
      <c r="G346" s="194"/>
      <c r="H346" s="847"/>
      <c r="I346" s="845"/>
      <c r="J346" s="846"/>
    </row>
  </sheetData>
  <sheetProtection algorithmName="SHA-512" hashValue="iHT4q0GTKLR1Zfq1pH1nBs84l78BLduvWoGBwE+KwC8VdVfyRfyo8nobL+7N6bt15d1qOjMad3K6YlSyTZOSjg==" saltValue="DGmBuXxi4fMW6oBSXU+Osg==" spinCount="100000" sheet="1" objects="1" scenarios="1"/>
  <dataConsolidate/>
  <mergeCells count="25">
    <mergeCell ref="T79:V79"/>
    <mergeCell ref="X79:Y79"/>
    <mergeCell ref="B6:F6"/>
    <mergeCell ref="B7:F7"/>
    <mergeCell ref="C15:E15"/>
    <mergeCell ref="C20:D20"/>
    <mergeCell ref="C26:D26"/>
    <mergeCell ref="H341:J341"/>
    <mergeCell ref="B9:F9"/>
    <mergeCell ref="B42:B47"/>
    <mergeCell ref="B64:B69"/>
    <mergeCell ref="C19:E19"/>
    <mergeCell ref="C24:E24"/>
    <mergeCell ref="C21:D21"/>
    <mergeCell ref="C22:D22"/>
    <mergeCell ref="H336:J336"/>
    <mergeCell ref="H337:J337"/>
    <mergeCell ref="H338:J338"/>
    <mergeCell ref="H339:J339"/>
    <mergeCell ref="H340:J340"/>
    <mergeCell ref="H342:J342"/>
    <mergeCell ref="H343:J343"/>
    <mergeCell ref="H344:J344"/>
    <mergeCell ref="H345:J345"/>
    <mergeCell ref="H346:J346"/>
  </mergeCells>
  <conditionalFormatting sqref="H337:J346 B337:E346">
    <cfRule type="expression" dxfId="606" priority="37" stopIfTrue="1">
      <formula>$E$26="Yes"</formula>
    </cfRule>
  </conditionalFormatting>
  <conditionalFormatting sqref="H337">
    <cfRule type="expression" dxfId="605" priority="36" stopIfTrue="1">
      <formula>$E$27="Yes"</formula>
    </cfRule>
  </conditionalFormatting>
  <conditionalFormatting sqref="H337">
    <cfRule type="expression" dxfId="604" priority="35" stopIfTrue="1">
      <formula>$E$26="Yes"</formula>
    </cfRule>
  </conditionalFormatting>
  <conditionalFormatting sqref="H337">
    <cfRule type="expression" dxfId="603" priority="34" stopIfTrue="1">
      <formula>$X$11="no"</formula>
    </cfRule>
  </conditionalFormatting>
  <conditionalFormatting sqref="E26 C35 C50:E50 C72:E72 C57 C38:D39 C40 C62 C60:D61 C43:D47 C65:D69 C51:D51 C73:D73 B81:C330 E81:Y330 B337:B346 D337:G346">
    <cfRule type="expression" dxfId="602" priority="334" stopIfTrue="1">
      <formula>$AI$8="no"</formula>
    </cfRule>
  </conditionalFormatting>
  <conditionalFormatting sqref="D38">
    <cfRule type="expression" dxfId="601" priority="31" stopIfTrue="1">
      <formula>$C$38="No"</formula>
    </cfRule>
  </conditionalFormatting>
  <conditionalFormatting sqref="D39">
    <cfRule type="expression" dxfId="600" priority="30" stopIfTrue="1">
      <formula>$C$39="No"</formula>
    </cfRule>
  </conditionalFormatting>
  <conditionalFormatting sqref="D60">
    <cfRule type="expression" dxfId="599" priority="28" stopIfTrue="1">
      <formula>$C$60="No"</formula>
    </cfRule>
  </conditionalFormatting>
  <conditionalFormatting sqref="D61">
    <cfRule type="expression" dxfId="598" priority="27" stopIfTrue="1">
      <formula>$C$61="No"</formula>
    </cfRule>
  </conditionalFormatting>
  <conditionalFormatting sqref="C50:E50">
    <cfRule type="expression" dxfId="597" priority="23" stopIfTrue="1">
      <formula>$C$39="No"</formula>
    </cfRule>
  </conditionalFormatting>
  <conditionalFormatting sqref="C72:E72">
    <cfRule type="expression" dxfId="596" priority="22" stopIfTrue="1">
      <formula>$C$61="No"</formula>
    </cfRule>
  </conditionalFormatting>
  <conditionalFormatting sqref="T81:V330">
    <cfRule type="expression" dxfId="595" priority="705" stopIfTrue="1">
      <formula>$S81="No"</formula>
    </cfRule>
  </conditionalFormatting>
  <conditionalFormatting sqref="X81:Y330">
    <cfRule type="expression" dxfId="594" priority="706" stopIfTrue="1">
      <formula>$W81="No"</formula>
    </cfRule>
  </conditionalFormatting>
  <conditionalFormatting sqref="D81:D330">
    <cfRule type="expression" dxfId="593" priority="14" stopIfTrue="1">
      <formula>AND($AI$11=9,$E$22&lt;&gt;"No")</formula>
    </cfRule>
  </conditionalFormatting>
  <conditionalFormatting sqref="C81:C330">
    <cfRule type="expression" dxfId="592" priority="852" stopIfTrue="1">
      <formula>AND($AP$20=TRUE,$E$22&lt;&gt;"No")</formula>
    </cfRule>
  </conditionalFormatting>
  <conditionalFormatting sqref="C57 C60:D61 C62 C65:D69 C72:E72 C73:D73">
    <cfRule type="expression" dxfId="591" priority="858" stopIfTrue="1">
      <formula>$E$21="No"</formula>
    </cfRule>
  </conditionalFormatting>
  <conditionalFormatting sqref="B81:C330 E81:Y330">
    <cfRule type="expression" dxfId="590" priority="864" stopIfTrue="1">
      <formula>$E$22="No"</formula>
    </cfRule>
  </conditionalFormatting>
  <conditionalFormatting sqref="C35 C38:C40 D38:D39 C50:E50 C51:D51">
    <cfRule type="expression" dxfId="589" priority="899" stopIfTrue="1">
      <formula>$E$20="No"</formula>
    </cfRule>
  </conditionalFormatting>
  <conditionalFormatting sqref="E26">
    <cfRule type="expression" dxfId="588" priority="904" stopIfTrue="1">
      <formula>AND($E$20="No", $E$21="No",$E$22="No")</formula>
    </cfRule>
  </conditionalFormatting>
  <conditionalFormatting sqref="F337:F346">
    <cfRule type="expression" dxfId="587" priority="1175" stopIfTrue="1">
      <formula>$E337="Quarterly"</formula>
    </cfRule>
  </conditionalFormatting>
  <conditionalFormatting sqref="H338:H346">
    <cfRule type="expression" dxfId="586" priority="11" stopIfTrue="1">
      <formula>$E$26="Yes"</formula>
    </cfRule>
  </conditionalFormatting>
  <conditionalFormatting sqref="H338:H346">
    <cfRule type="expression" dxfId="585" priority="10" stopIfTrue="1">
      <formula>$E$27="Yes"</formula>
    </cfRule>
  </conditionalFormatting>
  <conditionalFormatting sqref="H338:H346">
    <cfRule type="expression" dxfId="584" priority="9" stopIfTrue="1">
      <formula>$E$26="Yes"</formula>
    </cfRule>
  </conditionalFormatting>
  <conditionalFormatting sqref="H338:H346">
    <cfRule type="expression" dxfId="583" priority="8" stopIfTrue="1">
      <formula>$X$11="no"</formula>
    </cfRule>
  </conditionalFormatting>
  <conditionalFormatting sqref="C337:C346">
    <cfRule type="expression" dxfId="582" priority="7" stopIfTrue="1">
      <formula>OR($E$22&lt;&gt;"Yes",$B337&lt;&gt;"Large Glycol Dehydrator")</formula>
    </cfRule>
  </conditionalFormatting>
  <conditionalFormatting sqref="H338:H346">
    <cfRule type="expression" dxfId="581" priority="6" stopIfTrue="1">
      <formula>$E$27="Yes"</formula>
    </cfRule>
  </conditionalFormatting>
  <conditionalFormatting sqref="H338:H346">
    <cfRule type="expression" dxfId="580" priority="5" stopIfTrue="1">
      <formula>$E$26="Yes"</formula>
    </cfRule>
  </conditionalFormatting>
  <conditionalFormatting sqref="H338:H346">
    <cfRule type="expression" dxfId="579" priority="4" stopIfTrue="1">
      <formula>$X$11="no"</formula>
    </cfRule>
  </conditionalFormatting>
  <conditionalFormatting sqref="C43:D47">
    <cfRule type="expression" dxfId="578" priority="3" stopIfTrue="1">
      <formula>$C$40="Yes"</formula>
    </cfRule>
  </conditionalFormatting>
  <conditionalFormatting sqref="C65:D69">
    <cfRule type="expression" dxfId="577" priority="2" stopIfTrue="1">
      <formula>$C$62="Yes"</formula>
    </cfRule>
  </conditionalFormatting>
  <dataValidations count="56">
    <dataValidation type="list" allowBlank="1" showInputMessage="1" showErrorMessage="1" promptTitle="Not Vented To Flare or Firebox" prompt="Specify if any dehydrator emissions are NOT vented to a flare or regenerator firebox/fire tubes  [Yes / No]_x000a_" sqref="T38" xr:uid="{00000000-0002-0000-0700-000000000000}">
      <formula1>"Yes, No"</formula1>
    </dataValidation>
    <dataValidation type="list" allowBlank="1" showInputMessage="1" showErrorMessage="1" promptTitle="Vent To Atmosphere" prompt="Specify if emissions are vented directly to the atmosphere from the dehydrator, from vapor recovery systems, or from any controls other than flares/regenerators." sqref="W81:W330" xr:uid="{00000000-0002-0000-0700-000001000000}">
      <formula1>"Yes, No"</formula1>
    </dataValidation>
    <dataValidation type="list" allowBlank="1" showInputMessage="1" showErrorMessage="1" promptTitle="Sub-Basin ID" prompt="Select an identifier for this sub-basin (only required for Onshore petroleum and natural gas production facilities)" sqref="C81:C330" xr:uid="{00000000-0002-0000-0700-000002000000}">
      <formula1>OFFSET(SubBasinID,0,0,SubBasinLength,1)</formula1>
    </dataValidation>
    <dataValidation type="list" allowBlank="1" showInputMessage="1" showErrorMessage="1" promptTitle="Vent To Vapor Recovery Device" prompt="Specify if any dehydrator emissions are vented to a vapor recovery device (Yes / No)_x000a_" sqref="R81:R330" xr:uid="{00000000-0002-0000-0700-000003000000}">
      <formula1>"Yes, No"</formula1>
    </dataValidation>
    <dataValidation type="list" allowBlank="1" showInputMessage="1" showErrorMessage="1" promptTitle="Vent To Vapor Recovery Device" prompt="Specify whether any dehydrator emissions are vented to a vapor recovery device [Yes / No]" sqref="AH59" xr:uid="{00000000-0002-0000-0700-000004000000}">
      <formula1>"Yes, No"</formula1>
    </dataValidation>
    <dataValidation type="decimal" operator="greaterThanOrEqual" allowBlank="1" showInputMessage="1" showErrorMessage="1" promptTitle="Dehydrator Absr Circulation Rate" prompt="Enter the dehydrator absorbent circulation rate in gallons per minute" sqref="I81:I330" xr:uid="{00000000-0002-0000-0700-000005000000}">
      <formula1>0</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C11:C12 B10 B4 B2 D29:D31" xr:uid="{00000000-0002-0000-0700-000006000000}"/>
    <dataValidation type="whole" operator="greaterThanOrEqual" allowBlank="1" showInputMessage="1" showErrorMessage="1" promptTitle="Count" prompt="Enter the total count of dessicant dehydrators" sqref="C57" xr:uid="{00000000-0002-0000-0700-000007000000}">
      <formula1>0</formula1>
    </dataValidation>
    <dataValidation type="custom" allowBlank="1" showInputMessage="1" showErrorMessage="1" errorTitle="Invalid Entry" error="You have skipped a row. Please make sure to fill out the table from top to bottom without skipping rows." promptTitle="Unit ID" prompt="Enter a unique identifier or name for this dehydrator.  _x000a__x000a_For onshore production or gathering and boosting facilities, a different ID may be used for a single dehydrator for each location it operates at." sqref="B81:B330" xr:uid="{00000000-0002-0000-0700-000008000000}">
      <formula1>COUNTA($B$81:B81)=$A81</formula1>
    </dataValidation>
    <dataValidation type="decimal" operator="greaterThanOrEqual" allowBlank="1" showInputMessage="1" showErrorMessage="1" promptTitle="Total CO2 from Venting" prompt="Enter total CO2 emissions from venting, in metric tons CO2, from the dehydrator in this row.  Include both emissions vented directly to the atmosphere from the dehydrator and any emissions vented from a vapor recovery device." sqref="X81:X330" xr:uid="{00000000-0002-0000-0700-000009000000}">
      <formula1>0</formula1>
    </dataValidation>
    <dataValidation type="decimal" operator="greaterThanOrEqual" allowBlank="1" showInputMessage="1" showErrorMessage="1" promptTitle="Total CH4 from Venting" prompt="Enter total CH4 emissions from venting, in metric tons CH4, from the dehydrator in this row.  Include both emissions vented directly to the atmosphere from the dehydrator and any emissions vented from a vapor recovery device." sqref="Y81:Y330" xr:uid="{00000000-0002-0000-0700-00000A000000}">
      <formula1>0</formula1>
    </dataValidation>
    <dataValidation type="list" allowBlank="1" showInputMessage="1" showErrorMessage="1" promptTitle="Missing Data" prompt="Report whether missing data procedures were used for any parameters to calculate GHG emissions (Yes or No)" sqref="E26" xr:uid="{00000000-0002-0000-0700-00000B000000}">
      <formula1>"Yes, No"</formula1>
    </dataValidation>
    <dataValidation type="whole" operator="greaterThanOrEqual" allowBlank="1" showInputMessage="1" showErrorMessage="1" promptTitle="Glycol Dehydrator Count" prompt="Enter count of small glycol dehydrators using Calculation Method 2 (Eq. W-5)." sqref="C35" xr:uid="{00000000-0002-0000-0700-00000C000000}">
      <formula1>0</formula1>
    </dataValidation>
    <dataValidation type="decimal" operator="greaterThanOrEqual" allowBlank="1" showInputMessage="1" showErrorMessage="1" promptTitle="Glycol Dehydrator NG Flow Rate" prompt="Enter the glycol dehydrator feed natural gas flow rate in MMscfd, determined by engineering estimate based on best available data" sqref="E81:E330" xr:uid="{00000000-0002-0000-0700-00000D000000}">
      <formula1>0</formula1>
    </dataValidation>
    <dataValidation type="decimal" allowBlank="1" showInputMessage="1" showErrorMessage="1" errorTitle="Decimal" error="Must be between 0 and 8,784" promptTitle="Glycol Dehydrator Operating hrs" prompt="Enter the total time the glycol dehydrator is operating in hours" sqref="M81:M330" xr:uid="{00000000-0002-0000-0700-00000E000000}">
      <formula1>0</formula1>
      <formula2>8784</formula2>
    </dataValidation>
    <dataValidation type="decimal" allowBlank="1" showInputMessage="1" showErrorMessage="1" errorTitle="WARNING" error="The input should be decimal between 0 and 1" promptTitle="Concentration of CO2" prompt="Enter concentration of CO2 in wet natural gas" sqref="P81:P330" xr:uid="{00000000-0002-0000-0700-00000F000000}">
      <formula1>0</formula1>
      <formula2>1</formula2>
    </dataValidation>
    <dataValidation type="decimal" allowBlank="1" showInputMessage="1" showErrorMessage="1" errorTitle="WARNING" error="The input should be decimal between 0 and 1" promptTitle="Concentration of CH4" prompt="Enter concentration of CH4 in wet natural gas" sqref="Q81:Q330" xr:uid="{00000000-0002-0000-0700-000010000000}">
      <formula1>0</formula1>
      <formula2>1</formula2>
    </dataValidation>
    <dataValidation type="list" allowBlank="1" showInputMessage="1" showErrorMessage="1" promptTitle="Vent Controls Used" prompt="Specify whether Vapor Recovery was used [Yes / No]" sqref="C38 C60" xr:uid="{00000000-0002-0000-0700-000011000000}">
      <formula1>"Yes, No"</formula1>
    </dataValidation>
    <dataValidation type="list" allowBlank="1" showInputMessage="1" showErrorMessage="1" promptTitle="Vent Controls Used" prompt="Specify whether dehydrator emissions were vented to flares [Yes / No]" sqref="C39 C61" xr:uid="{00000000-0002-0000-0700-000012000000}">
      <formula1>"Yes, No"</formula1>
    </dataValidation>
    <dataValidation type="list" allowBlank="1" showInputMessage="1" showErrorMessage="1" promptTitle="Vent Controls Used" prompt="Specify whether Other Control Devices were used [Yes / No]" sqref="C40 C62" xr:uid="{00000000-0002-0000-0700-000013000000}">
      <formula1>"Yes, No"</formula1>
    </dataValidation>
    <dataValidation type="decimal" operator="greaterThanOrEqual" allowBlank="1" showInputMessage="1" showErrorMessage="1" promptTitle="Total CH4 emissions" prompt="Enter total CH4 from flares and regenerator firebox/fire tubes, in metric tons CH4 from desiccant dehydrators" sqref="D72" xr:uid="{00000000-0002-0000-0700-000014000000}">
      <formula1>0</formula1>
    </dataValidation>
    <dataValidation type="decimal" operator="greaterThanOrEqual" allowBlank="1" showInputMessage="1" showErrorMessage="1" promptTitle="Total N2O emissions" prompt="Enter total N2O from flares and regenerator firebox/fire tubes, in metric tons N2O from desiccant dehydrators" sqref="E72" xr:uid="{00000000-0002-0000-0700-000015000000}">
      <formula1>0</formula1>
    </dataValidation>
    <dataValidation type="decimal" operator="greaterThanOrEqual" allowBlank="1" showInputMessage="1" showErrorMessage="1" promptTitle="Total CO2 Emissions" prompt="Enter total CO2 from flares and regenerator firebox/fire tubes, in metric tons CO2 from desiccant dehydrators_x000a_" sqref="C72" xr:uid="{00000000-0002-0000-0700-000016000000}">
      <formula1>0</formula1>
    </dataValidation>
    <dataValidation type="decimal" operator="greaterThanOrEqual" allowBlank="1" showInputMessage="1" showErrorMessage="1" promptTitle="Total CO2 Emissions" prompt="Enter total CO2 emissions, in metric tons CO2, vented to the atmosphere and/or Other Control Devices from desiccant dehydrators_x000a_" sqref="C73" xr:uid="{00000000-0002-0000-0700-000017000000}">
      <formula1>0</formula1>
    </dataValidation>
    <dataValidation type="custom" operator="greaterThan" allowBlank="1" showInputMessage="1" showErrorMessage="1" promptTitle="Wet Natural Gas Temperature" prompt="Enter the temperature of the wet natural gas (degrees Fahrenheit)" sqref="N81:N330" xr:uid="{00000000-0002-0000-0700-000018000000}">
      <formula1>ISNUMBER(N81)</formula1>
    </dataValidation>
    <dataValidation type="custom" operator="greaterThan" allowBlank="1" showInputMessage="1" showErrorMessage="1" promptTitle="Wet Natural Gas Pressure" prompt="Enter pressure of the wet natural gas (psig)" sqref="O81:O330" xr:uid="{00000000-0002-0000-0700-000019000000}">
      <formula1>ISNUMBER(O81)</formula1>
    </dataValidation>
    <dataValidation type="decimal" operator="greaterThanOrEqual" allowBlank="1" showInputMessage="1" showErrorMessage="1" promptTitle="Total CO2 Emissions" prompt="Enter total CO2 emissions from flaring or regenerator firebox/fire tubes, in metric tons CO2, from the dehydrator in this row._x000a_" sqref="T81:T330" xr:uid="{00000000-0002-0000-0700-00001A000000}">
      <formula1>0</formula1>
    </dataValidation>
    <dataValidation type="decimal" operator="greaterThanOrEqual" allowBlank="1" showInputMessage="1" showErrorMessage="1" promptTitle="Total CH4 Emissions" prompt="Enter total CH4 emissions from flaring or regenerator firebox/fire tubes, in metric tons CH4, from the dehydrator in this row._x000a_" sqref="U81:U330" xr:uid="{00000000-0002-0000-0700-00001B000000}">
      <formula1>0</formula1>
    </dataValidation>
    <dataValidation type="decimal" operator="greaterThanOrEqual" allowBlank="1" showInputMessage="1" showErrorMessage="1" promptTitle="Total N2O Emissions" prompt="Enter total N2O emissions from flaring or regenerator firebox/fire tubes, in metric tons N2O, from the dehydrator in this row._x000a_" sqref="V81:V330" xr:uid="{00000000-0002-0000-0700-00001C000000}">
      <formula1>0</formula1>
    </dataValidation>
    <dataValidation type="list" allowBlank="1" showInputMessage="1" showErrorMessage="1" promptTitle="Vent To Flare or Reg. Firebox" prompt="Specify whether any dehydrator emissions are vented to a flare or regenerator firebox/fire tubes (Yes / No)" sqref="S81:S330" xr:uid="{00000000-0002-0000-0700-00001D000000}">
      <formula1>"Yes, No"</formula1>
    </dataValidation>
    <dataValidation type="decimal" operator="greaterThanOrEqual" allowBlank="1" showInputMessage="1" showErrorMessage="1" promptTitle="Total CO2 Emissions" prompt="Enter total CO2 emissions from flares and regenerator firebox/fire tubes, in metric tons CO2, from small glycol dehydrators &lt;0.4 MMscfd_x000a_" sqref="C50" xr:uid="{00000000-0002-0000-0700-00001E000000}">
      <formula1>0</formula1>
    </dataValidation>
    <dataValidation type="decimal" operator="greaterThanOrEqual" allowBlank="1" showInputMessage="1" showErrorMessage="1" promptTitle="Total CH4 emissions" prompt="Enter total CH4 from flares and regenerator firebox/fire tubes, in metric tons CH4, from small glycol dehydrators &lt;0.4 MMscfd" sqref="D50" xr:uid="{00000000-0002-0000-0700-00001F000000}">
      <formula1>0</formula1>
    </dataValidation>
    <dataValidation type="decimal" operator="greaterThanOrEqual" allowBlank="1" showInputMessage="1" showErrorMessage="1" promptTitle="Total N2O emissions" prompt="Enter total N20 emissions from flares and regenerator firebox/fire tubes, in metric tons N2O, from small glycol dehydrators &lt;0.4 MMscfd" sqref="E50" xr:uid="{00000000-0002-0000-0700-000020000000}">
      <formula1>0</formula1>
    </dataValidation>
    <dataValidation type="decimal" operator="greaterThanOrEqual" allowBlank="1" showInputMessage="1" showErrorMessage="1" promptTitle="Total CO2 Emissions" prompt="Enter total CO2 emissions, in metric tons CO2, vented to the atmosphere and/or Other Control Devices from small glycol dehydrators_x000a_" sqref="C51" xr:uid="{00000000-0002-0000-0700-000021000000}">
      <formula1>0</formula1>
    </dataValidation>
    <dataValidation type="decimal" operator="greaterThanOrEqual" allowBlank="1" showInputMessage="1" showErrorMessage="1" promptTitle="Total CH4 emissions" prompt="Enter total CH4 emissions, in metric tons CH4, vented to the atmosphere and/or Other Control Devices from small glycol dehydrators_x000a_" sqref="D51" xr:uid="{00000000-0002-0000-0700-000022000000}">
      <formula1>0</formula1>
    </dataValidation>
    <dataValidation type="decimal" operator="greaterThanOrEqual" allowBlank="1" showInputMessage="1" showErrorMessage="1" promptTitle="Feed Natural Gas Water Content" prompt="Enter the dehydrator feed natural gas water content in pounds per MMscf" sqref="F81:F330" xr:uid="{00000000-0002-0000-0700-000023000000}">
      <formula1>0</formula1>
    </dataValidation>
    <dataValidation type="decimal" operator="greaterThanOrEqual" allowBlank="1" showInputMessage="1" showErrorMessage="1" promptTitle="Outlet Natural Gas Water Content" prompt="Enter the dehydrator outlet natural gas water content in pounds per MMscf" sqref="G81:G330" xr:uid="{00000000-0002-0000-0700-000024000000}">
      <formula1>0</formula1>
    </dataValidation>
    <dataValidation type="decimal" allowBlank="1" showInputMessage="1" showErrorMessage="1" promptTitle="Hours of missing data procedure" prompt="Enter the total number of hours the missing data procedure was used" sqref="G337:G346" xr:uid="{00000000-0002-0000-0700-000025000000}">
      <formula1>0</formula1>
      <formula2>8784</formula2>
    </dataValidation>
    <dataValidation type="whole" allowBlank="1" showInputMessage="1" showErrorMessage="1" promptTitle="Number of Quarters" prompt="Enter the number of quarters missing data procedures were used" sqref="F337:F346" xr:uid="{00000000-0002-0000-0700-000026000000}">
      <formula1>1</formula1>
      <formula2>4</formula2>
    </dataValidation>
    <dataValidation type="list" allowBlank="1" showInputMessage="1" showErrorMessage="1" promptTitle="Type of Dehydrator" prompt="Select the type of dehydrator for which missing data procedures were used to calculate emissions" sqref="B337:B346" xr:uid="{00000000-0002-0000-0700-000027000000}">
      <formula1>"Desiccant Dehydrator, Calculation Method 2 Glycol Dehydrator, Calculation Method 1 Glycol Dehydrator"</formula1>
    </dataValidation>
    <dataValidation type="list" allowBlank="1" showInputMessage="1" showErrorMessage="1" promptTitle="Measurement Frequency" prompt="Select the measurement frequency stated in your monitoring plan for the data element_x000a__x000a_If “Other”, specify frequency under “Procedures Used”" sqref="E337:E346" xr:uid="{00000000-0002-0000-0700-000028000000}">
      <formula1>Measurement_Frequency</formula1>
    </dataValidation>
    <dataValidation type="decimal" operator="greaterThanOrEqual" allowBlank="1" showInputMessage="1" showErrorMessage="1" promptTitle="Total CH4 emissions" prompt="Enter total CH4 emissions, in metric tons CH4, vented to the atmosphere and/or Other Control Devices from desiccant dehydrators_x000a_" sqref="D73" xr:uid="{00000000-0002-0000-0700-000029000000}">
      <formula1>0</formula1>
    </dataValidation>
    <dataValidation type="list" allowBlank="1" showInputMessage="1" showErrorMessage="1" promptTitle="Is Stripper Gas Used" prompt="Report whether stripper gas is used in glycol dehydrator (Yes or No)" sqref="K81:K330" xr:uid="{00000000-0002-0000-0700-00002A000000}">
      <formula1>$AP$4:$AP$5</formula1>
    </dataValidation>
    <dataValidation type="list" allowBlank="1" showInputMessage="1" showErrorMessage="1" promptTitle="Is a Flash Tank Used" prompt="Report whether a flash tank separator is used in glycol dehydrator (Yes or No)" sqref="L81:L330" xr:uid="{00000000-0002-0000-0700-00002B000000}">
      <formula1>$AP$4:$AP$5</formula1>
    </dataValidation>
    <dataValidation type="list" allowBlank="1" showInputMessage="1" showErrorMessage="1" promptTitle="Dehydrator Circulation Pump Type" prompt="Please select the option that best describes your glycol dehydrator absorbent circulation pump" sqref="H81:H330" xr:uid="{00000000-0002-0000-0700-00002C000000}">
      <formula1>$AP$9:$AP$12</formula1>
    </dataValidation>
    <dataValidation type="list" allowBlank="1" showInputMessage="1" showErrorMessage="1" promptTitle="Type of Absorbent" prompt="Select the type of absorbent used" sqref="J81:J330" xr:uid="{00000000-0002-0000-0700-00002D000000}">
      <formula1>$AQ$9:$AQ$11</formula1>
    </dataValidation>
    <dataValidation type="whole" operator="greaterThanOrEqual" allowBlank="1" showInputMessage="1" showErrorMessage="1" promptTitle="Count of small dehydrators" prompt="Enter the number of small glycol dehydrators, by vent control type" sqref="D38:D39" xr:uid="{00000000-0002-0000-0700-00002E000000}">
      <formula1>0</formula1>
    </dataValidation>
    <dataValidation allowBlank="1" showInputMessage="1" showErrorMessage="1" promptTitle="Type of other control device(s)" prompt="Specify type of other control device(s)" sqref="C43:C47 C65:C69" xr:uid="{00000000-0002-0000-0700-00002F000000}"/>
    <dataValidation type="whole" operator="greaterThanOrEqual" allowBlank="1" showInputMessage="1" showErrorMessage="1" promptTitle="Count of other dehydrators" prompt="Enter the number of small glycol dehydrators by other vent control type" sqref="D43:D47" xr:uid="{00000000-0002-0000-0700-000030000000}">
      <formula1>0</formula1>
    </dataValidation>
    <dataValidation type="whole" operator="greaterThanOrEqual" allowBlank="1" showInputMessage="1" showErrorMessage="1" promptTitle="Count of other dehydrators" prompt="Enter the number of desiccant dehydrators by other vent control type" sqref="D65:D69" xr:uid="{00000000-0002-0000-0700-000031000000}">
      <formula1>0</formula1>
    </dataValidation>
    <dataValidation type="whole" operator="greaterThanOrEqual" allowBlank="1" showInputMessage="1" showErrorMessage="1" promptTitle="Count of desiccant dehydrators" prompt="Enter the number of desiccant dehydrators, by vent control type" sqref="D60:D61" xr:uid="{00000000-0002-0000-0700-000032000000}">
      <formula1>0</formula1>
    </dataValidation>
    <dataValidation type="list" allowBlank="1" showInputMessage="1" showErrorMessage="1" promptTitle="Parameters" prompt="Select the parameters for which missing data procedures were used to calculate emissions" sqref="D337:D346" xr:uid="{00000000-0002-0000-0700-000033000000}">
      <formula1>PMTRS_E</formula1>
    </dataValidation>
    <dataValidation type="list" allowBlank="1" showInputMessage="1" showErrorMessage="1" promptTitle="County and State" prompt="Select the county and state name (only required for Onshore Petroleum and Natural Gas Gathering and Boosting)" sqref="D81:D330" xr:uid="{00000000-0002-0000-0700-000034000000}">
      <formula1>INDIRECT(G_B_COUNTY)</formula1>
    </dataValidation>
    <dataValidation allowBlank="1" showInputMessage="1" showErrorMessage="1" promptTitle="Unit ID" prompt="Enter a unique identifier or name for the glycol dehydrators using Calculation Method 1 to calculate emissions." sqref="C337:C346" xr:uid="{00000000-0002-0000-0700-000035000000}"/>
    <dataValidation allowBlank="1" showInputMessage="1" showErrorMessage="1" promptTitle="Procedures used" prompt="Enter the procedures used to determine the missing data" sqref="H337:H346" xr:uid="{00000000-0002-0000-0700-000036000000}"/>
    <dataValidation type="list" allowBlank="1" showInputMessage="1" showErrorMessage="1" sqref="E20:E22" xr:uid="{00000000-0002-0000-0700-000037000000}">
      <formula1>"Yes,No"</formula1>
    </dataValidation>
  </dataValidations>
  <hyperlinks>
    <hyperlink ref="D3" location="Introduction!A1" display="Back to Summary Tab" xr:uid="{00000000-0004-0000-0700-000000000000}"/>
    <hyperlink ref="C12" r:id="rId1" display="http://www.ccdsupport.com/confluence/display/help/Optional+Calculation+Spreadsheet+Instructions" xr:uid="{00000000-0004-0000-0700-000001000000}"/>
    <hyperlink ref="C13" r:id="rId2" xr:uid="{00000000-0004-0000-0700-000002000000}"/>
    <hyperlink ref="E28" location="'(e) Dehydrators'!B35" display="CLICK HERE" xr:uid="{00000000-0004-0000-0700-000003000000}"/>
    <hyperlink ref="E55" location="'(e) Dehydrators'!A1" display="RETURN TO TOP" xr:uid="{00000000-0004-0000-0700-000004000000}"/>
    <hyperlink ref="E334" location="'(e) Dehydrators'!A1" display="RETURN TO TOP" xr:uid="{00000000-0004-0000-0700-000005000000}"/>
    <hyperlink ref="E29:E31" location="'(e) Dehydrators'!B32" display="CLICK HERE" xr:uid="{00000000-0004-0000-0700-000006000000}"/>
    <hyperlink ref="E29" location="'(e) Dehydrators'!B57" display="CLICK HERE" xr:uid="{00000000-0004-0000-0700-000007000000}"/>
    <hyperlink ref="E30" location="'(e) Dehydrators'!B80" display="CLICK HERE" xr:uid="{00000000-0004-0000-0700-000008000000}"/>
    <hyperlink ref="E31" location="'(e) Dehydrators'!B336" display="CLICK HERE" xr:uid="{00000000-0004-0000-0700-000009000000}"/>
    <hyperlink ref="E77" location="'(e) Dehydrators'!A1" display="RETURN TO TOP" xr:uid="{00000000-0004-0000-0700-00000A000000}"/>
    <hyperlink ref="C11" r:id="rId3" xr:uid="{00000000-0004-0000-0700-00000B000000}"/>
    <hyperlink ref="C12:F12" r:id="rId4" display="https://www.ccdsupport.com/confluence/display/help/Optional+Calculation+Spreadsheet+Instructions" xr:uid="{00000000-0004-0000-0700-00000C000000}"/>
  </hyperlinks>
  <pageMargins left="0.7" right="0.7" top="0.75" bottom="0.75" header="0.3" footer="0.3"/>
  <pageSetup orientation="portrait" r:id="rId5"/>
  <extLst>
    <ext xmlns:x14="http://schemas.microsoft.com/office/spreadsheetml/2009/9/main" uri="{78C0D931-6437-407d-A8EE-F0AAD7539E65}">
      <x14:conditionalFormattings>
        <x14:conditionalFormatting xmlns:xm="http://schemas.microsoft.com/office/excel/2006/main">
          <x14:cfRule type="expression" priority="1179" stopIfTrue="1" id="{00000000-000E-0000-0700-00009A040000}">
            <xm:f>NOT(ISNA(MATCH($E337,'missing data parameters'!$A$2:$A$8,0)))</xm:f>
            <x14:dxf>
              <font>
                <color theme="1"/>
              </font>
              <fill>
                <patternFill>
                  <bgColor rgb="FF99CCFF"/>
                </patternFill>
              </fill>
            </x14:dxf>
          </x14:cfRule>
          <xm:sqref>G337:G346</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
  <dimension ref="B1:BB406"/>
  <sheetViews>
    <sheetView showGridLines="0" zoomScale="85" zoomScaleNormal="85" workbookViewId="0"/>
  </sheetViews>
  <sheetFormatPr defaultColWidth="9.08984375" defaultRowHeight="14" x14ac:dyDescent="0.35"/>
  <cols>
    <col min="1" max="2" width="3.453125" style="56" customWidth="1"/>
    <col min="3" max="3" width="47.6328125" style="56" customWidth="1"/>
    <col min="4" max="4" width="37" style="56" customWidth="1"/>
    <col min="5" max="5" width="26" style="56" customWidth="1"/>
    <col min="6" max="8" width="27.6328125" style="56" customWidth="1"/>
    <col min="9" max="13" width="25.90625" style="56" customWidth="1"/>
    <col min="14" max="17" width="20.6328125" style="56" customWidth="1"/>
    <col min="18" max="18" width="40.36328125" style="56" customWidth="1"/>
    <col min="19" max="19" width="31.453125" style="56" customWidth="1"/>
    <col min="20" max="20" width="21.36328125" style="56" customWidth="1"/>
    <col min="21" max="21" width="28.08984375" style="56" customWidth="1"/>
    <col min="22" max="22" width="21.36328125" style="56" customWidth="1"/>
    <col min="23" max="23" width="16.90625" style="56" hidden="1" customWidth="1"/>
    <col min="24" max="25" width="9.08984375" style="56" hidden="1" customWidth="1"/>
    <col min="26" max="26" width="9.08984375" style="55" hidden="1" customWidth="1"/>
    <col min="27" max="27" width="39.54296875" style="55" hidden="1" customWidth="1"/>
    <col min="28" max="28" width="40.54296875" style="55" hidden="1" customWidth="1"/>
    <col min="29" max="29" width="9.08984375" style="55" hidden="1" customWidth="1"/>
    <col min="30" max="30" width="25" style="55" hidden="1" customWidth="1"/>
    <col min="31" max="34" width="9.08984375" style="55" hidden="1" customWidth="1"/>
    <col min="35" max="41" width="9.08984375" style="56" customWidth="1"/>
    <col min="42" max="42" width="59.453125" style="56" customWidth="1"/>
    <col min="43" max="43" width="60.36328125" style="56" customWidth="1"/>
    <col min="44" max="44" width="69.453125" style="56" customWidth="1"/>
    <col min="45" max="46" width="9.08984375" style="56" customWidth="1"/>
    <col min="47" max="16384" width="9.08984375" style="56"/>
  </cols>
  <sheetData>
    <row r="1" spans="2:21" ht="20" x14ac:dyDescent="0.35">
      <c r="C1" s="340"/>
    </row>
    <row r="2" spans="2:21" ht="19" x14ac:dyDescent="0.35">
      <c r="C2" s="516" t="s">
        <v>3944</v>
      </c>
      <c r="F2" s="300" t="e">
        <f>IF(Introduction!E35="Yes","","This source is not required to be reported for the industry segment selected")</f>
        <v>#N/A</v>
      </c>
      <c r="G2" s="127"/>
    </row>
    <row r="3" spans="2:21" x14ac:dyDescent="0.35">
      <c r="C3" s="127"/>
      <c r="D3" s="481" t="s">
        <v>43</v>
      </c>
      <c r="E3" s="343" t="str">
        <f>Introduction!D4</f>
        <v>R.10</v>
      </c>
      <c r="F3" s="110" t="s">
        <v>63</v>
      </c>
      <c r="G3" s="127"/>
      <c r="H3" s="345">
        <f>Introduction!H4</f>
        <v>45618</v>
      </c>
      <c r="I3" s="127"/>
    </row>
    <row r="4" spans="2:21" ht="18.899999999999999" customHeight="1" x14ac:dyDescent="0.35">
      <c r="C4" s="83" t="s">
        <v>19</v>
      </c>
      <c r="D4" s="200"/>
      <c r="E4" s="200"/>
      <c r="F4" s="200"/>
      <c r="G4" s="201"/>
      <c r="H4" s="127"/>
      <c r="I4" s="127"/>
      <c r="P4" s="127"/>
      <c r="Q4" s="127"/>
      <c r="R4" s="127"/>
      <c r="S4" s="127"/>
      <c r="U4" s="127"/>
    </row>
    <row r="5" spans="2:21" ht="15.75" customHeight="1" x14ac:dyDescent="0.35">
      <c r="C5" s="346" t="s">
        <v>3621</v>
      </c>
      <c r="D5" s="347"/>
      <c r="E5" s="347"/>
      <c r="F5" s="347"/>
      <c r="G5" s="348"/>
      <c r="H5" s="127"/>
      <c r="I5" s="127"/>
      <c r="P5" s="127"/>
      <c r="Q5" s="127"/>
    </row>
    <row r="6" spans="2:21" ht="15.75" customHeight="1" x14ac:dyDescent="0.35">
      <c r="C6" s="823" t="s">
        <v>8960</v>
      </c>
      <c r="D6" s="856"/>
      <c r="E6" s="856"/>
      <c r="F6" s="856"/>
      <c r="G6" s="857"/>
      <c r="Q6" s="127"/>
    </row>
    <row r="7" spans="2:21" ht="15.75" customHeight="1" x14ac:dyDescent="0.35">
      <c r="C7" s="713"/>
      <c r="D7" s="714"/>
      <c r="E7" s="714"/>
      <c r="F7" s="714"/>
      <c r="G7" s="715"/>
      <c r="Q7" s="127"/>
    </row>
    <row r="8" spans="2:21" ht="66" customHeight="1" x14ac:dyDescent="0.35">
      <c r="C8" s="862" t="s">
        <v>4885</v>
      </c>
      <c r="D8" s="862"/>
      <c r="E8" s="862"/>
      <c r="F8" s="862"/>
      <c r="G8" s="862"/>
      <c r="Q8" s="127"/>
    </row>
    <row r="9" spans="2:21" ht="15.75" customHeight="1" x14ac:dyDescent="0.35">
      <c r="C9" s="83" t="s">
        <v>20</v>
      </c>
      <c r="D9" s="84"/>
      <c r="E9" s="200"/>
      <c r="F9" s="200"/>
      <c r="G9" s="201"/>
      <c r="Q9" s="127"/>
    </row>
    <row r="10" spans="2:21" ht="15.75" customHeight="1" x14ac:dyDescent="0.35">
      <c r="C10" s="95" t="s">
        <v>61</v>
      </c>
      <c r="D10" s="267" t="s">
        <v>4779</v>
      </c>
      <c r="E10" s="219"/>
      <c r="F10" s="219"/>
      <c r="G10" s="416"/>
      <c r="Q10" s="127"/>
    </row>
    <row r="11" spans="2:21" x14ac:dyDescent="0.35">
      <c r="C11" s="86" t="s">
        <v>62</v>
      </c>
      <c r="D11" s="267" t="s">
        <v>8623</v>
      </c>
      <c r="E11" s="10"/>
      <c r="F11" s="10"/>
      <c r="G11" s="517"/>
      <c r="H11" s="127"/>
      <c r="Q11" s="127"/>
    </row>
    <row r="12" spans="2:21" x14ac:dyDescent="0.35">
      <c r="C12" s="355" t="s">
        <v>3653</v>
      </c>
      <c r="D12" s="356" t="s">
        <v>8625</v>
      </c>
      <c r="E12" s="97"/>
      <c r="F12" s="97"/>
      <c r="G12" s="725"/>
      <c r="H12" s="127"/>
      <c r="Q12" s="127"/>
    </row>
    <row r="13" spans="2:21" ht="14.5" thickBot="1" x14ac:dyDescent="0.4">
      <c r="B13" s="127"/>
      <c r="C13" s="127"/>
      <c r="D13" s="127"/>
      <c r="E13" s="127"/>
      <c r="F13" s="127"/>
      <c r="G13" s="127"/>
      <c r="H13" s="127"/>
      <c r="I13" s="127"/>
      <c r="P13" s="127"/>
      <c r="Q13" s="127"/>
      <c r="R13" s="127"/>
      <c r="S13" s="127"/>
      <c r="U13" s="127"/>
    </row>
    <row r="14" spans="2:21" ht="30.75" customHeight="1" x14ac:dyDescent="0.35">
      <c r="D14" s="810" t="s">
        <v>3959</v>
      </c>
      <c r="E14" s="811"/>
      <c r="F14" s="812"/>
      <c r="G14" s="121"/>
      <c r="P14" s="127"/>
      <c r="Q14" s="127"/>
      <c r="R14" s="127"/>
      <c r="S14" s="127"/>
      <c r="U14" s="127"/>
    </row>
    <row r="15" spans="2:21" ht="17" x14ac:dyDescent="0.35">
      <c r="D15" s="57" t="s">
        <v>59</v>
      </c>
      <c r="E15" s="58" t="s">
        <v>3807</v>
      </c>
      <c r="F15" s="167" t="s">
        <v>3808</v>
      </c>
      <c r="G15" s="121"/>
      <c r="P15" s="127"/>
      <c r="Q15" s="127"/>
      <c r="R15" s="127"/>
      <c r="S15" s="127"/>
      <c r="U15" s="127"/>
    </row>
    <row r="16" spans="2:21" ht="17.25" customHeight="1" thickBot="1" x14ac:dyDescent="0.4">
      <c r="D16" s="214">
        <f>SUM(L38:L287,I293:I392)</f>
        <v>0</v>
      </c>
      <c r="E16" s="213">
        <f>SUM(M38:M287,J293:J392)</f>
        <v>0</v>
      </c>
      <c r="F16" s="169" t="s">
        <v>21</v>
      </c>
      <c r="G16" s="121"/>
      <c r="P16" s="127"/>
      <c r="Q16" s="127"/>
      <c r="R16" s="127"/>
      <c r="S16" s="127"/>
      <c r="U16" s="127"/>
    </row>
    <row r="17" spans="2:54" x14ac:dyDescent="0.35">
      <c r="B17" s="127"/>
      <c r="D17" s="415"/>
      <c r="E17" s="367"/>
      <c r="F17" s="367"/>
      <c r="G17" s="367"/>
      <c r="P17" s="127"/>
      <c r="Q17" s="127"/>
      <c r="R17" s="127"/>
      <c r="S17" s="127"/>
      <c r="U17" s="127"/>
    </row>
    <row r="18" spans="2:54" x14ac:dyDescent="0.35">
      <c r="B18" s="70"/>
      <c r="D18" s="834" t="s">
        <v>4720</v>
      </c>
      <c r="E18" s="834"/>
      <c r="F18" s="834"/>
      <c r="G18" s="293" t="str">
        <f>IF(F19="No",Z37,"")</f>
        <v/>
      </c>
    </row>
    <row r="19" spans="2:54" ht="48" customHeight="1" x14ac:dyDescent="0.35">
      <c r="D19" s="751" t="s">
        <v>3830</v>
      </c>
      <c r="E19" s="751"/>
      <c r="F19" s="255"/>
      <c r="G19" s="469" t="str">
        <f>IF(AND(SUM(L38:M287,I293:J392,)&gt;0,F19&lt;&gt;"Yes"),$Z$38,"")</f>
        <v/>
      </c>
    </row>
    <row r="20" spans="2:54" ht="48" customHeight="1" x14ac:dyDescent="0.35">
      <c r="D20" s="751" t="s">
        <v>4922</v>
      </c>
      <c r="E20" s="751"/>
      <c r="F20" s="255"/>
    </row>
    <row r="21" spans="2:54" ht="48" customHeight="1" x14ac:dyDescent="0.35">
      <c r="D21" s="751" t="s">
        <v>4921</v>
      </c>
      <c r="E21" s="751"/>
      <c r="F21" s="266"/>
    </row>
    <row r="22" spans="2:54" ht="48" customHeight="1" x14ac:dyDescent="0.35">
      <c r="C22" s="113"/>
      <c r="D22" s="781" t="s">
        <v>4923</v>
      </c>
      <c r="E22" s="782"/>
      <c r="F22" s="255"/>
      <c r="J22" s="121"/>
      <c r="Z22" s="55" t="s">
        <v>23</v>
      </c>
      <c r="AA22" s="55" t="s">
        <v>3873</v>
      </c>
      <c r="AB22" s="518"/>
      <c r="AG22" s="121" t="s">
        <v>4868</v>
      </c>
    </row>
    <row r="23" spans="2:54" x14ac:dyDescent="0.35">
      <c r="C23" s="113"/>
      <c r="D23" s="121"/>
      <c r="E23" s="121"/>
      <c r="F23" s="121"/>
      <c r="J23" s="121"/>
      <c r="Y23" s="121" t="s">
        <v>4011</v>
      </c>
      <c r="Z23" s="66">
        <v>0</v>
      </c>
      <c r="AA23" s="726">
        <f>F19</f>
        <v>0</v>
      </c>
      <c r="AB23" s="121"/>
      <c r="AC23" s="121"/>
      <c r="AD23" s="121"/>
      <c r="AE23" s="121"/>
      <c r="AF23" s="121"/>
      <c r="AG23" s="121" t="s">
        <v>4905</v>
      </c>
      <c r="AH23" s="121"/>
      <c r="AJ23" s="121"/>
    </row>
    <row r="24" spans="2:54" x14ac:dyDescent="0.35">
      <c r="D24" s="835" t="s">
        <v>4759</v>
      </c>
      <c r="E24" s="835"/>
      <c r="F24" s="835"/>
      <c r="Y24" s="151" t="s">
        <v>3930</v>
      </c>
      <c r="Z24" s="67">
        <v>0</v>
      </c>
      <c r="AA24" s="67">
        <f>F20</f>
        <v>0</v>
      </c>
      <c r="AB24" s="227" t="str">
        <f>IF(AA24="Yes",AG23,"")</f>
        <v/>
      </c>
      <c r="AC24" s="163"/>
      <c r="AD24" s="163"/>
      <c r="AE24" s="163"/>
      <c r="AF24" s="163"/>
      <c r="AG24" s="164" t="s">
        <v>4307</v>
      </c>
      <c r="AH24" s="163"/>
      <c r="AI24" s="151"/>
      <c r="AJ24" s="151"/>
    </row>
    <row r="25" spans="2:54" ht="112.25" customHeight="1" x14ac:dyDescent="0.35">
      <c r="D25" s="716" t="s">
        <v>8850</v>
      </c>
      <c r="E25" s="716" t="s">
        <v>8851</v>
      </c>
      <c r="F25" s="716" t="s">
        <v>3617</v>
      </c>
      <c r="U25" s="151"/>
      <c r="V25" s="151"/>
      <c r="W25" s="151"/>
      <c r="X25" s="151"/>
      <c r="Y25" s="56" t="s">
        <v>3931</v>
      </c>
      <c r="Z25" s="67">
        <v>0</v>
      </c>
      <c r="AA25" s="519">
        <f>F21</f>
        <v>0</v>
      </c>
      <c r="AB25" s="227" t="str">
        <f>IF(AA25="Yes",AG24,"")</f>
        <v/>
      </c>
      <c r="AC25" s="163"/>
      <c r="AD25" s="163"/>
      <c r="AE25" s="163"/>
      <c r="AF25" s="163"/>
      <c r="AG25" s="164" t="s">
        <v>4308</v>
      </c>
      <c r="AH25" s="163"/>
      <c r="AI25" s="151"/>
      <c r="AJ25" s="151"/>
      <c r="AK25" s="151"/>
      <c r="AL25" s="151"/>
      <c r="AM25" s="151"/>
      <c r="AN25" s="151"/>
      <c r="AO25" s="151"/>
      <c r="AQ25" s="151"/>
      <c r="AR25" s="151"/>
      <c r="AS25" s="151"/>
      <c r="AT25" s="151"/>
      <c r="AU25" s="151"/>
      <c r="AV25" s="151"/>
      <c r="AW25" s="151"/>
      <c r="AX25" s="151"/>
      <c r="AY25" s="151"/>
      <c r="AZ25" s="151"/>
      <c r="BA25" s="151"/>
      <c r="BB25" s="151"/>
    </row>
    <row r="26" spans="2:54" ht="14.4" customHeight="1" x14ac:dyDescent="0.35">
      <c r="C26" s="113"/>
      <c r="D26" s="747" t="s">
        <v>8345</v>
      </c>
      <c r="E26" s="749"/>
      <c r="F26" s="90"/>
      <c r="U26" s="71"/>
      <c r="V26" s="71"/>
      <c r="W26" s="71"/>
      <c r="X26" s="151"/>
      <c r="Y26" s="56" t="s">
        <v>4739</v>
      </c>
      <c r="Z26" s="66">
        <v>0</v>
      </c>
      <c r="AA26" s="66">
        <f>F22</f>
        <v>0</v>
      </c>
      <c r="AB26" s="227" t="str">
        <f>IF(AA26="Yes",AG25,"")</f>
        <v/>
      </c>
      <c r="AD26" s="163"/>
      <c r="AG26" s="164" t="s">
        <v>4825</v>
      </c>
      <c r="AK26" s="151"/>
      <c r="AL26" s="151"/>
      <c r="AM26" s="151"/>
      <c r="AN26" s="151"/>
      <c r="AO26" s="151"/>
      <c r="AS26" s="151"/>
      <c r="AT26" s="151"/>
      <c r="AU26" s="151"/>
      <c r="AV26" s="151"/>
      <c r="AW26" s="151"/>
      <c r="AX26" s="151"/>
      <c r="AY26" s="151"/>
      <c r="AZ26" s="151"/>
      <c r="BA26" s="151"/>
      <c r="BB26" s="151"/>
    </row>
    <row r="27" spans="2:54" x14ac:dyDescent="0.35">
      <c r="B27" s="70"/>
      <c r="G27" s="70"/>
      <c r="I27" s="70"/>
      <c r="J27" s="70"/>
      <c r="K27" s="70"/>
      <c r="L27" s="70"/>
      <c r="M27" s="70"/>
      <c r="N27" s="70"/>
      <c r="O27" s="70"/>
      <c r="P27" s="70"/>
      <c r="Q27" s="70"/>
      <c r="R27" s="70"/>
      <c r="S27" s="70"/>
      <c r="T27" s="70"/>
      <c r="U27" s="70"/>
      <c r="V27" s="70"/>
      <c r="W27" s="70"/>
    </row>
    <row r="28" spans="2:54" x14ac:dyDescent="0.35">
      <c r="B28" s="70"/>
      <c r="C28" s="29"/>
      <c r="F28" s="70"/>
      <c r="I28" s="70"/>
      <c r="J28" s="70"/>
      <c r="K28" s="70"/>
      <c r="L28" s="70"/>
      <c r="M28" s="70"/>
      <c r="N28" s="70"/>
      <c r="O28" s="70"/>
      <c r="P28" s="70"/>
      <c r="Q28" s="70"/>
      <c r="R28" s="70"/>
      <c r="S28" s="70"/>
      <c r="T28" s="70"/>
      <c r="U28" s="70"/>
      <c r="V28" s="70"/>
      <c r="W28" s="70"/>
      <c r="Z28" s="56"/>
      <c r="AA28" s="56"/>
      <c r="AB28" s="56"/>
      <c r="AC28" s="56"/>
      <c r="AD28" s="56"/>
      <c r="AE28" s="56"/>
      <c r="AF28" s="56"/>
      <c r="AG28" s="56"/>
      <c r="AH28" s="56"/>
    </row>
    <row r="29" spans="2:54" x14ac:dyDescent="0.35">
      <c r="B29" s="70"/>
      <c r="E29" s="124" t="s">
        <v>4823</v>
      </c>
      <c r="F29" s="170" t="s">
        <v>79</v>
      </c>
      <c r="G29" s="70"/>
      <c r="H29" s="70"/>
      <c r="I29" s="70"/>
      <c r="J29" s="70"/>
      <c r="K29" s="70"/>
      <c r="L29" s="70"/>
      <c r="M29" s="70"/>
      <c r="N29" s="70"/>
      <c r="O29" s="70"/>
      <c r="P29" s="70"/>
      <c r="Q29" s="70"/>
      <c r="R29" s="70"/>
      <c r="S29" s="70"/>
      <c r="T29" s="70"/>
      <c r="U29" s="70"/>
      <c r="V29" s="70"/>
      <c r="W29" s="70"/>
    </row>
    <row r="30" spans="2:54" x14ac:dyDescent="0.35">
      <c r="B30" s="70"/>
      <c r="E30" s="124" t="s">
        <v>4881</v>
      </c>
      <c r="F30" s="170" t="s">
        <v>79</v>
      </c>
      <c r="G30" s="70"/>
      <c r="H30" s="70"/>
      <c r="I30" s="70"/>
      <c r="J30" s="70"/>
      <c r="K30" s="70"/>
      <c r="L30" s="70"/>
      <c r="M30" s="70"/>
      <c r="N30" s="70"/>
      <c r="O30" s="70"/>
      <c r="P30" s="70"/>
      <c r="Q30" s="70"/>
      <c r="R30" s="70"/>
      <c r="S30" s="70"/>
      <c r="T30" s="70"/>
      <c r="U30" s="70"/>
      <c r="W30" s="70"/>
    </row>
    <row r="31" spans="2:54" x14ac:dyDescent="0.35">
      <c r="B31" s="70"/>
      <c r="E31" s="124" t="s">
        <v>4882</v>
      </c>
      <c r="F31" s="170" t="s">
        <v>79</v>
      </c>
      <c r="G31" s="70"/>
      <c r="H31" s="70"/>
      <c r="I31" s="121"/>
      <c r="J31" s="70"/>
      <c r="K31" s="70"/>
      <c r="L31" s="70"/>
      <c r="M31" s="70"/>
      <c r="N31" s="70"/>
      <c r="O31" s="70"/>
      <c r="P31" s="70"/>
      <c r="Q31" s="70"/>
      <c r="R31" s="70"/>
      <c r="S31" s="70"/>
      <c r="T31" s="70"/>
      <c r="W31" s="70"/>
    </row>
    <row r="32" spans="2:54" x14ac:dyDescent="0.35">
      <c r="B32" s="70"/>
      <c r="E32" s="135" t="s">
        <v>4886</v>
      </c>
      <c r="F32" s="170" t="s">
        <v>79</v>
      </c>
      <c r="P32" s="121"/>
      <c r="Q32" s="121"/>
      <c r="R32" s="121"/>
      <c r="W32" s="70"/>
    </row>
    <row r="33" spans="2:42" x14ac:dyDescent="0.35">
      <c r="B33" s="70"/>
      <c r="E33" s="121"/>
      <c r="F33" s="121"/>
      <c r="S33" s="70"/>
      <c r="T33" s="70"/>
    </row>
    <row r="34" spans="2:42" x14ac:dyDescent="0.35">
      <c r="B34" s="70"/>
      <c r="C34" s="29" t="s">
        <v>4824</v>
      </c>
      <c r="N34" s="121"/>
      <c r="O34" s="121"/>
      <c r="P34" s="121"/>
      <c r="Q34" s="121"/>
      <c r="R34" s="121"/>
    </row>
    <row r="35" spans="2:42" ht="39.5" customHeight="1" thickBot="1" x14ac:dyDescent="0.4">
      <c r="B35" s="70"/>
      <c r="C35" s="863" t="s">
        <v>9149</v>
      </c>
      <c r="D35" s="863"/>
      <c r="E35" s="863"/>
      <c r="F35" s="863"/>
      <c r="G35" s="863"/>
      <c r="H35" s="70"/>
      <c r="I35" s="70"/>
      <c r="J35" s="70"/>
      <c r="K35" s="70"/>
      <c r="L35" s="121"/>
      <c r="M35" s="121"/>
      <c r="N35" s="121"/>
      <c r="O35" s="121"/>
      <c r="P35" s="121"/>
      <c r="Q35" s="121"/>
      <c r="R35" s="121"/>
      <c r="AA35" s="66" t="s">
        <v>56</v>
      </c>
      <c r="AB35" s="121"/>
      <c r="AC35" s="55" t="s">
        <v>16</v>
      </c>
      <c r="AD35" s="66" t="s">
        <v>25</v>
      </c>
      <c r="AE35" s="55" t="s">
        <v>72</v>
      </c>
    </row>
    <row r="36" spans="2:42" x14ac:dyDescent="0.35">
      <c r="F36" s="520" t="str">
        <f ca="1">IF(ISERROR(Z56),"",IF(Z56&gt;0,Z69,""))</f>
        <v/>
      </c>
      <c r="J36" s="70"/>
      <c r="L36" s="121"/>
      <c r="M36" s="121"/>
      <c r="N36" s="121"/>
      <c r="O36" s="121"/>
      <c r="P36" s="121"/>
      <c r="Q36" s="121"/>
      <c r="R36" s="121"/>
      <c r="AA36" s="66" t="e">
        <f>Introduction!E35</f>
        <v>#N/A</v>
      </c>
      <c r="AB36" s="521"/>
      <c r="AC36" s="55" t="s">
        <v>29</v>
      </c>
      <c r="AD36" s="66" t="s">
        <v>28</v>
      </c>
      <c r="AE36" s="91" t="s">
        <v>3637</v>
      </c>
    </row>
    <row r="37" spans="2:42" ht="132.5" customHeight="1" x14ac:dyDescent="0.35">
      <c r="C37" s="717" t="s">
        <v>8921</v>
      </c>
      <c r="D37" s="826" t="s">
        <v>8817</v>
      </c>
      <c r="E37" s="828"/>
      <c r="F37" s="717" t="s">
        <v>8818</v>
      </c>
      <c r="G37" s="717" t="s">
        <v>4149</v>
      </c>
      <c r="H37" s="717" t="s">
        <v>9150</v>
      </c>
      <c r="I37" s="717" t="s">
        <v>4575</v>
      </c>
      <c r="J37" s="717" t="s">
        <v>8922</v>
      </c>
      <c r="K37" s="717" t="s">
        <v>3869</v>
      </c>
      <c r="L37" s="716" t="s">
        <v>9151</v>
      </c>
      <c r="M37" s="716" t="s">
        <v>9152</v>
      </c>
      <c r="P37" s="121"/>
      <c r="Q37" s="121"/>
      <c r="R37" s="121"/>
      <c r="Z37" s="55" t="s">
        <v>192</v>
      </c>
      <c r="AB37" s="522"/>
      <c r="AD37" s="66" t="s">
        <v>30</v>
      </c>
      <c r="AE37" s="98" t="s">
        <v>3652</v>
      </c>
    </row>
    <row r="38" spans="2:42" ht="14.5" thickBot="1" x14ac:dyDescent="0.4">
      <c r="C38" s="89"/>
      <c r="D38" s="858"/>
      <c r="E38" s="859"/>
      <c r="F38" s="195"/>
      <c r="G38" s="106"/>
      <c r="H38" s="523"/>
      <c r="I38" s="387"/>
      <c r="J38" s="106"/>
      <c r="K38" s="387"/>
      <c r="L38" s="109"/>
      <c r="M38" s="233"/>
      <c r="P38" s="121"/>
      <c r="Q38" s="121"/>
      <c r="R38" s="121"/>
      <c r="Z38" s="55" t="s">
        <v>3656</v>
      </c>
      <c r="AB38" s="524"/>
      <c r="AD38" s="66" t="s">
        <v>31</v>
      </c>
      <c r="AE38" s="92" t="s">
        <v>3638</v>
      </c>
      <c r="AP38" s="152"/>
    </row>
    <row r="39" spans="2:42" x14ac:dyDescent="0.35">
      <c r="C39" s="89"/>
      <c r="D39" s="858"/>
      <c r="E39" s="859"/>
      <c r="F39" s="195"/>
      <c r="G39" s="106"/>
      <c r="H39" s="523"/>
      <c r="I39" s="387"/>
      <c r="J39" s="106"/>
      <c r="K39" s="387"/>
      <c r="L39" s="109"/>
      <c r="M39" s="233"/>
      <c r="P39" s="121"/>
      <c r="Q39" s="121"/>
      <c r="R39" s="121"/>
      <c r="AE39" s="92" t="s">
        <v>3639</v>
      </c>
    </row>
    <row r="40" spans="2:42" x14ac:dyDescent="0.35">
      <c r="C40" s="89"/>
      <c r="D40" s="858"/>
      <c r="E40" s="859"/>
      <c r="F40" s="195"/>
      <c r="G40" s="106"/>
      <c r="H40" s="523"/>
      <c r="I40" s="387"/>
      <c r="J40" s="106"/>
      <c r="K40" s="387"/>
      <c r="L40" s="109"/>
      <c r="M40" s="233"/>
      <c r="P40" s="121"/>
      <c r="Q40" s="121"/>
      <c r="R40" s="121"/>
      <c r="AE40" s="92" t="s">
        <v>3640</v>
      </c>
      <c r="AP40" s="152"/>
    </row>
    <row r="41" spans="2:42" x14ac:dyDescent="0.35">
      <c r="C41" s="89"/>
      <c r="D41" s="858"/>
      <c r="E41" s="859"/>
      <c r="F41" s="195"/>
      <c r="G41" s="106"/>
      <c r="H41" s="523"/>
      <c r="I41" s="387"/>
      <c r="J41" s="106"/>
      <c r="K41" s="387"/>
      <c r="L41" s="109"/>
      <c r="M41" s="233"/>
      <c r="P41" s="121"/>
      <c r="Q41" s="121"/>
      <c r="R41" s="121"/>
      <c r="AE41" s="92" t="s">
        <v>3641</v>
      </c>
      <c r="AP41" s="141"/>
    </row>
    <row r="42" spans="2:42" x14ac:dyDescent="0.35">
      <c r="C42" s="89"/>
      <c r="D42" s="858"/>
      <c r="E42" s="859"/>
      <c r="F42" s="195"/>
      <c r="G42" s="106"/>
      <c r="H42" s="523"/>
      <c r="I42" s="387"/>
      <c r="J42" s="106"/>
      <c r="K42" s="387"/>
      <c r="L42" s="109"/>
      <c r="M42" s="233"/>
      <c r="P42" s="121"/>
      <c r="Q42" s="121"/>
      <c r="R42" s="121"/>
      <c r="AE42" s="92" t="s">
        <v>3642</v>
      </c>
      <c r="AP42" s="141"/>
    </row>
    <row r="43" spans="2:42" x14ac:dyDescent="0.35">
      <c r="C43" s="89"/>
      <c r="D43" s="858"/>
      <c r="E43" s="859"/>
      <c r="F43" s="195"/>
      <c r="G43" s="106"/>
      <c r="H43" s="523"/>
      <c r="I43" s="387"/>
      <c r="J43" s="106"/>
      <c r="K43" s="387"/>
      <c r="L43" s="109"/>
      <c r="M43" s="233"/>
      <c r="P43" s="121"/>
      <c r="Q43" s="121"/>
      <c r="R43" s="121"/>
      <c r="AE43" s="55" t="s">
        <v>3636</v>
      </c>
      <c r="AP43" s="141"/>
    </row>
    <row r="44" spans="2:42" x14ac:dyDescent="0.35">
      <c r="C44" s="89"/>
      <c r="D44" s="858"/>
      <c r="E44" s="859"/>
      <c r="F44" s="195"/>
      <c r="G44" s="106"/>
      <c r="H44" s="523"/>
      <c r="I44" s="387"/>
      <c r="J44" s="106"/>
      <c r="K44" s="387"/>
      <c r="L44" s="109"/>
      <c r="M44" s="233"/>
      <c r="P44" s="121"/>
      <c r="Q44" s="121"/>
      <c r="R44" s="121"/>
      <c r="AE44" s="92" t="s">
        <v>3643</v>
      </c>
    </row>
    <row r="45" spans="2:42" x14ac:dyDescent="0.35">
      <c r="C45" s="89"/>
      <c r="D45" s="858"/>
      <c r="E45" s="859"/>
      <c r="F45" s="195"/>
      <c r="G45" s="106"/>
      <c r="H45" s="523"/>
      <c r="I45" s="387"/>
      <c r="J45" s="106"/>
      <c r="K45" s="387"/>
      <c r="L45" s="109"/>
      <c r="M45" s="233"/>
      <c r="P45" s="121"/>
      <c r="Q45" s="121"/>
      <c r="R45" s="121"/>
      <c r="AE45" s="92" t="s">
        <v>42</v>
      </c>
    </row>
    <row r="46" spans="2:42" x14ac:dyDescent="0.35">
      <c r="C46" s="89"/>
      <c r="D46" s="858"/>
      <c r="E46" s="859"/>
      <c r="F46" s="195"/>
      <c r="G46" s="106"/>
      <c r="H46" s="523"/>
      <c r="I46" s="387"/>
      <c r="J46" s="106"/>
      <c r="K46" s="387"/>
      <c r="L46" s="109"/>
      <c r="M46" s="233"/>
      <c r="P46" s="121"/>
      <c r="Q46" s="121"/>
      <c r="R46" s="121"/>
      <c r="AE46" s="92" t="s">
        <v>3644</v>
      </c>
      <c r="AP46" s="152"/>
    </row>
    <row r="47" spans="2:42" x14ac:dyDescent="0.35">
      <c r="C47" s="89"/>
      <c r="D47" s="858"/>
      <c r="E47" s="859"/>
      <c r="F47" s="195"/>
      <c r="G47" s="106"/>
      <c r="H47" s="523"/>
      <c r="I47" s="387"/>
      <c r="J47" s="106"/>
      <c r="K47" s="387"/>
      <c r="L47" s="109"/>
      <c r="M47" s="233"/>
      <c r="P47" s="121"/>
      <c r="Q47" s="121"/>
      <c r="R47" s="121"/>
      <c r="AE47" s="92" t="s">
        <v>3645</v>
      </c>
      <c r="AP47" s="141"/>
    </row>
    <row r="48" spans="2:42" x14ac:dyDescent="0.35">
      <c r="C48" s="89"/>
      <c r="D48" s="858"/>
      <c r="E48" s="859"/>
      <c r="F48" s="195"/>
      <c r="G48" s="106"/>
      <c r="H48" s="523"/>
      <c r="I48" s="387"/>
      <c r="J48" s="106"/>
      <c r="K48" s="387"/>
      <c r="L48" s="109"/>
      <c r="M48" s="233"/>
      <c r="P48" s="121"/>
      <c r="Q48" s="121"/>
      <c r="R48" s="121"/>
      <c r="AE48" s="92" t="s">
        <v>3646</v>
      </c>
      <c r="AP48" s="141"/>
    </row>
    <row r="49" spans="3:42" x14ac:dyDescent="0.35">
      <c r="C49" s="89"/>
      <c r="D49" s="858"/>
      <c r="E49" s="859"/>
      <c r="F49" s="195"/>
      <c r="G49" s="106"/>
      <c r="H49" s="523"/>
      <c r="I49" s="387"/>
      <c r="J49" s="106"/>
      <c r="K49" s="387"/>
      <c r="L49" s="109"/>
      <c r="M49" s="233"/>
      <c r="P49" s="121"/>
      <c r="Q49" s="121"/>
      <c r="R49" s="121"/>
      <c r="AE49" s="92" t="s">
        <v>3647</v>
      </c>
      <c r="AP49" s="141"/>
    </row>
    <row r="50" spans="3:42" ht="14.5" thickBot="1" x14ac:dyDescent="0.4">
      <c r="C50" s="89"/>
      <c r="D50" s="858"/>
      <c r="E50" s="859"/>
      <c r="F50" s="195"/>
      <c r="G50" s="106"/>
      <c r="H50" s="523"/>
      <c r="I50" s="387"/>
      <c r="J50" s="106"/>
      <c r="K50" s="387"/>
      <c r="L50" s="109"/>
      <c r="M50" s="233"/>
      <c r="P50" s="121"/>
      <c r="Q50" s="121"/>
      <c r="R50" s="121"/>
      <c r="AE50" s="93" t="s">
        <v>3648</v>
      </c>
    </row>
    <row r="51" spans="3:42" x14ac:dyDescent="0.35">
      <c r="C51" s="89"/>
      <c r="D51" s="858"/>
      <c r="E51" s="859"/>
      <c r="F51" s="195"/>
      <c r="G51" s="106"/>
      <c r="H51" s="523"/>
      <c r="I51" s="387"/>
      <c r="J51" s="106"/>
      <c r="K51" s="387"/>
      <c r="L51" s="109"/>
      <c r="M51" s="233"/>
      <c r="P51" s="121"/>
      <c r="Q51" s="121"/>
      <c r="R51" s="121"/>
      <c r="AP51" s="152"/>
    </row>
    <row r="52" spans="3:42" x14ac:dyDescent="0.35">
      <c r="C52" s="89"/>
      <c r="D52" s="858"/>
      <c r="E52" s="859"/>
      <c r="F52" s="195"/>
      <c r="G52" s="106"/>
      <c r="H52" s="523"/>
      <c r="I52" s="387"/>
      <c r="J52" s="106"/>
      <c r="K52" s="387"/>
      <c r="L52" s="109"/>
      <c r="M52" s="233"/>
      <c r="P52" s="121"/>
      <c r="Q52" s="121"/>
      <c r="R52" s="121"/>
      <c r="Z52" s="330" t="s">
        <v>3602</v>
      </c>
      <c r="AP52" s="141"/>
    </row>
    <row r="53" spans="3:42" x14ac:dyDescent="0.35">
      <c r="C53" s="89"/>
      <c r="D53" s="858"/>
      <c r="E53" s="859"/>
      <c r="F53" s="195"/>
      <c r="G53" s="106"/>
      <c r="H53" s="523"/>
      <c r="I53" s="387"/>
      <c r="J53" s="106"/>
      <c r="K53" s="387"/>
      <c r="L53" s="109"/>
      <c r="M53" s="233"/>
      <c r="P53" s="121"/>
      <c r="Q53" s="121"/>
      <c r="R53" s="121"/>
      <c r="AP53" s="141"/>
    </row>
    <row r="54" spans="3:42" x14ac:dyDescent="0.35">
      <c r="C54" s="89"/>
      <c r="D54" s="858"/>
      <c r="E54" s="859"/>
      <c r="F54" s="195"/>
      <c r="G54" s="106"/>
      <c r="H54" s="523"/>
      <c r="I54" s="387"/>
      <c r="J54" s="106"/>
      <c r="K54" s="387"/>
      <c r="L54" s="109"/>
      <c r="M54" s="233"/>
      <c r="P54" s="121"/>
      <c r="Q54" s="121"/>
      <c r="R54" s="121"/>
      <c r="Z54" s="239" t="s">
        <v>4256</v>
      </c>
      <c r="AD54" s="239" t="s">
        <v>4579</v>
      </c>
    </row>
    <row r="55" spans="3:42" x14ac:dyDescent="0.35">
      <c r="C55" s="89"/>
      <c r="D55" s="858"/>
      <c r="E55" s="859"/>
      <c r="F55" s="195"/>
      <c r="G55" s="106"/>
      <c r="H55" s="523"/>
      <c r="I55" s="387"/>
      <c r="J55" s="106"/>
      <c r="K55" s="387"/>
      <c r="L55" s="109"/>
      <c r="M55" s="233"/>
      <c r="P55" s="121"/>
      <c r="Q55" s="121"/>
      <c r="R55" s="121"/>
      <c r="Z55" s="66" t="e">
        <f>MATCH("*",C38:C287,-1)</f>
        <v>#N/A</v>
      </c>
      <c r="AA55" s="55" t="s">
        <v>3599</v>
      </c>
      <c r="AD55" s="66" t="e">
        <f>MATCH("*",C397:C406,-1)</f>
        <v>#N/A</v>
      </c>
    </row>
    <row r="56" spans="3:42" x14ac:dyDescent="0.35">
      <c r="C56" s="89"/>
      <c r="D56" s="858"/>
      <c r="E56" s="859"/>
      <c r="F56" s="195"/>
      <c r="G56" s="106"/>
      <c r="H56" s="523"/>
      <c r="I56" s="387"/>
      <c r="J56" s="106"/>
      <c r="K56" s="387"/>
      <c r="L56" s="109"/>
      <c r="M56" s="233"/>
      <c r="P56" s="121"/>
      <c r="Q56" s="121"/>
      <c r="R56" s="121"/>
      <c r="Z56" s="66" t="e">
        <f t="array" aca="1" ref="Z56" ca="1">MIN(IF(LEN(OFFSET(C38,0,0,Z55-1,1))=0,ROW(OFFSET(C38,0,0,Z55-1,1))))</f>
        <v>#N/A</v>
      </c>
      <c r="AA56" s="55" t="s">
        <v>3729</v>
      </c>
      <c r="AD56" s="66" t="e">
        <f t="array" aca="1" ref="AD56" ca="1">MIN(IF(LEN(OFFSET(C397,0,0,AD55-1,1))=0,ROW(OFFSET(C397,0,0,AD55-1,1))))</f>
        <v>#N/A</v>
      </c>
    </row>
    <row r="57" spans="3:42" x14ac:dyDescent="0.35">
      <c r="C57" s="89"/>
      <c r="D57" s="858"/>
      <c r="E57" s="859"/>
      <c r="F57" s="195"/>
      <c r="G57" s="106"/>
      <c r="H57" s="523"/>
      <c r="I57" s="387"/>
      <c r="J57" s="106"/>
      <c r="K57" s="387"/>
      <c r="L57" s="109"/>
      <c r="M57" s="233"/>
      <c r="P57" s="121"/>
      <c r="Q57" s="121"/>
      <c r="R57" s="121"/>
    </row>
    <row r="58" spans="3:42" x14ac:dyDescent="0.35">
      <c r="C58" s="89"/>
      <c r="D58" s="858"/>
      <c r="E58" s="859"/>
      <c r="F58" s="195"/>
      <c r="G58" s="106"/>
      <c r="H58" s="523"/>
      <c r="I58" s="387"/>
      <c r="J58" s="106"/>
      <c r="K58" s="387"/>
      <c r="L58" s="109"/>
      <c r="M58" s="233"/>
      <c r="P58" s="121"/>
      <c r="Q58" s="121"/>
      <c r="R58" s="121"/>
    </row>
    <row r="59" spans="3:42" x14ac:dyDescent="0.35">
      <c r="C59" s="89"/>
      <c r="D59" s="858"/>
      <c r="E59" s="859"/>
      <c r="F59" s="195"/>
      <c r="G59" s="106"/>
      <c r="H59" s="523"/>
      <c r="I59" s="387"/>
      <c r="J59" s="106"/>
      <c r="K59" s="387"/>
      <c r="L59" s="109"/>
      <c r="M59" s="233"/>
      <c r="P59" s="121"/>
      <c r="Q59" s="121"/>
      <c r="R59" s="121"/>
      <c r="Z59" s="239" t="s">
        <v>4257</v>
      </c>
    </row>
    <row r="60" spans="3:42" x14ac:dyDescent="0.35">
      <c r="C60" s="89"/>
      <c r="D60" s="858"/>
      <c r="E60" s="859"/>
      <c r="F60" s="195"/>
      <c r="G60" s="106"/>
      <c r="H60" s="523"/>
      <c r="I60" s="387"/>
      <c r="J60" s="106"/>
      <c r="K60" s="387"/>
      <c r="L60" s="109"/>
      <c r="M60" s="233"/>
      <c r="P60" s="121"/>
      <c r="Q60" s="121"/>
      <c r="R60" s="121"/>
      <c r="Z60" s="66" t="e">
        <f>MATCH("*",#REF!,-1)</f>
        <v>#REF!</v>
      </c>
      <c r="AA60" s="55" t="s">
        <v>3599</v>
      </c>
    </row>
    <row r="61" spans="3:42" x14ac:dyDescent="0.35">
      <c r="C61" s="89"/>
      <c r="D61" s="858"/>
      <c r="E61" s="859"/>
      <c r="F61" s="195"/>
      <c r="G61" s="106"/>
      <c r="H61" s="523"/>
      <c r="I61" s="387"/>
      <c r="J61" s="106"/>
      <c r="K61" s="387"/>
      <c r="L61" s="109"/>
      <c r="M61" s="233"/>
      <c r="P61" s="121"/>
      <c r="Q61" s="121"/>
      <c r="R61" s="121"/>
      <c r="Z61" s="66" t="e">
        <f t="array" aca="1" ref="Z61" ca="1">MIN(IF(LEN(OFFSET(#REF!,0,0,Z60-1,1))=0,ROW(OFFSET(#REF!,0,0,Z60-1,1))))</f>
        <v>#REF!</v>
      </c>
      <c r="AA61" s="55" t="s">
        <v>3729</v>
      </c>
    </row>
    <row r="62" spans="3:42" x14ac:dyDescent="0.35">
      <c r="C62" s="89"/>
      <c r="D62" s="858"/>
      <c r="E62" s="859"/>
      <c r="F62" s="195"/>
      <c r="G62" s="106"/>
      <c r="H62" s="523"/>
      <c r="I62" s="387"/>
      <c r="J62" s="106"/>
      <c r="K62" s="387"/>
      <c r="L62" s="109"/>
      <c r="M62" s="233"/>
      <c r="P62" s="121"/>
      <c r="Q62" s="121"/>
      <c r="R62" s="121"/>
    </row>
    <row r="63" spans="3:42" x14ac:dyDescent="0.35">
      <c r="C63" s="89"/>
      <c r="D63" s="858"/>
      <c r="E63" s="859"/>
      <c r="F63" s="195"/>
      <c r="G63" s="106"/>
      <c r="H63" s="523"/>
      <c r="I63" s="387"/>
      <c r="J63" s="106"/>
      <c r="K63" s="387"/>
      <c r="L63" s="109"/>
      <c r="M63" s="233"/>
      <c r="P63" s="121"/>
      <c r="Q63" s="121"/>
      <c r="R63" s="121"/>
    </row>
    <row r="64" spans="3:42" x14ac:dyDescent="0.35">
      <c r="C64" s="89"/>
      <c r="D64" s="858"/>
      <c r="E64" s="859"/>
      <c r="F64" s="195"/>
      <c r="G64" s="106"/>
      <c r="H64" s="523"/>
      <c r="I64" s="387"/>
      <c r="J64" s="106"/>
      <c r="K64" s="387"/>
      <c r="L64" s="109"/>
      <c r="M64" s="233"/>
      <c r="P64" s="121"/>
      <c r="Q64" s="121"/>
      <c r="R64" s="121"/>
      <c r="Z64" s="239" t="s">
        <v>4258</v>
      </c>
    </row>
    <row r="65" spans="3:34" x14ac:dyDescent="0.35">
      <c r="C65" s="89"/>
      <c r="D65" s="858"/>
      <c r="E65" s="859"/>
      <c r="F65" s="195"/>
      <c r="G65" s="106"/>
      <c r="H65" s="523"/>
      <c r="I65" s="387"/>
      <c r="J65" s="106"/>
      <c r="K65" s="387"/>
      <c r="L65" s="109"/>
      <c r="M65" s="233"/>
      <c r="P65" s="121"/>
      <c r="Q65" s="121"/>
      <c r="R65" s="121"/>
      <c r="Z65" s="66" t="e">
        <f>MATCH("*",C293:C392,-1)</f>
        <v>#N/A</v>
      </c>
      <c r="AA65" s="55" t="s">
        <v>3599</v>
      </c>
    </row>
    <row r="66" spans="3:34" x14ac:dyDescent="0.35">
      <c r="C66" s="89"/>
      <c r="D66" s="858"/>
      <c r="E66" s="859"/>
      <c r="F66" s="195"/>
      <c r="G66" s="106"/>
      <c r="H66" s="523"/>
      <c r="I66" s="387"/>
      <c r="J66" s="106"/>
      <c r="K66" s="387"/>
      <c r="L66" s="109"/>
      <c r="M66" s="233"/>
      <c r="P66" s="121"/>
      <c r="Q66" s="121"/>
      <c r="R66" s="121"/>
      <c r="Z66" s="66" t="e">
        <f t="array" aca="1" ref="Z66" ca="1">MIN(IF(LEN(OFFSET(C293,0,0,Z65-1,1))=0,ROW(OFFSET(C293,0,0,Z65-1,1))))</f>
        <v>#N/A</v>
      </c>
      <c r="AA66" s="55" t="s">
        <v>3729</v>
      </c>
    </row>
    <row r="67" spans="3:34" x14ac:dyDescent="0.35">
      <c r="C67" s="89"/>
      <c r="D67" s="858"/>
      <c r="E67" s="859"/>
      <c r="F67" s="195"/>
      <c r="G67" s="106"/>
      <c r="H67" s="523"/>
      <c r="I67" s="387"/>
      <c r="J67" s="106"/>
      <c r="K67" s="387"/>
      <c r="L67" s="109"/>
      <c r="M67" s="233"/>
      <c r="P67" s="121"/>
      <c r="Q67" s="121"/>
      <c r="R67" s="121"/>
    </row>
    <row r="68" spans="3:34" x14ac:dyDescent="0.35">
      <c r="C68" s="89"/>
      <c r="D68" s="858"/>
      <c r="E68" s="859"/>
      <c r="F68" s="195"/>
      <c r="G68" s="106"/>
      <c r="H68" s="523"/>
      <c r="I68" s="387"/>
      <c r="J68" s="106"/>
      <c r="K68" s="387"/>
      <c r="L68" s="109"/>
      <c r="M68" s="233"/>
      <c r="P68" s="121"/>
      <c r="Q68" s="121"/>
      <c r="R68" s="121"/>
      <c r="Z68" s="239" t="s">
        <v>3600</v>
      </c>
    </row>
    <row r="69" spans="3:34" x14ac:dyDescent="0.35">
      <c r="C69" s="89"/>
      <c r="D69" s="858"/>
      <c r="E69" s="859"/>
      <c r="F69" s="195"/>
      <c r="G69" s="106"/>
      <c r="H69" s="523"/>
      <c r="I69" s="387"/>
      <c r="J69" s="106"/>
      <c r="K69" s="387"/>
      <c r="L69" s="109"/>
      <c r="M69" s="233"/>
      <c r="P69" s="121"/>
      <c r="Q69" s="121"/>
      <c r="R69" s="121"/>
      <c r="Z69" s="55" t="s">
        <v>3604</v>
      </c>
    </row>
    <row r="70" spans="3:34" x14ac:dyDescent="0.35">
      <c r="C70" s="89"/>
      <c r="D70" s="858"/>
      <c r="E70" s="859"/>
      <c r="F70" s="195"/>
      <c r="G70" s="106"/>
      <c r="H70" s="523"/>
      <c r="I70" s="387"/>
      <c r="J70" s="106"/>
      <c r="K70" s="387"/>
      <c r="L70" s="109"/>
      <c r="M70" s="233"/>
      <c r="P70" s="121"/>
      <c r="Q70" s="121"/>
      <c r="R70" s="121"/>
    </row>
    <row r="71" spans="3:34" x14ac:dyDescent="0.35">
      <c r="C71" s="89"/>
      <c r="D71" s="858"/>
      <c r="E71" s="859"/>
      <c r="F71" s="195"/>
      <c r="G71" s="106"/>
      <c r="H71" s="523"/>
      <c r="I71" s="387"/>
      <c r="J71" s="106"/>
      <c r="K71" s="387"/>
      <c r="L71" s="109"/>
      <c r="M71" s="233"/>
      <c r="P71" s="121"/>
      <c r="Q71" s="121"/>
      <c r="R71" s="121"/>
    </row>
    <row r="72" spans="3:34" x14ac:dyDescent="0.35">
      <c r="C72" s="89"/>
      <c r="D72" s="858"/>
      <c r="E72" s="859"/>
      <c r="F72" s="195"/>
      <c r="G72" s="106"/>
      <c r="H72" s="523"/>
      <c r="I72" s="387"/>
      <c r="J72" s="106"/>
      <c r="K72" s="387"/>
      <c r="L72" s="109"/>
      <c r="M72" s="233"/>
      <c r="P72" s="121"/>
      <c r="Q72" s="121"/>
      <c r="R72" s="121"/>
      <c r="Z72" s="56"/>
      <c r="AA72" s="56"/>
      <c r="AB72" s="56"/>
      <c r="AC72" s="56"/>
      <c r="AD72" s="56"/>
      <c r="AE72" s="56"/>
      <c r="AF72" s="56"/>
      <c r="AG72" s="56"/>
      <c r="AH72" s="56"/>
    </row>
    <row r="73" spans="3:34" x14ac:dyDescent="0.35">
      <c r="C73" s="89"/>
      <c r="D73" s="858"/>
      <c r="E73" s="859"/>
      <c r="F73" s="195"/>
      <c r="G73" s="106"/>
      <c r="H73" s="523"/>
      <c r="I73" s="387"/>
      <c r="J73" s="106"/>
      <c r="K73" s="387"/>
      <c r="L73" s="109"/>
      <c r="M73" s="233"/>
      <c r="P73" s="121"/>
      <c r="Q73" s="121"/>
      <c r="R73" s="121"/>
    </row>
    <row r="74" spans="3:34" x14ac:dyDescent="0.35">
      <c r="C74" s="89"/>
      <c r="D74" s="858"/>
      <c r="E74" s="859"/>
      <c r="F74" s="195"/>
      <c r="G74" s="106"/>
      <c r="H74" s="523"/>
      <c r="I74" s="387"/>
      <c r="J74" s="106"/>
      <c r="K74" s="387"/>
      <c r="L74" s="109"/>
      <c r="M74" s="233"/>
      <c r="P74" s="121"/>
      <c r="Q74" s="121"/>
      <c r="R74" s="121"/>
    </row>
    <row r="75" spans="3:34" x14ac:dyDescent="0.35">
      <c r="C75" s="89"/>
      <c r="D75" s="858"/>
      <c r="E75" s="859"/>
      <c r="F75" s="195"/>
      <c r="G75" s="106"/>
      <c r="H75" s="523"/>
      <c r="I75" s="387"/>
      <c r="J75" s="106"/>
      <c r="K75" s="387"/>
      <c r="L75" s="109"/>
      <c r="M75" s="233"/>
      <c r="P75" s="121"/>
      <c r="Q75" s="121"/>
      <c r="R75" s="121"/>
    </row>
    <row r="76" spans="3:34" x14ac:dyDescent="0.35">
      <c r="C76" s="89"/>
      <c r="D76" s="858"/>
      <c r="E76" s="859"/>
      <c r="F76" s="195"/>
      <c r="G76" s="106"/>
      <c r="H76" s="523"/>
      <c r="I76" s="387"/>
      <c r="J76" s="106"/>
      <c r="K76" s="387"/>
      <c r="L76" s="109"/>
      <c r="M76" s="233"/>
      <c r="P76" s="121"/>
      <c r="Q76" s="121"/>
      <c r="R76" s="121"/>
    </row>
    <row r="77" spans="3:34" x14ac:dyDescent="0.35">
      <c r="C77" s="89"/>
      <c r="D77" s="858"/>
      <c r="E77" s="859"/>
      <c r="F77" s="195"/>
      <c r="G77" s="106"/>
      <c r="H77" s="523"/>
      <c r="I77" s="387"/>
      <c r="J77" s="106"/>
      <c r="K77" s="387"/>
      <c r="L77" s="109"/>
      <c r="M77" s="233"/>
      <c r="P77" s="121"/>
      <c r="Q77" s="121"/>
      <c r="R77" s="121"/>
    </row>
    <row r="78" spans="3:34" x14ac:dyDescent="0.35">
      <c r="C78" s="89"/>
      <c r="D78" s="858"/>
      <c r="E78" s="859"/>
      <c r="F78" s="195"/>
      <c r="G78" s="106"/>
      <c r="H78" s="523"/>
      <c r="I78" s="387"/>
      <c r="J78" s="106"/>
      <c r="K78" s="387"/>
      <c r="L78" s="109"/>
      <c r="M78" s="233"/>
      <c r="P78" s="121"/>
      <c r="Q78" s="121"/>
      <c r="R78" s="121"/>
    </row>
    <row r="79" spans="3:34" x14ac:dyDescent="0.35">
      <c r="C79" s="89"/>
      <c r="D79" s="858"/>
      <c r="E79" s="859"/>
      <c r="F79" s="195"/>
      <c r="G79" s="106"/>
      <c r="H79" s="523"/>
      <c r="I79" s="387"/>
      <c r="J79" s="106"/>
      <c r="K79" s="387"/>
      <c r="L79" s="109"/>
      <c r="M79" s="233"/>
      <c r="P79" s="121"/>
      <c r="Q79" s="121"/>
      <c r="R79" s="121"/>
    </row>
    <row r="80" spans="3:34" x14ac:dyDescent="0.35">
      <c r="C80" s="89"/>
      <c r="D80" s="858"/>
      <c r="E80" s="859"/>
      <c r="F80" s="195"/>
      <c r="G80" s="106"/>
      <c r="H80" s="523"/>
      <c r="I80" s="387"/>
      <c r="J80" s="106"/>
      <c r="K80" s="387"/>
      <c r="L80" s="109"/>
      <c r="M80" s="233"/>
      <c r="P80" s="121"/>
      <c r="Q80" s="121"/>
      <c r="R80" s="121"/>
    </row>
    <row r="81" spans="3:18" x14ac:dyDescent="0.35">
      <c r="C81" s="89"/>
      <c r="D81" s="858"/>
      <c r="E81" s="859"/>
      <c r="F81" s="195"/>
      <c r="G81" s="106"/>
      <c r="H81" s="523"/>
      <c r="I81" s="387"/>
      <c r="J81" s="106"/>
      <c r="K81" s="387"/>
      <c r="L81" s="109"/>
      <c r="M81" s="233"/>
      <c r="P81" s="121"/>
      <c r="Q81" s="121"/>
      <c r="R81" s="121"/>
    </row>
    <row r="82" spans="3:18" x14ac:dyDescent="0.35">
      <c r="C82" s="89"/>
      <c r="D82" s="858"/>
      <c r="E82" s="859"/>
      <c r="F82" s="195"/>
      <c r="G82" s="106"/>
      <c r="H82" s="523"/>
      <c r="I82" s="387"/>
      <c r="J82" s="106"/>
      <c r="K82" s="387"/>
      <c r="L82" s="109"/>
      <c r="M82" s="233"/>
      <c r="P82" s="121"/>
      <c r="Q82" s="121"/>
      <c r="R82" s="121"/>
    </row>
    <row r="83" spans="3:18" x14ac:dyDescent="0.35">
      <c r="C83" s="89"/>
      <c r="D83" s="858"/>
      <c r="E83" s="859"/>
      <c r="F83" s="195"/>
      <c r="G83" s="106"/>
      <c r="H83" s="523"/>
      <c r="I83" s="387"/>
      <c r="J83" s="106"/>
      <c r="K83" s="387"/>
      <c r="L83" s="109"/>
      <c r="M83" s="233"/>
      <c r="P83" s="121"/>
      <c r="Q83" s="121"/>
      <c r="R83" s="121"/>
    </row>
    <row r="84" spans="3:18" x14ac:dyDescent="0.35">
      <c r="C84" s="89"/>
      <c r="D84" s="858"/>
      <c r="E84" s="859"/>
      <c r="F84" s="195"/>
      <c r="G84" s="106"/>
      <c r="H84" s="523"/>
      <c r="I84" s="387"/>
      <c r="J84" s="106"/>
      <c r="K84" s="387"/>
      <c r="L84" s="109"/>
      <c r="M84" s="233"/>
      <c r="P84" s="121"/>
      <c r="Q84" s="121"/>
      <c r="R84" s="121"/>
    </row>
    <row r="85" spans="3:18" x14ac:dyDescent="0.35">
      <c r="C85" s="89"/>
      <c r="D85" s="858"/>
      <c r="E85" s="859"/>
      <c r="F85" s="195"/>
      <c r="G85" s="106"/>
      <c r="H85" s="523"/>
      <c r="I85" s="387"/>
      <c r="J85" s="106"/>
      <c r="K85" s="387"/>
      <c r="L85" s="109"/>
      <c r="M85" s="233"/>
      <c r="P85" s="121"/>
      <c r="Q85" s="121"/>
      <c r="R85" s="121"/>
    </row>
    <row r="86" spans="3:18" x14ac:dyDescent="0.35">
      <c r="C86" s="89"/>
      <c r="D86" s="858"/>
      <c r="E86" s="859"/>
      <c r="F86" s="195"/>
      <c r="G86" s="106"/>
      <c r="H86" s="523"/>
      <c r="I86" s="387"/>
      <c r="J86" s="106"/>
      <c r="K86" s="387"/>
      <c r="L86" s="109"/>
      <c r="M86" s="233"/>
      <c r="P86" s="121"/>
      <c r="Q86" s="121"/>
      <c r="R86" s="121"/>
    </row>
    <row r="87" spans="3:18" x14ac:dyDescent="0.35">
      <c r="C87" s="89"/>
      <c r="D87" s="858"/>
      <c r="E87" s="859"/>
      <c r="F87" s="195"/>
      <c r="G87" s="106"/>
      <c r="H87" s="523"/>
      <c r="I87" s="387"/>
      <c r="J87" s="106"/>
      <c r="K87" s="387"/>
      <c r="L87" s="109"/>
      <c r="M87" s="233"/>
      <c r="P87" s="121"/>
      <c r="Q87" s="121"/>
      <c r="R87" s="121"/>
    </row>
    <row r="88" spans="3:18" x14ac:dyDescent="0.35">
      <c r="C88" s="89"/>
      <c r="D88" s="858"/>
      <c r="E88" s="859"/>
      <c r="F88" s="195"/>
      <c r="G88" s="106"/>
      <c r="H88" s="523"/>
      <c r="I88" s="387"/>
      <c r="J88" s="106"/>
      <c r="K88" s="387"/>
      <c r="L88" s="109"/>
      <c r="M88" s="233"/>
      <c r="P88" s="121"/>
      <c r="Q88" s="121"/>
      <c r="R88" s="121"/>
    </row>
    <row r="89" spans="3:18" x14ac:dyDescent="0.35">
      <c r="C89" s="89"/>
      <c r="D89" s="858"/>
      <c r="E89" s="859"/>
      <c r="F89" s="195"/>
      <c r="G89" s="106"/>
      <c r="H89" s="523"/>
      <c r="I89" s="387"/>
      <c r="J89" s="106"/>
      <c r="K89" s="387"/>
      <c r="L89" s="109"/>
      <c r="M89" s="233"/>
      <c r="P89" s="121"/>
      <c r="Q89" s="121"/>
      <c r="R89" s="121"/>
    </row>
    <row r="90" spans="3:18" x14ac:dyDescent="0.35">
      <c r="C90" s="89"/>
      <c r="D90" s="858"/>
      <c r="E90" s="859"/>
      <c r="F90" s="195"/>
      <c r="G90" s="106"/>
      <c r="H90" s="523"/>
      <c r="I90" s="387"/>
      <c r="J90" s="106"/>
      <c r="K90" s="387"/>
      <c r="L90" s="109"/>
      <c r="M90" s="233"/>
      <c r="P90" s="121"/>
      <c r="Q90" s="121"/>
      <c r="R90" s="121"/>
    </row>
    <row r="91" spans="3:18" x14ac:dyDescent="0.35">
      <c r="C91" s="89"/>
      <c r="D91" s="858"/>
      <c r="E91" s="859"/>
      <c r="F91" s="195"/>
      <c r="G91" s="106"/>
      <c r="H91" s="523"/>
      <c r="I91" s="387"/>
      <c r="J91" s="106"/>
      <c r="K91" s="387"/>
      <c r="L91" s="109"/>
      <c r="M91" s="233"/>
      <c r="P91" s="121"/>
      <c r="Q91" s="121"/>
      <c r="R91" s="121"/>
    </row>
    <row r="92" spans="3:18" x14ac:dyDescent="0.35">
      <c r="C92" s="89"/>
      <c r="D92" s="858"/>
      <c r="E92" s="859"/>
      <c r="F92" s="195"/>
      <c r="G92" s="106"/>
      <c r="H92" s="523"/>
      <c r="I92" s="387"/>
      <c r="J92" s="106"/>
      <c r="K92" s="387"/>
      <c r="L92" s="109"/>
      <c r="M92" s="233"/>
      <c r="P92" s="121"/>
      <c r="Q92" s="121"/>
      <c r="R92" s="121"/>
    </row>
    <row r="93" spans="3:18" x14ac:dyDescent="0.35">
      <c r="C93" s="89"/>
      <c r="D93" s="858"/>
      <c r="E93" s="859"/>
      <c r="F93" s="195"/>
      <c r="G93" s="106"/>
      <c r="H93" s="523"/>
      <c r="I93" s="387"/>
      <c r="J93" s="106"/>
      <c r="K93" s="387"/>
      <c r="L93" s="109"/>
      <c r="M93" s="233"/>
      <c r="P93" s="121"/>
      <c r="Q93" s="121"/>
      <c r="R93" s="121"/>
    </row>
    <row r="94" spans="3:18" x14ac:dyDescent="0.35">
      <c r="C94" s="89"/>
      <c r="D94" s="858"/>
      <c r="E94" s="859"/>
      <c r="F94" s="195"/>
      <c r="G94" s="106"/>
      <c r="H94" s="523"/>
      <c r="I94" s="387"/>
      <c r="J94" s="106"/>
      <c r="K94" s="387"/>
      <c r="L94" s="109"/>
      <c r="M94" s="233"/>
      <c r="P94" s="121"/>
      <c r="Q94" s="121"/>
      <c r="R94" s="121"/>
    </row>
    <row r="95" spans="3:18" x14ac:dyDescent="0.35">
      <c r="C95" s="89"/>
      <c r="D95" s="858"/>
      <c r="E95" s="859"/>
      <c r="F95" s="195"/>
      <c r="G95" s="106"/>
      <c r="H95" s="523"/>
      <c r="I95" s="387"/>
      <c r="J95" s="106"/>
      <c r="K95" s="387"/>
      <c r="L95" s="109"/>
      <c r="M95" s="233"/>
      <c r="P95" s="121"/>
      <c r="Q95" s="121"/>
      <c r="R95" s="121"/>
    </row>
    <row r="96" spans="3:18" x14ac:dyDescent="0.35">
      <c r="C96" s="89"/>
      <c r="D96" s="858"/>
      <c r="E96" s="859"/>
      <c r="F96" s="195"/>
      <c r="G96" s="106"/>
      <c r="H96" s="523"/>
      <c r="I96" s="387"/>
      <c r="J96" s="106"/>
      <c r="K96" s="387"/>
      <c r="L96" s="109"/>
      <c r="M96" s="233"/>
      <c r="P96" s="121"/>
      <c r="Q96" s="121"/>
      <c r="R96" s="121"/>
    </row>
    <row r="97" spans="3:18" x14ac:dyDescent="0.35">
      <c r="C97" s="89"/>
      <c r="D97" s="858"/>
      <c r="E97" s="859"/>
      <c r="F97" s="195"/>
      <c r="G97" s="106"/>
      <c r="H97" s="523"/>
      <c r="I97" s="387"/>
      <c r="J97" s="106"/>
      <c r="K97" s="387"/>
      <c r="L97" s="109"/>
      <c r="M97" s="233"/>
      <c r="P97" s="121"/>
      <c r="Q97" s="121"/>
      <c r="R97" s="121"/>
    </row>
    <row r="98" spans="3:18" x14ac:dyDescent="0.35">
      <c r="C98" s="89"/>
      <c r="D98" s="858"/>
      <c r="E98" s="859"/>
      <c r="F98" s="195"/>
      <c r="G98" s="106"/>
      <c r="H98" s="523"/>
      <c r="I98" s="387"/>
      <c r="J98" s="106"/>
      <c r="K98" s="387"/>
      <c r="L98" s="109"/>
      <c r="M98" s="233"/>
      <c r="P98" s="121"/>
      <c r="Q98" s="121"/>
      <c r="R98" s="121"/>
    </row>
    <row r="99" spans="3:18" x14ac:dyDescent="0.35">
      <c r="C99" s="89"/>
      <c r="D99" s="858"/>
      <c r="E99" s="859"/>
      <c r="F99" s="195"/>
      <c r="G99" s="106"/>
      <c r="H99" s="523"/>
      <c r="I99" s="387"/>
      <c r="J99" s="106"/>
      <c r="K99" s="387"/>
      <c r="L99" s="109"/>
      <c r="M99" s="233"/>
      <c r="P99" s="121"/>
      <c r="Q99" s="121"/>
      <c r="R99" s="121"/>
    </row>
    <row r="100" spans="3:18" x14ac:dyDescent="0.35">
      <c r="C100" s="89"/>
      <c r="D100" s="858"/>
      <c r="E100" s="859"/>
      <c r="F100" s="195"/>
      <c r="G100" s="106"/>
      <c r="H100" s="523"/>
      <c r="I100" s="387"/>
      <c r="J100" s="106"/>
      <c r="K100" s="387"/>
      <c r="L100" s="109"/>
      <c r="M100" s="233"/>
      <c r="P100" s="121"/>
      <c r="Q100" s="121"/>
      <c r="R100" s="121"/>
    </row>
    <row r="101" spans="3:18" x14ac:dyDescent="0.35">
      <c r="C101" s="89"/>
      <c r="D101" s="858"/>
      <c r="E101" s="859"/>
      <c r="F101" s="195"/>
      <c r="G101" s="106"/>
      <c r="H101" s="523"/>
      <c r="I101" s="387"/>
      <c r="J101" s="106"/>
      <c r="K101" s="387"/>
      <c r="L101" s="109"/>
      <c r="M101" s="233"/>
      <c r="P101" s="121"/>
      <c r="Q101" s="121"/>
      <c r="R101" s="121"/>
    </row>
    <row r="102" spans="3:18" x14ac:dyDescent="0.35">
      <c r="C102" s="89"/>
      <c r="D102" s="858"/>
      <c r="E102" s="859"/>
      <c r="F102" s="195"/>
      <c r="G102" s="106"/>
      <c r="H102" s="523"/>
      <c r="I102" s="387"/>
      <c r="J102" s="106"/>
      <c r="K102" s="387"/>
      <c r="L102" s="109"/>
      <c r="M102" s="233"/>
      <c r="P102" s="121"/>
      <c r="Q102" s="121"/>
      <c r="R102" s="121"/>
    </row>
    <row r="103" spans="3:18" x14ac:dyDescent="0.35">
      <c r="C103" s="89"/>
      <c r="D103" s="858"/>
      <c r="E103" s="859"/>
      <c r="F103" s="195"/>
      <c r="G103" s="106"/>
      <c r="H103" s="523"/>
      <c r="I103" s="387"/>
      <c r="J103" s="106"/>
      <c r="K103" s="387"/>
      <c r="L103" s="109"/>
      <c r="M103" s="233"/>
      <c r="P103" s="121"/>
      <c r="Q103" s="121"/>
      <c r="R103" s="121"/>
    </row>
    <row r="104" spans="3:18" x14ac:dyDescent="0.35">
      <c r="C104" s="89"/>
      <c r="D104" s="858"/>
      <c r="E104" s="859"/>
      <c r="F104" s="195"/>
      <c r="G104" s="106"/>
      <c r="H104" s="523"/>
      <c r="I104" s="387"/>
      <c r="J104" s="106"/>
      <c r="K104" s="387"/>
      <c r="L104" s="109"/>
      <c r="M104" s="233"/>
      <c r="P104" s="121"/>
      <c r="Q104" s="121"/>
      <c r="R104" s="121"/>
    </row>
    <row r="105" spans="3:18" x14ac:dyDescent="0.35">
      <c r="C105" s="89"/>
      <c r="D105" s="858"/>
      <c r="E105" s="859"/>
      <c r="F105" s="195"/>
      <c r="G105" s="106"/>
      <c r="H105" s="523"/>
      <c r="I105" s="387"/>
      <c r="J105" s="106"/>
      <c r="K105" s="387"/>
      <c r="L105" s="109"/>
      <c r="M105" s="233"/>
      <c r="P105" s="121"/>
      <c r="Q105" s="121"/>
      <c r="R105" s="121"/>
    </row>
    <row r="106" spans="3:18" x14ac:dyDescent="0.35">
      <c r="C106" s="89"/>
      <c r="D106" s="858"/>
      <c r="E106" s="859"/>
      <c r="F106" s="195"/>
      <c r="G106" s="106"/>
      <c r="H106" s="523"/>
      <c r="I106" s="387"/>
      <c r="J106" s="106"/>
      <c r="K106" s="387"/>
      <c r="L106" s="109"/>
      <c r="M106" s="233"/>
      <c r="P106" s="121"/>
      <c r="Q106" s="121"/>
      <c r="R106" s="121"/>
    </row>
    <row r="107" spans="3:18" x14ac:dyDescent="0.35">
      <c r="C107" s="89"/>
      <c r="D107" s="858"/>
      <c r="E107" s="859"/>
      <c r="F107" s="195"/>
      <c r="G107" s="106"/>
      <c r="H107" s="523"/>
      <c r="I107" s="387"/>
      <c r="J107" s="106"/>
      <c r="K107" s="387"/>
      <c r="L107" s="109"/>
      <c r="M107" s="233"/>
      <c r="P107" s="121"/>
      <c r="Q107" s="121"/>
      <c r="R107" s="121"/>
    </row>
    <row r="108" spans="3:18" x14ac:dyDescent="0.35">
      <c r="C108" s="89"/>
      <c r="D108" s="858"/>
      <c r="E108" s="859"/>
      <c r="F108" s="195"/>
      <c r="G108" s="106"/>
      <c r="H108" s="523"/>
      <c r="I108" s="387"/>
      <c r="J108" s="106"/>
      <c r="K108" s="387"/>
      <c r="L108" s="109"/>
      <c r="M108" s="233"/>
      <c r="P108" s="121"/>
      <c r="Q108" s="121"/>
      <c r="R108" s="121"/>
    </row>
    <row r="109" spans="3:18" x14ac:dyDescent="0.35">
      <c r="C109" s="89"/>
      <c r="D109" s="858"/>
      <c r="E109" s="859"/>
      <c r="F109" s="195"/>
      <c r="G109" s="106"/>
      <c r="H109" s="523"/>
      <c r="I109" s="387"/>
      <c r="J109" s="106"/>
      <c r="K109" s="387"/>
      <c r="L109" s="109"/>
      <c r="M109" s="233"/>
      <c r="P109" s="121"/>
      <c r="Q109" s="121"/>
      <c r="R109" s="121"/>
    </row>
    <row r="110" spans="3:18" x14ac:dyDescent="0.35">
      <c r="C110" s="89"/>
      <c r="D110" s="858"/>
      <c r="E110" s="859"/>
      <c r="F110" s="195"/>
      <c r="G110" s="106"/>
      <c r="H110" s="523"/>
      <c r="I110" s="387"/>
      <c r="J110" s="106"/>
      <c r="K110" s="387"/>
      <c r="L110" s="109"/>
      <c r="M110" s="233"/>
      <c r="P110" s="121"/>
      <c r="Q110" s="121"/>
      <c r="R110" s="121"/>
    </row>
    <row r="111" spans="3:18" x14ac:dyDescent="0.35">
      <c r="C111" s="89"/>
      <c r="D111" s="858"/>
      <c r="E111" s="859"/>
      <c r="F111" s="195"/>
      <c r="G111" s="106"/>
      <c r="H111" s="523"/>
      <c r="I111" s="387"/>
      <c r="J111" s="106"/>
      <c r="K111" s="387"/>
      <c r="L111" s="109"/>
      <c r="M111" s="233"/>
      <c r="P111" s="121"/>
      <c r="Q111" s="121"/>
      <c r="R111" s="121"/>
    </row>
    <row r="112" spans="3:18" x14ac:dyDescent="0.35">
      <c r="C112" s="89"/>
      <c r="D112" s="858"/>
      <c r="E112" s="859"/>
      <c r="F112" s="195"/>
      <c r="G112" s="106"/>
      <c r="H112" s="523"/>
      <c r="I112" s="387"/>
      <c r="J112" s="106"/>
      <c r="K112" s="387"/>
      <c r="L112" s="109"/>
      <c r="M112" s="233"/>
      <c r="P112" s="121"/>
      <c r="Q112" s="121"/>
      <c r="R112" s="121"/>
    </row>
    <row r="113" spans="3:18" x14ac:dyDescent="0.35">
      <c r="C113" s="89"/>
      <c r="D113" s="858"/>
      <c r="E113" s="859"/>
      <c r="F113" s="195"/>
      <c r="G113" s="106"/>
      <c r="H113" s="523"/>
      <c r="I113" s="387"/>
      <c r="J113" s="106"/>
      <c r="K113" s="387"/>
      <c r="L113" s="109"/>
      <c r="M113" s="233"/>
      <c r="P113" s="121"/>
      <c r="Q113" s="121"/>
      <c r="R113" s="121"/>
    </row>
    <row r="114" spans="3:18" x14ac:dyDescent="0.35">
      <c r="C114" s="89"/>
      <c r="D114" s="858"/>
      <c r="E114" s="859"/>
      <c r="F114" s="195"/>
      <c r="G114" s="106"/>
      <c r="H114" s="523"/>
      <c r="I114" s="387"/>
      <c r="J114" s="106"/>
      <c r="K114" s="387"/>
      <c r="L114" s="109"/>
      <c r="M114" s="233"/>
      <c r="P114" s="121"/>
      <c r="Q114" s="121"/>
      <c r="R114" s="121"/>
    </row>
    <row r="115" spans="3:18" x14ac:dyDescent="0.35">
      <c r="C115" s="89"/>
      <c r="D115" s="858"/>
      <c r="E115" s="859"/>
      <c r="F115" s="195"/>
      <c r="G115" s="106"/>
      <c r="H115" s="523"/>
      <c r="I115" s="387"/>
      <c r="J115" s="106"/>
      <c r="K115" s="387"/>
      <c r="L115" s="109"/>
      <c r="M115" s="233"/>
      <c r="P115" s="121"/>
      <c r="Q115" s="121"/>
      <c r="R115" s="121"/>
    </row>
    <row r="116" spans="3:18" x14ac:dyDescent="0.35">
      <c r="C116" s="89"/>
      <c r="D116" s="858"/>
      <c r="E116" s="859"/>
      <c r="F116" s="195"/>
      <c r="G116" s="106"/>
      <c r="H116" s="523"/>
      <c r="I116" s="387"/>
      <c r="J116" s="106"/>
      <c r="K116" s="387"/>
      <c r="L116" s="109"/>
      <c r="M116" s="233"/>
      <c r="P116" s="121"/>
      <c r="Q116" s="121"/>
      <c r="R116" s="121"/>
    </row>
    <row r="117" spans="3:18" x14ac:dyDescent="0.35">
      <c r="C117" s="89"/>
      <c r="D117" s="858"/>
      <c r="E117" s="859"/>
      <c r="F117" s="195"/>
      <c r="G117" s="106"/>
      <c r="H117" s="523"/>
      <c r="I117" s="387"/>
      <c r="J117" s="106"/>
      <c r="K117" s="387"/>
      <c r="L117" s="109"/>
      <c r="M117" s="233"/>
      <c r="P117" s="121"/>
      <c r="Q117" s="121"/>
      <c r="R117" s="121"/>
    </row>
    <row r="118" spans="3:18" x14ac:dyDescent="0.35">
      <c r="C118" s="89"/>
      <c r="D118" s="858"/>
      <c r="E118" s="859"/>
      <c r="F118" s="195"/>
      <c r="G118" s="106"/>
      <c r="H118" s="523"/>
      <c r="I118" s="387"/>
      <c r="J118" s="106"/>
      <c r="K118" s="387"/>
      <c r="L118" s="109"/>
      <c r="M118" s="233"/>
      <c r="P118" s="121"/>
      <c r="Q118" s="121"/>
      <c r="R118" s="121"/>
    </row>
    <row r="119" spans="3:18" x14ac:dyDescent="0.35">
      <c r="C119" s="89"/>
      <c r="D119" s="858"/>
      <c r="E119" s="859"/>
      <c r="F119" s="195"/>
      <c r="G119" s="106"/>
      <c r="H119" s="523"/>
      <c r="I119" s="387"/>
      <c r="J119" s="106"/>
      <c r="K119" s="387"/>
      <c r="L119" s="109"/>
      <c r="M119" s="233"/>
      <c r="P119" s="121"/>
      <c r="Q119" s="121"/>
      <c r="R119" s="121"/>
    </row>
    <row r="120" spans="3:18" x14ac:dyDescent="0.35">
      <c r="C120" s="89"/>
      <c r="D120" s="858"/>
      <c r="E120" s="859"/>
      <c r="F120" s="195"/>
      <c r="G120" s="106"/>
      <c r="H120" s="523"/>
      <c r="I120" s="387"/>
      <c r="J120" s="106"/>
      <c r="K120" s="387"/>
      <c r="L120" s="109"/>
      <c r="M120" s="233"/>
      <c r="P120" s="121"/>
      <c r="Q120" s="121"/>
      <c r="R120" s="121"/>
    </row>
    <row r="121" spans="3:18" x14ac:dyDescent="0.35">
      <c r="C121" s="89"/>
      <c r="D121" s="858"/>
      <c r="E121" s="859"/>
      <c r="F121" s="195"/>
      <c r="G121" s="106"/>
      <c r="H121" s="523"/>
      <c r="I121" s="387"/>
      <c r="J121" s="106"/>
      <c r="K121" s="387"/>
      <c r="L121" s="109"/>
      <c r="M121" s="233"/>
      <c r="P121" s="121"/>
      <c r="Q121" s="121"/>
      <c r="R121" s="121"/>
    </row>
    <row r="122" spans="3:18" x14ac:dyDescent="0.35">
      <c r="C122" s="89"/>
      <c r="D122" s="858"/>
      <c r="E122" s="859"/>
      <c r="F122" s="195"/>
      <c r="G122" s="106"/>
      <c r="H122" s="523"/>
      <c r="I122" s="387"/>
      <c r="J122" s="106"/>
      <c r="K122" s="387"/>
      <c r="L122" s="109"/>
      <c r="M122" s="233"/>
      <c r="P122" s="121"/>
      <c r="Q122" s="121"/>
      <c r="R122" s="121"/>
    </row>
    <row r="123" spans="3:18" x14ac:dyDescent="0.35">
      <c r="C123" s="89"/>
      <c r="D123" s="858"/>
      <c r="E123" s="859"/>
      <c r="F123" s="195"/>
      <c r="G123" s="106"/>
      <c r="H123" s="523"/>
      <c r="I123" s="387"/>
      <c r="J123" s="106"/>
      <c r="K123" s="387"/>
      <c r="L123" s="109"/>
      <c r="M123" s="233"/>
      <c r="P123" s="121"/>
      <c r="Q123" s="121"/>
      <c r="R123" s="121"/>
    </row>
    <row r="124" spans="3:18" x14ac:dyDescent="0.35">
      <c r="C124" s="89"/>
      <c r="D124" s="858"/>
      <c r="E124" s="859"/>
      <c r="F124" s="195"/>
      <c r="G124" s="106"/>
      <c r="H124" s="523"/>
      <c r="I124" s="387"/>
      <c r="J124" s="106"/>
      <c r="K124" s="387"/>
      <c r="L124" s="109"/>
      <c r="M124" s="233"/>
      <c r="P124" s="121"/>
      <c r="Q124" s="121"/>
      <c r="R124" s="121"/>
    </row>
    <row r="125" spans="3:18" x14ac:dyDescent="0.35">
      <c r="C125" s="89"/>
      <c r="D125" s="858"/>
      <c r="E125" s="859"/>
      <c r="F125" s="195"/>
      <c r="G125" s="106"/>
      <c r="H125" s="523"/>
      <c r="I125" s="387"/>
      <c r="J125" s="106"/>
      <c r="K125" s="387"/>
      <c r="L125" s="109"/>
      <c r="M125" s="233"/>
      <c r="P125" s="121"/>
      <c r="Q125" s="121"/>
      <c r="R125" s="121"/>
    </row>
    <row r="126" spans="3:18" x14ac:dyDescent="0.35">
      <c r="C126" s="89"/>
      <c r="D126" s="858"/>
      <c r="E126" s="859"/>
      <c r="F126" s="195"/>
      <c r="G126" s="106"/>
      <c r="H126" s="523"/>
      <c r="I126" s="387"/>
      <c r="J126" s="106"/>
      <c r="K126" s="387"/>
      <c r="L126" s="109"/>
      <c r="M126" s="233"/>
      <c r="P126" s="121"/>
      <c r="Q126" s="121"/>
      <c r="R126" s="121"/>
    </row>
    <row r="127" spans="3:18" x14ac:dyDescent="0.35">
      <c r="C127" s="89"/>
      <c r="D127" s="858"/>
      <c r="E127" s="859"/>
      <c r="F127" s="195"/>
      <c r="G127" s="106"/>
      <c r="H127" s="523"/>
      <c r="I127" s="387"/>
      <c r="J127" s="106"/>
      <c r="K127" s="387"/>
      <c r="L127" s="109"/>
      <c r="M127" s="233"/>
      <c r="P127" s="121"/>
      <c r="Q127" s="121"/>
      <c r="R127" s="121"/>
    </row>
    <row r="128" spans="3:18" x14ac:dyDescent="0.35">
      <c r="C128" s="89"/>
      <c r="D128" s="858"/>
      <c r="E128" s="859"/>
      <c r="F128" s="195"/>
      <c r="G128" s="106"/>
      <c r="H128" s="523"/>
      <c r="I128" s="387"/>
      <c r="J128" s="106"/>
      <c r="K128" s="387"/>
      <c r="L128" s="109"/>
      <c r="M128" s="233"/>
      <c r="P128" s="121"/>
      <c r="Q128" s="121"/>
      <c r="R128" s="121"/>
    </row>
    <row r="129" spans="3:18" x14ac:dyDescent="0.35">
      <c r="C129" s="89"/>
      <c r="D129" s="858"/>
      <c r="E129" s="859"/>
      <c r="F129" s="195"/>
      <c r="G129" s="106"/>
      <c r="H129" s="523"/>
      <c r="I129" s="387"/>
      <c r="J129" s="106"/>
      <c r="K129" s="387"/>
      <c r="L129" s="109"/>
      <c r="M129" s="233"/>
      <c r="P129" s="121"/>
      <c r="Q129" s="121"/>
      <c r="R129" s="121"/>
    </row>
    <row r="130" spans="3:18" x14ac:dyDescent="0.35">
      <c r="C130" s="89"/>
      <c r="D130" s="858"/>
      <c r="E130" s="859"/>
      <c r="F130" s="195"/>
      <c r="G130" s="106"/>
      <c r="H130" s="523"/>
      <c r="I130" s="387"/>
      <c r="J130" s="106"/>
      <c r="K130" s="387"/>
      <c r="L130" s="109"/>
      <c r="M130" s="233"/>
      <c r="P130" s="121"/>
      <c r="Q130" s="121"/>
      <c r="R130" s="121"/>
    </row>
    <row r="131" spans="3:18" x14ac:dyDescent="0.35">
      <c r="C131" s="89"/>
      <c r="D131" s="858"/>
      <c r="E131" s="859"/>
      <c r="F131" s="195"/>
      <c r="G131" s="106"/>
      <c r="H131" s="523"/>
      <c r="I131" s="387"/>
      <c r="J131" s="106"/>
      <c r="K131" s="387"/>
      <c r="L131" s="109"/>
      <c r="M131" s="233"/>
      <c r="P131" s="121"/>
      <c r="Q131" s="121"/>
      <c r="R131" s="121"/>
    </row>
    <row r="132" spans="3:18" x14ac:dyDescent="0.35">
      <c r="C132" s="89"/>
      <c r="D132" s="858"/>
      <c r="E132" s="859"/>
      <c r="F132" s="195"/>
      <c r="G132" s="106"/>
      <c r="H132" s="523"/>
      <c r="I132" s="387"/>
      <c r="J132" s="106"/>
      <c r="K132" s="387"/>
      <c r="L132" s="109"/>
      <c r="M132" s="233"/>
      <c r="P132" s="121"/>
      <c r="Q132" s="121"/>
      <c r="R132" s="121"/>
    </row>
    <row r="133" spans="3:18" x14ac:dyDescent="0.35">
      <c r="C133" s="89"/>
      <c r="D133" s="858"/>
      <c r="E133" s="859"/>
      <c r="F133" s="195"/>
      <c r="G133" s="106"/>
      <c r="H133" s="523"/>
      <c r="I133" s="387"/>
      <c r="J133" s="106"/>
      <c r="K133" s="387"/>
      <c r="L133" s="109"/>
      <c r="M133" s="233"/>
      <c r="P133" s="121"/>
      <c r="Q133" s="121"/>
      <c r="R133" s="121"/>
    </row>
    <row r="134" spans="3:18" x14ac:dyDescent="0.35">
      <c r="C134" s="89"/>
      <c r="D134" s="858"/>
      <c r="E134" s="859"/>
      <c r="F134" s="195"/>
      <c r="G134" s="106"/>
      <c r="H134" s="523"/>
      <c r="I134" s="387"/>
      <c r="J134" s="106"/>
      <c r="K134" s="387"/>
      <c r="L134" s="109"/>
      <c r="M134" s="233"/>
      <c r="P134" s="121"/>
      <c r="Q134" s="121"/>
      <c r="R134" s="121"/>
    </row>
    <row r="135" spans="3:18" x14ac:dyDescent="0.35">
      <c r="C135" s="89"/>
      <c r="D135" s="858"/>
      <c r="E135" s="859"/>
      <c r="F135" s="195"/>
      <c r="G135" s="106"/>
      <c r="H135" s="523"/>
      <c r="I135" s="387"/>
      <c r="J135" s="106"/>
      <c r="K135" s="387"/>
      <c r="L135" s="109"/>
      <c r="M135" s="233"/>
      <c r="P135" s="121"/>
      <c r="Q135" s="121"/>
      <c r="R135" s="121"/>
    </row>
    <row r="136" spans="3:18" x14ac:dyDescent="0.35">
      <c r="C136" s="89"/>
      <c r="D136" s="858"/>
      <c r="E136" s="859"/>
      <c r="F136" s="195"/>
      <c r="G136" s="106"/>
      <c r="H136" s="523"/>
      <c r="I136" s="387"/>
      <c r="J136" s="106"/>
      <c r="K136" s="387"/>
      <c r="L136" s="109"/>
      <c r="M136" s="233"/>
      <c r="P136" s="121"/>
      <c r="Q136" s="121"/>
      <c r="R136" s="121"/>
    </row>
    <row r="137" spans="3:18" x14ac:dyDescent="0.35">
      <c r="C137" s="89"/>
      <c r="D137" s="858"/>
      <c r="E137" s="859"/>
      <c r="F137" s="195"/>
      <c r="G137" s="106"/>
      <c r="H137" s="523"/>
      <c r="I137" s="387"/>
      <c r="J137" s="106"/>
      <c r="K137" s="387"/>
      <c r="L137" s="109"/>
      <c r="M137" s="233"/>
      <c r="P137" s="121"/>
      <c r="Q137" s="121"/>
      <c r="R137" s="121"/>
    </row>
    <row r="138" spans="3:18" x14ac:dyDescent="0.35">
      <c r="C138" s="89"/>
      <c r="D138" s="858"/>
      <c r="E138" s="859"/>
      <c r="F138" s="195"/>
      <c r="G138" s="106"/>
      <c r="H138" s="523"/>
      <c r="I138" s="387"/>
      <c r="J138" s="106"/>
      <c r="K138" s="387"/>
      <c r="L138" s="109"/>
      <c r="M138" s="233"/>
      <c r="P138" s="121"/>
      <c r="Q138" s="121"/>
      <c r="R138" s="121"/>
    </row>
    <row r="139" spans="3:18" x14ac:dyDescent="0.35">
      <c r="C139" s="89"/>
      <c r="D139" s="858"/>
      <c r="E139" s="859"/>
      <c r="F139" s="195"/>
      <c r="G139" s="106"/>
      <c r="H139" s="523"/>
      <c r="I139" s="387"/>
      <c r="J139" s="106"/>
      <c r="K139" s="387"/>
      <c r="L139" s="109"/>
      <c r="M139" s="233"/>
      <c r="P139" s="121"/>
      <c r="Q139" s="121"/>
      <c r="R139" s="121"/>
    </row>
    <row r="140" spans="3:18" x14ac:dyDescent="0.35">
      <c r="C140" s="89"/>
      <c r="D140" s="858"/>
      <c r="E140" s="859"/>
      <c r="F140" s="195"/>
      <c r="G140" s="106"/>
      <c r="H140" s="523"/>
      <c r="I140" s="387"/>
      <c r="J140" s="106"/>
      <c r="K140" s="387"/>
      <c r="L140" s="109"/>
      <c r="M140" s="233"/>
      <c r="P140" s="121"/>
      <c r="Q140" s="121"/>
      <c r="R140" s="121"/>
    </row>
    <row r="141" spans="3:18" x14ac:dyDescent="0.35">
      <c r="C141" s="89"/>
      <c r="D141" s="858"/>
      <c r="E141" s="859"/>
      <c r="F141" s="195"/>
      <c r="G141" s="106"/>
      <c r="H141" s="523"/>
      <c r="I141" s="387"/>
      <c r="J141" s="106"/>
      <c r="K141" s="387"/>
      <c r="L141" s="109"/>
      <c r="M141" s="233"/>
      <c r="P141" s="121"/>
      <c r="Q141" s="121"/>
      <c r="R141" s="121"/>
    </row>
    <row r="142" spans="3:18" x14ac:dyDescent="0.35">
      <c r="C142" s="89"/>
      <c r="D142" s="858"/>
      <c r="E142" s="859"/>
      <c r="F142" s="195"/>
      <c r="G142" s="106"/>
      <c r="H142" s="523"/>
      <c r="I142" s="387"/>
      <c r="J142" s="106"/>
      <c r="K142" s="387"/>
      <c r="L142" s="109"/>
      <c r="M142" s="233"/>
      <c r="P142" s="121"/>
      <c r="Q142" s="121"/>
      <c r="R142" s="121"/>
    </row>
    <row r="143" spans="3:18" x14ac:dyDescent="0.35">
      <c r="C143" s="89"/>
      <c r="D143" s="858"/>
      <c r="E143" s="859"/>
      <c r="F143" s="195"/>
      <c r="G143" s="106"/>
      <c r="H143" s="523"/>
      <c r="I143" s="387"/>
      <c r="J143" s="106"/>
      <c r="K143" s="387"/>
      <c r="L143" s="109"/>
      <c r="M143" s="233"/>
      <c r="P143" s="121"/>
      <c r="Q143" s="121"/>
      <c r="R143" s="121"/>
    </row>
    <row r="144" spans="3:18" x14ac:dyDescent="0.35">
      <c r="C144" s="89"/>
      <c r="D144" s="858"/>
      <c r="E144" s="859"/>
      <c r="F144" s="195"/>
      <c r="G144" s="106"/>
      <c r="H144" s="523"/>
      <c r="I144" s="387"/>
      <c r="J144" s="106"/>
      <c r="K144" s="387"/>
      <c r="L144" s="109"/>
      <c r="M144" s="233"/>
      <c r="P144" s="121"/>
      <c r="Q144" s="121"/>
      <c r="R144" s="121"/>
    </row>
    <row r="145" spans="3:18" x14ac:dyDescent="0.35">
      <c r="C145" s="89"/>
      <c r="D145" s="858"/>
      <c r="E145" s="859"/>
      <c r="F145" s="195"/>
      <c r="G145" s="106"/>
      <c r="H145" s="523"/>
      <c r="I145" s="387"/>
      <c r="J145" s="106"/>
      <c r="K145" s="387"/>
      <c r="L145" s="109"/>
      <c r="M145" s="233"/>
      <c r="P145" s="121"/>
      <c r="Q145" s="121"/>
      <c r="R145" s="121"/>
    </row>
    <row r="146" spans="3:18" x14ac:dyDescent="0.35">
      <c r="C146" s="89"/>
      <c r="D146" s="858"/>
      <c r="E146" s="859"/>
      <c r="F146" s="195"/>
      <c r="G146" s="106"/>
      <c r="H146" s="523"/>
      <c r="I146" s="387"/>
      <c r="J146" s="106"/>
      <c r="K146" s="387"/>
      <c r="L146" s="109"/>
      <c r="M146" s="233"/>
      <c r="P146" s="121"/>
      <c r="Q146" s="121"/>
      <c r="R146" s="121"/>
    </row>
    <row r="147" spans="3:18" x14ac:dyDescent="0.35">
      <c r="C147" s="89"/>
      <c r="D147" s="858"/>
      <c r="E147" s="859"/>
      <c r="F147" s="195"/>
      <c r="G147" s="106"/>
      <c r="H147" s="523"/>
      <c r="I147" s="387"/>
      <c r="J147" s="106"/>
      <c r="K147" s="387"/>
      <c r="L147" s="109"/>
      <c r="M147" s="233"/>
      <c r="P147" s="121"/>
      <c r="Q147" s="121"/>
      <c r="R147" s="121"/>
    </row>
    <row r="148" spans="3:18" x14ac:dyDescent="0.35">
      <c r="C148" s="89"/>
      <c r="D148" s="858"/>
      <c r="E148" s="859"/>
      <c r="F148" s="195"/>
      <c r="G148" s="106"/>
      <c r="H148" s="523"/>
      <c r="I148" s="387"/>
      <c r="J148" s="106"/>
      <c r="K148" s="387"/>
      <c r="L148" s="109"/>
      <c r="M148" s="233"/>
      <c r="P148" s="121"/>
      <c r="Q148" s="121"/>
      <c r="R148" s="121"/>
    </row>
    <row r="149" spans="3:18" x14ac:dyDescent="0.35">
      <c r="C149" s="89"/>
      <c r="D149" s="858"/>
      <c r="E149" s="859"/>
      <c r="F149" s="195"/>
      <c r="G149" s="106"/>
      <c r="H149" s="523"/>
      <c r="I149" s="387"/>
      <c r="J149" s="106"/>
      <c r="K149" s="387"/>
      <c r="L149" s="109"/>
      <c r="M149" s="233"/>
      <c r="P149" s="121"/>
      <c r="Q149" s="121"/>
      <c r="R149" s="121"/>
    </row>
    <row r="150" spans="3:18" x14ac:dyDescent="0.35">
      <c r="C150" s="89"/>
      <c r="D150" s="858"/>
      <c r="E150" s="859"/>
      <c r="F150" s="195"/>
      <c r="G150" s="106"/>
      <c r="H150" s="523"/>
      <c r="I150" s="387"/>
      <c r="J150" s="106"/>
      <c r="K150" s="387"/>
      <c r="L150" s="109"/>
      <c r="M150" s="233"/>
      <c r="P150" s="121"/>
      <c r="Q150" s="121"/>
      <c r="R150" s="121"/>
    </row>
    <row r="151" spans="3:18" x14ac:dyDescent="0.35">
      <c r="C151" s="89"/>
      <c r="D151" s="858"/>
      <c r="E151" s="859"/>
      <c r="F151" s="195"/>
      <c r="G151" s="106"/>
      <c r="H151" s="523"/>
      <c r="I151" s="387"/>
      <c r="J151" s="106"/>
      <c r="K151" s="387"/>
      <c r="L151" s="109"/>
      <c r="M151" s="233"/>
      <c r="P151" s="121"/>
      <c r="Q151" s="121"/>
      <c r="R151" s="121"/>
    </row>
    <row r="152" spans="3:18" x14ac:dyDescent="0.35">
      <c r="C152" s="89"/>
      <c r="D152" s="858"/>
      <c r="E152" s="859"/>
      <c r="F152" s="195"/>
      <c r="G152" s="106"/>
      <c r="H152" s="523"/>
      <c r="I152" s="387"/>
      <c r="J152" s="106"/>
      <c r="K152" s="387"/>
      <c r="L152" s="109"/>
      <c r="M152" s="233"/>
      <c r="P152" s="121"/>
      <c r="Q152" s="121"/>
      <c r="R152" s="121"/>
    </row>
    <row r="153" spans="3:18" x14ac:dyDescent="0.35">
      <c r="C153" s="89"/>
      <c r="D153" s="858"/>
      <c r="E153" s="859"/>
      <c r="F153" s="195"/>
      <c r="G153" s="106"/>
      <c r="H153" s="523"/>
      <c r="I153" s="387"/>
      <c r="J153" s="106"/>
      <c r="K153" s="387"/>
      <c r="L153" s="109"/>
      <c r="M153" s="233"/>
      <c r="P153" s="121"/>
      <c r="Q153" s="121"/>
      <c r="R153" s="121"/>
    </row>
    <row r="154" spans="3:18" x14ac:dyDescent="0.35">
      <c r="C154" s="89"/>
      <c r="D154" s="858"/>
      <c r="E154" s="859"/>
      <c r="F154" s="195"/>
      <c r="G154" s="106"/>
      <c r="H154" s="523"/>
      <c r="I154" s="387"/>
      <c r="J154" s="106"/>
      <c r="K154" s="387"/>
      <c r="L154" s="109"/>
      <c r="M154" s="233"/>
      <c r="P154" s="121"/>
      <c r="Q154" s="121"/>
      <c r="R154" s="121"/>
    </row>
    <row r="155" spans="3:18" x14ac:dyDescent="0.35">
      <c r="C155" s="89"/>
      <c r="D155" s="858"/>
      <c r="E155" s="859"/>
      <c r="F155" s="195"/>
      <c r="G155" s="106"/>
      <c r="H155" s="523"/>
      <c r="I155" s="387"/>
      <c r="J155" s="106"/>
      <c r="K155" s="387"/>
      <c r="L155" s="109"/>
      <c r="M155" s="233"/>
      <c r="P155" s="121"/>
      <c r="Q155" s="121"/>
      <c r="R155" s="121"/>
    </row>
    <row r="156" spans="3:18" x14ac:dyDescent="0.35">
      <c r="C156" s="89"/>
      <c r="D156" s="858"/>
      <c r="E156" s="859"/>
      <c r="F156" s="195"/>
      <c r="G156" s="106"/>
      <c r="H156" s="523"/>
      <c r="I156" s="387"/>
      <c r="J156" s="106"/>
      <c r="K156" s="387"/>
      <c r="L156" s="109"/>
      <c r="M156" s="233"/>
      <c r="P156" s="121"/>
      <c r="Q156" s="121"/>
      <c r="R156" s="121"/>
    </row>
    <row r="157" spans="3:18" x14ac:dyDescent="0.35">
      <c r="C157" s="89"/>
      <c r="D157" s="858"/>
      <c r="E157" s="859"/>
      <c r="F157" s="195"/>
      <c r="G157" s="106"/>
      <c r="H157" s="523"/>
      <c r="I157" s="387"/>
      <c r="J157" s="106"/>
      <c r="K157" s="387"/>
      <c r="L157" s="109"/>
      <c r="M157" s="233"/>
      <c r="P157" s="121"/>
      <c r="Q157" s="121"/>
      <c r="R157" s="121"/>
    </row>
    <row r="158" spans="3:18" x14ac:dyDescent="0.35">
      <c r="C158" s="89"/>
      <c r="D158" s="858"/>
      <c r="E158" s="859"/>
      <c r="F158" s="195"/>
      <c r="G158" s="106"/>
      <c r="H158" s="523"/>
      <c r="I158" s="387"/>
      <c r="J158" s="106"/>
      <c r="K158" s="387"/>
      <c r="L158" s="109"/>
      <c r="M158" s="233"/>
      <c r="P158" s="121"/>
      <c r="Q158" s="121"/>
      <c r="R158" s="121"/>
    </row>
    <row r="159" spans="3:18" x14ac:dyDescent="0.35">
      <c r="C159" s="89"/>
      <c r="D159" s="858"/>
      <c r="E159" s="859"/>
      <c r="F159" s="195"/>
      <c r="G159" s="106"/>
      <c r="H159" s="523"/>
      <c r="I159" s="387"/>
      <c r="J159" s="106"/>
      <c r="K159" s="387"/>
      <c r="L159" s="109"/>
      <c r="M159" s="233"/>
      <c r="P159" s="121"/>
      <c r="Q159" s="121"/>
      <c r="R159" s="121"/>
    </row>
    <row r="160" spans="3:18" x14ac:dyDescent="0.35">
      <c r="C160" s="89"/>
      <c r="D160" s="858"/>
      <c r="E160" s="859"/>
      <c r="F160" s="195"/>
      <c r="G160" s="106"/>
      <c r="H160" s="523"/>
      <c r="I160" s="387"/>
      <c r="J160" s="106"/>
      <c r="K160" s="387"/>
      <c r="L160" s="109"/>
      <c r="M160" s="233"/>
      <c r="P160" s="121"/>
      <c r="Q160" s="121"/>
      <c r="R160" s="121"/>
    </row>
    <row r="161" spans="3:18" x14ac:dyDescent="0.35">
      <c r="C161" s="89"/>
      <c r="D161" s="858"/>
      <c r="E161" s="859"/>
      <c r="F161" s="195"/>
      <c r="G161" s="106"/>
      <c r="H161" s="523"/>
      <c r="I161" s="387"/>
      <c r="J161" s="106"/>
      <c r="K161" s="387"/>
      <c r="L161" s="109"/>
      <c r="M161" s="233"/>
      <c r="P161" s="121"/>
      <c r="Q161" s="121"/>
      <c r="R161" s="121"/>
    </row>
    <row r="162" spans="3:18" x14ac:dyDescent="0.35">
      <c r="C162" s="89"/>
      <c r="D162" s="858"/>
      <c r="E162" s="859"/>
      <c r="F162" s="195"/>
      <c r="G162" s="106"/>
      <c r="H162" s="523"/>
      <c r="I162" s="387"/>
      <c r="J162" s="106"/>
      <c r="K162" s="387"/>
      <c r="L162" s="109"/>
      <c r="M162" s="233"/>
      <c r="P162" s="121"/>
      <c r="Q162" s="121"/>
      <c r="R162" s="121"/>
    </row>
    <row r="163" spans="3:18" x14ac:dyDescent="0.35">
      <c r="C163" s="89"/>
      <c r="D163" s="858"/>
      <c r="E163" s="859"/>
      <c r="F163" s="195"/>
      <c r="G163" s="106"/>
      <c r="H163" s="523"/>
      <c r="I163" s="387"/>
      <c r="J163" s="106"/>
      <c r="K163" s="387"/>
      <c r="L163" s="109"/>
      <c r="M163" s="233"/>
      <c r="P163" s="121"/>
      <c r="Q163" s="121"/>
      <c r="R163" s="121"/>
    </row>
    <row r="164" spans="3:18" x14ac:dyDescent="0.35">
      <c r="C164" s="89"/>
      <c r="D164" s="858"/>
      <c r="E164" s="859"/>
      <c r="F164" s="195"/>
      <c r="G164" s="106"/>
      <c r="H164" s="523"/>
      <c r="I164" s="387"/>
      <c r="J164" s="106"/>
      <c r="K164" s="387"/>
      <c r="L164" s="109"/>
      <c r="M164" s="233"/>
      <c r="P164" s="121"/>
      <c r="Q164" s="121"/>
      <c r="R164" s="121"/>
    </row>
    <row r="165" spans="3:18" x14ac:dyDescent="0.35">
      <c r="C165" s="89"/>
      <c r="D165" s="858"/>
      <c r="E165" s="859"/>
      <c r="F165" s="195"/>
      <c r="G165" s="106"/>
      <c r="H165" s="523"/>
      <c r="I165" s="387"/>
      <c r="J165" s="106"/>
      <c r="K165" s="387"/>
      <c r="L165" s="109"/>
      <c r="M165" s="233"/>
      <c r="P165" s="121"/>
      <c r="Q165" s="121"/>
      <c r="R165" s="121"/>
    </row>
    <row r="166" spans="3:18" x14ac:dyDescent="0.35">
      <c r="C166" s="89"/>
      <c r="D166" s="858"/>
      <c r="E166" s="859"/>
      <c r="F166" s="195"/>
      <c r="G166" s="106"/>
      <c r="H166" s="523"/>
      <c r="I166" s="387"/>
      <c r="J166" s="106"/>
      <c r="K166" s="387"/>
      <c r="L166" s="109"/>
      <c r="M166" s="233"/>
      <c r="P166" s="121"/>
      <c r="Q166" s="121"/>
      <c r="R166" s="121"/>
    </row>
    <row r="167" spans="3:18" x14ac:dyDescent="0.35">
      <c r="C167" s="89"/>
      <c r="D167" s="858"/>
      <c r="E167" s="859"/>
      <c r="F167" s="195"/>
      <c r="G167" s="106"/>
      <c r="H167" s="523"/>
      <c r="I167" s="387"/>
      <c r="J167" s="106"/>
      <c r="K167" s="387"/>
      <c r="L167" s="109"/>
      <c r="M167" s="233"/>
      <c r="P167" s="121"/>
      <c r="Q167" s="121"/>
      <c r="R167" s="121"/>
    </row>
    <row r="168" spans="3:18" x14ac:dyDescent="0.35">
      <c r="C168" s="89"/>
      <c r="D168" s="858"/>
      <c r="E168" s="859"/>
      <c r="F168" s="195"/>
      <c r="G168" s="106"/>
      <c r="H168" s="523"/>
      <c r="I168" s="387"/>
      <c r="J168" s="106"/>
      <c r="K168" s="387"/>
      <c r="L168" s="109"/>
      <c r="M168" s="233"/>
      <c r="P168" s="121"/>
      <c r="Q168" s="121"/>
      <c r="R168" s="121"/>
    </row>
    <row r="169" spans="3:18" x14ac:dyDescent="0.35">
      <c r="C169" s="89"/>
      <c r="D169" s="858"/>
      <c r="E169" s="859"/>
      <c r="F169" s="195"/>
      <c r="G169" s="106"/>
      <c r="H169" s="523"/>
      <c r="I169" s="387"/>
      <c r="J169" s="106"/>
      <c r="K169" s="387"/>
      <c r="L169" s="109"/>
      <c r="M169" s="233"/>
      <c r="P169" s="121"/>
      <c r="Q169" s="121"/>
      <c r="R169" s="121"/>
    </row>
    <row r="170" spans="3:18" x14ac:dyDescent="0.35">
      <c r="C170" s="89"/>
      <c r="D170" s="858"/>
      <c r="E170" s="859"/>
      <c r="F170" s="195"/>
      <c r="G170" s="106"/>
      <c r="H170" s="523"/>
      <c r="I170" s="387"/>
      <c r="J170" s="106"/>
      <c r="K170" s="387"/>
      <c r="L170" s="109"/>
      <c r="M170" s="233"/>
      <c r="P170" s="121"/>
      <c r="Q170" s="121"/>
      <c r="R170" s="121"/>
    </row>
    <row r="171" spans="3:18" x14ac:dyDescent="0.35">
      <c r="C171" s="89"/>
      <c r="D171" s="858"/>
      <c r="E171" s="859"/>
      <c r="F171" s="195"/>
      <c r="G171" s="106"/>
      <c r="H171" s="523"/>
      <c r="I171" s="387"/>
      <c r="J171" s="106"/>
      <c r="K171" s="387"/>
      <c r="L171" s="109"/>
      <c r="M171" s="233"/>
      <c r="P171" s="121"/>
      <c r="Q171" s="121"/>
      <c r="R171" s="121"/>
    </row>
    <row r="172" spans="3:18" x14ac:dyDescent="0.35">
      <c r="C172" s="89"/>
      <c r="D172" s="858"/>
      <c r="E172" s="859"/>
      <c r="F172" s="195"/>
      <c r="G172" s="106"/>
      <c r="H172" s="523"/>
      <c r="I172" s="387"/>
      <c r="J172" s="106"/>
      <c r="K172" s="387"/>
      <c r="L172" s="109"/>
      <c r="M172" s="233"/>
      <c r="P172" s="121"/>
      <c r="Q172" s="121"/>
      <c r="R172" s="121"/>
    </row>
    <row r="173" spans="3:18" x14ac:dyDescent="0.35">
      <c r="C173" s="89"/>
      <c r="D173" s="858"/>
      <c r="E173" s="859"/>
      <c r="F173" s="195"/>
      <c r="G173" s="106"/>
      <c r="H173" s="523"/>
      <c r="I173" s="387"/>
      <c r="J173" s="106"/>
      <c r="K173" s="387"/>
      <c r="L173" s="109"/>
      <c r="M173" s="233"/>
      <c r="P173" s="121"/>
      <c r="Q173" s="121"/>
      <c r="R173" s="121"/>
    </row>
    <row r="174" spans="3:18" x14ac:dyDescent="0.35">
      <c r="C174" s="89"/>
      <c r="D174" s="858"/>
      <c r="E174" s="859"/>
      <c r="F174" s="195"/>
      <c r="G174" s="106"/>
      <c r="H174" s="523"/>
      <c r="I174" s="387"/>
      <c r="J174" s="106"/>
      <c r="K174" s="387"/>
      <c r="L174" s="109"/>
      <c r="M174" s="233"/>
      <c r="P174" s="121"/>
      <c r="Q174" s="121"/>
      <c r="R174" s="121"/>
    </row>
    <row r="175" spans="3:18" x14ac:dyDescent="0.35">
      <c r="C175" s="89"/>
      <c r="D175" s="858"/>
      <c r="E175" s="859"/>
      <c r="F175" s="195"/>
      <c r="G175" s="106"/>
      <c r="H175" s="523"/>
      <c r="I175" s="387"/>
      <c r="J175" s="106"/>
      <c r="K175" s="387"/>
      <c r="L175" s="109"/>
      <c r="M175" s="233"/>
      <c r="P175" s="121"/>
      <c r="Q175" s="121"/>
      <c r="R175" s="121"/>
    </row>
    <row r="176" spans="3:18" x14ac:dyDescent="0.35">
      <c r="C176" s="89"/>
      <c r="D176" s="858"/>
      <c r="E176" s="859"/>
      <c r="F176" s="195"/>
      <c r="G176" s="106"/>
      <c r="H176" s="523"/>
      <c r="I176" s="387"/>
      <c r="J176" s="106"/>
      <c r="K176" s="387"/>
      <c r="L176" s="109"/>
      <c r="M176" s="233"/>
      <c r="P176" s="121"/>
      <c r="Q176" s="121"/>
      <c r="R176" s="121"/>
    </row>
    <row r="177" spans="3:18" x14ac:dyDescent="0.35">
      <c r="C177" s="89"/>
      <c r="D177" s="858"/>
      <c r="E177" s="859"/>
      <c r="F177" s="195"/>
      <c r="G177" s="106"/>
      <c r="H177" s="523"/>
      <c r="I177" s="387"/>
      <c r="J177" s="106"/>
      <c r="K177" s="387"/>
      <c r="L177" s="109"/>
      <c r="M177" s="233"/>
      <c r="P177" s="121"/>
      <c r="Q177" s="121"/>
      <c r="R177" s="121"/>
    </row>
    <row r="178" spans="3:18" x14ac:dyDescent="0.35">
      <c r="C178" s="89"/>
      <c r="D178" s="858"/>
      <c r="E178" s="859"/>
      <c r="F178" s="195"/>
      <c r="G178" s="106"/>
      <c r="H178" s="523"/>
      <c r="I178" s="387"/>
      <c r="J178" s="106"/>
      <c r="K178" s="387"/>
      <c r="L178" s="109"/>
      <c r="M178" s="233"/>
      <c r="P178" s="121"/>
      <c r="Q178" s="121"/>
      <c r="R178" s="121"/>
    </row>
    <row r="179" spans="3:18" x14ac:dyDescent="0.35">
      <c r="C179" s="89"/>
      <c r="D179" s="858"/>
      <c r="E179" s="859"/>
      <c r="F179" s="195"/>
      <c r="G179" s="106"/>
      <c r="H179" s="523"/>
      <c r="I179" s="387"/>
      <c r="J179" s="106"/>
      <c r="K179" s="387"/>
      <c r="L179" s="109"/>
      <c r="M179" s="233"/>
      <c r="P179" s="121"/>
      <c r="Q179" s="121"/>
      <c r="R179" s="121"/>
    </row>
    <row r="180" spans="3:18" x14ac:dyDescent="0.35">
      <c r="C180" s="89"/>
      <c r="D180" s="858"/>
      <c r="E180" s="859"/>
      <c r="F180" s="195"/>
      <c r="G180" s="106"/>
      <c r="H180" s="523"/>
      <c r="I180" s="387"/>
      <c r="J180" s="106"/>
      <c r="K180" s="387"/>
      <c r="L180" s="109"/>
      <c r="M180" s="233"/>
      <c r="P180" s="121"/>
      <c r="Q180" s="121"/>
      <c r="R180" s="121"/>
    </row>
    <row r="181" spans="3:18" x14ac:dyDescent="0.35">
      <c r="C181" s="89"/>
      <c r="D181" s="858"/>
      <c r="E181" s="859"/>
      <c r="F181" s="195"/>
      <c r="G181" s="106"/>
      <c r="H181" s="523"/>
      <c r="I181" s="387"/>
      <c r="J181" s="106"/>
      <c r="K181" s="387"/>
      <c r="L181" s="109"/>
      <c r="M181" s="233"/>
      <c r="P181" s="121"/>
      <c r="Q181" s="121"/>
      <c r="R181" s="121"/>
    </row>
    <row r="182" spans="3:18" x14ac:dyDescent="0.35">
      <c r="C182" s="89"/>
      <c r="D182" s="858"/>
      <c r="E182" s="859"/>
      <c r="F182" s="195"/>
      <c r="G182" s="106"/>
      <c r="H182" s="523"/>
      <c r="I182" s="387"/>
      <c r="J182" s="106"/>
      <c r="K182" s="387"/>
      <c r="L182" s="109"/>
      <c r="M182" s="233"/>
      <c r="P182" s="121"/>
      <c r="Q182" s="121"/>
      <c r="R182" s="121"/>
    </row>
    <row r="183" spans="3:18" x14ac:dyDescent="0.35">
      <c r="C183" s="89"/>
      <c r="D183" s="858"/>
      <c r="E183" s="859"/>
      <c r="F183" s="195"/>
      <c r="G183" s="106"/>
      <c r="H183" s="523"/>
      <c r="I183" s="387"/>
      <c r="J183" s="106"/>
      <c r="K183" s="387"/>
      <c r="L183" s="109"/>
      <c r="M183" s="233"/>
      <c r="P183" s="121"/>
      <c r="Q183" s="121"/>
      <c r="R183" s="121"/>
    </row>
    <row r="184" spans="3:18" x14ac:dyDescent="0.35">
      <c r="C184" s="89"/>
      <c r="D184" s="858"/>
      <c r="E184" s="859"/>
      <c r="F184" s="195"/>
      <c r="G184" s="106"/>
      <c r="H184" s="523"/>
      <c r="I184" s="387"/>
      <c r="J184" s="106"/>
      <c r="K184" s="387"/>
      <c r="L184" s="109"/>
      <c r="M184" s="233"/>
      <c r="P184" s="121"/>
      <c r="Q184" s="121"/>
      <c r="R184" s="121"/>
    </row>
    <row r="185" spans="3:18" x14ac:dyDescent="0.35">
      <c r="C185" s="89"/>
      <c r="D185" s="858"/>
      <c r="E185" s="859"/>
      <c r="F185" s="195"/>
      <c r="G185" s="106"/>
      <c r="H185" s="523"/>
      <c r="I185" s="387"/>
      <c r="J185" s="106"/>
      <c r="K185" s="387"/>
      <c r="L185" s="109"/>
      <c r="M185" s="233"/>
      <c r="P185" s="121"/>
      <c r="Q185" s="121"/>
      <c r="R185" s="121"/>
    </row>
    <row r="186" spans="3:18" x14ac:dyDescent="0.35">
      <c r="C186" s="89"/>
      <c r="D186" s="858"/>
      <c r="E186" s="859"/>
      <c r="F186" s="195"/>
      <c r="G186" s="106"/>
      <c r="H186" s="523"/>
      <c r="I186" s="387"/>
      <c r="J186" s="106"/>
      <c r="K186" s="387"/>
      <c r="L186" s="109"/>
      <c r="M186" s="233"/>
      <c r="P186" s="121"/>
      <c r="Q186" s="121"/>
      <c r="R186" s="121"/>
    </row>
    <row r="187" spans="3:18" x14ac:dyDescent="0.35">
      <c r="C187" s="89"/>
      <c r="D187" s="858"/>
      <c r="E187" s="859"/>
      <c r="F187" s="195"/>
      <c r="G187" s="106"/>
      <c r="H187" s="523"/>
      <c r="I187" s="387"/>
      <c r="J187" s="106"/>
      <c r="K187" s="387"/>
      <c r="L187" s="109"/>
      <c r="M187" s="233"/>
      <c r="P187" s="121"/>
      <c r="Q187" s="121"/>
      <c r="R187" s="121"/>
    </row>
    <row r="188" spans="3:18" x14ac:dyDescent="0.35">
      <c r="C188" s="89"/>
      <c r="D188" s="858"/>
      <c r="E188" s="859"/>
      <c r="F188" s="195"/>
      <c r="G188" s="106"/>
      <c r="H188" s="523"/>
      <c r="I188" s="387"/>
      <c r="J188" s="106"/>
      <c r="K188" s="387"/>
      <c r="L188" s="109"/>
      <c r="M188" s="233"/>
      <c r="P188" s="121"/>
      <c r="Q188" s="121"/>
      <c r="R188" s="121"/>
    </row>
    <row r="189" spans="3:18" x14ac:dyDescent="0.35">
      <c r="C189" s="89"/>
      <c r="D189" s="858"/>
      <c r="E189" s="859"/>
      <c r="F189" s="195"/>
      <c r="G189" s="106"/>
      <c r="H189" s="523"/>
      <c r="I189" s="387"/>
      <c r="J189" s="106"/>
      <c r="K189" s="387"/>
      <c r="L189" s="109"/>
      <c r="M189" s="233"/>
      <c r="P189" s="121"/>
      <c r="Q189" s="121"/>
      <c r="R189" s="121"/>
    </row>
    <row r="190" spans="3:18" x14ac:dyDescent="0.35">
      <c r="C190" s="89"/>
      <c r="D190" s="858"/>
      <c r="E190" s="859"/>
      <c r="F190" s="195"/>
      <c r="G190" s="106"/>
      <c r="H190" s="523"/>
      <c r="I190" s="387"/>
      <c r="J190" s="106"/>
      <c r="K190" s="387"/>
      <c r="L190" s="109"/>
      <c r="M190" s="233"/>
      <c r="P190" s="121"/>
      <c r="Q190" s="121"/>
      <c r="R190" s="121"/>
    </row>
    <row r="191" spans="3:18" x14ac:dyDescent="0.35">
      <c r="C191" s="89"/>
      <c r="D191" s="858"/>
      <c r="E191" s="859"/>
      <c r="F191" s="195"/>
      <c r="G191" s="106"/>
      <c r="H191" s="523"/>
      <c r="I191" s="387"/>
      <c r="J191" s="106"/>
      <c r="K191" s="387"/>
      <c r="L191" s="109"/>
      <c r="M191" s="233"/>
      <c r="P191" s="121"/>
      <c r="Q191" s="121"/>
      <c r="R191" s="121"/>
    </row>
    <row r="192" spans="3:18" x14ac:dyDescent="0.35">
      <c r="C192" s="89"/>
      <c r="D192" s="858"/>
      <c r="E192" s="859"/>
      <c r="F192" s="195"/>
      <c r="G192" s="106"/>
      <c r="H192" s="523"/>
      <c r="I192" s="387"/>
      <c r="J192" s="106"/>
      <c r="K192" s="387"/>
      <c r="L192" s="109"/>
      <c r="M192" s="233"/>
      <c r="P192" s="121"/>
      <c r="Q192" s="121"/>
      <c r="R192" s="121"/>
    </row>
    <row r="193" spans="3:18" x14ac:dyDescent="0.35">
      <c r="C193" s="89"/>
      <c r="D193" s="858"/>
      <c r="E193" s="859"/>
      <c r="F193" s="195"/>
      <c r="G193" s="106"/>
      <c r="H193" s="523"/>
      <c r="I193" s="387"/>
      <c r="J193" s="106"/>
      <c r="K193" s="387"/>
      <c r="L193" s="109"/>
      <c r="M193" s="233"/>
      <c r="P193" s="121"/>
      <c r="Q193" s="121"/>
      <c r="R193" s="121"/>
    </row>
    <row r="194" spans="3:18" x14ac:dyDescent="0.35">
      <c r="C194" s="89"/>
      <c r="D194" s="858"/>
      <c r="E194" s="859"/>
      <c r="F194" s="195"/>
      <c r="G194" s="106"/>
      <c r="H194" s="523"/>
      <c r="I194" s="387"/>
      <c r="J194" s="106"/>
      <c r="K194" s="387"/>
      <c r="L194" s="109"/>
      <c r="M194" s="233"/>
      <c r="P194" s="121"/>
      <c r="Q194" s="121"/>
      <c r="R194" s="121"/>
    </row>
    <row r="195" spans="3:18" x14ac:dyDescent="0.35">
      <c r="C195" s="89"/>
      <c r="D195" s="858"/>
      <c r="E195" s="859"/>
      <c r="F195" s="195"/>
      <c r="G195" s="106"/>
      <c r="H195" s="523"/>
      <c r="I195" s="387"/>
      <c r="J195" s="106"/>
      <c r="K195" s="387"/>
      <c r="L195" s="109"/>
      <c r="M195" s="233"/>
      <c r="P195" s="121"/>
      <c r="Q195" s="121"/>
      <c r="R195" s="121"/>
    </row>
    <row r="196" spans="3:18" x14ac:dyDescent="0.35">
      <c r="C196" s="89"/>
      <c r="D196" s="858"/>
      <c r="E196" s="859"/>
      <c r="F196" s="195"/>
      <c r="G196" s="106"/>
      <c r="H196" s="523"/>
      <c r="I196" s="387"/>
      <c r="J196" s="106"/>
      <c r="K196" s="387"/>
      <c r="L196" s="109"/>
      <c r="M196" s="233"/>
      <c r="P196" s="121"/>
      <c r="Q196" s="121"/>
      <c r="R196" s="121"/>
    </row>
    <row r="197" spans="3:18" x14ac:dyDescent="0.35">
      <c r="C197" s="89"/>
      <c r="D197" s="858"/>
      <c r="E197" s="859"/>
      <c r="F197" s="195"/>
      <c r="G197" s="106"/>
      <c r="H197" s="523"/>
      <c r="I197" s="387"/>
      <c r="J197" s="106"/>
      <c r="K197" s="387"/>
      <c r="L197" s="109"/>
      <c r="M197" s="233"/>
      <c r="P197" s="121"/>
      <c r="Q197" s="121"/>
      <c r="R197" s="121"/>
    </row>
    <row r="198" spans="3:18" x14ac:dyDescent="0.35">
      <c r="C198" s="89"/>
      <c r="D198" s="858"/>
      <c r="E198" s="859"/>
      <c r="F198" s="195"/>
      <c r="G198" s="106"/>
      <c r="H198" s="523"/>
      <c r="I198" s="387"/>
      <c r="J198" s="106"/>
      <c r="K198" s="387"/>
      <c r="L198" s="109"/>
      <c r="M198" s="233"/>
      <c r="P198" s="121"/>
      <c r="Q198" s="121"/>
      <c r="R198" s="121"/>
    </row>
    <row r="199" spans="3:18" x14ac:dyDescent="0.35">
      <c r="C199" s="89"/>
      <c r="D199" s="858"/>
      <c r="E199" s="859"/>
      <c r="F199" s="195"/>
      <c r="G199" s="106"/>
      <c r="H199" s="523"/>
      <c r="I199" s="387"/>
      <c r="J199" s="106"/>
      <c r="K199" s="387"/>
      <c r="L199" s="109"/>
      <c r="M199" s="233"/>
      <c r="P199" s="121"/>
      <c r="Q199" s="121"/>
      <c r="R199" s="121"/>
    </row>
    <row r="200" spans="3:18" x14ac:dyDescent="0.35">
      <c r="C200" s="89"/>
      <c r="D200" s="858"/>
      <c r="E200" s="859"/>
      <c r="F200" s="195"/>
      <c r="G200" s="106"/>
      <c r="H200" s="523"/>
      <c r="I200" s="387"/>
      <c r="J200" s="106"/>
      <c r="K200" s="387"/>
      <c r="L200" s="109"/>
      <c r="M200" s="233"/>
      <c r="P200" s="121"/>
      <c r="Q200" s="121"/>
      <c r="R200" s="121"/>
    </row>
    <row r="201" spans="3:18" x14ac:dyDescent="0.35">
      <c r="C201" s="89"/>
      <c r="D201" s="858"/>
      <c r="E201" s="859"/>
      <c r="F201" s="195"/>
      <c r="G201" s="106"/>
      <c r="H201" s="523"/>
      <c r="I201" s="387"/>
      <c r="J201" s="106"/>
      <c r="K201" s="387"/>
      <c r="L201" s="109"/>
      <c r="M201" s="233"/>
      <c r="P201" s="121"/>
      <c r="Q201" s="121"/>
      <c r="R201" s="121"/>
    </row>
    <row r="202" spans="3:18" x14ac:dyDescent="0.35">
      <c r="C202" s="89"/>
      <c r="D202" s="858"/>
      <c r="E202" s="859"/>
      <c r="F202" s="195"/>
      <c r="G202" s="106"/>
      <c r="H202" s="523"/>
      <c r="I202" s="387"/>
      <c r="J202" s="106"/>
      <c r="K202" s="387"/>
      <c r="L202" s="109"/>
      <c r="M202" s="233"/>
      <c r="P202" s="121"/>
      <c r="Q202" s="121"/>
      <c r="R202" s="121"/>
    </row>
    <row r="203" spans="3:18" x14ac:dyDescent="0.35">
      <c r="C203" s="89"/>
      <c r="D203" s="858"/>
      <c r="E203" s="859"/>
      <c r="F203" s="195"/>
      <c r="G203" s="106"/>
      <c r="H203" s="523"/>
      <c r="I203" s="387"/>
      <c r="J203" s="106"/>
      <c r="K203" s="387"/>
      <c r="L203" s="109"/>
      <c r="M203" s="233"/>
      <c r="P203" s="121"/>
      <c r="Q203" s="121"/>
      <c r="R203" s="121"/>
    </row>
    <row r="204" spans="3:18" x14ac:dyDescent="0.35">
      <c r="C204" s="89"/>
      <c r="D204" s="858"/>
      <c r="E204" s="859"/>
      <c r="F204" s="195"/>
      <c r="G204" s="106"/>
      <c r="H204" s="523"/>
      <c r="I204" s="387"/>
      <c r="J204" s="106"/>
      <c r="K204" s="387"/>
      <c r="L204" s="109"/>
      <c r="M204" s="233"/>
      <c r="P204" s="121"/>
      <c r="Q204" s="121"/>
      <c r="R204" s="121"/>
    </row>
    <row r="205" spans="3:18" x14ac:dyDescent="0.35">
      <c r="C205" s="89"/>
      <c r="D205" s="858"/>
      <c r="E205" s="859"/>
      <c r="F205" s="195"/>
      <c r="G205" s="106"/>
      <c r="H205" s="523"/>
      <c r="I205" s="387"/>
      <c r="J205" s="106"/>
      <c r="K205" s="387"/>
      <c r="L205" s="109"/>
      <c r="M205" s="233"/>
      <c r="P205" s="121"/>
      <c r="Q205" s="121"/>
      <c r="R205" s="121"/>
    </row>
    <row r="206" spans="3:18" x14ac:dyDescent="0.35">
      <c r="C206" s="89"/>
      <c r="D206" s="858"/>
      <c r="E206" s="859"/>
      <c r="F206" s="195"/>
      <c r="G206" s="106"/>
      <c r="H206" s="523"/>
      <c r="I206" s="387"/>
      <c r="J206" s="106"/>
      <c r="K206" s="387"/>
      <c r="L206" s="109"/>
      <c r="M206" s="233"/>
      <c r="P206" s="121"/>
      <c r="Q206" s="121"/>
      <c r="R206" s="121"/>
    </row>
    <row r="207" spans="3:18" x14ac:dyDescent="0.35">
      <c r="C207" s="89"/>
      <c r="D207" s="858"/>
      <c r="E207" s="859"/>
      <c r="F207" s="195"/>
      <c r="G207" s="106"/>
      <c r="H207" s="523"/>
      <c r="I207" s="387"/>
      <c r="J207" s="106"/>
      <c r="K207" s="387"/>
      <c r="L207" s="109"/>
      <c r="M207" s="233"/>
      <c r="P207" s="121"/>
      <c r="Q207" s="121"/>
      <c r="R207" s="121"/>
    </row>
    <row r="208" spans="3:18" x14ac:dyDescent="0.35">
      <c r="C208" s="89"/>
      <c r="D208" s="858"/>
      <c r="E208" s="859"/>
      <c r="F208" s="195"/>
      <c r="G208" s="106"/>
      <c r="H208" s="523"/>
      <c r="I208" s="387"/>
      <c r="J208" s="106"/>
      <c r="K208" s="387"/>
      <c r="L208" s="109"/>
      <c r="M208" s="233"/>
      <c r="P208" s="121"/>
      <c r="Q208" s="121"/>
      <c r="R208" s="121"/>
    </row>
    <row r="209" spans="3:18" x14ac:dyDescent="0.35">
      <c r="C209" s="89"/>
      <c r="D209" s="858"/>
      <c r="E209" s="859"/>
      <c r="F209" s="195"/>
      <c r="G209" s="106"/>
      <c r="H209" s="523"/>
      <c r="I209" s="387"/>
      <c r="J209" s="106"/>
      <c r="K209" s="387"/>
      <c r="L209" s="109"/>
      <c r="M209" s="233"/>
      <c r="P209" s="121"/>
      <c r="Q209" s="121"/>
      <c r="R209" s="121"/>
    </row>
    <row r="210" spans="3:18" x14ac:dyDescent="0.35">
      <c r="C210" s="89"/>
      <c r="D210" s="858"/>
      <c r="E210" s="859"/>
      <c r="F210" s="195"/>
      <c r="G210" s="106"/>
      <c r="H210" s="523"/>
      <c r="I210" s="387"/>
      <c r="J210" s="106"/>
      <c r="K210" s="387"/>
      <c r="L210" s="109"/>
      <c r="M210" s="233"/>
      <c r="P210" s="121"/>
      <c r="Q210" s="121"/>
      <c r="R210" s="121"/>
    </row>
    <row r="211" spans="3:18" x14ac:dyDescent="0.35">
      <c r="C211" s="89"/>
      <c r="D211" s="858"/>
      <c r="E211" s="859"/>
      <c r="F211" s="195"/>
      <c r="G211" s="106"/>
      <c r="H211" s="523"/>
      <c r="I211" s="387"/>
      <c r="J211" s="106"/>
      <c r="K211" s="387"/>
      <c r="L211" s="109"/>
      <c r="M211" s="233"/>
      <c r="P211" s="121"/>
      <c r="Q211" s="121"/>
      <c r="R211" s="121"/>
    </row>
    <row r="212" spans="3:18" x14ac:dyDescent="0.35">
      <c r="C212" s="89"/>
      <c r="D212" s="858"/>
      <c r="E212" s="859"/>
      <c r="F212" s="195"/>
      <c r="G212" s="106"/>
      <c r="H212" s="523"/>
      <c r="I212" s="387"/>
      <c r="J212" s="106"/>
      <c r="K212" s="387"/>
      <c r="L212" s="109"/>
      <c r="M212" s="233"/>
      <c r="P212" s="121"/>
      <c r="Q212" s="121"/>
      <c r="R212" s="121"/>
    </row>
    <row r="213" spans="3:18" x14ac:dyDescent="0.35">
      <c r="C213" s="89"/>
      <c r="D213" s="858"/>
      <c r="E213" s="859"/>
      <c r="F213" s="195"/>
      <c r="G213" s="106"/>
      <c r="H213" s="523"/>
      <c r="I213" s="387"/>
      <c r="J213" s="106"/>
      <c r="K213" s="387"/>
      <c r="L213" s="109"/>
      <c r="M213" s="233"/>
      <c r="P213" s="121"/>
      <c r="Q213" s="121"/>
      <c r="R213" s="121"/>
    </row>
    <row r="214" spans="3:18" x14ac:dyDescent="0.35">
      <c r="C214" s="89"/>
      <c r="D214" s="858"/>
      <c r="E214" s="859"/>
      <c r="F214" s="195"/>
      <c r="G214" s="106"/>
      <c r="H214" s="523"/>
      <c r="I214" s="387"/>
      <c r="J214" s="106"/>
      <c r="K214" s="387"/>
      <c r="L214" s="109"/>
      <c r="M214" s="233"/>
      <c r="P214" s="121"/>
      <c r="Q214" s="121"/>
      <c r="R214" s="121"/>
    </row>
    <row r="215" spans="3:18" x14ac:dyDescent="0.35">
      <c r="C215" s="89"/>
      <c r="D215" s="858"/>
      <c r="E215" s="859"/>
      <c r="F215" s="195"/>
      <c r="G215" s="106"/>
      <c r="H215" s="523"/>
      <c r="I215" s="387"/>
      <c r="J215" s="106"/>
      <c r="K215" s="387"/>
      <c r="L215" s="109"/>
      <c r="M215" s="233"/>
      <c r="P215" s="121"/>
      <c r="Q215" s="121"/>
      <c r="R215" s="121"/>
    </row>
    <row r="216" spans="3:18" x14ac:dyDescent="0.35">
      <c r="C216" s="89"/>
      <c r="D216" s="858"/>
      <c r="E216" s="859"/>
      <c r="F216" s="195"/>
      <c r="G216" s="106"/>
      <c r="H216" s="523"/>
      <c r="I216" s="387"/>
      <c r="J216" s="106"/>
      <c r="K216" s="387"/>
      <c r="L216" s="109"/>
      <c r="M216" s="233"/>
      <c r="P216" s="121"/>
      <c r="Q216" s="121"/>
      <c r="R216" s="121"/>
    </row>
    <row r="217" spans="3:18" x14ac:dyDescent="0.35">
      <c r="C217" s="89"/>
      <c r="D217" s="858"/>
      <c r="E217" s="859"/>
      <c r="F217" s="195"/>
      <c r="G217" s="106"/>
      <c r="H217" s="523"/>
      <c r="I217" s="387"/>
      <c r="J217" s="106"/>
      <c r="K217" s="387"/>
      <c r="L217" s="109"/>
      <c r="M217" s="233"/>
      <c r="P217" s="121"/>
      <c r="Q217" s="121"/>
      <c r="R217" s="121"/>
    </row>
    <row r="218" spans="3:18" x14ac:dyDescent="0.35">
      <c r="C218" s="89"/>
      <c r="D218" s="858"/>
      <c r="E218" s="859"/>
      <c r="F218" s="195"/>
      <c r="G218" s="106"/>
      <c r="H218" s="523"/>
      <c r="I218" s="387"/>
      <c r="J218" s="106"/>
      <c r="K218" s="387"/>
      <c r="L218" s="109"/>
      <c r="M218" s="233"/>
      <c r="P218" s="121"/>
      <c r="Q218" s="121"/>
      <c r="R218" s="121"/>
    </row>
    <row r="219" spans="3:18" x14ac:dyDescent="0.35">
      <c r="C219" s="89"/>
      <c r="D219" s="858"/>
      <c r="E219" s="859"/>
      <c r="F219" s="195"/>
      <c r="G219" s="106"/>
      <c r="H219" s="523"/>
      <c r="I219" s="387"/>
      <c r="J219" s="106"/>
      <c r="K219" s="387"/>
      <c r="L219" s="109"/>
      <c r="M219" s="233"/>
      <c r="P219" s="121"/>
      <c r="Q219" s="121"/>
      <c r="R219" s="121"/>
    </row>
    <row r="220" spans="3:18" x14ac:dyDescent="0.35">
      <c r="C220" s="89"/>
      <c r="D220" s="858"/>
      <c r="E220" s="859"/>
      <c r="F220" s="195"/>
      <c r="G220" s="106"/>
      <c r="H220" s="523"/>
      <c r="I220" s="387"/>
      <c r="J220" s="106"/>
      <c r="K220" s="387"/>
      <c r="L220" s="109"/>
      <c r="M220" s="233"/>
      <c r="P220" s="121"/>
      <c r="Q220" s="121"/>
      <c r="R220" s="121"/>
    </row>
    <row r="221" spans="3:18" x14ac:dyDescent="0.35">
      <c r="C221" s="89"/>
      <c r="D221" s="858"/>
      <c r="E221" s="859"/>
      <c r="F221" s="195"/>
      <c r="G221" s="106"/>
      <c r="H221" s="523"/>
      <c r="I221" s="387"/>
      <c r="J221" s="106"/>
      <c r="K221" s="387"/>
      <c r="L221" s="109"/>
      <c r="M221" s="233"/>
      <c r="P221" s="121"/>
      <c r="Q221" s="121"/>
      <c r="R221" s="121"/>
    </row>
    <row r="222" spans="3:18" x14ac:dyDescent="0.35">
      <c r="C222" s="89"/>
      <c r="D222" s="858"/>
      <c r="E222" s="859"/>
      <c r="F222" s="195"/>
      <c r="G222" s="106"/>
      <c r="H222" s="523"/>
      <c r="I222" s="387"/>
      <c r="J222" s="106"/>
      <c r="K222" s="387"/>
      <c r="L222" s="109"/>
      <c r="M222" s="233"/>
      <c r="P222" s="121"/>
      <c r="Q222" s="121"/>
      <c r="R222" s="121"/>
    </row>
    <row r="223" spans="3:18" x14ac:dyDescent="0.35">
      <c r="C223" s="89"/>
      <c r="D223" s="858"/>
      <c r="E223" s="859"/>
      <c r="F223" s="195"/>
      <c r="G223" s="106"/>
      <c r="H223" s="523"/>
      <c r="I223" s="387"/>
      <c r="J223" s="106"/>
      <c r="K223" s="387"/>
      <c r="L223" s="109"/>
      <c r="M223" s="233"/>
      <c r="P223" s="121"/>
      <c r="Q223" s="121"/>
      <c r="R223" s="121"/>
    </row>
    <row r="224" spans="3:18" x14ac:dyDescent="0.35">
      <c r="C224" s="89"/>
      <c r="D224" s="858"/>
      <c r="E224" s="859"/>
      <c r="F224" s="195"/>
      <c r="G224" s="106"/>
      <c r="H224" s="523"/>
      <c r="I224" s="387"/>
      <c r="J224" s="106"/>
      <c r="K224" s="387"/>
      <c r="L224" s="109"/>
      <c r="M224" s="233"/>
      <c r="P224" s="121"/>
      <c r="Q224" s="121"/>
      <c r="R224" s="121"/>
    </row>
    <row r="225" spans="3:18" x14ac:dyDescent="0.35">
      <c r="C225" s="89"/>
      <c r="D225" s="858"/>
      <c r="E225" s="859"/>
      <c r="F225" s="195"/>
      <c r="G225" s="106"/>
      <c r="H225" s="523"/>
      <c r="I225" s="387"/>
      <c r="J225" s="106"/>
      <c r="K225" s="387"/>
      <c r="L225" s="109"/>
      <c r="M225" s="233"/>
      <c r="P225" s="121"/>
      <c r="Q225" s="121"/>
      <c r="R225" s="121"/>
    </row>
    <row r="226" spans="3:18" x14ac:dyDescent="0.35">
      <c r="C226" s="89"/>
      <c r="D226" s="858"/>
      <c r="E226" s="859"/>
      <c r="F226" s="195"/>
      <c r="G226" s="106"/>
      <c r="H226" s="523"/>
      <c r="I226" s="387"/>
      <c r="J226" s="106"/>
      <c r="K226" s="387"/>
      <c r="L226" s="109"/>
      <c r="M226" s="233"/>
      <c r="P226" s="121"/>
      <c r="Q226" s="121"/>
      <c r="R226" s="121"/>
    </row>
    <row r="227" spans="3:18" x14ac:dyDescent="0.35">
      <c r="C227" s="89"/>
      <c r="D227" s="858"/>
      <c r="E227" s="859"/>
      <c r="F227" s="195"/>
      <c r="G227" s="106"/>
      <c r="H227" s="523"/>
      <c r="I227" s="387"/>
      <c r="J227" s="106"/>
      <c r="K227" s="387"/>
      <c r="L227" s="109"/>
      <c r="M227" s="233"/>
      <c r="P227" s="121"/>
      <c r="Q227" s="121"/>
      <c r="R227" s="121"/>
    </row>
    <row r="228" spans="3:18" x14ac:dyDescent="0.35">
      <c r="C228" s="89"/>
      <c r="D228" s="858"/>
      <c r="E228" s="859"/>
      <c r="F228" s="195"/>
      <c r="G228" s="106"/>
      <c r="H228" s="523"/>
      <c r="I228" s="387"/>
      <c r="J228" s="106"/>
      <c r="K228" s="387"/>
      <c r="L228" s="109"/>
      <c r="M228" s="233"/>
      <c r="P228" s="121"/>
      <c r="Q228" s="121"/>
      <c r="R228" s="121"/>
    </row>
    <row r="229" spans="3:18" x14ac:dyDescent="0.35">
      <c r="C229" s="89"/>
      <c r="D229" s="858"/>
      <c r="E229" s="859"/>
      <c r="F229" s="195"/>
      <c r="G229" s="106"/>
      <c r="H229" s="523"/>
      <c r="I229" s="387"/>
      <c r="J229" s="106"/>
      <c r="K229" s="387"/>
      <c r="L229" s="109"/>
      <c r="M229" s="233"/>
      <c r="P229" s="121"/>
      <c r="Q229" s="121"/>
      <c r="R229" s="121"/>
    </row>
    <row r="230" spans="3:18" x14ac:dyDescent="0.35">
      <c r="C230" s="89"/>
      <c r="D230" s="858"/>
      <c r="E230" s="859"/>
      <c r="F230" s="195"/>
      <c r="G230" s="106"/>
      <c r="H230" s="523"/>
      <c r="I230" s="387"/>
      <c r="J230" s="106"/>
      <c r="K230" s="387"/>
      <c r="L230" s="109"/>
      <c r="M230" s="233"/>
      <c r="P230" s="121"/>
      <c r="Q230" s="121"/>
      <c r="R230" s="121"/>
    </row>
    <row r="231" spans="3:18" x14ac:dyDescent="0.35">
      <c r="C231" s="89"/>
      <c r="D231" s="858"/>
      <c r="E231" s="859"/>
      <c r="F231" s="195"/>
      <c r="G231" s="106"/>
      <c r="H231" s="523"/>
      <c r="I231" s="387"/>
      <c r="J231" s="106"/>
      <c r="K231" s="387"/>
      <c r="L231" s="109"/>
      <c r="M231" s="233"/>
      <c r="P231" s="121"/>
      <c r="Q231" s="121"/>
      <c r="R231" s="121"/>
    </row>
    <row r="232" spans="3:18" x14ac:dyDescent="0.35">
      <c r="C232" s="89"/>
      <c r="D232" s="858"/>
      <c r="E232" s="859"/>
      <c r="F232" s="195"/>
      <c r="G232" s="106"/>
      <c r="H232" s="523"/>
      <c r="I232" s="387"/>
      <c r="J232" s="106"/>
      <c r="K232" s="387"/>
      <c r="L232" s="109"/>
      <c r="M232" s="233"/>
      <c r="P232" s="121"/>
      <c r="Q232" s="121"/>
      <c r="R232" s="121"/>
    </row>
    <row r="233" spans="3:18" x14ac:dyDescent="0.35">
      <c r="C233" s="89"/>
      <c r="D233" s="858"/>
      <c r="E233" s="859"/>
      <c r="F233" s="195"/>
      <c r="G233" s="106"/>
      <c r="H233" s="523"/>
      <c r="I233" s="387"/>
      <c r="J233" s="106"/>
      <c r="K233" s="387"/>
      <c r="L233" s="109"/>
      <c r="M233" s="233"/>
      <c r="P233" s="121"/>
      <c r="Q233" s="121"/>
      <c r="R233" s="121"/>
    </row>
    <row r="234" spans="3:18" x14ac:dyDescent="0.35">
      <c r="C234" s="89"/>
      <c r="D234" s="858"/>
      <c r="E234" s="859"/>
      <c r="F234" s="195"/>
      <c r="G234" s="106"/>
      <c r="H234" s="523"/>
      <c r="I234" s="387"/>
      <c r="J234" s="106"/>
      <c r="K234" s="387"/>
      <c r="L234" s="109"/>
      <c r="M234" s="233"/>
      <c r="P234" s="121"/>
      <c r="Q234" s="121"/>
      <c r="R234" s="121"/>
    </row>
    <row r="235" spans="3:18" x14ac:dyDescent="0.35">
      <c r="C235" s="89"/>
      <c r="D235" s="858"/>
      <c r="E235" s="859"/>
      <c r="F235" s="195"/>
      <c r="G235" s="106"/>
      <c r="H235" s="523"/>
      <c r="I235" s="387"/>
      <c r="J235" s="106"/>
      <c r="K235" s="387"/>
      <c r="L235" s="109"/>
      <c r="M235" s="233"/>
      <c r="P235" s="121"/>
      <c r="Q235" s="121"/>
      <c r="R235" s="121"/>
    </row>
    <row r="236" spans="3:18" x14ac:dyDescent="0.35">
      <c r="C236" s="89"/>
      <c r="D236" s="858"/>
      <c r="E236" s="859"/>
      <c r="F236" s="195"/>
      <c r="G236" s="106"/>
      <c r="H236" s="523"/>
      <c r="I236" s="387"/>
      <c r="J236" s="106"/>
      <c r="K236" s="387"/>
      <c r="L236" s="109"/>
      <c r="M236" s="233"/>
      <c r="P236" s="121"/>
      <c r="Q236" s="121"/>
      <c r="R236" s="121"/>
    </row>
    <row r="237" spans="3:18" x14ac:dyDescent="0.35">
      <c r="C237" s="89"/>
      <c r="D237" s="858"/>
      <c r="E237" s="859"/>
      <c r="F237" s="195"/>
      <c r="G237" s="106"/>
      <c r="H237" s="523"/>
      <c r="I237" s="387"/>
      <c r="J237" s="106"/>
      <c r="K237" s="387"/>
      <c r="L237" s="109"/>
      <c r="M237" s="233"/>
      <c r="P237" s="121"/>
      <c r="Q237" s="121"/>
      <c r="R237" s="121"/>
    </row>
    <row r="238" spans="3:18" x14ac:dyDescent="0.35">
      <c r="C238" s="89"/>
      <c r="D238" s="858"/>
      <c r="E238" s="859"/>
      <c r="F238" s="195"/>
      <c r="G238" s="106"/>
      <c r="H238" s="523"/>
      <c r="I238" s="387"/>
      <c r="J238" s="106"/>
      <c r="K238" s="387"/>
      <c r="L238" s="109"/>
      <c r="M238" s="233"/>
      <c r="P238" s="121"/>
      <c r="Q238" s="121"/>
      <c r="R238" s="121"/>
    </row>
    <row r="239" spans="3:18" x14ac:dyDescent="0.35">
      <c r="C239" s="89"/>
      <c r="D239" s="858"/>
      <c r="E239" s="859"/>
      <c r="F239" s="195"/>
      <c r="G239" s="106"/>
      <c r="H239" s="523"/>
      <c r="I239" s="387"/>
      <c r="J239" s="106"/>
      <c r="K239" s="387"/>
      <c r="L239" s="109"/>
      <c r="M239" s="233"/>
      <c r="P239" s="121"/>
      <c r="Q239" s="121"/>
      <c r="R239" s="121"/>
    </row>
    <row r="240" spans="3:18" x14ac:dyDescent="0.35">
      <c r="C240" s="89"/>
      <c r="D240" s="858"/>
      <c r="E240" s="859"/>
      <c r="F240" s="195"/>
      <c r="G240" s="106"/>
      <c r="H240" s="523"/>
      <c r="I240" s="387"/>
      <c r="J240" s="106"/>
      <c r="K240" s="387"/>
      <c r="L240" s="109"/>
      <c r="M240" s="233"/>
      <c r="P240" s="121"/>
      <c r="Q240" s="121"/>
      <c r="R240" s="121"/>
    </row>
    <row r="241" spans="3:18" x14ac:dyDescent="0.35">
      <c r="C241" s="89"/>
      <c r="D241" s="858"/>
      <c r="E241" s="859"/>
      <c r="F241" s="195"/>
      <c r="G241" s="106"/>
      <c r="H241" s="523"/>
      <c r="I241" s="387"/>
      <c r="J241" s="106"/>
      <c r="K241" s="387"/>
      <c r="L241" s="109"/>
      <c r="M241" s="233"/>
      <c r="P241" s="121"/>
      <c r="Q241" s="121"/>
      <c r="R241" s="121"/>
    </row>
    <row r="242" spans="3:18" x14ac:dyDescent="0.35">
      <c r="C242" s="89"/>
      <c r="D242" s="858"/>
      <c r="E242" s="859"/>
      <c r="F242" s="195"/>
      <c r="G242" s="106"/>
      <c r="H242" s="523"/>
      <c r="I242" s="387"/>
      <c r="J242" s="106"/>
      <c r="K242" s="387"/>
      <c r="L242" s="109"/>
      <c r="M242" s="233"/>
      <c r="P242" s="121"/>
      <c r="Q242" s="121"/>
      <c r="R242" s="121"/>
    </row>
    <row r="243" spans="3:18" x14ac:dyDescent="0.35">
      <c r="C243" s="89"/>
      <c r="D243" s="858"/>
      <c r="E243" s="859"/>
      <c r="F243" s="195"/>
      <c r="G243" s="106"/>
      <c r="H243" s="523"/>
      <c r="I243" s="387"/>
      <c r="J243" s="106"/>
      <c r="K243" s="387"/>
      <c r="L243" s="109"/>
      <c r="M243" s="233"/>
      <c r="P243" s="121"/>
      <c r="Q243" s="121"/>
      <c r="R243" s="121"/>
    </row>
    <row r="244" spans="3:18" x14ac:dyDescent="0.35">
      <c r="C244" s="89"/>
      <c r="D244" s="858"/>
      <c r="E244" s="859"/>
      <c r="F244" s="195"/>
      <c r="G244" s="106"/>
      <c r="H244" s="523"/>
      <c r="I244" s="387"/>
      <c r="J244" s="106"/>
      <c r="K244" s="387"/>
      <c r="L244" s="109"/>
      <c r="M244" s="233"/>
      <c r="P244" s="121"/>
      <c r="Q244" s="121"/>
      <c r="R244" s="121"/>
    </row>
    <row r="245" spans="3:18" x14ac:dyDescent="0.35">
      <c r="C245" s="89"/>
      <c r="D245" s="858"/>
      <c r="E245" s="859"/>
      <c r="F245" s="195"/>
      <c r="G245" s="106"/>
      <c r="H245" s="523"/>
      <c r="I245" s="387"/>
      <c r="J245" s="106"/>
      <c r="K245" s="387"/>
      <c r="L245" s="109"/>
      <c r="M245" s="233"/>
      <c r="P245" s="121"/>
      <c r="Q245" s="121"/>
      <c r="R245" s="121"/>
    </row>
    <row r="246" spans="3:18" x14ac:dyDescent="0.35">
      <c r="C246" s="89"/>
      <c r="D246" s="858"/>
      <c r="E246" s="859"/>
      <c r="F246" s="195"/>
      <c r="G246" s="106"/>
      <c r="H246" s="523"/>
      <c r="I246" s="387"/>
      <c r="J246" s="106"/>
      <c r="K246" s="387"/>
      <c r="L246" s="109"/>
      <c r="M246" s="233"/>
      <c r="P246" s="121"/>
      <c r="Q246" s="121"/>
      <c r="R246" s="121"/>
    </row>
    <row r="247" spans="3:18" x14ac:dyDescent="0.35">
      <c r="C247" s="89"/>
      <c r="D247" s="858"/>
      <c r="E247" s="859"/>
      <c r="F247" s="195"/>
      <c r="G247" s="106"/>
      <c r="H247" s="523"/>
      <c r="I247" s="387"/>
      <c r="J247" s="106"/>
      <c r="K247" s="387"/>
      <c r="L247" s="109"/>
      <c r="M247" s="233"/>
      <c r="P247" s="121"/>
      <c r="Q247" s="121"/>
      <c r="R247" s="121"/>
    </row>
    <row r="248" spans="3:18" x14ac:dyDescent="0.35">
      <c r="C248" s="89"/>
      <c r="D248" s="858"/>
      <c r="E248" s="859"/>
      <c r="F248" s="195"/>
      <c r="G248" s="106"/>
      <c r="H248" s="523"/>
      <c r="I248" s="387"/>
      <c r="J248" s="106"/>
      <c r="K248" s="387"/>
      <c r="L248" s="109"/>
      <c r="M248" s="233"/>
      <c r="P248" s="121"/>
      <c r="Q248" s="121"/>
      <c r="R248" s="121"/>
    </row>
    <row r="249" spans="3:18" x14ac:dyDescent="0.35">
      <c r="C249" s="89"/>
      <c r="D249" s="858"/>
      <c r="E249" s="859"/>
      <c r="F249" s="195"/>
      <c r="G249" s="106"/>
      <c r="H249" s="523"/>
      <c r="I249" s="387"/>
      <c r="J249" s="106"/>
      <c r="K249" s="387"/>
      <c r="L249" s="109"/>
      <c r="M249" s="233"/>
      <c r="P249" s="121"/>
      <c r="Q249" s="121"/>
      <c r="R249" s="121"/>
    </row>
    <row r="250" spans="3:18" x14ac:dyDescent="0.35">
      <c r="C250" s="89"/>
      <c r="D250" s="858"/>
      <c r="E250" s="859"/>
      <c r="F250" s="195"/>
      <c r="G250" s="106"/>
      <c r="H250" s="523"/>
      <c r="I250" s="387"/>
      <c r="J250" s="106"/>
      <c r="K250" s="387"/>
      <c r="L250" s="109"/>
      <c r="M250" s="233"/>
      <c r="P250" s="121"/>
      <c r="Q250" s="121"/>
      <c r="R250" s="121"/>
    </row>
    <row r="251" spans="3:18" x14ac:dyDescent="0.35">
      <c r="C251" s="89"/>
      <c r="D251" s="858"/>
      <c r="E251" s="859"/>
      <c r="F251" s="195"/>
      <c r="G251" s="106"/>
      <c r="H251" s="523"/>
      <c r="I251" s="387"/>
      <c r="J251" s="106"/>
      <c r="K251" s="387"/>
      <c r="L251" s="109"/>
      <c r="M251" s="233"/>
      <c r="P251" s="121"/>
      <c r="Q251" s="121"/>
      <c r="R251" s="121"/>
    </row>
    <row r="252" spans="3:18" x14ac:dyDescent="0.35">
      <c r="C252" s="89"/>
      <c r="D252" s="858"/>
      <c r="E252" s="859"/>
      <c r="F252" s="195"/>
      <c r="G252" s="106"/>
      <c r="H252" s="523"/>
      <c r="I252" s="387"/>
      <c r="J252" s="106"/>
      <c r="K252" s="387"/>
      <c r="L252" s="109"/>
      <c r="M252" s="233"/>
      <c r="P252" s="121"/>
      <c r="Q252" s="121"/>
      <c r="R252" s="121"/>
    </row>
    <row r="253" spans="3:18" x14ac:dyDescent="0.35">
      <c r="C253" s="89"/>
      <c r="D253" s="858"/>
      <c r="E253" s="859"/>
      <c r="F253" s="195"/>
      <c r="G253" s="106"/>
      <c r="H253" s="523"/>
      <c r="I253" s="387"/>
      <c r="J253" s="106"/>
      <c r="K253" s="387"/>
      <c r="L253" s="109"/>
      <c r="M253" s="233"/>
      <c r="P253" s="121"/>
      <c r="Q253" s="121"/>
      <c r="R253" s="121"/>
    </row>
    <row r="254" spans="3:18" x14ac:dyDescent="0.35">
      <c r="C254" s="89"/>
      <c r="D254" s="858"/>
      <c r="E254" s="859"/>
      <c r="F254" s="195"/>
      <c r="G254" s="106"/>
      <c r="H254" s="523"/>
      <c r="I254" s="387"/>
      <c r="J254" s="106"/>
      <c r="K254" s="387"/>
      <c r="L254" s="109"/>
      <c r="M254" s="233"/>
      <c r="P254" s="121"/>
      <c r="Q254" s="121"/>
      <c r="R254" s="121"/>
    </row>
    <row r="255" spans="3:18" x14ac:dyDescent="0.35">
      <c r="C255" s="89"/>
      <c r="D255" s="858"/>
      <c r="E255" s="859"/>
      <c r="F255" s="195"/>
      <c r="G255" s="106"/>
      <c r="H255" s="523"/>
      <c r="I255" s="387"/>
      <c r="J255" s="106"/>
      <c r="K255" s="387"/>
      <c r="L255" s="109"/>
      <c r="M255" s="233"/>
      <c r="P255" s="121"/>
      <c r="Q255" s="121"/>
      <c r="R255" s="121"/>
    </row>
    <row r="256" spans="3:18" x14ac:dyDescent="0.35">
      <c r="C256" s="89"/>
      <c r="D256" s="858"/>
      <c r="E256" s="859"/>
      <c r="F256" s="195"/>
      <c r="G256" s="106"/>
      <c r="H256" s="523"/>
      <c r="I256" s="387"/>
      <c r="J256" s="106"/>
      <c r="K256" s="387"/>
      <c r="L256" s="109"/>
      <c r="M256" s="233"/>
      <c r="P256" s="121"/>
      <c r="Q256" s="121"/>
      <c r="R256" s="121"/>
    </row>
    <row r="257" spans="3:18" x14ac:dyDescent="0.35">
      <c r="C257" s="89"/>
      <c r="D257" s="858"/>
      <c r="E257" s="859"/>
      <c r="F257" s="195"/>
      <c r="G257" s="106"/>
      <c r="H257" s="523"/>
      <c r="I257" s="387"/>
      <c r="J257" s="106"/>
      <c r="K257" s="387"/>
      <c r="L257" s="109"/>
      <c r="M257" s="233"/>
      <c r="P257" s="121"/>
      <c r="Q257" s="121"/>
      <c r="R257" s="121"/>
    </row>
    <row r="258" spans="3:18" x14ac:dyDescent="0.35">
      <c r="C258" s="89"/>
      <c r="D258" s="858"/>
      <c r="E258" s="859"/>
      <c r="F258" s="195"/>
      <c r="G258" s="106"/>
      <c r="H258" s="523"/>
      <c r="I258" s="387"/>
      <c r="J258" s="106"/>
      <c r="K258" s="387"/>
      <c r="L258" s="109"/>
      <c r="M258" s="233"/>
      <c r="P258" s="121"/>
      <c r="Q258" s="121"/>
      <c r="R258" s="121"/>
    </row>
    <row r="259" spans="3:18" x14ac:dyDescent="0.35">
      <c r="C259" s="89"/>
      <c r="D259" s="858"/>
      <c r="E259" s="859"/>
      <c r="F259" s="195"/>
      <c r="G259" s="106"/>
      <c r="H259" s="523"/>
      <c r="I259" s="387"/>
      <c r="J259" s="106"/>
      <c r="K259" s="387"/>
      <c r="L259" s="109"/>
      <c r="M259" s="233"/>
      <c r="P259" s="121"/>
      <c r="Q259" s="121"/>
      <c r="R259" s="121"/>
    </row>
    <row r="260" spans="3:18" x14ac:dyDescent="0.35">
      <c r="C260" s="89"/>
      <c r="D260" s="858"/>
      <c r="E260" s="859"/>
      <c r="F260" s="195"/>
      <c r="G260" s="106"/>
      <c r="H260" s="523"/>
      <c r="I260" s="387"/>
      <c r="J260" s="106"/>
      <c r="K260" s="387"/>
      <c r="L260" s="109"/>
      <c r="M260" s="233"/>
      <c r="P260" s="121"/>
      <c r="Q260" s="121"/>
      <c r="R260" s="121"/>
    </row>
    <row r="261" spans="3:18" x14ac:dyDescent="0.35">
      <c r="C261" s="89"/>
      <c r="D261" s="858"/>
      <c r="E261" s="859"/>
      <c r="F261" s="195"/>
      <c r="G261" s="106"/>
      <c r="H261" s="523"/>
      <c r="I261" s="387"/>
      <c r="J261" s="106"/>
      <c r="K261" s="387"/>
      <c r="L261" s="109"/>
      <c r="M261" s="233"/>
      <c r="P261" s="121"/>
      <c r="Q261" s="121"/>
      <c r="R261" s="121"/>
    </row>
    <row r="262" spans="3:18" x14ac:dyDescent="0.35">
      <c r="C262" s="89"/>
      <c r="D262" s="858"/>
      <c r="E262" s="859"/>
      <c r="F262" s="195"/>
      <c r="G262" s="106"/>
      <c r="H262" s="523"/>
      <c r="I262" s="387"/>
      <c r="J262" s="106"/>
      <c r="K262" s="387"/>
      <c r="L262" s="109"/>
      <c r="M262" s="233"/>
      <c r="P262" s="121"/>
      <c r="Q262" s="121"/>
      <c r="R262" s="121"/>
    </row>
    <row r="263" spans="3:18" x14ac:dyDescent="0.35">
      <c r="C263" s="89"/>
      <c r="D263" s="858"/>
      <c r="E263" s="859"/>
      <c r="F263" s="195"/>
      <c r="G263" s="106"/>
      <c r="H263" s="523"/>
      <c r="I263" s="387"/>
      <c r="J263" s="106"/>
      <c r="K263" s="387"/>
      <c r="L263" s="109"/>
      <c r="M263" s="233"/>
      <c r="P263" s="121"/>
      <c r="Q263" s="121"/>
      <c r="R263" s="121"/>
    </row>
    <row r="264" spans="3:18" x14ac:dyDescent="0.35">
      <c r="C264" s="89"/>
      <c r="D264" s="858"/>
      <c r="E264" s="859"/>
      <c r="F264" s="195"/>
      <c r="G264" s="106"/>
      <c r="H264" s="523"/>
      <c r="I264" s="387"/>
      <c r="J264" s="106"/>
      <c r="K264" s="387"/>
      <c r="L264" s="109"/>
      <c r="M264" s="233"/>
      <c r="P264" s="121"/>
      <c r="Q264" s="121"/>
      <c r="R264" s="121"/>
    </row>
    <row r="265" spans="3:18" x14ac:dyDescent="0.35">
      <c r="C265" s="89"/>
      <c r="D265" s="858"/>
      <c r="E265" s="859"/>
      <c r="F265" s="195"/>
      <c r="G265" s="106"/>
      <c r="H265" s="523"/>
      <c r="I265" s="387"/>
      <c r="J265" s="106"/>
      <c r="K265" s="387"/>
      <c r="L265" s="109"/>
      <c r="M265" s="233"/>
      <c r="P265" s="121"/>
      <c r="Q265" s="121"/>
      <c r="R265" s="121"/>
    </row>
    <row r="266" spans="3:18" x14ac:dyDescent="0.35">
      <c r="C266" s="89"/>
      <c r="D266" s="858"/>
      <c r="E266" s="859"/>
      <c r="F266" s="195"/>
      <c r="G266" s="106"/>
      <c r="H266" s="523"/>
      <c r="I266" s="387"/>
      <c r="J266" s="106"/>
      <c r="K266" s="387"/>
      <c r="L266" s="109"/>
      <c r="M266" s="233"/>
      <c r="P266" s="121"/>
      <c r="Q266" s="121"/>
      <c r="R266" s="121"/>
    </row>
    <row r="267" spans="3:18" x14ac:dyDescent="0.35">
      <c r="C267" s="89"/>
      <c r="D267" s="858"/>
      <c r="E267" s="859"/>
      <c r="F267" s="195"/>
      <c r="G267" s="106"/>
      <c r="H267" s="523"/>
      <c r="I267" s="387"/>
      <c r="J267" s="106"/>
      <c r="K267" s="387"/>
      <c r="L267" s="109"/>
      <c r="M267" s="233"/>
      <c r="P267" s="121"/>
      <c r="Q267" s="121"/>
      <c r="R267" s="121"/>
    </row>
    <row r="268" spans="3:18" x14ac:dyDescent="0.35">
      <c r="C268" s="89"/>
      <c r="D268" s="858"/>
      <c r="E268" s="859"/>
      <c r="F268" s="195"/>
      <c r="G268" s="106"/>
      <c r="H268" s="523"/>
      <c r="I268" s="387"/>
      <c r="J268" s="106"/>
      <c r="K268" s="387"/>
      <c r="L268" s="109"/>
      <c r="M268" s="233"/>
      <c r="P268" s="121"/>
      <c r="Q268" s="121"/>
      <c r="R268" s="121"/>
    </row>
    <row r="269" spans="3:18" x14ac:dyDescent="0.35">
      <c r="C269" s="89"/>
      <c r="D269" s="858"/>
      <c r="E269" s="859"/>
      <c r="F269" s="195"/>
      <c r="G269" s="106"/>
      <c r="H269" s="523"/>
      <c r="I269" s="387"/>
      <c r="J269" s="106"/>
      <c r="K269" s="387"/>
      <c r="L269" s="109"/>
      <c r="M269" s="233"/>
      <c r="P269" s="121"/>
      <c r="Q269" s="121"/>
      <c r="R269" s="121"/>
    </row>
    <row r="270" spans="3:18" x14ac:dyDescent="0.35">
      <c r="C270" s="89"/>
      <c r="D270" s="858"/>
      <c r="E270" s="859"/>
      <c r="F270" s="195"/>
      <c r="G270" s="106"/>
      <c r="H270" s="523"/>
      <c r="I270" s="387"/>
      <c r="J270" s="106"/>
      <c r="K270" s="387"/>
      <c r="L270" s="109"/>
      <c r="M270" s="233"/>
      <c r="P270" s="121"/>
      <c r="Q270" s="121"/>
      <c r="R270" s="121"/>
    </row>
    <row r="271" spans="3:18" x14ac:dyDescent="0.35">
      <c r="C271" s="89"/>
      <c r="D271" s="858"/>
      <c r="E271" s="859"/>
      <c r="F271" s="195"/>
      <c r="G271" s="106"/>
      <c r="H271" s="523"/>
      <c r="I271" s="387"/>
      <c r="J271" s="106"/>
      <c r="K271" s="387"/>
      <c r="L271" s="109"/>
      <c r="M271" s="233"/>
      <c r="P271" s="121"/>
      <c r="Q271" s="121"/>
      <c r="R271" s="121"/>
    </row>
    <row r="272" spans="3:18" x14ac:dyDescent="0.35">
      <c r="C272" s="89"/>
      <c r="D272" s="858"/>
      <c r="E272" s="859"/>
      <c r="F272" s="195"/>
      <c r="G272" s="106"/>
      <c r="H272" s="523"/>
      <c r="I272" s="387"/>
      <c r="J272" s="106"/>
      <c r="K272" s="387"/>
      <c r="L272" s="109"/>
      <c r="M272" s="233"/>
      <c r="P272" s="121"/>
      <c r="Q272" s="121"/>
      <c r="R272" s="121"/>
    </row>
    <row r="273" spans="3:18" x14ac:dyDescent="0.35">
      <c r="C273" s="89"/>
      <c r="D273" s="858"/>
      <c r="E273" s="859"/>
      <c r="F273" s="195"/>
      <c r="G273" s="106"/>
      <c r="H273" s="523"/>
      <c r="I273" s="387"/>
      <c r="J273" s="106"/>
      <c r="K273" s="387"/>
      <c r="L273" s="109"/>
      <c r="M273" s="233"/>
      <c r="P273" s="121"/>
      <c r="Q273" s="121"/>
      <c r="R273" s="121"/>
    </row>
    <row r="274" spans="3:18" x14ac:dyDescent="0.35">
      <c r="C274" s="89"/>
      <c r="D274" s="858"/>
      <c r="E274" s="859"/>
      <c r="F274" s="195"/>
      <c r="G274" s="106"/>
      <c r="H274" s="523"/>
      <c r="I274" s="387"/>
      <c r="J274" s="106"/>
      <c r="K274" s="387"/>
      <c r="L274" s="109"/>
      <c r="M274" s="233"/>
      <c r="P274" s="121"/>
      <c r="Q274" s="121"/>
      <c r="R274" s="121"/>
    </row>
    <row r="275" spans="3:18" x14ac:dyDescent="0.35">
      <c r="C275" s="89"/>
      <c r="D275" s="858"/>
      <c r="E275" s="859"/>
      <c r="F275" s="195"/>
      <c r="G275" s="106"/>
      <c r="H275" s="523"/>
      <c r="I275" s="387"/>
      <c r="J275" s="106"/>
      <c r="K275" s="387"/>
      <c r="L275" s="109"/>
      <c r="M275" s="233"/>
      <c r="P275" s="121"/>
      <c r="Q275" s="121"/>
      <c r="R275" s="121"/>
    </row>
    <row r="276" spans="3:18" x14ac:dyDescent="0.35">
      <c r="C276" s="89"/>
      <c r="D276" s="858"/>
      <c r="E276" s="859"/>
      <c r="F276" s="195"/>
      <c r="G276" s="106"/>
      <c r="H276" s="523"/>
      <c r="I276" s="387"/>
      <c r="J276" s="106"/>
      <c r="K276" s="387"/>
      <c r="L276" s="109"/>
      <c r="M276" s="233"/>
      <c r="P276" s="121"/>
      <c r="Q276" s="121"/>
      <c r="R276" s="121"/>
    </row>
    <row r="277" spans="3:18" x14ac:dyDescent="0.35">
      <c r="C277" s="89"/>
      <c r="D277" s="858"/>
      <c r="E277" s="859"/>
      <c r="F277" s="195"/>
      <c r="G277" s="106"/>
      <c r="H277" s="523"/>
      <c r="I277" s="387"/>
      <c r="J277" s="106"/>
      <c r="K277" s="387"/>
      <c r="L277" s="109"/>
      <c r="M277" s="233"/>
      <c r="P277" s="121"/>
      <c r="Q277" s="121"/>
      <c r="R277" s="121"/>
    </row>
    <row r="278" spans="3:18" x14ac:dyDescent="0.35">
      <c r="C278" s="89"/>
      <c r="D278" s="858"/>
      <c r="E278" s="859"/>
      <c r="F278" s="195"/>
      <c r="G278" s="106"/>
      <c r="H278" s="523"/>
      <c r="I278" s="387"/>
      <c r="J278" s="106"/>
      <c r="K278" s="387"/>
      <c r="L278" s="109"/>
      <c r="M278" s="233"/>
      <c r="P278" s="121"/>
      <c r="Q278" s="121"/>
      <c r="R278" s="121"/>
    </row>
    <row r="279" spans="3:18" x14ac:dyDescent="0.35">
      <c r="C279" s="89"/>
      <c r="D279" s="858"/>
      <c r="E279" s="859"/>
      <c r="F279" s="195"/>
      <c r="G279" s="106"/>
      <c r="H279" s="523"/>
      <c r="I279" s="387"/>
      <c r="J279" s="106"/>
      <c r="K279" s="387"/>
      <c r="L279" s="109"/>
      <c r="M279" s="233"/>
      <c r="P279" s="121"/>
      <c r="Q279" s="121"/>
      <c r="R279" s="121"/>
    </row>
    <row r="280" spans="3:18" x14ac:dyDescent="0.35">
      <c r="C280" s="89"/>
      <c r="D280" s="858"/>
      <c r="E280" s="859"/>
      <c r="F280" s="195"/>
      <c r="G280" s="106"/>
      <c r="H280" s="523"/>
      <c r="I280" s="387"/>
      <c r="J280" s="106"/>
      <c r="K280" s="387"/>
      <c r="L280" s="109"/>
      <c r="M280" s="233"/>
      <c r="P280" s="121"/>
      <c r="Q280" s="121"/>
      <c r="R280" s="121"/>
    </row>
    <row r="281" spans="3:18" x14ac:dyDescent="0.35">
      <c r="C281" s="89"/>
      <c r="D281" s="858"/>
      <c r="E281" s="859"/>
      <c r="F281" s="195"/>
      <c r="G281" s="106"/>
      <c r="H281" s="523"/>
      <c r="I281" s="387"/>
      <c r="J281" s="106"/>
      <c r="K281" s="387"/>
      <c r="L281" s="109"/>
      <c r="M281" s="233"/>
      <c r="P281" s="121"/>
      <c r="Q281" s="121"/>
      <c r="R281" s="121"/>
    </row>
    <row r="282" spans="3:18" x14ac:dyDescent="0.35">
      <c r="C282" s="89"/>
      <c r="D282" s="858"/>
      <c r="E282" s="859"/>
      <c r="F282" s="195"/>
      <c r="G282" s="106"/>
      <c r="H282" s="523"/>
      <c r="I282" s="387"/>
      <c r="J282" s="106"/>
      <c r="K282" s="387"/>
      <c r="L282" s="109"/>
      <c r="M282" s="233"/>
      <c r="P282" s="121"/>
      <c r="Q282" s="121"/>
      <c r="R282" s="121"/>
    </row>
    <row r="283" spans="3:18" x14ac:dyDescent="0.35">
      <c r="C283" s="89"/>
      <c r="D283" s="858"/>
      <c r="E283" s="859"/>
      <c r="F283" s="195"/>
      <c r="G283" s="106"/>
      <c r="H283" s="523"/>
      <c r="I283" s="387"/>
      <c r="J283" s="106"/>
      <c r="K283" s="387"/>
      <c r="L283" s="109"/>
      <c r="M283" s="233"/>
      <c r="P283" s="121"/>
      <c r="Q283" s="121"/>
      <c r="R283" s="121"/>
    </row>
    <row r="284" spans="3:18" x14ac:dyDescent="0.35">
      <c r="C284" s="89"/>
      <c r="D284" s="858"/>
      <c r="E284" s="859"/>
      <c r="F284" s="195"/>
      <c r="G284" s="106"/>
      <c r="H284" s="523"/>
      <c r="I284" s="387"/>
      <c r="J284" s="106"/>
      <c r="K284" s="387"/>
      <c r="L284" s="109"/>
      <c r="M284" s="233"/>
      <c r="P284" s="121"/>
      <c r="Q284" s="121"/>
      <c r="R284" s="121"/>
    </row>
    <row r="285" spans="3:18" x14ac:dyDescent="0.35">
      <c r="C285" s="89"/>
      <c r="D285" s="858"/>
      <c r="E285" s="859"/>
      <c r="F285" s="195"/>
      <c r="G285" s="106"/>
      <c r="H285" s="523"/>
      <c r="I285" s="387"/>
      <c r="J285" s="106"/>
      <c r="K285" s="387"/>
      <c r="L285" s="109"/>
      <c r="M285" s="233"/>
      <c r="P285" s="121"/>
      <c r="Q285" s="121"/>
      <c r="R285" s="121"/>
    </row>
    <row r="286" spans="3:18" x14ac:dyDescent="0.35">
      <c r="C286" s="89"/>
      <c r="D286" s="858"/>
      <c r="E286" s="859"/>
      <c r="F286" s="195"/>
      <c r="G286" s="106"/>
      <c r="H286" s="523"/>
      <c r="I286" s="387"/>
      <c r="J286" s="106"/>
      <c r="K286" s="387"/>
      <c r="L286" s="109"/>
      <c r="M286" s="233"/>
      <c r="P286" s="121"/>
      <c r="Q286" s="121"/>
      <c r="R286" s="121"/>
    </row>
    <row r="287" spans="3:18" x14ac:dyDescent="0.35">
      <c r="C287" s="89"/>
      <c r="D287" s="858"/>
      <c r="E287" s="859"/>
      <c r="F287" s="195"/>
      <c r="G287" s="106"/>
      <c r="H287" s="523"/>
      <c r="I287" s="387"/>
      <c r="J287" s="106"/>
      <c r="K287" s="387"/>
      <c r="L287" s="109"/>
      <c r="M287" s="233"/>
    </row>
    <row r="288" spans="3:18" ht="30" customHeight="1" x14ac:dyDescent="0.35"/>
    <row r="289" spans="3:25" ht="30" customHeight="1" x14ac:dyDescent="0.35">
      <c r="C289" s="29" t="s">
        <v>4883</v>
      </c>
      <c r="G289" s="170" t="s">
        <v>4306</v>
      </c>
      <c r="Y289" s="55"/>
    </row>
    <row r="290" spans="3:25" ht="40.5" customHeight="1" x14ac:dyDescent="0.35">
      <c r="C290" s="864" t="s">
        <v>8305</v>
      </c>
      <c r="D290" s="864"/>
      <c r="E290" s="864"/>
      <c r="F290" s="864"/>
      <c r="M290" s="121"/>
      <c r="N290" s="121"/>
      <c r="O290" s="121"/>
      <c r="P290" s="121"/>
      <c r="Q290" s="121"/>
      <c r="Y290" s="55"/>
    </row>
    <row r="291" spans="3:25" x14ac:dyDescent="0.35">
      <c r="C291" s="498" t="str">
        <f ca="1">IF(ISERROR(Z66),"",IF(Z66&gt;0,Z69,""))</f>
        <v/>
      </c>
      <c r="M291" s="121"/>
      <c r="N291" s="121"/>
      <c r="O291" s="121"/>
      <c r="P291" s="121"/>
      <c r="Q291" s="121"/>
      <c r="Y291" s="55"/>
    </row>
    <row r="292" spans="3:25" ht="119" customHeight="1" x14ac:dyDescent="0.35">
      <c r="C292" s="717" t="s">
        <v>8923</v>
      </c>
      <c r="D292" s="717" t="s">
        <v>8816</v>
      </c>
      <c r="E292" s="717" t="s">
        <v>8924</v>
      </c>
      <c r="F292" s="717" t="s">
        <v>9148</v>
      </c>
      <c r="G292" s="716" t="s">
        <v>4150</v>
      </c>
      <c r="H292" s="716" t="s">
        <v>3814</v>
      </c>
      <c r="I292" s="716" t="s">
        <v>3884</v>
      </c>
      <c r="J292" s="716" t="s">
        <v>9145</v>
      </c>
      <c r="K292" s="717" t="s">
        <v>9146</v>
      </c>
      <c r="L292" s="717" t="s">
        <v>9147</v>
      </c>
      <c r="O292" s="121"/>
      <c r="P292" s="121"/>
      <c r="Q292" s="121"/>
      <c r="Y292" s="55"/>
    </row>
    <row r="293" spans="3:25" x14ac:dyDescent="0.35">
      <c r="C293" s="89"/>
      <c r="D293" s="89"/>
      <c r="E293" s="525" t="str">
        <f>IF(ISBLANK($D293),"",IF($D293="Calculation Methodology 2 [98.233(f)(2)]","No","Yes"))</f>
        <v/>
      </c>
      <c r="F293" s="106"/>
      <c r="G293" s="106"/>
      <c r="H293" s="387"/>
      <c r="I293" s="109"/>
      <c r="J293" s="233"/>
      <c r="K293" s="109"/>
      <c r="L293" s="109"/>
      <c r="O293" s="121"/>
      <c r="P293" s="121"/>
      <c r="Q293" s="121"/>
      <c r="Y293" s="55"/>
    </row>
    <row r="294" spans="3:25" x14ac:dyDescent="0.35">
      <c r="C294" s="89"/>
      <c r="D294" s="89"/>
      <c r="E294" s="525" t="str">
        <f t="shared" ref="E294:E357" si="0">IF(ISBLANK($D294),"",IF($D294="Calculation Methodology 2 [98.233(f)(2)]","No","Yes"))</f>
        <v/>
      </c>
      <c r="F294" s="106"/>
      <c r="G294" s="106"/>
      <c r="H294" s="387"/>
      <c r="I294" s="109"/>
      <c r="J294" s="233"/>
      <c r="K294" s="109"/>
      <c r="L294" s="109"/>
      <c r="O294" s="121"/>
      <c r="P294" s="121"/>
      <c r="Q294" s="121"/>
      <c r="Y294" s="55"/>
    </row>
    <row r="295" spans="3:25" x14ac:dyDescent="0.35">
      <c r="C295" s="89"/>
      <c r="D295" s="89"/>
      <c r="E295" s="525" t="str">
        <f t="shared" si="0"/>
        <v/>
      </c>
      <c r="F295" s="106"/>
      <c r="G295" s="106"/>
      <c r="H295" s="387"/>
      <c r="I295" s="109"/>
      <c r="J295" s="233"/>
      <c r="K295" s="109"/>
      <c r="L295" s="109"/>
      <c r="O295" s="121"/>
      <c r="P295" s="121"/>
      <c r="Q295" s="121"/>
      <c r="Y295" s="55"/>
    </row>
    <row r="296" spans="3:25" x14ac:dyDescent="0.35">
      <c r="C296" s="89"/>
      <c r="D296" s="89"/>
      <c r="E296" s="525" t="str">
        <f t="shared" si="0"/>
        <v/>
      </c>
      <c r="F296" s="106"/>
      <c r="G296" s="106"/>
      <c r="H296" s="387"/>
      <c r="I296" s="109"/>
      <c r="J296" s="233"/>
      <c r="K296" s="109"/>
      <c r="L296" s="109"/>
      <c r="O296" s="121"/>
      <c r="P296" s="121"/>
      <c r="Q296" s="121"/>
      <c r="Y296" s="55"/>
    </row>
    <row r="297" spans="3:25" x14ac:dyDescent="0.35">
      <c r="C297" s="89"/>
      <c r="D297" s="89"/>
      <c r="E297" s="525" t="str">
        <f t="shared" si="0"/>
        <v/>
      </c>
      <c r="F297" s="106"/>
      <c r="G297" s="106"/>
      <c r="H297" s="387"/>
      <c r="I297" s="109"/>
      <c r="J297" s="233"/>
      <c r="K297" s="109"/>
      <c r="L297" s="109"/>
      <c r="O297" s="121"/>
      <c r="P297" s="121"/>
      <c r="Q297" s="121"/>
      <c r="Y297" s="55"/>
    </row>
    <row r="298" spans="3:25" x14ac:dyDescent="0.35">
      <c r="C298" s="89"/>
      <c r="D298" s="89"/>
      <c r="E298" s="525" t="str">
        <f t="shared" si="0"/>
        <v/>
      </c>
      <c r="F298" s="106"/>
      <c r="G298" s="106"/>
      <c r="H298" s="387"/>
      <c r="I298" s="109"/>
      <c r="J298" s="233"/>
      <c r="K298" s="109"/>
      <c r="L298" s="109"/>
      <c r="O298" s="121"/>
      <c r="P298" s="121"/>
      <c r="Q298" s="121"/>
      <c r="Y298" s="55"/>
    </row>
    <row r="299" spans="3:25" x14ac:dyDescent="0.35">
      <c r="C299" s="89"/>
      <c r="D299" s="89"/>
      <c r="E299" s="525" t="str">
        <f t="shared" si="0"/>
        <v/>
      </c>
      <c r="F299" s="106"/>
      <c r="G299" s="106"/>
      <c r="H299" s="387"/>
      <c r="I299" s="109"/>
      <c r="J299" s="233"/>
      <c r="K299" s="109"/>
      <c r="L299" s="109"/>
      <c r="O299" s="121"/>
      <c r="P299" s="121"/>
      <c r="Q299" s="121"/>
      <c r="Y299" s="55"/>
    </row>
    <row r="300" spans="3:25" x14ac:dyDescent="0.35">
      <c r="C300" s="89"/>
      <c r="D300" s="89"/>
      <c r="E300" s="525" t="str">
        <f t="shared" si="0"/>
        <v/>
      </c>
      <c r="F300" s="106"/>
      <c r="G300" s="106"/>
      <c r="H300" s="387"/>
      <c r="I300" s="109"/>
      <c r="J300" s="233"/>
      <c r="K300" s="109"/>
      <c r="L300" s="109"/>
      <c r="O300" s="121"/>
      <c r="P300" s="121"/>
      <c r="Q300" s="121"/>
      <c r="Y300" s="55"/>
    </row>
    <row r="301" spans="3:25" x14ac:dyDescent="0.35">
      <c r="C301" s="89"/>
      <c r="D301" s="89"/>
      <c r="E301" s="525" t="str">
        <f t="shared" si="0"/>
        <v/>
      </c>
      <c r="F301" s="106"/>
      <c r="G301" s="106"/>
      <c r="H301" s="387"/>
      <c r="I301" s="109"/>
      <c r="J301" s="233"/>
      <c r="K301" s="109"/>
      <c r="L301" s="109"/>
      <c r="O301" s="121"/>
      <c r="P301" s="121"/>
      <c r="Q301" s="121"/>
      <c r="Y301" s="55"/>
    </row>
    <row r="302" spans="3:25" x14ac:dyDescent="0.35">
      <c r="C302" s="89"/>
      <c r="D302" s="89"/>
      <c r="E302" s="525" t="str">
        <f t="shared" si="0"/>
        <v/>
      </c>
      <c r="F302" s="106"/>
      <c r="G302" s="106"/>
      <c r="H302" s="387"/>
      <c r="I302" s="109"/>
      <c r="J302" s="233"/>
      <c r="K302" s="109"/>
      <c r="L302" s="109"/>
      <c r="O302" s="121"/>
      <c r="P302" s="121"/>
      <c r="Q302" s="121"/>
      <c r="Y302" s="55"/>
    </row>
    <row r="303" spans="3:25" x14ac:dyDescent="0.35">
      <c r="C303" s="89"/>
      <c r="D303" s="89"/>
      <c r="E303" s="525" t="str">
        <f t="shared" si="0"/>
        <v/>
      </c>
      <c r="F303" s="106"/>
      <c r="G303" s="106"/>
      <c r="H303" s="387"/>
      <c r="I303" s="109"/>
      <c r="J303" s="233"/>
      <c r="K303" s="109"/>
      <c r="L303" s="109"/>
      <c r="O303" s="121"/>
      <c r="P303" s="121"/>
      <c r="Q303" s="121"/>
      <c r="Y303" s="55"/>
    </row>
    <row r="304" spans="3:25" x14ac:dyDescent="0.35">
      <c r="C304" s="89"/>
      <c r="D304" s="89"/>
      <c r="E304" s="525" t="str">
        <f t="shared" si="0"/>
        <v/>
      </c>
      <c r="F304" s="106"/>
      <c r="G304" s="106"/>
      <c r="H304" s="387"/>
      <c r="I304" s="109"/>
      <c r="J304" s="233"/>
      <c r="K304" s="109"/>
      <c r="L304" s="109"/>
      <c r="O304" s="121"/>
      <c r="P304" s="121"/>
      <c r="Q304" s="121"/>
      <c r="Y304" s="55"/>
    </row>
    <row r="305" spans="3:25" x14ac:dyDescent="0.35">
      <c r="C305" s="89"/>
      <c r="D305" s="89"/>
      <c r="E305" s="525" t="str">
        <f t="shared" si="0"/>
        <v/>
      </c>
      <c r="F305" s="106"/>
      <c r="G305" s="106"/>
      <c r="H305" s="387"/>
      <c r="I305" s="109"/>
      <c r="J305" s="233"/>
      <c r="K305" s="109"/>
      <c r="L305" s="109"/>
      <c r="O305" s="121"/>
      <c r="P305" s="121"/>
      <c r="Q305" s="121"/>
      <c r="Y305" s="55"/>
    </row>
    <row r="306" spans="3:25" x14ac:dyDescent="0.35">
      <c r="C306" s="89"/>
      <c r="D306" s="89"/>
      <c r="E306" s="525" t="str">
        <f t="shared" si="0"/>
        <v/>
      </c>
      <c r="F306" s="106"/>
      <c r="G306" s="106"/>
      <c r="H306" s="387"/>
      <c r="I306" s="109"/>
      <c r="J306" s="233"/>
      <c r="K306" s="109"/>
      <c r="L306" s="109"/>
      <c r="O306" s="121"/>
      <c r="P306" s="121"/>
      <c r="Q306" s="121"/>
      <c r="Y306" s="55"/>
    </row>
    <row r="307" spans="3:25" x14ac:dyDescent="0.35">
      <c r="C307" s="89"/>
      <c r="D307" s="89"/>
      <c r="E307" s="525" t="str">
        <f t="shared" si="0"/>
        <v/>
      </c>
      <c r="F307" s="106"/>
      <c r="G307" s="106"/>
      <c r="H307" s="387"/>
      <c r="I307" s="109"/>
      <c r="J307" s="233"/>
      <c r="K307" s="109"/>
      <c r="L307" s="109"/>
      <c r="O307" s="121"/>
      <c r="P307" s="121"/>
      <c r="Q307" s="121"/>
      <c r="Y307" s="55"/>
    </row>
    <row r="308" spans="3:25" x14ac:dyDescent="0.35">
      <c r="C308" s="89"/>
      <c r="D308" s="89"/>
      <c r="E308" s="525" t="str">
        <f t="shared" si="0"/>
        <v/>
      </c>
      <c r="F308" s="106"/>
      <c r="G308" s="106"/>
      <c r="H308" s="387"/>
      <c r="I308" s="109"/>
      <c r="J308" s="233"/>
      <c r="K308" s="109"/>
      <c r="L308" s="109"/>
      <c r="O308" s="121"/>
      <c r="P308" s="121"/>
      <c r="Q308" s="121"/>
      <c r="Y308" s="55"/>
    </row>
    <row r="309" spans="3:25" x14ac:dyDescent="0.35">
      <c r="C309" s="89"/>
      <c r="D309" s="89"/>
      <c r="E309" s="525" t="str">
        <f t="shared" si="0"/>
        <v/>
      </c>
      <c r="F309" s="106"/>
      <c r="G309" s="106"/>
      <c r="H309" s="387"/>
      <c r="I309" s="109"/>
      <c r="J309" s="233"/>
      <c r="K309" s="109"/>
      <c r="L309" s="109"/>
      <c r="O309" s="121"/>
      <c r="P309" s="121"/>
      <c r="Q309" s="121"/>
      <c r="Y309" s="55"/>
    </row>
    <row r="310" spans="3:25" x14ac:dyDescent="0.35">
      <c r="C310" s="89"/>
      <c r="D310" s="89"/>
      <c r="E310" s="525" t="str">
        <f t="shared" si="0"/>
        <v/>
      </c>
      <c r="F310" s="106"/>
      <c r="G310" s="106"/>
      <c r="H310" s="387"/>
      <c r="I310" s="109"/>
      <c r="J310" s="233"/>
      <c r="K310" s="109"/>
      <c r="L310" s="109"/>
      <c r="O310" s="121"/>
      <c r="P310" s="121"/>
      <c r="Q310" s="121"/>
      <c r="Y310" s="55"/>
    </row>
    <row r="311" spans="3:25" x14ac:dyDescent="0.35">
      <c r="C311" s="89"/>
      <c r="D311" s="89"/>
      <c r="E311" s="525" t="str">
        <f t="shared" si="0"/>
        <v/>
      </c>
      <c r="F311" s="106"/>
      <c r="G311" s="106"/>
      <c r="H311" s="387"/>
      <c r="I311" s="109"/>
      <c r="J311" s="233"/>
      <c r="K311" s="109"/>
      <c r="L311" s="109"/>
      <c r="O311" s="121"/>
      <c r="P311" s="121"/>
      <c r="Q311" s="121"/>
      <c r="Y311" s="55"/>
    </row>
    <row r="312" spans="3:25" x14ac:dyDescent="0.35">
      <c r="C312" s="89"/>
      <c r="D312" s="89"/>
      <c r="E312" s="525" t="str">
        <f t="shared" si="0"/>
        <v/>
      </c>
      <c r="F312" s="106"/>
      <c r="G312" s="106"/>
      <c r="H312" s="387"/>
      <c r="I312" s="109"/>
      <c r="J312" s="233"/>
      <c r="K312" s="109"/>
      <c r="L312" s="109"/>
      <c r="O312" s="121"/>
      <c r="P312" s="121"/>
      <c r="Q312" s="121"/>
      <c r="Y312" s="55"/>
    </row>
    <row r="313" spans="3:25" x14ac:dyDescent="0.35">
      <c r="C313" s="89"/>
      <c r="D313" s="89"/>
      <c r="E313" s="525" t="str">
        <f t="shared" si="0"/>
        <v/>
      </c>
      <c r="F313" s="106"/>
      <c r="G313" s="106"/>
      <c r="H313" s="387"/>
      <c r="I313" s="109"/>
      <c r="J313" s="233"/>
      <c r="K313" s="109"/>
      <c r="L313" s="109"/>
      <c r="O313" s="121"/>
      <c r="P313" s="121"/>
      <c r="Q313" s="121"/>
      <c r="Y313" s="55"/>
    </row>
    <row r="314" spans="3:25" x14ac:dyDescent="0.35">
      <c r="C314" s="89"/>
      <c r="D314" s="89"/>
      <c r="E314" s="525" t="str">
        <f t="shared" si="0"/>
        <v/>
      </c>
      <c r="F314" s="106"/>
      <c r="G314" s="106"/>
      <c r="H314" s="387"/>
      <c r="I314" s="109"/>
      <c r="J314" s="233"/>
      <c r="K314" s="109"/>
      <c r="L314" s="109"/>
      <c r="O314" s="121"/>
      <c r="P314" s="121"/>
      <c r="Q314" s="121"/>
      <c r="Y314" s="55"/>
    </row>
    <row r="315" spans="3:25" x14ac:dyDescent="0.35">
      <c r="C315" s="89"/>
      <c r="D315" s="89"/>
      <c r="E315" s="525" t="str">
        <f t="shared" si="0"/>
        <v/>
      </c>
      <c r="F315" s="106"/>
      <c r="G315" s="106"/>
      <c r="H315" s="387"/>
      <c r="I315" s="109"/>
      <c r="J315" s="233"/>
      <c r="K315" s="109"/>
      <c r="L315" s="109"/>
      <c r="O315" s="121"/>
      <c r="P315" s="121"/>
      <c r="Q315" s="121"/>
      <c r="Y315" s="55"/>
    </row>
    <row r="316" spans="3:25" x14ac:dyDescent="0.35">
      <c r="C316" s="89"/>
      <c r="D316" s="89"/>
      <c r="E316" s="525" t="str">
        <f t="shared" si="0"/>
        <v/>
      </c>
      <c r="F316" s="106"/>
      <c r="G316" s="106"/>
      <c r="H316" s="387"/>
      <c r="I316" s="109"/>
      <c r="J316" s="233"/>
      <c r="K316" s="109"/>
      <c r="L316" s="109"/>
      <c r="O316" s="121"/>
      <c r="P316" s="121"/>
      <c r="Q316" s="121"/>
      <c r="Y316" s="55"/>
    </row>
    <row r="317" spans="3:25" x14ac:dyDescent="0.35">
      <c r="C317" s="89"/>
      <c r="D317" s="89"/>
      <c r="E317" s="525" t="str">
        <f t="shared" si="0"/>
        <v/>
      </c>
      <c r="F317" s="106"/>
      <c r="G317" s="106"/>
      <c r="H317" s="387"/>
      <c r="I317" s="109"/>
      <c r="J317" s="233"/>
      <c r="K317" s="109"/>
      <c r="L317" s="109"/>
      <c r="O317" s="121"/>
      <c r="P317" s="121"/>
      <c r="Q317" s="121"/>
      <c r="Y317" s="55"/>
    </row>
    <row r="318" spans="3:25" x14ac:dyDescent="0.35">
      <c r="C318" s="89"/>
      <c r="D318" s="89"/>
      <c r="E318" s="525" t="str">
        <f t="shared" si="0"/>
        <v/>
      </c>
      <c r="F318" s="106"/>
      <c r="G318" s="106"/>
      <c r="H318" s="387"/>
      <c r="I318" s="109"/>
      <c r="J318" s="233"/>
      <c r="K318" s="109"/>
      <c r="L318" s="109"/>
      <c r="O318" s="121"/>
      <c r="P318" s="121"/>
      <c r="Q318" s="121"/>
      <c r="Y318" s="55"/>
    </row>
    <row r="319" spans="3:25" x14ac:dyDescent="0.35">
      <c r="C319" s="89"/>
      <c r="D319" s="89"/>
      <c r="E319" s="525" t="str">
        <f t="shared" si="0"/>
        <v/>
      </c>
      <c r="F319" s="106"/>
      <c r="G319" s="106"/>
      <c r="H319" s="387"/>
      <c r="I319" s="109"/>
      <c r="J319" s="233"/>
      <c r="K319" s="109"/>
      <c r="L319" s="109"/>
      <c r="O319" s="121"/>
      <c r="P319" s="121"/>
      <c r="Q319" s="121"/>
      <c r="Y319" s="55"/>
    </row>
    <row r="320" spans="3:25" x14ac:dyDescent="0.35">
      <c r="C320" s="89"/>
      <c r="D320" s="89"/>
      <c r="E320" s="525" t="str">
        <f t="shared" si="0"/>
        <v/>
      </c>
      <c r="F320" s="106"/>
      <c r="G320" s="106"/>
      <c r="H320" s="387"/>
      <c r="I320" s="109"/>
      <c r="J320" s="233"/>
      <c r="K320" s="109"/>
      <c r="L320" s="109"/>
      <c r="O320" s="121"/>
      <c r="P320" s="121"/>
      <c r="Q320" s="121"/>
      <c r="Y320" s="55"/>
    </row>
    <row r="321" spans="3:25" x14ac:dyDescent="0.35">
      <c r="C321" s="89"/>
      <c r="D321" s="89"/>
      <c r="E321" s="525" t="str">
        <f t="shared" si="0"/>
        <v/>
      </c>
      <c r="F321" s="106"/>
      <c r="G321" s="106"/>
      <c r="H321" s="387"/>
      <c r="I321" s="109"/>
      <c r="J321" s="233"/>
      <c r="K321" s="109"/>
      <c r="L321" s="109"/>
      <c r="O321" s="121"/>
      <c r="P321" s="121"/>
      <c r="Q321" s="121"/>
      <c r="Y321" s="55"/>
    </row>
    <row r="322" spans="3:25" x14ac:dyDescent="0.35">
      <c r="C322" s="89"/>
      <c r="D322" s="89"/>
      <c r="E322" s="525" t="str">
        <f t="shared" si="0"/>
        <v/>
      </c>
      <c r="F322" s="106"/>
      <c r="G322" s="106"/>
      <c r="H322" s="387"/>
      <c r="I322" s="109"/>
      <c r="J322" s="233"/>
      <c r="K322" s="109"/>
      <c r="L322" s="109"/>
      <c r="O322" s="121"/>
      <c r="P322" s="121"/>
      <c r="Q322" s="121"/>
      <c r="Y322" s="55"/>
    </row>
    <row r="323" spans="3:25" x14ac:dyDescent="0.35">
      <c r="C323" s="89"/>
      <c r="D323" s="89"/>
      <c r="E323" s="525" t="str">
        <f t="shared" si="0"/>
        <v/>
      </c>
      <c r="F323" s="106"/>
      <c r="G323" s="106"/>
      <c r="H323" s="387"/>
      <c r="I323" s="109"/>
      <c r="J323" s="233"/>
      <c r="K323" s="109"/>
      <c r="L323" s="109"/>
      <c r="O323" s="121"/>
      <c r="P323" s="121"/>
      <c r="Q323" s="121"/>
      <c r="Y323" s="55"/>
    </row>
    <row r="324" spans="3:25" x14ac:dyDescent="0.35">
      <c r="C324" s="89"/>
      <c r="D324" s="89"/>
      <c r="E324" s="525" t="str">
        <f t="shared" si="0"/>
        <v/>
      </c>
      <c r="F324" s="106"/>
      <c r="G324" s="106"/>
      <c r="H324" s="387"/>
      <c r="I324" s="109"/>
      <c r="J324" s="233"/>
      <c r="K324" s="109"/>
      <c r="L324" s="109"/>
      <c r="O324" s="121"/>
      <c r="P324" s="121"/>
      <c r="Q324" s="121"/>
      <c r="Y324" s="55"/>
    </row>
    <row r="325" spans="3:25" x14ac:dyDescent="0.35">
      <c r="C325" s="89"/>
      <c r="D325" s="89"/>
      <c r="E325" s="525" t="str">
        <f t="shared" si="0"/>
        <v/>
      </c>
      <c r="F325" s="106"/>
      <c r="G325" s="106"/>
      <c r="H325" s="387"/>
      <c r="I325" s="109"/>
      <c r="J325" s="233"/>
      <c r="K325" s="109"/>
      <c r="L325" s="109"/>
      <c r="O325" s="121"/>
      <c r="P325" s="121"/>
      <c r="Q325" s="121"/>
      <c r="Y325" s="55"/>
    </row>
    <row r="326" spans="3:25" x14ac:dyDescent="0.35">
      <c r="C326" s="89"/>
      <c r="D326" s="89"/>
      <c r="E326" s="525" t="str">
        <f t="shared" si="0"/>
        <v/>
      </c>
      <c r="F326" s="106"/>
      <c r="G326" s="106"/>
      <c r="H326" s="387"/>
      <c r="I326" s="109"/>
      <c r="J326" s="233"/>
      <c r="K326" s="109"/>
      <c r="L326" s="109"/>
      <c r="O326" s="121"/>
      <c r="P326" s="121"/>
      <c r="Q326" s="121"/>
      <c r="Y326" s="55"/>
    </row>
    <row r="327" spans="3:25" x14ac:dyDescent="0.35">
      <c r="C327" s="89"/>
      <c r="D327" s="89"/>
      <c r="E327" s="525" t="str">
        <f t="shared" si="0"/>
        <v/>
      </c>
      <c r="F327" s="106"/>
      <c r="G327" s="106"/>
      <c r="H327" s="387"/>
      <c r="I327" s="109"/>
      <c r="J327" s="233"/>
      <c r="K327" s="109"/>
      <c r="L327" s="109"/>
      <c r="O327" s="121"/>
      <c r="P327" s="121"/>
      <c r="Q327" s="121"/>
      <c r="Y327" s="55"/>
    </row>
    <row r="328" spans="3:25" x14ac:dyDescent="0.35">
      <c r="C328" s="89"/>
      <c r="D328" s="89"/>
      <c r="E328" s="525" t="str">
        <f t="shared" si="0"/>
        <v/>
      </c>
      <c r="F328" s="106"/>
      <c r="G328" s="106"/>
      <c r="H328" s="387"/>
      <c r="I328" s="109"/>
      <c r="J328" s="233"/>
      <c r="K328" s="109"/>
      <c r="L328" s="109"/>
      <c r="O328" s="121"/>
      <c r="P328" s="121"/>
      <c r="Q328" s="121"/>
      <c r="Y328" s="55"/>
    </row>
    <row r="329" spans="3:25" x14ac:dyDescent="0.35">
      <c r="C329" s="89"/>
      <c r="D329" s="89"/>
      <c r="E329" s="525" t="str">
        <f t="shared" si="0"/>
        <v/>
      </c>
      <c r="F329" s="106"/>
      <c r="G329" s="106"/>
      <c r="H329" s="387"/>
      <c r="I329" s="109"/>
      <c r="J329" s="233"/>
      <c r="K329" s="109"/>
      <c r="L329" s="109"/>
      <c r="O329" s="121"/>
      <c r="P329" s="121"/>
      <c r="Q329" s="121"/>
      <c r="Y329" s="55"/>
    </row>
    <row r="330" spans="3:25" x14ac:dyDescent="0.35">
      <c r="C330" s="89"/>
      <c r="D330" s="89"/>
      <c r="E330" s="525" t="str">
        <f t="shared" si="0"/>
        <v/>
      </c>
      <c r="F330" s="106"/>
      <c r="G330" s="106"/>
      <c r="H330" s="387"/>
      <c r="I330" s="109"/>
      <c r="J330" s="233"/>
      <c r="K330" s="109"/>
      <c r="L330" s="109"/>
      <c r="O330" s="121"/>
      <c r="P330" s="121"/>
      <c r="Q330" s="121"/>
      <c r="Y330" s="55"/>
    </row>
    <row r="331" spans="3:25" x14ac:dyDescent="0.35">
      <c r="C331" s="89"/>
      <c r="D331" s="89"/>
      <c r="E331" s="525" t="str">
        <f t="shared" si="0"/>
        <v/>
      </c>
      <c r="F331" s="106"/>
      <c r="G331" s="106"/>
      <c r="H331" s="387"/>
      <c r="I331" s="109"/>
      <c r="J331" s="233"/>
      <c r="K331" s="109"/>
      <c r="L331" s="109"/>
      <c r="O331" s="121"/>
      <c r="P331" s="121"/>
      <c r="Q331" s="121"/>
      <c r="Y331" s="55"/>
    </row>
    <row r="332" spans="3:25" x14ac:dyDescent="0.35">
      <c r="C332" s="89"/>
      <c r="D332" s="89"/>
      <c r="E332" s="525" t="str">
        <f t="shared" si="0"/>
        <v/>
      </c>
      <c r="F332" s="106"/>
      <c r="G332" s="106"/>
      <c r="H332" s="387"/>
      <c r="I332" s="109"/>
      <c r="J332" s="233"/>
      <c r="K332" s="109"/>
      <c r="L332" s="109"/>
      <c r="O332" s="121"/>
      <c r="P332" s="121"/>
      <c r="Q332" s="121"/>
      <c r="Y332" s="55"/>
    </row>
    <row r="333" spans="3:25" x14ac:dyDescent="0.35">
      <c r="C333" s="89"/>
      <c r="D333" s="89"/>
      <c r="E333" s="525" t="str">
        <f t="shared" si="0"/>
        <v/>
      </c>
      <c r="F333" s="106"/>
      <c r="G333" s="106"/>
      <c r="H333" s="387"/>
      <c r="I333" s="109"/>
      <c r="J333" s="233"/>
      <c r="K333" s="109"/>
      <c r="L333" s="109"/>
      <c r="O333" s="121"/>
      <c r="P333" s="121"/>
      <c r="Q333" s="121"/>
      <c r="Y333" s="55"/>
    </row>
    <row r="334" spans="3:25" x14ac:dyDescent="0.35">
      <c r="C334" s="89"/>
      <c r="D334" s="89"/>
      <c r="E334" s="525" t="str">
        <f t="shared" si="0"/>
        <v/>
      </c>
      <c r="F334" s="106"/>
      <c r="G334" s="106"/>
      <c r="H334" s="387"/>
      <c r="I334" s="109"/>
      <c r="J334" s="233"/>
      <c r="K334" s="109"/>
      <c r="L334" s="109"/>
      <c r="O334" s="121"/>
      <c r="P334" s="121"/>
      <c r="Q334" s="121"/>
      <c r="Y334" s="55"/>
    </row>
    <row r="335" spans="3:25" x14ac:dyDescent="0.35">
      <c r="C335" s="89"/>
      <c r="D335" s="89"/>
      <c r="E335" s="525" t="str">
        <f t="shared" si="0"/>
        <v/>
      </c>
      <c r="F335" s="106"/>
      <c r="G335" s="106"/>
      <c r="H335" s="387"/>
      <c r="I335" s="109"/>
      <c r="J335" s="233"/>
      <c r="K335" s="109"/>
      <c r="L335" s="109"/>
      <c r="O335" s="121"/>
      <c r="P335" s="121"/>
      <c r="Q335" s="121"/>
      <c r="Y335" s="55"/>
    </row>
    <row r="336" spans="3:25" x14ac:dyDescent="0.35">
      <c r="C336" s="89"/>
      <c r="D336" s="89"/>
      <c r="E336" s="525" t="str">
        <f t="shared" si="0"/>
        <v/>
      </c>
      <c r="F336" s="106"/>
      <c r="G336" s="106"/>
      <c r="H336" s="387"/>
      <c r="I336" s="109"/>
      <c r="J336" s="233"/>
      <c r="K336" s="109"/>
      <c r="L336" s="109"/>
      <c r="O336" s="121"/>
      <c r="P336" s="121"/>
      <c r="Q336" s="121"/>
      <c r="Y336" s="55"/>
    </row>
    <row r="337" spans="3:25" x14ac:dyDescent="0.35">
      <c r="C337" s="89"/>
      <c r="D337" s="89"/>
      <c r="E337" s="525" t="str">
        <f t="shared" si="0"/>
        <v/>
      </c>
      <c r="F337" s="106"/>
      <c r="G337" s="106"/>
      <c r="H337" s="387"/>
      <c r="I337" s="109"/>
      <c r="J337" s="233"/>
      <c r="K337" s="109"/>
      <c r="L337" s="109"/>
      <c r="O337" s="121"/>
      <c r="P337" s="121"/>
      <c r="Q337" s="121"/>
      <c r="Y337" s="55"/>
    </row>
    <row r="338" spans="3:25" x14ac:dyDescent="0.35">
      <c r="C338" s="89"/>
      <c r="D338" s="89"/>
      <c r="E338" s="525" t="str">
        <f t="shared" si="0"/>
        <v/>
      </c>
      <c r="F338" s="106"/>
      <c r="G338" s="106"/>
      <c r="H338" s="387"/>
      <c r="I338" s="109"/>
      <c r="J338" s="233"/>
      <c r="K338" s="109"/>
      <c r="L338" s="109"/>
      <c r="O338" s="121"/>
      <c r="P338" s="121"/>
      <c r="Q338" s="121"/>
      <c r="Y338" s="55"/>
    </row>
    <row r="339" spans="3:25" x14ac:dyDescent="0.35">
      <c r="C339" s="89"/>
      <c r="D339" s="89"/>
      <c r="E339" s="525" t="str">
        <f t="shared" si="0"/>
        <v/>
      </c>
      <c r="F339" s="106"/>
      <c r="G339" s="106"/>
      <c r="H339" s="387"/>
      <c r="I339" s="109"/>
      <c r="J339" s="233"/>
      <c r="K339" s="109"/>
      <c r="L339" s="109"/>
      <c r="O339" s="121"/>
      <c r="P339" s="121"/>
      <c r="Q339" s="121"/>
      <c r="Y339" s="55"/>
    </row>
    <row r="340" spans="3:25" x14ac:dyDescent="0.35">
      <c r="C340" s="89"/>
      <c r="D340" s="89"/>
      <c r="E340" s="525" t="str">
        <f t="shared" si="0"/>
        <v/>
      </c>
      <c r="F340" s="106"/>
      <c r="G340" s="106"/>
      <c r="H340" s="387"/>
      <c r="I340" s="109"/>
      <c r="J340" s="233"/>
      <c r="K340" s="109"/>
      <c r="L340" s="109"/>
      <c r="O340" s="121"/>
      <c r="P340" s="121"/>
      <c r="Q340" s="121"/>
      <c r="Y340" s="55"/>
    </row>
    <row r="341" spans="3:25" x14ac:dyDescent="0.35">
      <c r="C341" s="89"/>
      <c r="D341" s="89"/>
      <c r="E341" s="525" t="str">
        <f t="shared" si="0"/>
        <v/>
      </c>
      <c r="F341" s="106"/>
      <c r="G341" s="106"/>
      <c r="H341" s="387"/>
      <c r="I341" s="109"/>
      <c r="J341" s="233"/>
      <c r="K341" s="109"/>
      <c r="L341" s="109"/>
      <c r="O341" s="121"/>
      <c r="P341" s="121"/>
      <c r="Q341" s="121"/>
      <c r="Y341" s="55"/>
    </row>
    <row r="342" spans="3:25" x14ac:dyDescent="0.35">
      <c r="C342" s="89"/>
      <c r="D342" s="89"/>
      <c r="E342" s="525" t="str">
        <f t="shared" si="0"/>
        <v/>
      </c>
      <c r="F342" s="106"/>
      <c r="G342" s="106"/>
      <c r="H342" s="387"/>
      <c r="I342" s="109"/>
      <c r="J342" s="233"/>
      <c r="K342" s="109"/>
      <c r="L342" s="109"/>
      <c r="O342" s="121"/>
      <c r="P342" s="121"/>
      <c r="Q342" s="121"/>
      <c r="Y342" s="55"/>
    </row>
    <row r="343" spans="3:25" x14ac:dyDescent="0.35">
      <c r="C343" s="89"/>
      <c r="D343" s="89"/>
      <c r="E343" s="525" t="str">
        <f t="shared" si="0"/>
        <v/>
      </c>
      <c r="F343" s="106"/>
      <c r="G343" s="106"/>
      <c r="H343" s="387"/>
      <c r="I343" s="109"/>
      <c r="J343" s="233"/>
      <c r="K343" s="109"/>
      <c r="L343" s="109"/>
      <c r="O343" s="121"/>
      <c r="P343" s="121"/>
      <c r="Q343" s="121"/>
      <c r="Y343" s="55"/>
    </row>
    <row r="344" spans="3:25" x14ac:dyDescent="0.35">
      <c r="C344" s="89"/>
      <c r="D344" s="89"/>
      <c r="E344" s="525" t="str">
        <f t="shared" si="0"/>
        <v/>
      </c>
      <c r="F344" s="106"/>
      <c r="G344" s="106"/>
      <c r="H344" s="387"/>
      <c r="I344" s="109"/>
      <c r="J344" s="233"/>
      <c r="K344" s="109"/>
      <c r="L344" s="109"/>
      <c r="O344" s="121"/>
      <c r="P344" s="121"/>
      <c r="Q344" s="121"/>
      <c r="Y344" s="55"/>
    </row>
    <row r="345" spans="3:25" x14ac:dyDescent="0.35">
      <c r="C345" s="89"/>
      <c r="D345" s="89"/>
      <c r="E345" s="525" t="str">
        <f t="shared" si="0"/>
        <v/>
      </c>
      <c r="F345" s="106"/>
      <c r="G345" s="106"/>
      <c r="H345" s="387"/>
      <c r="I345" s="109"/>
      <c r="J345" s="233"/>
      <c r="K345" s="109"/>
      <c r="L345" s="109"/>
      <c r="O345" s="121"/>
      <c r="P345" s="121"/>
      <c r="Q345" s="121"/>
      <c r="Y345" s="55"/>
    </row>
    <row r="346" spans="3:25" x14ac:dyDescent="0.35">
      <c r="C346" s="89"/>
      <c r="D346" s="89"/>
      <c r="E346" s="525" t="str">
        <f t="shared" si="0"/>
        <v/>
      </c>
      <c r="F346" s="106"/>
      <c r="G346" s="106"/>
      <c r="H346" s="387"/>
      <c r="I346" s="109"/>
      <c r="J346" s="233"/>
      <c r="K346" s="109"/>
      <c r="L346" s="109"/>
      <c r="O346" s="121"/>
      <c r="P346" s="121"/>
      <c r="Q346" s="121"/>
      <c r="Y346" s="55"/>
    </row>
    <row r="347" spans="3:25" x14ac:dyDescent="0.35">
      <c r="C347" s="89"/>
      <c r="D347" s="89"/>
      <c r="E347" s="525" t="str">
        <f t="shared" si="0"/>
        <v/>
      </c>
      <c r="F347" s="106"/>
      <c r="G347" s="106"/>
      <c r="H347" s="387"/>
      <c r="I347" s="109"/>
      <c r="J347" s="233"/>
      <c r="K347" s="109"/>
      <c r="L347" s="109"/>
      <c r="O347" s="121"/>
      <c r="P347" s="121"/>
      <c r="Q347" s="121"/>
      <c r="Y347" s="55"/>
    </row>
    <row r="348" spans="3:25" x14ac:dyDescent="0.35">
      <c r="C348" s="89"/>
      <c r="D348" s="89"/>
      <c r="E348" s="525" t="str">
        <f t="shared" si="0"/>
        <v/>
      </c>
      <c r="F348" s="106"/>
      <c r="G348" s="106"/>
      <c r="H348" s="387"/>
      <c r="I348" s="109"/>
      <c r="J348" s="233"/>
      <c r="K348" s="109"/>
      <c r="L348" s="109"/>
      <c r="O348" s="121"/>
      <c r="P348" s="121"/>
      <c r="Q348" s="121"/>
      <c r="Y348" s="55"/>
    </row>
    <row r="349" spans="3:25" x14ac:dyDescent="0.35">
      <c r="C349" s="89"/>
      <c r="D349" s="89"/>
      <c r="E349" s="525" t="str">
        <f t="shared" si="0"/>
        <v/>
      </c>
      <c r="F349" s="106"/>
      <c r="G349" s="106"/>
      <c r="H349" s="387"/>
      <c r="I349" s="109"/>
      <c r="J349" s="233"/>
      <c r="K349" s="109"/>
      <c r="L349" s="109"/>
      <c r="O349" s="121"/>
      <c r="P349" s="121"/>
      <c r="Q349" s="121"/>
      <c r="Y349" s="55"/>
    </row>
    <row r="350" spans="3:25" x14ac:dyDescent="0.35">
      <c r="C350" s="89"/>
      <c r="D350" s="89"/>
      <c r="E350" s="525" t="str">
        <f t="shared" si="0"/>
        <v/>
      </c>
      <c r="F350" s="106"/>
      <c r="G350" s="106"/>
      <c r="H350" s="387"/>
      <c r="I350" s="109"/>
      <c r="J350" s="233"/>
      <c r="K350" s="109"/>
      <c r="L350" s="109"/>
      <c r="O350" s="121"/>
      <c r="P350" s="121"/>
      <c r="Q350" s="121"/>
      <c r="Y350" s="55"/>
    </row>
    <row r="351" spans="3:25" x14ac:dyDescent="0.35">
      <c r="C351" s="89"/>
      <c r="D351" s="89"/>
      <c r="E351" s="525" t="str">
        <f t="shared" si="0"/>
        <v/>
      </c>
      <c r="F351" s="106"/>
      <c r="G351" s="106"/>
      <c r="H351" s="387"/>
      <c r="I351" s="109"/>
      <c r="J351" s="233"/>
      <c r="K351" s="109"/>
      <c r="L351" s="109"/>
      <c r="O351" s="121"/>
      <c r="P351" s="121"/>
      <c r="Q351" s="121"/>
      <c r="Y351" s="55"/>
    </row>
    <row r="352" spans="3:25" x14ac:dyDescent="0.35">
      <c r="C352" s="89"/>
      <c r="D352" s="89"/>
      <c r="E352" s="525" t="str">
        <f t="shared" si="0"/>
        <v/>
      </c>
      <c r="F352" s="106"/>
      <c r="G352" s="106"/>
      <c r="H352" s="387"/>
      <c r="I352" s="109"/>
      <c r="J352" s="233"/>
      <c r="K352" s="109"/>
      <c r="L352" s="109"/>
      <c r="O352" s="121"/>
      <c r="P352" s="121"/>
      <c r="Q352" s="121"/>
      <c r="Y352" s="55"/>
    </row>
    <row r="353" spans="3:25" x14ac:dyDescent="0.35">
      <c r="C353" s="89"/>
      <c r="D353" s="89"/>
      <c r="E353" s="525" t="str">
        <f t="shared" si="0"/>
        <v/>
      </c>
      <c r="F353" s="106"/>
      <c r="G353" s="106"/>
      <c r="H353" s="387"/>
      <c r="I353" s="109"/>
      <c r="J353" s="233"/>
      <c r="K353" s="109"/>
      <c r="L353" s="109"/>
      <c r="O353" s="121"/>
      <c r="P353" s="121"/>
      <c r="Q353" s="121"/>
      <c r="Y353" s="55"/>
    </row>
    <row r="354" spans="3:25" x14ac:dyDescent="0.35">
      <c r="C354" s="89"/>
      <c r="D354" s="89"/>
      <c r="E354" s="525" t="str">
        <f t="shared" si="0"/>
        <v/>
      </c>
      <c r="F354" s="106"/>
      <c r="G354" s="106"/>
      <c r="H354" s="387"/>
      <c r="I354" s="109"/>
      <c r="J354" s="233"/>
      <c r="K354" s="109"/>
      <c r="L354" s="109"/>
      <c r="O354" s="121"/>
      <c r="P354" s="121"/>
      <c r="Q354" s="121"/>
      <c r="Y354" s="55"/>
    </row>
    <row r="355" spans="3:25" x14ac:dyDescent="0.35">
      <c r="C355" s="89"/>
      <c r="D355" s="89"/>
      <c r="E355" s="525" t="str">
        <f t="shared" si="0"/>
        <v/>
      </c>
      <c r="F355" s="106"/>
      <c r="G355" s="106"/>
      <c r="H355" s="387"/>
      <c r="I355" s="109"/>
      <c r="J355" s="233"/>
      <c r="K355" s="109"/>
      <c r="L355" s="109"/>
      <c r="O355" s="121"/>
      <c r="P355" s="121"/>
      <c r="Q355" s="121"/>
      <c r="Y355" s="55"/>
    </row>
    <row r="356" spans="3:25" x14ac:dyDescent="0.35">
      <c r="C356" s="89"/>
      <c r="D356" s="89"/>
      <c r="E356" s="525" t="str">
        <f t="shared" si="0"/>
        <v/>
      </c>
      <c r="F356" s="106"/>
      <c r="G356" s="106"/>
      <c r="H356" s="387"/>
      <c r="I356" s="109"/>
      <c r="J356" s="233"/>
      <c r="K356" s="109"/>
      <c r="L356" s="109"/>
      <c r="O356" s="121"/>
      <c r="P356" s="121"/>
      <c r="Q356" s="121"/>
      <c r="Y356" s="55"/>
    </row>
    <row r="357" spans="3:25" x14ac:dyDescent="0.35">
      <c r="C357" s="89"/>
      <c r="D357" s="89"/>
      <c r="E357" s="525" t="str">
        <f t="shared" si="0"/>
        <v/>
      </c>
      <c r="F357" s="106"/>
      <c r="G357" s="106"/>
      <c r="H357" s="387"/>
      <c r="I357" s="109"/>
      <c r="J357" s="233"/>
      <c r="K357" s="109"/>
      <c r="L357" s="109"/>
      <c r="O357" s="121"/>
      <c r="P357" s="121"/>
      <c r="Q357" s="121"/>
      <c r="Y357" s="55"/>
    </row>
    <row r="358" spans="3:25" x14ac:dyDescent="0.35">
      <c r="C358" s="89"/>
      <c r="D358" s="89"/>
      <c r="E358" s="525" t="str">
        <f t="shared" ref="E358:E392" si="1">IF(ISBLANK($D358),"",IF($D358="Calculation Methodology 2 [98.233(f)(2)]","No","Yes"))</f>
        <v/>
      </c>
      <c r="F358" s="106"/>
      <c r="G358" s="106"/>
      <c r="H358" s="387"/>
      <c r="I358" s="109"/>
      <c r="J358" s="233"/>
      <c r="K358" s="109"/>
      <c r="L358" s="109"/>
      <c r="O358" s="121"/>
      <c r="P358" s="121"/>
      <c r="Q358" s="121"/>
      <c r="Y358" s="55"/>
    </row>
    <row r="359" spans="3:25" x14ac:dyDescent="0.35">
      <c r="C359" s="89"/>
      <c r="D359" s="89"/>
      <c r="E359" s="525" t="str">
        <f t="shared" si="1"/>
        <v/>
      </c>
      <c r="F359" s="106"/>
      <c r="G359" s="106"/>
      <c r="H359" s="387"/>
      <c r="I359" s="109"/>
      <c r="J359" s="233"/>
      <c r="K359" s="109"/>
      <c r="L359" s="109"/>
      <c r="O359" s="121"/>
      <c r="P359" s="121"/>
      <c r="Q359" s="121"/>
      <c r="Y359" s="55"/>
    </row>
    <row r="360" spans="3:25" x14ac:dyDescent="0.35">
      <c r="C360" s="89"/>
      <c r="D360" s="89"/>
      <c r="E360" s="525" t="str">
        <f t="shared" si="1"/>
        <v/>
      </c>
      <c r="F360" s="106"/>
      <c r="G360" s="106"/>
      <c r="H360" s="387"/>
      <c r="I360" s="109"/>
      <c r="J360" s="233"/>
      <c r="K360" s="109"/>
      <c r="L360" s="109"/>
      <c r="O360" s="121"/>
      <c r="P360" s="121"/>
      <c r="Q360" s="121"/>
      <c r="Y360" s="55"/>
    </row>
    <row r="361" spans="3:25" x14ac:dyDescent="0.35">
      <c r="C361" s="89"/>
      <c r="D361" s="89"/>
      <c r="E361" s="525" t="str">
        <f t="shared" si="1"/>
        <v/>
      </c>
      <c r="F361" s="106"/>
      <c r="G361" s="106"/>
      <c r="H361" s="387"/>
      <c r="I361" s="109"/>
      <c r="J361" s="233"/>
      <c r="K361" s="109"/>
      <c r="L361" s="109"/>
      <c r="O361" s="121"/>
      <c r="P361" s="121"/>
      <c r="Q361" s="121"/>
      <c r="Y361" s="55"/>
    </row>
    <row r="362" spans="3:25" x14ac:dyDescent="0.35">
      <c r="C362" s="89"/>
      <c r="D362" s="89"/>
      <c r="E362" s="525" t="str">
        <f t="shared" si="1"/>
        <v/>
      </c>
      <c r="F362" s="106"/>
      <c r="G362" s="106"/>
      <c r="H362" s="387"/>
      <c r="I362" s="109"/>
      <c r="J362" s="233"/>
      <c r="K362" s="109"/>
      <c r="L362" s="109"/>
      <c r="O362" s="121"/>
      <c r="P362" s="121"/>
      <c r="Q362" s="121"/>
      <c r="Y362" s="55"/>
    </row>
    <row r="363" spans="3:25" x14ac:dyDescent="0.35">
      <c r="C363" s="89"/>
      <c r="D363" s="89"/>
      <c r="E363" s="525" t="str">
        <f t="shared" si="1"/>
        <v/>
      </c>
      <c r="F363" s="106"/>
      <c r="G363" s="106"/>
      <c r="H363" s="387"/>
      <c r="I363" s="109"/>
      <c r="J363" s="233"/>
      <c r="K363" s="109"/>
      <c r="L363" s="109"/>
      <c r="O363" s="121"/>
      <c r="P363" s="121"/>
      <c r="Q363" s="121"/>
      <c r="Y363" s="55"/>
    </row>
    <row r="364" spans="3:25" x14ac:dyDescent="0.35">
      <c r="C364" s="89"/>
      <c r="D364" s="89"/>
      <c r="E364" s="525" t="str">
        <f t="shared" si="1"/>
        <v/>
      </c>
      <c r="F364" s="106"/>
      <c r="G364" s="106"/>
      <c r="H364" s="387"/>
      <c r="I364" s="109"/>
      <c r="J364" s="233"/>
      <c r="K364" s="109"/>
      <c r="L364" s="109"/>
      <c r="O364" s="121"/>
      <c r="P364" s="121"/>
      <c r="Q364" s="121"/>
      <c r="Y364" s="55"/>
    </row>
    <row r="365" spans="3:25" x14ac:dyDescent="0.35">
      <c r="C365" s="89"/>
      <c r="D365" s="89"/>
      <c r="E365" s="525" t="str">
        <f t="shared" si="1"/>
        <v/>
      </c>
      <c r="F365" s="106"/>
      <c r="G365" s="106"/>
      <c r="H365" s="387"/>
      <c r="I365" s="109"/>
      <c r="J365" s="233"/>
      <c r="K365" s="109"/>
      <c r="L365" s="109"/>
      <c r="O365" s="121"/>
      <c r="P365" s="121"/>
      <c r="Q365" s="121"/>
      <c r="Y365" s="55"/>
    </row>
    <row r="366" spans="3:25" x14ac:dyDescent="0.35">
      <c r="C366" s="89"/>
      <c r="D366" s="89"/>
      <c r="E366" s="525" t="str">
        <f t="shared" si="1"/>
        <v/>
      </c>
      <c r="F366" s="106"/>
      <c r="G366" s="106"/>
      <c r="H366" s="387"/>
      <c r="I366" s="109"/>
      <c r="J366" s="233"/>
      <c r="K366" s="109"/>
      <c r="L366" s="109"/>
      <c r="O366" s="121"/>
      <c r="P366" s="121"/>
      <c r="Q366" s="121"/>
      <c r="Y366" s="55"/>
    </row>
    <row r="367" spans="3:25" x14ac:dyDescent="0.35">
      <c r="C367" s="89"/>
      <c r="D367" s="89"/>
      <c r="E367" s="525" t="str">
        <f t="shared" si="1"/>
        <v/>
      </c>
      <c r="F367" s="106"/>
      <c r="G367" s="106"/>
      <c r="H367" s="387"/>
      <c r="I367" s="109"/>
      <c r="J367" s="233"/>
      <c r="K367" s="109"/>
      <c r="L367" s="109"/>
      <c r="O367" s="121"/>
      <c r="P367" s="121"/>
      <c r="Q367" s="121"/>
    </row>
    <row r="368" spans="3:25" x14ac:dyDescent="0.35">
      <c r="C368" s="89"/>
      <c r="D368" s="89"/>
      <c r="E368" s="525" t="str">
        <f t="shared" si="1"/>
        <v/>
      </c>
      <c r="F368" s="106"/>
      <c r="G368" s="106"/>
      <c r="H368" s="387"/>
      <c r="I368" s="109"/>
      <c r="J368" s="233"/>
      <c r="K368" s="109"/>
      <c r="L368" s="109"/>
      <c r="O368" s="121"/>
      <c r="P368" s="121"/>
      <c r="Q368" s="121"/>
    </row>
    <row r="369" spans="3:17" x14ac:dyDescent="0.35">
      <c r="C369" s="89"/>
      <c r="D369" s="89"/>
      <c r="E369" s="525" t="str">
        <f t="shared" si="1"/>
        <v/>
      </c>
      <c r="F369" s="106"/>
      <c r="G369" s="106"/>
      <c r="H369" s="387"/>
      <c r="I369" s="109"/>
      <c r="J369" s="233"/>
      <c r="K369" s="109"/>
      <c r="L369" s="109"/>
      <c r="O369" s="121"/>
      <c r="P369" s="121"/>
      <c r="Q369" s="121"/>
    </row>
    <row r="370" spans="3:17" x14ac:dyDescent="0.35">
      <c r="C370" s="89"/>
      <c r="D370" s="89"/>
      <c r="E370" s="525" t="str">
        <f t="shared" si="1"/>
        <v/>
      </c>
      <c r="F370" s="106"/>
      <c r="G370" s="106"/>
      <c r="H370" s="387"/>
      <c r="I370" s="109"/>
      <c r="J370" s="233"/>
      <c r="K370" s="109"/>
      <c r="L370" s="109"/>
      <c r="O370" s="121"/>
      <c r="P370" s="121"/>
      <c r="Q370" s="121"/>
    </row>
    <row r="371" spans="3:17" x14ac:dyDescent="0.35">
      <c r="C371" s="89"/>
      <c r="D371" s="89"/>
      <c r="E371" s="525" t="str">
        <f t="shared" si="1"/>
        <v/>
      </c>
      <c r="F371" s="106"/>
      <c r="G371" s="106"/>
      <c r="H371" s="387"/>
      <c r="I371" s="109"/>
      <c r="J371" s="233"/>
      <c r="K371" s="109"/>
      <c r="L371" s="109"/>
      <c r="O371" s="121"/>
      <c r="P371" s="121"/>
      <c r="Q371" s="121"/>
    </row>
    <row r="372" spans="3:17" x14ac:dyDescent="0.35">
      <c r="C372" s="89"/>
      <c r="D372" s="89"/>
      <c r="E372" s="525" t="str">
        <f t="shared" si="1"/>
        <v/>
      </c>
      <c r="F372" s="106"/>
      <c r="G372" s="106"/>
      <c r="H372" s="387"/>
      <c r="I372" s="109"/>
      <c r="J372" s="233"/>
      <c r="K372" s="109"/>
      <c r="L372" s="109"/>
      <c r="O372" s="121"/>
      <c r="P372" s="121"/>
      <c r="Q372" s="121"/>
    </row>
    <row r="373" spans="3:17" x14ac:dyDescent="0.35">
      <c r="C373" s="89"/>
      <c r="D373" s="89"/>
      <c r="E373" s="525" t="str">
        <f t="shared" si="1"/>
        <v/>
      </c>
      <c r="F373" s="106"/>
      <c r="G373" s="106"/>
      <c r="H373" s="387"/>
      <c r="I373" s="109"/>
      <c r="J373" s="233"/>
      <c r="K373" s="109"/>
      <c r="L373" s="109"/>
      <c r="O373" s="121"/>
      <c r="P373" s="121"/>
      <c r="Q373" s="121"/>
    </row>
    <row r="374" spans="3:17" x14ac:dyDescent="0.35">
      <c r="C374" s="89"/>
      <c r="D374" s="89"/>
      <c r="E374" s="525" t="str">
        <f t="shared" si="1"/>
        <v/>
      </c>
      <c r="F374" s="106"/>
      <c r="G374" s="106"/>
      <c r="H374" s="387"/>
      <c r="I374" s="109"/>
      <c r="J374" s="233"/>
      <c r="K374" s="109"/>
      <c r="L374" s="109"/>
      <c r="O374" s="121"/>
      <c r="P374" s="121"/>
      <c r="Q374" s="121"/>
    </row>
    <row r="375" spans="3:17" x14ac:dyDescent="0.35">
      <c r="C375" s="89"/>
      <c r="D375" s="89"/>
      <c r="E375" s="525" t="str">
        <f t="shared" si="1"/>
        <v/>
      </c>
      <c r="F375" s="106"/>
      <c r="G375" s="106"/>
      <c r="H375" s="387"/>
      <c r="I375" s="109"/>
      <c r="J375" s="233"/>
      <c r="K375" s="109"/>
      <c r="L375" s="109"/>
      <c r="O375" s="121"/>
      <c r="P375" s="121"/>
      <c r="Q375" s="121"/>
    </row>
    <row r="376" spans="3:17" x14ac:dyDescent="0.35">
      <c r="C376" s="89"/>
      <c r="D376" s="89"/>
      <c r="E376" s="525" t="str">
        <f t="shared" si="1"/>
        <v/>
      </c>
      <c r="F376" s="106"/>
      <c r="G376" s="106"/>
      <c r="H376" s="387"/>
      <c r="I376" s="109"/>
      <c r="J376" s="233"/>
      <c r="K376" s="109"/>
      <c r="L376" s="109"/>
      <c r="O376" s="121"/>
      <c r="P376" s="121"/>
      <c r="Q376" s="121"/>
    </row>
    <row r="377" spans="3:17" x14ac:dyDescent="0.35">
      <c r="C377" s="89"/>
      <c r="D377" s="89"/>
      <c r="E377" s="525" t="str">
        <f t="shared" si="1"/>
        <v/>
      </c>
      <c r="F377" s="106"/>
      <c r="G377" s="106"/>
      <c r="H377" s="387"/>
      <c r="I377" s="109"/>
      <c r="J377" s="233"/>
      <c r="K377" s="109"/>
      <c r="L377" s="109"/>
      <c r="O377" s="121"/>
      <c r="P377" s="121"/>
      <c r="Q377" s="121"/>
    </row>
    <row r="378" spans="3:17" x14ac:dyDescent="0.35">
      <c r="C378" s="89"/>
      <c r="D378" s="89"/>
      <c r="E378" s="525" t="str">
        <f t="shared" si="1"/>
        <v/>
      </c>
      <c r="F378" s="106"/>
      <c r="G378" s="106"/>
      <c r="H378" s="387"/>
      <c r="I378" s="109"/>
      <c r="J378" s="233"/>
      <c r="K378" s="109"/>
      <c r="L378" s="109"/>
      <c r="O378" s="121"/>
      <c r="P378" s="121"/>
      <c r="Q378" s="121"/>
    </row>
    <row r="379" spans="3:17" x14ac:dyDescent="0.35">
      <c r="C379" s="89"/>
      <c r="D379" s="89"/>
      <c r="E379" s="525" t="str">
        <f t="shared" si="1"/>
        <v/>
      </c>
      <c r="F379" s="106"/>
      <c r="G379" s="106"/>
      <c r="H379" s="387"/>
      <c r="I379" s="109"/>
      <c r="J379" s="233"/>
      <c r="K379" s="109"/>
      <c r="L379" s="109"/>
      <c r="O379" s="121"/>
      <c r="P379" s="121"/>
      <c r="Q379" s="121"/>
    </row>
    <row r="380" spans="3:17" x14ac:dyDescent="0.35">
      <c r="C380" s="89"/>
      <c r="D380" s="89"/>
      <c r="E380" s="525" t="str">
        <f t="shared" si="1"/>
        <v/>
      </c>
      <c r="F380" s="106"/>
      <c r="G380" s="106"/>
      <c r="H380" s="387"/>
      <c r="I380" s="109"/>
      <c r="J380" s="233"/>
      <c r="K380" s="109"/>
      <c r="L380" s="109"/>
      <c r="O380" s="121"/>
      <c r="P380" s="121"/>
      <c r="Q380" s="121"/>
    </row>
    <row r="381" spans="3:17" x14ac:dyDescent="0.35">
      <c r="C381" s="89"/>
      <c r="D381" s="89"/>
      <c r="E381" s="525" t="str">
        <f t="shared" si="1"/>
        <v/>
      </c>
      <c r="F381" s="106"/>
      <c r="G381" s="106"/>
      <c r="H381" s="387"/>
      <c r="I381" s="109"/>
      <c r="J381" s="233"/>
      <c r="K381" s="109"/>
      <c r="L381" s="109"/>
      <c r="O381" s="121"/>
      <c r="P381" s="121"/>
      <c r="Q381" s="121"/>
    </row>
    <row r="382" spans="3:17" x14ac:dyDescent="0.35">
      <c r="C382" s="89"/>
      <c r="D382" s="89"/>
      <c r="E382" s="525" t="str">
        <f t="shared" si="1"/>
        <v/>
      </c>
      <c r="F382" s="106"/>
      <c r="G382" s="106"/>
      <c r="H382" s="387"/>
      <c r="I382" s="109"/>
      <c r="J382" s="233"/>
      <c r="K382" s="109"/>
      <c r="L382" s="109"/>
      <c r="O382" s="121"/>
      <c r="P382" s="121"/>
      <c r="Q382" s="121"/>
    </row>
    <row r="383" spans="3:17" x14ac:dyDescent="0.35">
      <c r="C383" s="89"/>
      <c r="D383" s="89"/>
      <c r="E383" s="525" t="str">
        <f t="shared" si="1"/>
        <v/>
      </c>
      <c r="F383" s="106"/>
      <c r="G383" s="106"/>
      <c r="H383" s="387"/>
      <c r="I383" s="109"/>
      <c r="J383" s="233"/>
      <c r="K383" s="109"/>
      <c r="L383" s="109"/>
      <c r="O383" s="121"/>
      <c r="P383" s="121"/>
      <c r="Q383" s="121"/>
    </row>
    <row r="384" spans="3:17" x14ac:dyDescent="0.35">
      <c r="C384" s="89"/>
      <c r="D384" s="89"/>
      <c r="E384" s="525" t="str">
        <f t="shared" si="1"/>
        <v/>
      </c>
      <c r="F384" s="106"/>
      <c r="G384" s="106"/>
      <c r="H384" s="387"/>
      <c r="I384" s="109"/>
      <c r="J384" s="233"/>
      <c r="K384" s="109"/>
      <c r="L384" s="109"/>
      <c r="O384" s="121"/>
      <c r="P384" s="121"/>
      <c r="Q384" s="121"/>
    </row>
    <row r="385" spans="3:17" x14ac:dyDescent="0.35">
      <c r="C385" s="89"/>
      <c r="D385" s="89"/>
      <c r="E385" s="525" t="str">
        <f t="shared" si="1"/>
        <v/>
      </c>
      <c r="F385" s="106"/>
      <c r="G385" s="106"/>
      <c r="H385" s="387"/>
      <c r="I385" s="109"/>
      <c r="J385" s="233"/>
      <c r="K385" s="109"/>
      <c r="L385" s="109"/>
      <c r="O385" s="121"/>
      <c r="P385" s="121"/>
      <c r="Q385" s="121"/>
    </row>
    <row r="386" spans="3:17" x14ac:dyDescent="0.35">
      <c r="C386" s="89"/>
      <c r="D386" s="89"/>
      <c r="E386" s="525" t="str">
        <f t="shared" si="1"/>
        <v/>
      </c>
      <c r="F386" s="106"/>
      <c r="G386" s="106"/>
      <c r="H386" s="387"/>
      <c r="I386" s="109"/>
      <c r="J386" s="233"/>
      <c r="K386" s="109"/>
      <c r="L386" s="109"/>
      <c r="O386" s="121"/>
      <c r="P386" s="121"/>
      <c r="Q386" s="121"/>
    </row>
    <row r="387" spans="3:17" x14ac:dyDescent="0.35">
      <c r="C387" s="89"/>
      <c r="D387" s="89"/>
      <c r="E387" s="525" t="str">
        <f t="shared" si="1"/>
        <v/>
      </c>
      <c r="F387" s="106"/>
      <c r="G387" s="106"/>
      <c r="H387" s="387"/>
      <c r="I387" s="109"/>
      <c r="J387" s="233"/>
      <c r="K387" s="109"/>
      <c r="L387" s="109"/>
      <c r="O387" s="121"/>
      <c r="P387" s="121"/>
      <c r="Q387" s="121"/>
    </row>
    <row r="388" spans="3:17" x14ac:dyDescent="0.35">
      <c r="C388" s="89"/>
      <c r="D388" s="89"/>
      <c r="E388" s="525" t="str">
        <f t="shared" si="1"/>
        <v/>
      </c>
      <c r="F388" s="106"/>
      <c r="G388" s="106"/>
      <c r="H388" s="387"/>
      <c r="I388" s="109"/>
      <c r="J388" s="233"/>
      <c r="K388" s="109"/>
      <c r="L388" s="109"/>
      <c r="O388" s="121"/>
      <c r="P388" s="121"/>
      <c r="Q388" s="121"/>
    </row>
    <row r="389" spans="3:17" x14ac:dyDescent="0.35">
      <c r="C389" s="89"/>
      <c r="D389" s="89"/>
      <c r="E389" s="525" t="str">
        <f t="shared" si="1"/>
        <v/>
      </c>
      <c r="F389" s="106"/>
      <c r="G389" s="106"/>
      <c r="H389" s="387"/>
      <c r="I389" s="109"/>
      <c r="J389" s="233"/>
      <c r="K389" s="109"/>
      <c r="L389" s="109"/>
      <c r="O389" s="121"/>
      <c r="P389" s="121"/>
      <c r="Q389" s="121"/>
    </row>
    <row r="390" spans="3:17" x14ac:dyDescent="0.35">
      <c r="C390" s="89"/>
      <c r="D390" s="89"/>
      <c r="E390" s="525" t="str">
        <f t="shared" si="1"/>
        <v/>
      </c>
      <c r="F390" s="106"/>
      <c r="G390" s="106"/>
      <c r="H390" s="387"/>
      <c r="I390" s="109"/>
      <c r="J390" s="233"/>
      <c r="K390" s="109"/>
      <c r="L390" s="109"/>
      <c r="O390" s="121"/>
      <c r="P390" s="121"/>
      <c r="Q390" s="121"/>
    </row>
    <row r="391" spans="3:17" x14ac:dyDescent="0.35">
      <c r="C391" s="89"/>
      <c r="D391" s="89"/>
      <c r="E391" s="525" t="str">
        <f t="shared" si="1"/>
        <v/>
      </c>
      <c r="F391" s="106"/>
      <c r="G391" s="106"/>
      <c r="H391" s="387"/>
      <c r="I391" s="109"/>
      <c r="J391" s="233"/>
      <c r="K391" s="109"/>
      <c r="L391" s="109"/>
      <c r="O391" s="121"/>
      <c r="P391" s="121"/>
      <c r="Q391" s="121"/>
    </row>
    <row r="392" spans="3:17" x14ac:dyDescent="0.35">
      <c r="C392" s="89"/>
      <c r="D392" s="89"/>
      <c r="E392" s="525" t="str">
        <f t="shared" si="1"/>
        <v/>
      </c>
      <c r="F392" s="106"/>
      <c r="G392" s="106"/>
      <c r="H392" s="387"/>
      <c r="I392" s="109"/>
      <c r="J392" s="233"/>
      <c r="K392" s="109"/>
      <c r="L392" s="109"/>
      <c r="O392" s="121"/>
      <c r="P392" s="121"/>
      <c r="Q392" s="121"/>
    </row>
    <row r="394" spans="3:17" ht="30" customHeight="1" x14ac:dyDescent="0.35">
      <c r="C394" s="29" t="s">
        <v>4884</v>
      </c>
      <c r="J394" s="170" t="s">
        <v>4306</v>
      </c>
    </row>
    <row r="395" spans="3:17" x14ac:dyDescent="0.35">
      <c r="C395" s="520" t="str">
        <f ca="1">IF(ISERROR(AD56),"",IF(AD56&gt;0,$Z$69,""))</f>
        <v/>
      </c>
      <c r="F395" s="752" t="s">
        <v>4572</v>
      </c>
      <c r="G395" s="752"/>
      <c r="H395" s="121"/>
    </row>
    <row r="396" spans="3:17" ht="99.5" customHeight="1" x14ac:dyDescent="0.35">
      <c r="C396" s="717" t="s">
        <v>8921</v>
      </c>
      <c r="D396" s="826" t="s">
        <v>8925</v>
      </c>
      <c r="E396" s="828"/>
      <c r="F396" s="717" t="s">
        <v>8926</v>
      </c>
      <c r="G396" s="717" t="s">
        <v>8927</v>
      </c>
      <c r="H396" s="717" t="s">
        <v>3920</v>
      </c>
      <c r="I396" s="717" t="s">
        <v>9045</v>
      </c>
      <c r="J396" s="717" t="s">
        <v>8786</v>
      </c>
      <c r="K396" s="826" t="s">
        <v>9046</v>
      </c>
      <c r="L396" s="827"/>
      <c r="M396" s="828"/>
    </row>
    <row r="397" spans="3:17" x14ac:dyDescent="0.35">
      <c r="C397" s="419"/>
      <c r="D397" s="860"/>
      <c r="E397" s="861"/>
      <c r="F397" s="718"/>
      <c r="G397" s="718"/>
      <c r="H397" s="311"/>
      <c r="I397" s="194"/>
      <c r="J397" s="235"/>
      <c r="K397" s="847"/>
      <c r="L397" s="845"/>
      <c r="M397" s="846"/>
    </row>
    <row r="398" spans="3:17" x14ac:dyDescent="0.35">
      <c r="C398" s="419"/>
      <c r="D398" s="860"/>
      <c r="E398" s="861"/>
      <c r="F398" s="718"/>
      <c r="G398" s="718"/>
      <c r="H398" s="311"/>
      <c r="I398" s="194"/>
      <c r="J398" s="235"/>
      <c r="K398" s="847"/>
      <c r="L398" s="845"/>
      <c r="M398" s="846"/>
    </row>
    <row r="399" spans="3:17" x14ac:dyDescent="0.35">
      <c r="C399" s="419"/>
      <c r="D399" s="860"/>
      <c r="E399" s="861"/>
      <c r="F399" s="718"/>
      <c r="G399" s="718"/>
      <c r="H399" s="311"/>
      <c r="I399" s="194"/>
      <c r="J399" s="235"/>
      <c r="K399" s="847"/>
      <c r="L399" s="845"/>
      <c r="M399" s="846"/>
    </row>
    <row r="400" spans="3:17" x14ac:dyDescent="0.35">
      <c r="C400" s="419"/>
      <c r="D400" s="860"/>
      <c r="E400" s="861"/>
      <c r="F400" s="718"/>
      <c r="G400" s="718"/>
      <c r="H400" s="311"/>
      <c r="I400" s="194"/>
      <c r="J400" s="235"/>
      <c r="K400" s="847"/>
      <c r="L400" s="845"/>
      <c r="M400" s="846"/>
    </row>
    <row r="401" spans="3:13" x14ac:dyDescent="0.35">
      <c r="C401" s="419"/>
      <c r="D401" s="860"/>
      <c r="E401" s="861"/>
      <c r="F401" s="718"/>
      <c r="G401" s="718"/>
      <c r="H401" s="311"/>
      <c r="I401" s="194"/>
      <c r="J401" s="235"/>
      <c r="K401" s="847"/>
      <c r="L401" s="845"/>
      <c r="M401" s="846"/>
    </row>
    <row r="402" spans="3:13" x14ac:dyDescent="0.35">
      <c r="C402" s="419"/>
      <c r="D402" s="860"/>
      <c r="E402" s="861"/>
      <c r="F402" s="718"/>
      <c r="G402" s="718"/>
      <c r="H402" s="311"/>
      <c r="I402" s="194"/>
      <c r="J402" s="235"/>
      <c r="K402" s="847"/>
      <c r="L402" s="845"/>
      <c r="M402" s="846"/>
    </row>
    <row r="403" spans="3:13" x14ac:dyDescent="0.35">
      <c r="C403" s="419"/>
      <c r="D403" s="860"/>
      <c r="E403" s="861"/>
      <c r="F403" s="718"/>
      <c r="G403" s="718"/>
      <c r="H403" s="311"/>
      <c r="I403" s="194"/>
      <c r="J403" s="235"/>
      <c r="K403" s="847"/>
      <c r="L403" s="845"/>
      <c r="M403" s="846"/>
    </row>
    <row r="404" spans="3:13" x14ac:dyDescent="0.35">
      <c r="C404" s="419"/>
      <c r="D404" s="860"/>
      <c r="E404" s="861"/>
      <c r="F404" s="718"/>
      <c r="G404" s="718"/>
      <c r="H404" s="311"/>
      <c r="I404" s="194"/>
      <c r="J404" s="235"/>
      <c r="K404" s="847"/>
      <c r="L404" s="845"/>
      <c r="M404" s="846"/>
    </row>
    <row r="405" spans="3:13" x14ac:dyDescent="0.35">
      <c r="C405" s="419"/>
      <c r="D405" s="860"/>
      <c r="E405" s="861"/>
      <c r="F405" s="718"/>
      <c r="G405" s="718"/>
      <c r="H405" s="311"/>
      <c r="I405" s="194"/>
      <c r="J405" s="235"/>
      <c r="K405" s="847"/>
      <c r="L405" s="845"/>
      <c r="M405" s="846"/>
    </row>
    <row r="406" spans="3:13" x14ac:dyDescent="0.35">
      <c r="C406" s="419"/>
      <c r="D406" s="860"/>
      <c r="E406" s="861"/>
      <c r="F406" s="718"/>
      <c r="G406" s="718"/>
      <c r="H406" s="311"/>
      <c r="I406" s="194"/>
      <c r="J406" s="235"/>
      <c r="K406" s="847"/>
      <c r="L406" s="845"/>
      <c r="M406" s="846"/>
    </row>
  </sheetData>
  <sheetProtection algorithmName="SHA-512" hashValue="XW96KipKAwmEzRyqigr9E4zTpE077dLKR5COzCAonHSPdGk1aawsw9hbev2hkXM60wKFc5qj+jQ3A2tS1dd7/A==" saltValue="Pxf2C7KiIBqEhNFok7Zv/g==" spinCount="100000" sheet="1" objects="1" scenarios="1"/>
  <dataConsolidate/>
  <mergeCells count="286">
    <mergeCell ref="D24:F24"/>
    <mergeCell ref="D19:E19"/>
    <mergeCell ref="D20:E20"/>
    <mergeCell ref="D21:E21"/>
    <mergeCell ref="D22:E22"/>
    <mergeCell ref="D406:E406"/>
    <mergeCell ref="D403:E403"/>
    <mergeCell ref="D286:E286"/>
    <mergeCell ref="D287:E287"/>
    <mergeCell ref="D396:E396"/>
    <mergeCell ref="D268:E268"/>
    <mergeCell ref="D269:E269"/>
    <mergeCell ref="D270:E270"/>
    <mergeCell ref="D271:E271"/>
    <mergeCell ref="D260:E260"/>
    <mergeCell ref="D261:E261"/>
    <mergeCell ref="D262:E262"/>
    <mergeCell ref="D263:E263"/>
    <mergeCell ref="D264:E264"/>
    <mergeCell ref="D265:E265"/>
    <mergeCell ref="D254:E254"/>
    <mergeCell ref="D255:E255"/>
    <mergeCell ref="D256:E256"/>
    <mergeCell ref="D257:E257"/>
    <mergeCell ref="C8:G8"/>
    <mergeCell ref="D401:E401"/>
    <mergeCell ref="D402:E402"/>
    <mergeCell ref="D18:F18"/>
    <mergeCell ref="D399:E399"/>
    <mergeCell ref="D400:E400"/>
    <mergeCell ref="C35:G35"/>
    <mergeCell ref="C290:F290"/>
    <mergeCell ref="D284:E284"/>
    <mergeCell ref="D285:E285"/>
    <mergeCell ref="D278:E278"/>
    <mergeCell ref="D279:E279"/>
    <mergeCell ref="D280:E280"/>
    <mergeCell ref="D281:E281"/>
    <mergeCell ref="D282:E282"/>
    <mergeCell ref="D283:E283"/>
    <mergeCell ref="D272:E272"/>
    <mergeCell ref="D273:E273"/>
    <mergeCell ref="D274:E274"/>
    <mergeCell ref="D275:E275"/>
    <mergeCell ref="D276:E276"/>
    <mergeCell ref="D277:E277"/>
    <mergeCell ref="D266:E266"/>
    <mergeCell ref="D267:E267"/>
    <mergeCell ref="D258:E258"/>
    <mergeCell ref="D259:E259"/>
    <mergeCell ref="D248:E248"/>
    <mergeCell ref="D249:E249"/>
    <mergeCell ref="D250:E250"/>
    <mergeCell ref="D251:E251"/>
    <mergeCell ref="D252:E252"/>
    <mergeCell ref="D253:E253"/>
    <mergeCell ref="D242:E242"/>
    <mergeCell ref="D243:E243"/>
    <mergeCell ref="D244:E244"/>
    <mergeCell ref="D245:E245"/>
    <mergeCell ref="D246:E246"/>
    <mergeCell ref="D247:E247"/>
    <mergeCell ref="D236:E236"/>
    <mergeCell ref="D237:E237"/>
    <mergeCell ref="D238:E238"/>
    <mergeCell ref="D239:E239"/>
    <mergeCell ref="D240:E240"/>
    <mergeCell ref="D241:E241"/>
    <mergeCell ref="D230:E230"/>
    <mergeCell ref="D231:E231"/>
    <mergeCell ref="D232:E232"/>
    <mergeCell ref="D233:E233"/>
    <mergeCell ref="D234:E234"/>
    <mergeCell ref="D235:E235"/>
    <mergeCell ref="D224:E224"/>
    <mergeCell ref="D225:E225"/>
    <mergeCell ref="D226:E226"/>
    <mergeCell ref="D227:E227"/>
    <mergeCell ref="D228:E228"/>
    <mergeCell ref="D229:E229"/>
    <mergeCell ref="D218:E218"/>
    <mergeCell ref="D219:E219"/>
    <mergeCell ref="D220:E220"/>
    <mergeCell ref="D221:E221"/>
    <mergeCell ref="D222:E222"/>
    <mergeCell ref="D223:E223"/>
    <mergeCell ref="D212:E212"/>
    <mergeCell ref="D213:E213"/>
    <mergeCell ref="D214:E214"/>
    <mergeCell ref="D215:E215"/>
    <mergeCell ref="D216:E216"/>
    <mergeCell ref="D217:E217"/>
    <mergeCell ref="D206:E206"/>
    <mergeCell ref="D207:E207"/>
    <mergeCell ref="D208:E208"/>
    <mergeCell ref="D209:E209"/>
    <mergeCell ref="D210:E210"/>
    <mergeCell ref="D211:E211"/>
    <mergeCell ref="D200:E200"/>
    <mergeCell ref="D201:E201"/>
    <mergeCell ref="D202:E202"/>
    <mergeCell ref="D203:E203"/>
    <mergeCell ref="D204:E204"/>
    <mergeCell ref="D205:E205"/>
    <mergeCell ref="D194:E194"/>
    <mergeCell ref="D195:E195"/>
    <mergeCell ref="D196:E196"/>
    <mergeCell ref="D197:E197"/>
    <mergeCell ref="D198:E198"/>
    <mergeCell ref="D199:E199"/>
    <mergeCell ref="D188:E188"/>
    <mergeCell ref="D189:E189"/>
    <mergeCell ref="D190:E190"/>
    <mergeCell ref="D191:E191"/>
    <mergeCell ref="D192:E192"/>
    <mergeCell ref="D193:E193"/>
    <mergeCell ref="D182:E182"/>
    <mergeCell ref="D183:E183"/>
    <mergeCell ref="D184:E184"/>
    <mergeCell ref="D185:E185"/>
    <mergeCell ref="D186:E186"/>
    <mergeCell ref="D187:E187"/>
    <mergeCell ref="D176:E176"/>
    <mergeCell ref="D177:E177"/>
    <mergeCell ref="D178:E178"/>
    <mergeCell ref="D179:E179"/>
    <mergeCell ref="D180:E180"/>
    <mergeCell ref="D181:E181"/>
    <mergeCell ref="D170:E170"/>
    <mergeCell ref="D171:E171"/>
    <mergeCell ref="D172:E172"/>
    <mergeCell ref="D173:E173"/>
    <mergeCell ref="D174:E174"/>
    <mergeCell ref="D175:E175"/>
    <mergeCell ref="D164:E164"/>
    <mergeCell ref="D165:E165"/>
    <mergeCell ref="D166:E166"/>
    <mergeCell ref="D167:E167"/>
    <mergeCell ref="D168:E168"/>
    <mergeCell ref="D169:E169"/>
    <mergeCell ref="D158:E158"/>
    <mergeCell ref="D159:E159"/>
    <mergeCell ref="D160:E160"/>
    <mergeCell ref="D161:E161"/>
    <mergeCell ref="D162:E162"/>
    <mergeCell ref="D163:E163"/>
    <mergeCell ref="D146:E146"/>
    <mergeCell ref="D147:E147"/>
    <mergeCell ref="D153:E153"/>
    <mergeCell ref="D142:E142"/>
    <mergeCell ref="D157:E157"/>
    <mergeCell ref="D152:E152"/>
    <mergeCell ref="D156:E156"/>
    <mergeCell ref="D148:E148"/>
    <mergeCell ref="D149:E149"/>
    <mergeCell ref="D150:E150"/>
    <mergeCell ref="D151:E151"/>
    <mergeCell ref="D136:E136"/>
    <mergeCell ref="C6:G6"/>
    <mergeCell ref="D154:E154"/>
    <mergeCell ref="D145:E145"/>
    <mergeCell ref="D131:E131"/>
    <mergeCell ref="D132:E132"/>
    <mergeCell ref="D133:E133"/>
    <mergeCell ref="D155:E155"/>
    <mergeCell ref="D14:F14"/>
    <mergeCell ref="D137:E137"/>
    <mergeCell ref="D138:E138"/>
    <mergeCell ref="D139:E139"/>
    <mergeCell ref="D141:E141"/>
    <mergeCell ref="D129:E129"/>
    <mergeCell ref="D130:E130"/>
    <mergeCell ref="D143:E143"/>
    <mergeCell ref="D144:E144"/>
    <mergeCell ref="D134:E134"/>
    <mergeCell ref="D135:E135"/>
    <mergeCell ref="D123:E123"/>
    <mergeCell ref="D124:E124"/>
    <mergeCell ref="D125:E125"/>
    <mergeCell ref="D126:E126"/>
    <mergeCell ref="D140:E140"/>
    <mergeCell ref="D127:E127"/>
    <mergeCell ref="D128:E128"/>
    <mergeCell ref="D117:E117"/>
    <mergeCell ref="D118:E118"/>
    <mergeCell ref="D119:E119"/>
    <mergeCell ref="D120:E120"/>
    <mergeCell ref="D121:E121"/>
    <mergeCell ref="D122:E122"/>
    <mergeCell ref="D111:E111"/>
    <mergeCell ref="D112:E112"/>
    <mergeCell ref="D113:E113"/>
    <mergeCell ref="D114:E114"/>
    <mergeCell ref="D115:E115"/>
    <mergeCell ref="D116:E116"/>
    <mergeCell ref="D107:E107"/>
    <mergeCell ref="D108:E108"/>
    <mergeCell ref="D109:E109"/>
    <mergeCell ref="D110:E110"/>
    <mergeCell ref="D99:E99"/>
    <mergeCell ref="D100:E100"/>
    <mergeCell ref="D101:E101"/>
    <mergeCell ref="D102:E102"/>
    <mergeCell ref="D103:E103"/>
    <mergeCell ref="D104:E104"/>
    <mergeCell ref="D98:E98"/>
    <mergeCell ref="D87:E87"/>
    <mergeCell ref="D88:E88"/>
    <mergeCell ref="D89:E89"/>
    <mergeCell ref="D90:E90"/>
    <mergeCell ref="D91:E91"/>
    <mergeCell ref="D92:E92"/>
    <mergeCell ref="D105:E105"/>
    <mergeCell ref="D106:E106"/>
    <mergeCell ref="K406:M406"/>
    <mergeCell ref="D39:E39"/>
    <mergeCell ref="D40:E40"/>
    <mergeCell ref="D41:E41"/>
    <mergeCell ref="D42:E42"/>
    <mergeCell ref="D43:E43"/>
    <mergeCell ref="D44:E44"/>
    <mergeCell ref="D50:E50"/>
    <mergeCell ref="D51:E51"/>
    <mergeCell ref="D52:E52"/>
    <mergeCell ref="K405:M405"/>
    <mergeCell ref="D398:E398"/>
    <mergeCell ref="D397:E397"/>
    <mergeCell ref="D404:E404"/>
    <mergeCell ref="D405:E405"/>
    <mergeCell ref="K399:M399"/>
    <mergeCell ref="K400:M400"/>
    <mergeCell ref="K401:M401"/>
    <mergeCell ref="D81:E81"/>
    <mergeCell ref="D82:E82"/>
    <mergeCell ref="D83:E83"/>
    <mergeCell ref="D84:E84"/>
    <mergeCell ref="D85:E85"/>
    <mergeCell ref="D86:E86"/>
    <mergeCell ref="K402:M402"/>
    <mergeCell ref="D38:E38"/>
    <mergeCell ref="D53:E53"/>
    <mergeCell ref="D45:E45"/>
    <mergeCell ref="D46:E46"/>
    <mergeCell ref="D47:E47"/>
    <mergeCell ref="K404:M404"/>
    <mergeCell ref="D49:E49"/>
    <mergeCell ref="D54:E54"/>
    <mergeCell ref="D55:E55"/>
    <mergeCell ref="D56:E56"/>
    <mergeCell ref="D48:E48"/>
    <mergeCell ref="K403:M403"/>
    <mergeCell ref="D63:E63"/>
    <mergeCell ref="D66:E66"/>
    <mergeCell ref="D67:E67"/>
    <mergeCell ref="D68:E68"/>
    <mergeCell ref="D57:E57"/>
    <mergeCell ref="D64:E64"/>
    <mergeCell ref="D65:E65"/>
    <mergeCell ref="D62:E62"/>
    <mergeCell ref="F395:G395"/>
    <mergeCell ref="D69:E69"/>
    <mergeCell ref="D70:E70"/>
    <mergeCell ref="D26:E26"/>
    <mergeCell ref="D37:E37"/>
    <mergeCell ref="K396:M396"/>
    <mergeCell ref="K397:M397"/>
    <mergeCell ref="K398:M398"/>
    <mergeCell ref="D58:E58"/>
    <mergeCell ref="D59:E59"/>
    <mergeCell ref="D60:E60"/>
    <mergeCell ref="D61:E61"/>
    <mergeCell ref="D71:E71"/>
    <mergeCell ref="D72:E72"/>
    <mergeCell ref="D73:E73"/>
    <mergeCell ref="D74:E74"/>
    <mergeCell ref="D75:E75"/>
    <mergeCell ref="D76:E76"/>
    <mergeCell ref="D77:E77"/>
    <mergeCell ref="D78:E78"/>
    <mergeCell ref="D79:E79"/>
    <mergeCell ref="D80:E80"/>
    <mergeCell ref="D93:E93"/>
    <mergeCell ref="D94:E94"/>
    <mergeCell ref="D95:E95"/>
    <mergeCell ref="D96:E96"/>
    <mergeCell ref="D97:E97"/>
  </mergeCells>
  <conditionalFormatting sqref="K397">
    <cfRule type="expression" dxfId="575" priority="90" stopIfTrue="1">
      <formula>$E$26="Yes"</formula>
    </cfRule>
  </conditionalFormatting>
  <conditionalFormatting sqref="K397">
    <cfRule type="expression" dxfId="574" priority="88" stopIfTrue="1">
      <formula>$X$11="no"</formula>
    </cfRule>
  </conditionalFormatting>
  <conditionalFormatting sqref="C397:H406 K397">
    <cfRule type="expression" dxfId="573" priority="913" stopIfTrue="1">
      <formula>$F$26="Yes"</formula>
    </cfRule>
  </conditionalFormatting>
  <conditionalFormatting sqref="G397:G406">
    <cfRule type="expression" dxfId="572" priority="42" stopIfTrue="1">
      <formula>NOT(ISBLANK($F397))</formula>
    </cfRule>
    <cfRule type="expression" dxfId="571" priority="921" stopIfTrue="1">
      <formula>$F$26="Yes"</formula>
    </cfRule>
  </conditionalFormatting>
  <conditionalFormatting sqref="C38:M287">
    <cfRule type="expression" dxfId="570" priority="951" stopIfTrue="1">
      <formula>$F$20="No"</formula>
    </cfRule>
  </conditionalFormatting>
  <conditionalFormatting sqref="C293:L392">
    <cfRule type="expression" dxfId="569" priority="997" stopIfTrue="1">
      <formula>AND($F$21="No", $F$22="No")</formula>
    </cfRule>
  </conditionalFormatting>
  <conditionalFormatting sqref="F26 C38:M287 C293:L392">
    <cfRule type="expression" dxfId="568" priority="1001" stopIfTrue="1">
      <formula>$F$19="No"</formula>
    </cfRule>
  </conditionalFormatting>
  <conditionalFormatting sqref="L293:L392">
    <cfRule type="expression" dxfId="567" priority="1079" stopIfTrue="1">
      <formula>$E293="No"</formula>
    </cfRule>
  </conditionalFormatting>
  <conditionalFormatting sqref="K293:K392">
    <cfRule type="expression" dxfId="566" priority="1080" stopIfTrue="1">
      <formula>$E293="Yes"</formula>
    </cfRule>
  </conditionalFormatting>
  <conditionalFormatting sqref="F26 C38:M287 C398:J406 C397:K397 C293:L392">
    <cfRule type="expression" dxfId="565" priority="13" stopIfTrue="1">
      <formula>$AA$36="No"</formula>
    </cfRule>
  </conditionalFormatting>
  <conditionalFormatting sqref="I397:I406">
    <cfRule type="expression" dxfId="564" priority="1266" stopIfTrue="1">
      <formula>$H397="Quarterly"</formula>
    </cfRule>
  </conditionalFormatting>
  <conditionalFormatting sqref="K398:K406">
    <cfRule type="expression" dxfId="563" priority="5" stopIfTrue="1">
      <formula>$E$26="Yes"</formula>
    </cfRule>
  </conditionalFormatting>
  <conditionalFormatting sqref="K398:K406">
    <cfRule type="expression" dxfId="562" priority="4" stopIfTrue="1">
      <formula>$X$11="no"</formula>
    </cfRule>
  </conditionalFormatting>
  <conditionalFormatting sqref="K398:K406">
    <cfRule type="expression" dxfId="561" priority="6" stopIfTrue="1">
      <formula>$F$26="Yes"</formula>
    </cfRule>
  </conditionalFormatting>
  <conditionalFormatting sqref="K398:K406">
    <cfRule type="expression" dxfId="560" priority="3" stopIfTrue="1">
      <formula>$AA$36="No"</formula>
    </cfRule>
  </conditionalFormatting>
  <conditionalFormatting sqref="F397:F406">
    <cfRule type="expression" dxfId="559" priority="2" stopIfTrue="1">
      <formula>NOT(ISBLANK($G397))</formula>
    </cfRule>
  </conditionalFormatting>
  <dataValidations count="29">
    <dataValidation type="list" allowBlank="1" showInputMessage="1" showErrorMessage="1" promptTitle="Sub-Basin ID" prompt="Select an identifier for this sub-basin" sqref="C397:C406 C38:C287 C293:C392" xr:uid="{00000000-0002-0000-0800-000000000000}">
      <formula1>OFFSET(SubBasinID,0,0,SubBasinLength,1)</formula1>
    </dataValidation>
    <dataValidation type="list" allowBlank="1" showInputMessage="1" showErrorMessage="1" promptTitle="Missing Data" prompt="Report whether missing data procedures were used for any parameters to calculate GHG emissions (Yes or No)" sqref="F26" xr:uid="{00000000-0002-0000-0800-000001000000}">
      <formula1>"Yes, No"</formula1>
    </dataValidation>
    <dataValidation type="whole" operator="greaterThanOrEqual" allowBlank="1" showInputMessage="1" showErrorMessage="1" promptTitle="Number of Wells Vented" prompt="Enter the number of wells in this sub-basin and tubing diameter group/pressure group that were vented for liquids unloading" sqref="G38:G287" xr:uid="{00000000-0002-0000-0800-000002000000}">
      <formula1>0</formula1>
    </dataValidation>
    <dataValidation type="whole" operator="greaterThanOrEqual" allowBlank="1" showInputMessage="1" showErrorMessage="1" promptTitle="Number of Unloadings Vented" prompt="Enter the cumulative number of unloadings vented in this sub-basin and tubing diameter group/pressure group" sqref="J38:J287" xr:uid="{00000000-0002-0000-0800-000003000000}">
      <formula1>0</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E33 D10:D11" xr:uid="{00000000-0002-0000-0800-000005000000}"/>
    <dataValidation type="list" allowBlank="1" showInputMessage="1" showErrorMessage="1" promptTitle="Plunger Lifts" prompt="Indicate whether Plunger Lifts were used [Yes/ No]" sqref="F38:F287" xr:uid="{00000000-0002-0000-0800-000006000000}">
      <formula1>"Yes, No"</formula1>
    </dataValidation>
    <dataValidation type="decimal" allowBlank="1" showInputMessage="1" showErrorMessage="1" errorTitle="WARNING" error="Enter a percentage between 0 and 100" promptTitle="Percentage of wells" prompt="Enter the percentage of wells for which the monitoring period used to determine the cumulative amount of time venting was not the full calendar year" sqref="H38:H287" xr:uid="{00000000-0002-0000-0800-000007000000}">
      <formula1>0</formula1>
      <formula2>1</formula2>
    </dataValidation>
    <dataValidation type="decimal" operator="greaterThanOrEqual" allowBlank="1" showInputMessage="1" showErrorMessage="1" promptTitle="Cumulative time well vented" prompt="Enter the cumulative amount of time wells were vented in hours_x000a_(sum of Tp from Eq. W-7A or W-7B)" sqref="I38:I287" xr:uid="{00000000-0002-0000-0800-000008000000}">
      <formula1>0</formula1>
    </dataValidation>
    <dataValidation type="decimal" operator="greaterThanOrEqual" allowBlank="1" showInputMessage="1" showErrorMessage="1" promptTitle="Annual average nat. gas emission" prompt="Enter the annual natural gas emissions from well venting for liquids unloading, calculated according to 98.233(f)(1)" sqref="K38:K287" xr:uid="{00000000-0002-0000-0800-000009000000}">
      <formula1>0</formula1>
    </dataValidation>
    <dataValidation type="decimal" operator="greaterThanOrEqual" allowBlank="1" showInputMessage="1" showErrorMessage="1" promptTitle="Total CO2 Emissions" prompt="Enter total CO2 emissions, in metric tons CO2, in this sub-basin, tubing diameter group/pressure group, and plunger lift status, calculated according to 98.233(f)(1) and (4)" sqref="L38:L287" xr:uid="{00000000-0002-0000-0800-00000A000000}">
      <formula1>0</formula1>
    </dataValidation>
    <dataValidation type="decimal" operator="greaterThanOrEqual" allowBlank="1" showInputMessage="1" showErrorMessage="1" promptTitle="Total CH4 Emissions" prompt="Enter total CH4 emissions, in metric tons CH4, in this sub-basin, tubing diameter group/pressure group, and plunger lift status, calculated according to 98.233(f)(1) and (4)" sqref="M38:M287" xr:uid="{00000000-0002-0000-0800-00000B000000}">
      <formula1>0</formula1>
    </dataValidation>
    <dataValidation type="whole" operator="greaterThanOrEqual" allowBlank="1" showInputMessage="1" showErrorMessage="1" promptTitle="Number of Wells Vented" prompt="Enter the number of wells vented to the atmosphere for liquids unloading" sqref="F293:F392" xr:uid="{00000000-0002-0000-0800-00000C000000}">
      <formula1>0</formula1>
    </dataValidation>
    <dataValidation type="whole" operator="greaterThanOrEqual" allowBlank="1" showInputMessage="1" showErrorMessage="1" promptTitle="Unloadings Vented" prompt="Enter cumulative number of unloadings vented to the atmosphere" sqref="G293:G392" xr:uid="{00000000-0002-0000-0800-00000D000000}">
      <formula1>0</formula1>
    </dataValidation>
    <dataValidation type="decimal" operator="greaterThanOrEqual" allowBlank="1" showInputMessage="1" showErrorMessage="1" promptTitle="Annual nat. gas emissions" prompt="Enter the annual natural gas emissions from well venting for liquids unloading, calculated according to 98.233(f)(2) or (3)" sqref="H293:H392" xr:uid="{00000000-0002-0000-0800-00000E000000}">
      <formula1>0</formula1>
    </dataValidation>
    <dataValidation type="decimal" operator="greaterThanOrEqual" allowBlank="1" showInputMessage="1" showErrorMessage="1" promptTitle="Total CH4 Emissions" prompt="Enter total CH4 emissions, in metric tons CH4, for this sub-basin and calculation method, calculated according to 98.233(f)(2) or (3), as applicable, and 98.233(f)(4)" sqref="J293:J392" xr:uid="{00000000-0002-0000-0800-00000F000000}">
      <formula1>0</formula1>
    </dataValidation>
    <dataValidation type="decimal" operator="greaterThanOrEqual" allowBlank="1" showInputMessage="1" showErrorMessage="1" promptTitle="Total CO2 Emissions" prompt="Enter total CO2 emissions, in metric tons CO2, for this sub-basin and calculation method, calculated according to 98.233(f)(2) or (3), as applicable, and 98.233(f)(4)" sqref="I293:I392" xr:uid="{00000000-0002-0000-0800-000010000000}">
      <formula1>0</formula1>
    </dataValidation>
    <dataValidation type="decimal" operator="greaterThanOrEqual" allowBlank="1" showInputMessage="1" showErrorMessage="1" promptTitle="Average Internal Casing Diameter" prompt="If Calculation Method 2 was used, enter the average internal casing diameter, in inches, for the sub-basin" sqref="K293:K392" xr:uid="{00000000-0002-0000-0800-000011000000}">
      <formula1>0</formula1>
    </dataValidation>
    <dataValidation type="decimal" operator="greaterThanOrEqual" allowBlank="1" showInputMessage="1" showErrorMessage="1" promptTitle="Average Internal Tubing Diameter" prompt="If Calculation Method 3 was used, enter the average internal tubing diameter, in inches, for the sub-basin" sqref="L293:L392" xr:uid="{00000000-0002-0000-0800-000012000000}">
      <formula1>0</formula1>
    </dataValidation>
    <dataValidation type="decimal" allowBlank="1" showInputMessage="1" showErrorMessage="1" promptTitle="Hours of missing data procedure" prompt="Enter the total number of hours the missing data procedure was used" sqref="J397:J406" xr:uid="{00000000-0002-0000-0800-000013000000}">
      <formula1>0</formula1>
      <formula2>8784</formula2>
    </dataValidation>
    <dataValidation type="whole" allowBlank="1" showInputMessage="1" showErrorMessage="1" promptTitle="Number of Quarters" prompt="Enter the number of quarters missing data procedures were used" sqref="I397:I406" xr:uid="{00000000-0002-0000-0800-000014000000}">
      <formula1>1</formula1>
      <formula2>4</formula2>
    </dataValidation>
    <dataValidation type="list" allowBlank="1" showInputMessage="1" showErrorMessage="1" promptTitle="Tubing Diameter/Pressure Group" prompt="Select the tubing diameter and pressure group from the drop down list" sqref="D397:D406" xr:uid="{00000000-0002-0000-0800-000015000000}">
      <formula1>$AE$36:$AE$50</formula1>
    </dataValidation>
    <dataValidation type="list" allowBlank="1" showInputMessage="1" showErrorMessage="1" promptTitle="Measurement Frequency" prompt="Select the measurement frequency stated in your monitoring plan for the data element_x000a__x000a_If “Other”, specify frequency under “Procedures Used”" sqref="H397:H406" xr:uid="{00000000-0002-0000-0800-000016000000}">
      <formula1>Measurement_Frequency</formula1>
    </dataValidation>
    <dataValidation allowBlank="1" showInputMessage="1" showErrorMessage="1" promptTitle="Plunger Lifts" prompt="Plunger Lifts were used (Yes/ No)" sqref="E293:E392" xr:uid="{00000000-0002-0000-0800-000017000000}"/>
    <dataValidation type="list" allowBlank="1" showInputMessage="1" showErrorMessage="1" promptTitle="Parameters" prompt="Select the parameters for which missing data procedures were used to calculate emissions" sqref="F397:F406" xr:uid="{00000000-0002-0000-0800-000018000000}">
      <formula1>PMTRS_F.1</formula1>
    </dataValidation>
    <dataValidation allowBlank="1" showInputMessage="1" showErrorMessage="1" promptTitle="Procedures used" prompt="Enter the procedures used to determine the missing data" sqref="K397:K406" xr:uid="{00000000-0002-0000-0800-000019000000}"/>
    <dataValidation type="list" allowBlank="1" showInputMessage="1" showErrorMessage="1" promptTitle="Parameters" prompt="Select the parameters for which missing data procedures were used to calculate emissions" sqref="G397:G406" xr:uid="{00000000-0002-0000-0800-00001A000000}">
      <formula1>PMTRS_F.2</formula1>
    </dataValidation>
    <dataValidation type="list" allowBlank="1" showInputMessage="1" showErrorMessage="1" promptTitle="Calculation Method" prompt="Specify the calculation method used to calculate emissions for liquids unloading: Calculation Method 2 (without plunger lifts) or Calculation Method 3 (with plunger lifts)" sqref="D293:D392" xr:uid="{00000000-0002-0000-0800-00001B000000}">
      <formula1>$AG$24:$AG$25</formula1>
    </dataValidation>
    <dataValidation type="list" allowBlank="1" showInputMessage="1" showErrorMessage="1" promptTitle="Tubing Diameter/Pressure Group" prompt="Select the tubing diameter and pressure group from the drop down list" sqref="D38:E287" xr:uid="{00000000-0002-0000-0800-00001C000000}">
      <formula1>TubingDiameterPressure</formula1>
    </dataValidation>
    <dataValidation type="list" allowBlank="1" showInputMessage="1" showErrorMessage="1" sqref="F19:F22" xr:uid="{00000000-0002-0000-0800-00001D000000}">
      <formula1>"Yes,No"</formula1>
    </dataValidation>
  </dataValidations>
  <hyperlinks>
    <hyperlink ref="F3" location="Introduction!A1" display="Back to Summary Tab" xr:uid="{00000000-0004-0000-0800-000000000000}"/>
    <hyperlink ref="D11" r:id="rId1" xr:uid="{00000000-0004-0000-0800-000001000000}"/>
    <hyperlink ref="D12" r:id="rId2" xr:uid="{00000000-0004-0000-0800-000002000000}"/>
    <hyperlink ref="D11:F11" r:id="rId3" display="http://www.ccdsupport.com/confluence/display/help/Optional+Calculation+Spreadsheet+Instructions" xr:uid="{00000000-0004-0000-0800-000003000000}"/>
    <hyperlink ref="F29" location="'(f) Liquids Unloading'!C37" tooltip="Click this cell for well completions and workovers WITH hydraulic fracturing" display="CLICK HERE" xr:uid="{00000000-0004-0000-0800-000004000000}"/>
    <hyperlink ref="G289" location="'(f) Liquids Unloading'!A1" display="GO BACK" xr:uid="{00000000-0004-0000-0800-000005000000}"/>
    <hyperlink ref="J394" location="'(f) Liquids Unloading'!A1" display="GO BACK" xr:uid="{00000000-0004-0000-0800-000006000000}"/>
    <hyperlink ref="F30" location="'(f) Liquids Unloading'!C292" tooltip="Click this cell for well completions and workovers WITH hydraulic fracturing" display="CLICK HERE" xr:uid="{00000000-0004-0000-0800-000007000000}"/>
    <hyperlink ref="F31" location="'(f) Liquids Unloading'!C396" tooltip="Click this cell for well completions and workovers WITH hydraulic fracturing" display="CLICK HERE" xr:uid="{00000000-0004-0000-0800-000008000000}"/>
    <hyperlink ref="D10" r:id="rId4" xr:uid="{00000000-0004-0000-0800-000009000000}"/>
    <hyperlink ref="F32" location="'(aa)(1) Onshore Production'!J273" display="CLICK HERE" xr:uid="{00000000-0004-0000-0800-00000A000000}"/>
  </hyperlinks>
  <pageMargins left="0.7" right="0.7" top="0.75" bottom="0.75" header="0.3" footer="0.3"/>
  <pageSetup orientation="portrait" r:id="rId5"/>
  <extLst>
    <ext xmlns:x14="http://schemas.microsoft.com/office/spreadsheetml/2009/9/main" uri="{78C0D931-6437-407d-A8EE-F0AAD7539E65}">
      <x14:conditionalFormattings>
        <x14:conditionalFormatting xmlns:xm="http://schemas.microsoft.com/office/excel/2006/main">
          <x14:cfRule type="expression" priority="1268" stopIfTrue="1" id="{00000000-000E-0000-0800-0000F3040000}">
            <xm:f>NOT(ISNA(MATCH($H397,'missing data parameters'!$A$2:$A$8,0)))</xm:f>
            <x14:dxf>
              <font>
                <color theme="1"/>
              </font>
              <fill>
                <patternFill>
                  <bgColor rgb="FF99CCFF"/>
                </patternFill>
              </fill>
            </x14:dxf>
          </x14:cfRule>
          <xm:sqref>J397:J406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289</vt:i4>
      </vt:variant>
    </vt:vector>
  </HeadingPairs>
  <TitlesOfParts>
    <vt:vector size="313" baseType="lpstr">
      <vt:lpstr>Introduction</vt:lpstr>
      <vt:lpstr>missing data parameters</vt:lpstr>
      <vt:lpstr>(aa)(1) Onshore Production</vt:lpstr>
      <vt:lpstr>(aa)(2-11) Facility Overview</vt:lpstr>
      <vt:lpstr>(b) NG Pneumatic Devices</vt:lpstr>
      <vt:lpstr>(c) NG Driven Pneumatic Pumps</vt:lpstr>
      <vt:lpstr>(d) Acid Gas Removal Units</vt:lpstr>
      <vt:lpstr>(e) Dehydrators</vt:lpstr>
      <vt:lpstr>(f) Liquids Unloading</vt:lpstr>
      <vt:lpstr>(g) Wells with Fracturing</vt:lpstr>
      <vt:lpstr>(h) Wells without Fracturing</vt:lpstr>
      <vt:lpstr>(i) Blowdown Vent Stacks</vt:lpstr>
      <vt:lpstr>(j) Atmospheric Storage Tanks</vt:lpstr>
      <vt:lpstr>(k) Transmission Storage Tanks</vt:lpstr>
      <vt:lpstr>(l) Well Testing</vt:lpstr>
      <vt:lpstr>(m) Associated NG</vt:lpstr>
      <vt:lpstr>(n) Flare Stacks</vt:lpstr>
      <vt:lpstr>(o) Centrifugal Compressors</vt:lpstr>
      <vt:lpstr>(p) Reciprocating Compressors</vt:lpstr>
      <vt:lpstr>(q,r) Equipment Leaks</vt:lpstr>
      <vt:lpstr>(s) Offshore Emissions</vt:lpstr>
      <vt:lpstr>(w) EOR Injection Pumps</vt:lpstr>
      <vt:lpstr>(x) EOR Hydrocarbon Liquids</vt:lpstr>
      <vt:lpstr>(z) Combustion Equipment</vt:lpstr>
      <vt:lpstr>_100</vt:lpstr>
      <vt:lpstr>_110</vt:lpstr>
      <vt:lpstr>_120</vt:lpstr>
      <vt:lpstr>_130</vt:lpstr>
      <vt:lpstr>_140</vt:lpstr>
      <vt:lpstr>_150</vt:lpstr>
      <vt:lpstr>_160</vt:lpstr>
      <vt:lpstr>_160A</vt:lpstr>
      <vt:lpstr>_200</vt:lpstr>
      <vt:lpstr>_210</vt:lpstr>
      <vt:lpstr>_220</vt:lpstr>
      <vt:lpstr>_221</vt:lpstr>
      <vt:lpstr>_222</vt:lpstr>
      <vt:lpstr>_230</vt:lpstr>
      <vt:lpstr>_240</vt:lpstr>
      <vt:lpstr>_250</vt:lpstr>
      <vt:lpstr>_260</vt:lpstr>
      <vt:lpstr>_300</vt:lpstr>
      <vt:lpstr>_305</vt:lpstr>
      <vt:lpstr>_310</vt:lpstr>
      <vt:lpstr>_315</vt:lpstr>
      <vt:lpstr>_320</vt:lpstr>
      <vt:lpstr>_325</vt:lpstr>
      <vt:lpstr>_330</vt:lpstr>
      <vt:lpstr>_335</vt:lpstr>
      <vt:lpstr>_340</vt:lpstr>
      <vt:lpstr>_345</vt:lpstr>
      <vt:lpstr>_350</vt:lpstr>
      <vt:lpstr>_355</vt:lpstr>
      <vt:lpstr>_360</vt:lpstr>
      <vt:lpstr>_365</vt:lpstr>
      <vt:lpstr>_370</vt:lpstr>
      <vt:lpstr>_375</vt:lpstr>
      <vt:lpstr>_380</vt:lpstr>
      <vt:lpstr>_385</vt:lpstr>
      <vt:lpstr>_390</vt:lpstr>
      <vt:lpstr>_395</vt:lpstr>
      <vt:lpstr>_400</vt:lpstr>
      <vt:lpstr>_405</vt:lpstr>
      <vt:lpstr>_410</vt:lpstr>
      <vt:lpstr>_415</vt:lpstr>
      <vt:lpstr>_420</vt:lpstr>
      <vt:lpstr>_425</vt:lpstr>
      <vt:lpstr>_430</vt:lpstr>
      <vt:lpstr>_435</vt:lpstr>
      <vt:lpstr>_445</vt:lpstr>
      <vt:lpstr>_450</vt:lpstr>
      <vt:lpstr>_455</vt:lpstr>
      <vt:lpstr>_460</vt:lpstr>
      <vt:lpstr>_465</vt:lpstr>
      <vt:lpstr>_470</vt:lpstr>
      <vt:lpstr>_475</vt:lpstr>
      <vt:lpstr>_500</vt:lpstr>
      <vt:lpstr>_503</vt:lpstr>
      <vt:lpstr>_505</vt:lpstr>
      <vt:lpstr>_507</vt:lpstr>
      <vt:lpstr>_509</vt:lpstr>
      <vt:lpstr>_510</vt:lpstr>
      <vt:lpstr>_515</vt:lpstr>
      <vt:lpstr>_520</vt:lpstr>
      <vt:lpstr>_525</vt:lpstr>
      <vt:lpstr>_530</vt:lpstr>
      <vt:lpstr>_535</vt:lpstr>
      <vt:lpstr>_540</vt:lpstr>
      <vt:lpstr>_545</vt:lpstr>
      <vt:lpstr>_550</vt:lpstr>
      <vt:lpstr>_555</vt:lpstr>
      <vt:lpstr>_560</vt:lpstr>
      <vt:lpstr>_565</vt:lpstr>
      <vt:lpstr>_575</vt:lpstr>
      <vt:lpstr>_580</vt:lpstr>
      <vt:lpstr>_585</vt:lpstr>
      <vt:lpstr>_590</vt:lpstr>
      <vt:lpstr>_595</vt:lpstr>
      <vt:lpstr>_600</vt:lpstr>
      <vt:lpstr>_605</vt:lpstr>
      <vt:lpstr>_610</vt:lpstr>
      <vt:lpstr>_615</vt:lpstr>
      <vt:lpstr>_620</vt:lpstr>
      <vt:lpstr>_625</vt:lpstr>
      <vt:lpstr>_630</vt:lpstr>
      <vt:lpstr>_635</vt:lpstr>
      <vt:lpstr>_640</vt:lpstr>
      <vt:lpstr>_645</vt:lpstr>
      <vt:lpstr>_650</vt:lpstr>
      <vt:lpstr>_700</vt:lpstr>
      <vt:lpstr>_705</vt:lpstr>
      <vt:lpstr>_710</vt:lpstr>
      <vt:lpstr>_715</vt:lpstr>
      <vt:lpstr>_720</vt:lpstr>
      <vt:lpstr>_725</vt:lpstr>
      <vt:lpstr>_730</vt:lpstr>
      <vt:lpstr>_735</vt:lpstr>
      <vt:lpstr>_740</vt:lpstr>
      <vt:lpstr>_745</vt:lpstr>
      <vt:lpstr>_750</vt:lpstr>
      <vt:lpstr>_755</vt:lpstr>
      <vt:lpstr>_760</vt:lpstr>
      <vt:lpstr>_765</vt:lpstr>
      <vt:lpstr>_800</vt:lpstr>
      <vt:lpstr>_810</vt:lpstr>
      <vt:lpstr>_815</vt:lpstr>
      <vt:lpstr>_820</vt:lpstr>
      <vt:lpstr>_825</vt:lpstr>
      <vt:lpstr>_830</vt:lpstr>
      <vt:lpstr>_840</vt:lpstr>
      <vt:lpstr>_845</vt:lpstr>
      <vt:lpstr>_860</vt:lpstr>
      <vt:lpstr>_880</vt:lpstr>
      <vt:lpstr>_884</vt:lpstr>
      <vt:lpstr>_885</vt:lpstr>
      <vt:lpstr>_886</vt:lpstr>
      <vt:lpstr>_890</vt:lpstr>
      <vt:lpstr>_984</vt:lpstr>
      <vt:lpstr>CalcMethod_LiqsUnload</vt:lpstr>
      <vt:lpstr>Component_type</vt:lpstr>
      <vt:lpstr>EquationUsed</vt:lpstr>
      <vt:lpstr>EquationUsedAA1iii</vt:lpstr>
      <vt:lpstr>G_B_COUNTY</vt:lpstr>
      <vt:lpstr>GB_100</vt:lpstr>
      <vt:lpstr>GB_110</vt:lpstr>
      <vt:lpstr>GB_120</vt:lpstr>
      <vt:lpstr>GB_130</vt:lpstr>
      <vt:lpstr>GB_140</vt:lpstr>
      <vt:lpstr>GB_150</vt:lpstr>
      <vt:lpstr>GB_160</vt:lpstr>
      <vt:lpstr>GB_160A</vt:lpstr>
      <vt:lpstr>GB_200</vt:lpstr>
      <vt:lpstr>GB_210</vt:lpstr>
      <vt:lpstr>GB_220</vt:lpstr>
      <vt:lpstr>GB_230</vt:lpstr>
      <vt:lpstr>GB_240</vt:lpstr>
      <vt:lpstr>GB_250</vt:lpstr>
      <vt:lpstr>GB_260</vt:lpstr>
      <vt:lpstr>GB_300</vt:lpstr>
      <vt:lpstr>GB_305</vt:lpstr>
      <vt:lpstr>GB_310</vt:lpstr>
      <vt:lpstr>GB_315</vt:lpstr>
      <vt:lpstr>GB_320</vt:lpstr>
      <vt:lpstr>GB_325</vt:lpstr>
      <vt:lpstr>GB_330</vt:lpstr>
      <vt:lpstr>GB_335</vt:lpstr>
      <vt:lpstr>GB_340</vt:lpstr>
      <vt:lpstr>GB_345</vt:lpstr>
      <vt:lpstr>GB_350</vt:lpstr>
      <vt:lpstr>GB_355</vt:lpstr>
      <vt:lpstr>GB_360</vt:lpstr>
      <vt:lpstr>GB_365</vt:lpstr>
      <vt:lpstr>GB_370</vt:lpstr>
      <vt:lpstr>GB_375</vt:lpstr>
      <vt:lpstr>GB_380</vt:lpstr>
      <vt:lpstr>GB_385</vt:lpstr>
      <vt:lpstr>GB_390</vt:lpstr>
      <vt:lpstr>GB_395</vt:lpstr>
      <vt:lpstr>GB_400</vt:lpstr>
      <vt:lpstr>GB_405</vt:lpstr>
      <vt:lpstr>GB_410</vt:lpstr>
      <vt:lpstr>GB_415</vt:lpstr>
      <vt:lpstr>GB_420</vt:lpstr>
      <vt:lpstr>GB_425</vt:lpstr>
      <vt:lpstr>GB_430</vt:lpstr>
      <vt:lpstr>GB_435</vt:lpstr>
      <vt:lpstr>GB_445</vt:lpstr>
      <vt:lpstr>GB_450</vt:lpstr>
      <vt:lpstr>GB_455</vt:lpstr>
      <vt:lpstr>GB_460</vt:lpstr>
      <vt:lpstr>GB_465</vt:lpstr>
      <vt:lpstr>GB_470</vt:lpstr>
      <vt:lpstr>GB_475</vt:lpstr>
      <vt:lpstr>GB_500</vt:lpstr>
      <vt:lpstr>GB_503</vt:lpstr>
      <vt:lpstr>GB_505</vt:lpstr>
      <vt:lpstr>GB_507</vt:lpstr>
      <vt:lpstr>GB_509</vt:lpstr>
      <vt:lpstr>GB_510</vt:lpstr>
      <vt:lpstr>GB_515</vt:lpstr>
      <vt:lpstr>GB_520</vt:lpstr>
      <vt:lpstr>GB_525</vt:lpstr>
      <vt:lpstr>GB_530</vt:lpstr>
      <vt:lpstr>GB_535</vt:lpstr>
      <vt:lpstr>GB_540</vt:lpstr>
      <vt:lpstr>GB_545</vt:lpstr>
      <vt:lpstr>GB_550</vt:lpstr>
      <vt:lpstr>GB_555</vt:lpstr>
      <vt:lpstr>GB_560</vt:lpstr>
      <vt:lpstr>GB_565</vt:lpstr>
      <vt:lpstr>GB_575</vt:lpstr>
      <vt:lpstr>GB_580</vt:lpstr>
      <vt:lpstr>GB_585</vt:lpstr>
      <vt:lpstr>GB_590</vt:lpstr>
      <vt:lpstr>GB_595</vt:lpstr>
      <vt:lpstr>GB_600</vt:lpstr>
      <vt:lpstr>GB_605</vt:lpstr>
      <vt:lpstr>GB_610</vt:lpstr>
      <vt:lpstr>GB_615</vt:lpstr>
      <vt:lpstr>GB_620</vt:lpstr>
      <vt:lpstr>GB_625</vt:lpstr>
      <vt:lpstr>GB_630</vt:lpstr>
      <vt:lpstr>GB_635</vt:lpstr>
      <vt:lpstr>GB_640</vt:lpstr>
      <vt:lpstr>GB_645</vt:lpstr>
      <vt:lpstr>GB_650</vt:lpstr>
      <vt:lpstr>GB_700</vt:lpstr>
      <vt:lpstr>GB_705</vt:lpstr>
      <vt:lpstr>GB_710</vt:lpstr>
      <vt:lpstr>GB_715</vt:lpstr>
      <vt:lpstr>GB_720</vt:lpstr>
      <vt:lpstr>GB_725</vt:lpstr>
      <vt:lpstr>GB_730</vt:lpstr>
      <vt:lpstr>GB_735</vt:lpstr>
      <vt:lpstr>GB_740</vt:lpstr>
      <vt:lpstr>GB_745</vt:lpstr>
      <vt:lpstr>GB_750</vt:lpstr>
      <vt:lpstr>GB_755</vt:lpstr>
      <vt:lpstr>GB_760</vt:lpstr>
      <vt:lpstr>GB_765</vt:lpstr>
      <vt:lpstr>GB_800</vt:lpstr>
      <vt:lpstr>GB_810</vt:lpstr>
      <vt:lpstr>GB_815</vt:lpstr>
      <vt:lpstr>GB_820</vt:lpstr>
      <vt:lpstr>GB_825</vt:lpstr>
      <vt:lpstr>GB_830</vt:lpstr>
      <vt:lpstr>GB_840</vt:lpstr>
      <vt:lpstr>GB_845</vt:lpstr>
      <vt:lpstr>GB_860</vt:lpstr>
      <vt:lpstr>GB_880</vt:lpstr>
      <vt:lpstr>GB_884</vt:lpstr>
      <vt:lpstr>GB_885</vt:lpstr>
      <vt:lpstr>GB_886</vt:lpstr>
      <vt:lpstr>GB_890</vt:lpstr>
      <vt:lpstr>GB_984</vt:lpstr>
      <vt:lpstr>'(b) NG Pneumatic Devices'!Hours_Collected</vt:lpstr>
      <vt:lpstr>Measurement_Frequency</vt:lpstr>
      <vt:lpstr>NA_MEAS_FREQ</vt:lpstr>
      <vt:lpstr>PMTRS_B</vt:lpstr>
      <vt:lpstr>PMTRS_B.6_1</vt:lpstr>
      <vt:lpstr>PMTRS_B.6_2</vt:lpstr>
      <vt:lpstr>PMTRS_B.6_3</vt:lpstr>
      <vt:lpstr>PMTRS_B.6_4</vt:lpstr>
      <vt:lpstr>PMTRS_C</vt:lpstr>
      <vt:lpstr>PMTRS_C.6_1</vt:lpstr>
      <vt:lpstr>PMTRS_C.6_2</vt:lpstr>
      <vt:lpstr>PMTRS_C.6_3</vt:lpstr>
      <vt:lpstr>PMTRS_D.2</vt:lpstr>
      <vt:lpstr>PMTRS_D.3</vt:lpstr>
      <vt:lpstr>PMTRS_D.4</vt:lpstr>
      <vt:lpstr>PMTRS_E</vt:lpstr>
      <vt:lpstr>PMTRS_F.1</vt:lpstr>
      <vt:lpstr>PMTRS_F.2</vt:lpstr>
      <vt:lpstr>PMTRS_F_AA.1.iv</vt:lpstr>
      <vt:lpstr>PMTRS_G.1</vt:lpstr>
      <vt:lpstr>PMTRS_G.2</vt:lpstr>
      <vt:lpstr>PMTRS_G_AA.1.iv</vt:lpstr>
      <vt:lpstr>PMTRS_H.1</vt:lpstr>
      <vt:lpstr>PMTRS_H.2</vt:lpstr>
      <vt:lpstr>PMTRS_H.3</vt:lpstr>
      <vt:lpstr>PMTRS_I</vt:lpstr>
      <vt:lpstr>PMTRS_J.1</vt:lpstr>
      <vt:lpstr>PMTRS_J.3.i</vt:lpstr>
      <vt:lpstr>PMTRS_K</vt:lpstr>
      <vt:lpstr>PMTRS_L</vt:lpstr>
      <vt:lpstr>PMTRS_M</vt:lpstr>
      <vt:lpstr>PMTRS_N</vt:lpstr>
      <vt:lpstr>PMTRS_O.1</vt:lpstr>
      <vt:lpstr>PMTRS_O.3.i</vt:lpstr>
      <vt:lpstr>PMTRS_O.3.ii</vt:lpstr>
      <vt:lpstr>PMTRS_O.4</vt:lpstr>
      <vt:lpstr>PMTRS_O.5</vt:lpstr>
      <vt:lpstr>PMTRS_P.1</vt:lpstr>
      <vt:lpstr>PMTRS_P.3.i</vt:lpstr>
      <vt:lpstr>PMTRS_P.3.ii</vt:lpstr>
      <vt:lpstr>PMTRS_P.4</vt:lpstr>
      <vt:lpstr>PMTRS_P.5</vt:lpstr>
      <vt:lpstr>PMTRS_Q.2</vt:lpstr>
      <vt:lpstr>PMTRS_R.1</vt:lpstr>
      <vt:lpstr>PMTRS_R.2</vt:lpstr>
      <vt:lpstr>PMTRS_R.3</vt:lpstr>
      <vt:lpstr>PMTRS_R.4</vt:lpstr>
      <vt:lpstr>PMTRS_W</vt:lpstr>
      <vt:lpstr>PMTRS_X</vt:lpstr>
      <vt:lpstr>PMTRS_Z</vt:lpstr>
      <vt:lpstr>SubBasinID</vt:lpstr>
      <vt:lpstr>SubBasinLength</vt:lpstr>
      <vt:lpstr>TubingDiameterPressure</vt:lpstr>
      <vt:lpstr>UniqueBasin</vt:lpstr>
      <vt:lpstr>US_STATES</vt:lpstr>
      <vt:lpstr>well_count</vt:lpstr>
      <vt:lpstr>well_ids</vt:lpstr>
      <vt:lpstr>'(b) NG Pneumatic Devices'!YesNo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EPA</dc:creator>
  <cp:lastModifiedBy>Horvath, Ethan M. [US]</cp:lastModifiedBy>
  <cp:lastPrinted>2015-09-30T15:15:21Z</cp:lastPrinted>
  <dcterms:created xsi:type="dcterms:W3CDTF">2012-03-06T16:27:19Z</dcterms:created>
  <dcterms:modified xsi:type="dcterms:W3CDTF">2024-12-16T14:46:16Z</dcterms:modified>
</cp:coreProperties>
</file>