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S:\Tracy\ICRs - SPPD\FY2024\1057.16 Sulfuric Acid Plants NSPS\Drafts\Send to EPA\"/>
    </mc:Choice>
  </mc:AlternateContent>
  <xr:revisionPtr revIDLastSave="0" documentId="13_ncr:1_{93DAF820-2425-4D41-B3F7-1AF75EBED2C6}" xr6:coauthVersionLast="47" xr6:coauthVersionMax="47" xr10:uidLastSave="{00000000-0000-0000-0000-000000000000}"/>
  <bookViews>
    <workbookView xWindow="-28920" yWindow="-3765" windowWidth="29040" windowHeight="16440" xr2:uid="{D855CF00-F869-48B3-9963-4AD001D31E8A}"/>
  </bookViews>
  <sheets>
    <sheet name="Summary" sheetId="6" r:id="rId1"/>
    <sheet name="Table 1" sheetId="7" r:id="rId2"/>
    <sheet name="Table 2" sheetId="8" r:id="rId3"/>
    <sheet name="Capital O&amp;M" sheetId="3" r:id="rId4"/>
    <sheet name="Responses" sheetId="5" r:id="rId5"/>
    <sheet name="Respondents"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3" i="7" l="1"/>
  <c r="E5" i="3" l="1"/>
  <c r="B6" i="3"/>
  <c r="B5" i="3"/>
  <c r="I15" i="8"/>
  <c r="G6" i="3"/>
  <c r="B7" i="6"/>
  <c r="L33" i="7"/>
  <c r="G5" i="3"/>
  <c r="E9" i="5"/>
  <c r="E8" i="5"/>
  <c r="E7" i="5"/>
  <c r="E6" i="5"/>
  <c r="E5" i="5"/>
  <c r="E4" i="5"/>
  <c r="F15" i="8"/>
  <c r="D15" i="8"/>
  <c r="D14" i="8"/>
  <c r="F14" i="8" s="1"/>
  <c r="F13" i="8"/>
  <c r="D13" i="8"/>
  <c r="F12" i="8"/>
  <c r="D12" i="8"/>
  <c r="H11" i="8"/>
  <c r="F11" i="8"/>
  <c r="G11" i="8" s="1"/>
  <c r="D11" i="8"/>
  <c r="D10" i="8"/>
  <c r="F10" i="8" s="1"/>
  <c r="D9" i="8"/>
  <c r="F9" i="8" s="1"/>
  <c r="D7" i="8"/>
  <c r="F7" i="8" s="1"/>
  <c r="D6" i="8"/>
  <c r="F6" i="8" s="1"/>
  <c r="F29" i="7"/>
  <c r="D29" i="7"/>
  <c r="F28" i="7"/>
  <c r="D28" i="7"/>
  <c r="F20" i="7"/>
  <c r="D20" i="7"/>
  <c r="F19" i="7"/>
  <c r="D19" i="7"/>
  <c r="F18" i="7"/>
  <c r="D18" i="7"/>
  <c r="H17" i="7"/>
  <c r="F17" i="7"/>
  <c r="G17" i="7" s="1"/>
  <c r="D17" i="7"/>
  <c r="D16" i="7"/>
  <c r="F16" i="7" s="1"/>
  <c r="D15" i="7"/>
  <c r="F15" i="7" s="1"/>
  <c r="D11" i="7"/>
  <c r="F11" i="7" s="1"/>
  <c r="D10" i="7"/>
  <c r="F10" i="7" s="1"/>
  <c r="D9" i="7"/>
  <c r="F9" i="7" s="1"/>
  <c r="F7" i="7"/>
  <c r="D7" i="7"/>
  <c r="C8" i="4"/>
  <c r="B8" i="4"/>
  <c r="F8" i="4"/>
  <c r="B3" i="6" s="1"/>
  <c r="G7" i="3" l="1"/>
  <c r="I34" i="7" s="1"/>
  <c r="B6" i="6" s="1"/>
  <c r="G28" i="7"/>
  <c r="H28" i="7"/>
  <c r="G20" i="7"/>
  <c r="H20" i="7"/>
  <c r="E10" i="5"/>
  <c r="H11" i="7"/>
  <c r="G11" i="7"/>
  <c r="I11" i="7" s="1"/>
  <c r="H9" i="7"/>
  <c r="G9" i="7"/>
  <c r="I6" i="8"/>
  <c r="H6" i="8"/>
  <c r="G6" i="8"/>
  <c r="G10" i="7"/>
  <c r="H10" i="7"/>
  <c r="I7" i="8"/>
  <c r="H7" i="8"/>
  <c r="G7" i="8"/>
  <c r="H9" i="8"/>
  <c r="G9" i="8"/>
  <c r="I9" i="8" s="1"/>
  <c r="I13" i="8"/>
  <c r="I15" i="7"/>
  <c r="H15" i="7"/>
  <c r="G15" i="7"/>
  <c r="H10" i="8"/>
  <c r="G10" i="8"/>
  <c r="I10" i="8" s="1"/>
  <c r="H14" i="8"/>
  <c r="G14" i="8"/>
  <c r="I14" i="8" s="1"/>
  <c r="H16" i="7"/>
  <c r="G16" i="7"/>
  <c r="I16" i="7" s="1"/>
  <c r="H29" i="7"/>
  <c r="G29" i="7"/>
  <c r="G13" i="8"/>
  <c r="G7" i="7"/>
  <c r="I17" i="7"/>
  <c r="G19" i="7"/>
  <c r="I19" i="7" s="1"/>
  <c r="I20" i="7"/>
  <c r="I28" i="7"/>
  <c r="I11" i="8"/>
  <c r="H7" i="7"/>
  <c r="H19" i="7"/>
  <c r="H13" i="8"/>
  <c r="G18" i="7"/>
  <c r="G12" i="8"/>
  <c r="I12" i="8" s="1"/>
  <c r="G15" i="8"/>
  <c r="H18" i="7"/>
  <c r="I18" i="7" s="1"/>
  <c r="H12" i="8"/>
  <c r="H15" i="8"/>
  <c r="I9" i="7" l="1"/>
  <c r="F32" i="7"/>
  <c r="I10" i="7"/>
  <c r="F21" i="7"/>
  <c r="I7" i="7"/>
  <c r="F16" i="8"/>
  <c r="F35" i="7"/>
  <c r="F33" i="7"/>
  <c r="L34" i="7" s="1"/>
  <c r="I16" i="8"/>
  <c r="I29" i="7"/>
  <c r="I32" i="7" s="1"/>
  <c r="I21" i="7" l="1"/>
  <c r="I35" i="7" s="1"/>
  <c r="B5" i="6"/>
  <c r="B4" i="6"/>
  <c r="B2" i="6"/>
</calcChain>
</file>

<file path=xl/sharedStrings.xml><?xml version="1.0" encoding="utf-8"?>
<sst xmlns="http://schemas.openxmlformats.org/spreadsheetml/2006/main" count="176" uniqueCount="140">
  <si>
    <t>ICR Summary Information</t>
  </si>
  <si>
    <t>Hours per Response</t>
  </si>
  <si>
    <t>Number of Respondents</t>
  </si>
  <si>
    <t>Total Estimated Burden Hours</t>
  </si>
  <si>
    <t>Total Estimated Costs</t>
  </si>
  <si>
    <t>Annualized Capital O&amp;M</t>
  </si>
  <si>
    <t>Total Annual Responses</t>
  </si>
  <si>
    <t>Form Number</t>
  </si>
  <si>
    <t>(A)
Person hours per occurrence</t>
  </si>
  <si>
    <t>(B)
No. of occurrences per respondent per year</t>
  </si>
  <si>
    <t>Labor Rates</t>
  </si>
  <si>
    <t>Management</t>
  </si>
  <si>
    <t>Technical</t>
  </si>
  <si>
    <t>Clerical</t>
  </si>
  <si>
    <t>Assumptions:</t>
  </si>
  <si>
    <t>Burden item</t>
  </si>
  <si>
    <t xml:space="preserve">Technical </t>
  </si>
  <si>
    <t>(A)</t>
  </si>
  <si>
    <t>(B)</t>
  </si>
  <si>
    <t>(C)</t>
  </si>
  <si>
    <t>(D)</t>
  </si>
  <si>
    <t>(E)</t>
  </si>
  <si>
    <t>(F)</t>
  </si>
  <si>
    <t>(G)</t>
  </si>
  <si>
    <t>Continuous Monitoring Device</t>
  </si>
  <si>
    <t>Information Collection Activity</t>
  </si>
  <si>
    <t>Number of Responses</t>
  </si>
  <si>
    <t>Number of Existing Respondents That Keep Records But Do Not Submit Reports</t>
  </si>
  <si>
    <t>Total Annual Responses E=(BxC)+D</t>
  </si>
  <si>
    <t>Total</t>
  </si>
  <si>
    <t>Respondents That Submit Reports</t>
  </si>
  <si>
    <t>Respondents That Do Not Submit Any Reports</t>
  </si>
  <si>
    <t>Year</t>
  </si>
  <si>
    <r>
      <t xml:space="preserve">Number of New Respondents </t>
    </r>
    <r>
      <rPr>
        <b/>
        <vertAlign val="superscript"/>
        <sz val="10"/>
        <color rgb="FF000000"/>
        <rFont val="Times New Roman"/>
        <family val="1"/>
      </rPr>
      <t>a</t>
    </r>
  </si>
  <si>
    <t>Number of Existing Respondents</t>
  </si>
  <si>
    <t>Number of Existing Respondents that keep records but do not submit reports</t>
  </si>
  <si>
    <t>Number of Existing Respondents That Are Also New Respondents</t>
  </si>
  <si>
    <t>Number of Respondents (E=A+B+C-D)</t>
  </si>
  <si>
    <t>Average</t>
  </si>
  <si>
    <t>Table 1:  Annual Respondent Burden and Cost – NSPS for Sulfuric Acid Plants (40 CFR Part 60, Subpart H) (Renewal)</t>
  </si>
  <si>
    <t>(C)
Person hours per respondent per year
(C = A x B)</t>
  </si>
  <si>
    <r>
      <t xml:space="preserve">(D)
Respondents per year </t>
    </r>
    <r>
      <rPr>
        <b/>
        <vertAlign val="superscript"/>
        <sz val="10"/>
        <color theme="1"/>
        <rFont val="Times New Roman"/>
        <family val="1"/>
      </rPr>
      <t>a</t>
    </r>
  </si>
  <si>
    <t>(E)
Technical person- hours per year 
(E = C x D)</t>
  </si>
  <si>
    <t>(F)
Management person hours per year 
(E x 0.05)</t>
  </si>
  <si>
    <t>(G)
Clerical person hours per year 
(E x 0.1)</t>
  </si>
  <si>
    <r>
      <t xml:space="preserve">(H)
Total Cost Per year </t>
    </r>
    <r>
      <rPr>
        <b/>
        <vertAlign val="superscript"/>
        <sz val="10"/>
        <color theme="1"/>
        <rFont val="Times New Roman"/>
        <family val="1"/>
      </rPr>
      <t>b</t>
    </r>
  </si>
  <si>
    <t>1.  Applications</t>
  </si>
  <si>
    <t>N/A</t>
  </si>
  <si>
    <t>2.  Survey and Studies</t>
  </si>
  <si>
    <t>3.  Reporting requirements</t>
  </si>
  <si>
    <r>
      <t xml:space="preserve">A.  Familiarization with rule requirements </t>
    </r>
    <r>
      <rPr>
        <vertAlign val="superscript"/>
        <sz val="10"/>
        <color theme="1"/>
        <rFont val="Times New Roman"/>
        <family val="1"/>
      </rPr>
      <t>c</t>
    </r>
  </si>
  <si>
    <t>B.  Required activities</t>
  </si>
  <si>
    <r>
      <t xml:space="preserve">Initial performance tests </t>
    </r>
    <r>
      <rPr>
        <vertAlign val="superscript"/>
        <sz val="10"/>
        <color theme="1"/>
        <rFont val="Times New Roman"/>
        <family val="1"/>
      </rPr>
      <t>d</t>
    </r>
  </si>
  <si>
    <r>
      <t xml:space="preserve">Reference Method 9 test </t>
    </r>
    <r>
      <rPr>
        <vertAlign val="superscript"/>
        <sz val="10"/>
        <color theme="1"/>
        <rFont val="Times New Roman"/>
        <family val="1"/>
      </rPr>
      <t>e</t>
    </r>
  </si>
  <si>
    <r>
      <t xml:space="preserve">Repeat of performance tests </t>
    </r>
    <r>
      <rPr>
        <vertAlign val="superscript"/>
        <sz val="10"/>
        <color theme="1"/>
        <rFont val="Times New Roman"/>
        <family val="1"/>
      </rPr>
      <t>f</t>
    </r>
  </si>
  <si>
    <t>C.  Create information</t>
  </si>
  <si>
    <t xml:space="preserve">See 3B </t>
  </si>
  <si>
    <t>D.  Gather existing information</t>
  </si>
  <si>
    <t>E.  Write Report</t>
  </si>
  <si>
    <t>Application of construction or modification</t>
  </si>
  <si>
    <t>Notification of actual startup</t>
  </si>
  <si>
    <t>Notification of physical or operational change</t>
  </si>
  <si>
    <t>Notification of demonstration of CMS</t>
  </si>
  <si>
    <t>Notification of initial performance test</t>
  </si>
  <si>
    <r>
      <t xml:space="preserve">Semiannual report of excess emissions </t>
    </r>
    <r>
      <rPr>
        <vertAlign val="superscript"/>
        <sz val="10"/>
        <color theme="1"/>
        <rFont val="Times New Roman"/>
        <family val="1"/>
      </rPr>
      <t>g</t>
    </r>
  </si>
  <si>
    <t>Subtotal  for Reporting  Requirements</t>
  </si>
  <si>
    <t>4.  Recordkeeping requirements</t>
  </si>
  <si>
    <t>A.  Familiarization with rule requirements</t>
  </si>
  <si>
    <t>See 3A</t>
  </si>
  <si>
    <t>B.  Plan activities</t>
  </si>
  <si>
    <t xml:space="preserve">C.  Implement Activities </t>
  </si>
  <si>
    <t>D.  Develop record system</t>
  </si>
  <si>
    <t>E.  Time to enter information</t>
  </si>
  <si>
    <r>
      <t xml:space="preserve">Records of operating parameters </t>
    </r>
    <r>
      <rPr>
        <vertAlign val="superscript"/>
        <sz val="10"/>
        <color theme="1"/>
        <rFont val="Times New Roman"/>
        <family val="1"/>
      </rPr>
      <t>h</t>
    </r>
  </si>
  <si>
    <t xml:space="preserve">F.  Time to train personnel </t>
  </si>
  <si>
    <t>G.  Time for audits</t>
  </si>
  <si>
    <t xml:space="preserve">Subtotal  for Recordkeeping Requirements  </t>
  </si>
  <si>
    <r>
      <t xml:space="preserve">Total Labor Burden and Costs (rounded) </t>
    </r>
    <r>
      <rPr>
        <b/>
        <vertAlign val="superscript"/>
        <sz val="10"/>
        <color theme="1"/>
        <rFont val="Times New Roman"/>
        <family val="1"/>
      </rPr>
      <t>j</t>
    </r>
  </si>
  <si>
    <t>Responses</t>
  </si>
  <si>
    <r>
      <t xml:space="preserve">Total Capital and O&amp;M Cost (rounded) </t>
    </r>
    <r>
      <rPr>
        <b/>
        <vertAlign val="superscript"/>
        <sz val="10"/>
        <color rgb="FF000000"/>
        <rFont val="Times New Roman"/>
        <family val="1"/>
      </rPr>
      <t>j</t>
    </r>
  </si>
  <si>
    <t>Hours/response</t>
  </si>
  <si>
    <r>
      <t xml:space="preserve">GRAND TOTAL (rounded) </t>
    </r>
    <r>
      <rPr>
        <b/>
        <vertAlign val="superscript"/>
        <sz val="10"/>
        <color theme="1"/>
        <rFont val="Times New Roman"/>
        <family val="1"/>
      </rPr>
      <t>j</t>
    </r>
  </si>
  <si>
    <r>
      <t>a</t>
    </r>
    <r>
      <rPr>
        <sz val="10"/>
        <color theme="1"/>
        <rFont val="Times New Roman"/>
        <family val="1"/>
      </rPr>
      <t xml:space="preserve">  We have assumed that there are approximately 53 respondents, with no additional new or reconstructed sources becoming subject to the rule over the next three years.</t>
    </r>
  </si>
  <si>
    <r>
      <t>c</t>
    </r>
    <r>
      <rPr>
        <sz val="10"/>
        <color theme="1"/>
        <rFont val="Times New Roman"/>
        <family val="1"/>
      </rPr>
      <t xml:space="preserve">  We have assumed that it will take one hour for each respondent to read instructions.</t>
    </r>
  </si>
  <si>
    <r>
      <t>d</t>
    </r>
    <r>
      <rPr>
        <sz val="10"/>
        <color theme="1"/>
        <rFont val="Times New Roman"/>
        <family val="1"/>
      </rPr>
      <t xml:space="preserve">  We have assumed that it will take 300 hours for each respondent to complete an initial performance test.</t>
    </r>
  </si>
  <si>
    <r>
      <t>e</t>
    </r>
    <r>
      <rPr>
        <sz val="10"/>
        <color theme="1"/>
        <rFont val="Times New Roman"/>
        <family val="1"/>
      </rPr>
      <t xml:space="preserve">  We have assumed that it will take four hours for each respondent to complete a reference Method 9 test.</t>
    </r>
  </si>
  <si>
    <r>
      <t>f</t>
    </r>
    <r>
      <rPr>
        <sz val="10"/>
        <color theme="1"/>
        <rFont val="Times New Roman"/>
        <family val="1"/>
      </rPr>
      <t xml:space="preserve">  We have assumed that it will take 300 hours to repeat performance test due to failures.</t>
    </r>
  </si>
  <si>
    <r>
      <t>g</t>
    </r>
    <r>
      <rPr>
        <sz val="10"/>
        <color theme="1"/>
        <rFont val="Times New Roman"/>
        <family val="1"/>
      </rPr>
      <t xml:space="preserve">  We have assumed that it will take 40 hours, twice a year, for each respondent to write an excess emission report.</t>
    </r>
  </si>
  <si>
    <r>
      <t xml:space="preserve">h  </t>
    </r>
    <r>
      <rPr>
        <sz val="10"/>
        <color theme="1"/>
        <rFont val="Times New Roman"/>
        <family val="1"/>
      </rPr>
      <t>We have assumed that each respondent will enter information on records of operating parameters 350 times per year.</t>
    </r>
  </si>
  <si>
    <r>
      <t xml:space="preserve">i </t>
    </r>
    <r>
      <rPr>
        <sz val="10"/>
        <color theme="1"/>
        <rFont val="Times New Roman"/>
        <family val="1"/>
      </rPr>
      <t xml:space="preserve">  We have assumed that records of conversion factors will be recorded three times daily, at 350 days per year, for a total of 3 x 350 = 1,050 times per year.</t>
    </r>
  </si>
  <si>
    <r>
      <t xml:space="preserve">j    </t>
    </r>
    <r>
      <rPr>
        <sz val="10"/>
        <color theme="1"/>
        <rFont val="Times New Roman"/>
        <family val="1"/>
      </rPr>
      <t>Totals have been rounded to 3 significant figures. Figures may not add exactly due to rounding.</t>
    </r>
  </si>
  <si>
    <t>Table 2:  Average Annual EPA Burden and Cost - NSPS for Sulfuric Acid Plants (40 CFR Part 60, Subpart H) (Renewal)</t>
  </si>
  <si>
    <t>Activity</t>
  </si>
  <si>
    <t>(H)</t>
  </si>
  <si>
    <t>EPA person- hours per occurrence</t>
  </si>
  <si>
    <t>No. of occurrences per plant per year</t>
  </si>
  <si>
    <t>EPA person- hours per plant per year (C=AxB)</t>
  </si>
  <si>
    <r>
      <t xml:space="preserve">Plants per year  </t>
    </r>
    <r>
      <rPr>
        <b/>
        <vertAlign val="superscript"/>
        <sz val="10"/>
        <color theme="1"/>
        <rFont val="Times New Roman"/>
        <family val="1"/>
      </rPr>
      <t>a</t>
    </r>
  </si>
  <si>
    <t>Technical person- hours per year (E=CxD)</t>
  </si>
  <si>
    <t>Management person-hours per year (Ex0.05)</t>
  </si>
  <si>
    <t>Clerical person-hours per year (Ex0.1)</t>
  </si>
  <si>
    <r>
      <t xml:space="preserve">Cost, $ </t>
    </r>
    <r>
      <rPr>
        <b/>
        <vertAlign val="superscript"/>
        <sz val="10"/>
        <color theme="1"/>
        <rFont val="Times New Roman"/>
        <family val="1"/>
      </rPr>
      <t>b</t>
    </r>
  </si>
  <si>
    <t>New facility</t>
  </si>
  <si>
    <r>
      <t xml:space="preserve">    Initial performance test </t>
    </r>
    <r>
      <rPr>
        <vertAlign val="superscript"/>
        <sz val="10"/>
        <color theme="1"/>
        <rFont val="Times New Roman"/>
        <family val="1"/>
      </rPr>
      <t>c</t>
    </r>
  </si>
  <si>
    <r>
      <t xml:space="preserve">    Repeat performance test/observed </t>
    </r>
    <r>
      <rPr>
        <vertAlign val="superscript"/>
        <sz val="10"/>
        <color theme="1"/>
        <rFont val="Times New Roman"/>
        <family val="1"/>
      </rPr>
      <t>d</t>
    </r>
  </si>
  <si>
    <t>Review reports</t>
  </si>
  <si>
    <t xml:space="preserve">   Notification of construction</t>
  </si>
  <si>
    <t xml:space="preserve">   Notification of actual startup</t>
  </si>
  <si>
    <t xml:space="preserve">   Notification of initial test</t>
  </si>
  <si>
    <t xml:space="preserve">   Review test results</t>
  </si>
  <si>
    <t xml:space="preserve">   Notification of CMS demonstration</t>
  </si>
  <si>
    <t xml:space="preserve">   Existing facility</t>
  </si>
  <si>
    <r>
      <t xml:space="preserve">   Excess emission reports </t>
    </r>
    <r>
      <rPr>
        <vertAlign val="superscript"/>
        <sz val="10"/>
        <color theme="1"/>
        <rFont val="Times New Roman"/>
        <family val="1"/>
      </rPr>
      <t>e</t>
    </r>
  </si>
  <si>
    <r>
      <t xml:space="preserve">TOTAL (rounded) </t>
    </r>
    <r>
      <rPr>
        <b/>
        <vertAlign val="superscript"/>
        <sz val="10"/>
        <color theme="1"/>
        <rFont val="Times New Roman"/>
        <family val="1"/>
      </rPr>
      <t>f</t>
    </r>
  </si>
  <si>
    <r>
      <t>a</t>
    </r>
    <r>
      <rPr>
        <sz val="10"/>
        <color theme="1"/>
        <rFont val="Times New Roman"/>
        <family val="1"/>
      </rPr>
      <t xml:space="preserve">  We have assumed that there are approximately 53 respondents, with no additional new or reconstructed sources becoming subject to the rule over the next three years. </t>
    </r>
  </si>
  <si>
    <r>
      <t>c</t>
    </r>
    <r>
      <rPr>
        <sz val="10"/>
        <color theme="1"/>
        <rFont val="Times New Roman"/>
        <family val="1"/>
      </rPr>
      <t xml:space="preserve">  We have assumed that it will take fifty hours for Agency observation of the initial performance test.</t>
    </r>
  </si>
  <si>
    <r>
      <t>d</t>
    </r>
    <r>
      <rPr>
        <sz val="10"/>
        <color theme="1"/>
        <rFont val="Times New Roman"/>
        <family val="1"/>
      </rPr>
      <t xml:space="preserve">  We have assumed that it will take twenty-four hours for Agency observation of a repeat of the performance test due to failure.</t>
    </r>
  </si>
  <si>
    <r>
      <t>e</t>
    </r>
    <r>
      <rPr>
        <sz val="10"/>
        <color theme="1"/>
        <rFont val="Times New Roman"/>
        <family val="1"/>
      </rPr>
      <t xml:space="preserve">  We have assumed that it will take four hours, twice per year, to review the excess emission reports.</t>
    </r>
  </si>
  <si>
    <r>
      <t xml:space="preserve">f    </t>
    </r>
    <r>
      <rPr>
        <sz val="10"/>
        <color theme="1"/>
        <rFont val="Times New Roman"/>
        <family val="1"/>
      </rPr>
      <t>Totals have been rounded to 3 significant figures. Figures may not add exactly due to rounding.</t>
    </r>
  </si>
  <si>
    <t>Notification of construction or modification</t>
  </si>
  <si>
    <t>Semiannual report of excess emissions</t>
  </si>
  <si>
    <t>Capital/Startup vs. Operation and Maintenance (O&amp;M) Costs</t>
  </si>
  <si>
    <r>
      <t xml:space="preserve">Capital/Startup Cost for One Respondent </t>
    </r>
    <r>
      <rPr>
        <vertAlign val="superscript"/>
        <sz val="10"/>
        <color rgb="FF000000"/>
        <rFont val="Times New Roman"/>
        <family val="1"/>
      </rPr>
      <t>a</t>
    </r>
  </si>
  <si>
    <t xml:space="preserve">Number of New Respondents </t>
  </si>
  <si>
    <t>Total Capital/Startup Cost, (B X C)</t>
  </si>
  <si>
    <r>
      <t xml:space="preserve">Annual O&amp;M Costs for One Respondent </t>
    </r>
    <r>
      <rPr>
        <vertAlign val="superscript"/>
        <sz val="10"/>
        <color rgb="FF000000"/>
        <rFont val="Times New Roman"/>
        <family val="1"/>
      </rPr>
      <t>a</t>
    </r>
  </si>
  <si>
    <t>Number of Respondents with O&amp;M</t>
  </si>
  <si>
    <t>Total O&amp;M, (ExF)</t>
  </si>
  <si>
    <t>CMS</t>
  </si>
  <si>
    <r>
      <t>SO</t>
    </r>
    <r>
      <rPr>
        <vertAlign val="subscript"/>
        <sz val="10"/>
        <color rgb="FF000000"/>
        <rFont val="Times New Roman"/>
        <family val="1"/>
      </rPr>
      <t>2</t>
    </r>
    <r>
      <rPr>
        <sz val="10"/>
        <color rgb="FF000000"/>
        <rFont val="Times New Roman"/>
        <family val="1"/>
      </rPr>
      <t xml:space="preserve"> testing</t>
    </r>
  </si>
  <si>
    <t>CEPCI Index</t>
  </si>
  <si>
    <t>Index</t>
  </si>
  <si>
    <t>Not Applicable</t>
  </si>
  <si>
    <r>
      <t xml:space="preserve">a </t>
    </r>
    <r>
      <rPr>
        <sz val="10"/>
        <color rgb="FF000000"/>
        <rFont val="Times New Roman"/>
        <family val="1"/>
      </rPr>
      <t xml:space="preserve">  New respondents include sources with constructed, reconstructed, and modified affected facilities.</t>
    </r>
  </si>
  <si>
    <r>
      <t xml:space="preserve">Record of conversion factors/calculation </t>
    </r>
    <r>
      <rPr>
        <vertAlign val="superscript"/>
        <sz val="10"/>
        <color theme="1"/>
        <rFont val="Times New Roman"/>
        <family val="1"/>
      </rPr>
      <t>i</t>
    </r>
  </si>
  <si>
    <r>
      <t>b</t>
    </r>
    <r>
      <rPr>
        <sz val="10"/>
        <color theme="1"/>
        <rFont val="Times New Roman"/>
        <family val="1"/>
      </rPr>
      <t xml:space="preserve">  This cost is based on the average hourly labor rate as follows: Managerial $73.46 (GS-13, Step 5, $45.91 + 60%); Technical $54.51 (GS-12, Step 1, $34.07 + 60%); and Clerical $29.50 (GS-6, Step 3, $18.44 + 60%). This ICR assumes that Managerial hours are 5 percent of Technical hours, and Clerical hours are 10 percent of Technical hours. These rates are from the Office of Personnel Management (OPM), 2023 General Schedule, which excludes locality, rates of pay. The rates have been increased by 60 percent to account for the benefit packages available to government employees.</t>
    </r>
  </si>
  <si>
    <r>
      <t xml:space="preserve">Total </t>
    </r>
    <r>
      <rPr>
        <b/>
        <vertAlign val="superscript"/>
        <sz val="10"/>
        <color rgb="FF000000"/>
        <rFont val="Times New Roman"/>
        <family val="1"/>
      </rPr>
      <t>b</t>
    </r>
  </si>
  <si>
    <r>
      <t xml:space="preserve">b </t>
    </r>
    <r>
      <rPr>
        <sz val="10"/>
        <color theme="1"/>
        <rFont val="Times New Roman"/>
        <family val="1"/>
      </rPr>
      <t>Totals have been rounded to 3 significant figures. Figures may not add exactly due to rounding.</t>
    </r>
  </si>
  <si>
    <r>
      <rPr>
        <vertAlign val="superscript"/>
        <sz val="10"/>
        <color rgb="FF000000"/>
        <rFont val="Times New Roman"/>
        <family val="1"/>
      </rPr>
      <t>a</t>
    </r>
    <r>
      <rPr>
        <sz val="10"/>
        <color rgb="FF000000"/>
        <rFont val="Times New Roman"/>
        <family val="1"/>
      </rPr>
      <t xml:space="preserve"> Capital/Startup and Annual O&amp;M costs have been increased from 2005 to 2022 $ using the CEPCI Index.  </t>
    </r>
  </si>
  <si>
    <r>
      <t>b</t>
    </r>
    <r>
      <rPr>
        <sz val="10"/>
        <color theme="1"/>
        <rFont val="Times New Roman"/>
        <family val="1"/>
      </rPr>
      <t xml:space="preserve">    This ICR uses the following labor rates: Managerial $163.17 ($77.70 + 110%); Technical $130.28 ($62.04 + 110%); and Clerical $65.71 ($31.29 + 110%). These rates are from the United States Department of Labor, Bureau of Labor Statistics, September 2022, “Table 2. Civilian Workers, by occupational and industry group.” The rates are from column 1, “Total compensation.”  The rates have been increased by 110 percent to account for varying industry wage rates and the additional overhead business costs of employing workers beyond their wages and benefits, including business expenses associated with hiring, training, and equipping their employees.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</si>
</sst>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41" formatCode="_(* #,##0_);_(* \(#,##0\);_(* &quot;-&quot;_);_(@_)"/>
    <numFmt numFmtId="164" formatCode="General_)"/>
    <numFmt numFmtId="165" formatCode="&quot;$&quot;#,##0.00"/>
    <numFmt numFmtId="166" formatCode="0.0"/>
  </numFmts>
  <fonts count="19" x14ac:knownFonts="1">
    <font>
      <sz val="11"/>
      <color theme="1"/>
      <name val="Calibri"/>
      <family val="2"/>
      <scheme val="minor"/>
    </font>
    <font>
      <b/>
      <sz val="12"/>
      <color theme="1"/>
      <name val="Times New Roman"/>
      <family val="1"/>
    </font>
    <font>
      <sz val="10"/>
      <color theme="1"/>
      <name val="Times New Roman"/>
      <family val="1"/>
    </font>
    <font>
      <b/>
      <sz val="10"/>
      <color theme="1"/>
      <name val="Times New Roman"/>
      <family val="1"/>
    </font>
    <font>
      <b/>
      <vertAlign val="superscript"/>
      <sz val="10"/>
      <color theme="1"/>
      <name val="Times New Roman"/>
      <family val="1"/>
    </font>
    <font>
      <vertAlign val="superscript"/>
      <sz val="10"/>
      <color theme="1"/>
      <name val="Times New Roman"/>
      <family val="1"/>
    </font>
    <font>
      <b/>
      <i/>
      <sz val="10"/>
      <color theme="1"/>
      <name val="Times New Roman"/>
      <family val="1"/>
    </font>
    <font>
      <i/>
      <sz val="10"/>
      <color theme="1"/>
      <name val="Times New Roman"/>
      <family val="1"/>
    </font>
    <font>
      <sz val="10"/>
      <color rgb="FFFF0000"/>
      <name val="Times New Roman"/>
      <family val="1"/>
    </font>
    <font>
      <sz val="10"/>
      <name val="Times New Roman"/>
      <family val="1"/>
    </font>
    <font>
      <sz val="8"/>
      <name val="Helv"/>
    </font>
    <font>
      <b/>
      <sz val="12"/>
      <color rgb="FF000000"/>
      <name val="Times New Roman"/>
      <family val="1"/>
    </font>
    <font>
      <sz val="10"/>
      <color rgb="FF000000"/>
      <name val="Times New Roman"/>
      <family val="1"/>
    </font>
    <font>
      <b/>
      <sz val="10"/>
      <color rgb="FF000000"/>
      <name val="Times New Roman"/>
      <family val="1"/>
    </font>
    <font>
      <b/>
      <vertAlign val="superscript"/>
      <sz val="10"/>
      <color rgb="FF000000"/>
      <name val="Times New Roman"/>
      <family val="1"/>
    </font>
    <font>
      <vertAlign val="superscript"/>
      <sz val="10"/>
      <color rgb="FF000000"/>
      <name val="Times New Roman"/>
      <family val="1"/>
    </font>
    <font>
      <sz val="10"/>
      <color theme="1"/>
      <name val="Calibri"/>
      <family val="2"/>
      <scheme val="minor"/>
    </font>
    <font>
      <sz val="11"/>
      <color theme="1"/>
      <name val="Times New Roman"/>
      <family val="1"/>
    </font>
    <font>
      <vertAlign val="subscript"/>
      <sz val="10"/>
      <color rgb="FF000000"/>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164" fontId="10" fillId="0" borderId="0"/>
  </cellStyleXfs>
  <cellXfs count="75">
    <xf numFmtId="0" fontId="0" fillId="0" borderId="0" xfId="0"/>
    <xf numFmtId="0" fontId="2" fillId="0" borderId="0" xfId="0" applyFont="1"/>
    <xf numFmtId="0" fontId="8" fillId="0" borderId="0" xfId="0" applyFont="1"/>
    <xf numFmtId="164" fontId="9" fillId="0" borderId="0" xfId="1" applyFont="1" applyAlignment="1">
      <alignment horizontal="center" vertical="center" wrapText="1"/>
    </xf>
    <xf numFmtId="165" fontId="9" fillId="0" borderId="0" xfId="1" applyNumberFormat="1" applyFont="1" applyAlignment="1">
      <alignment horizontal="right" wrapText="1"/>
    </xf>
    <xf numFmtId="0" fontId="12" fillId="0" borderId="1" xfId="0" applyFont="1" applyBorder="1"/>
    <xf numFmtId="0" fontId="16" fillId="0" borderId="0" xfId="0" applyFont="1"/>
    <xf numFmtId="0" fontId="1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5" fillId="0" borderId="0" xfId="0" applyFont="1" applyAlignment="1">
      <alignment vertical="center"/>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165" fontId="9" fillId="0" borderId="1" xfId="0" applyNumberFormat="1" applyFont="1" applyBorder="1"/>
    <xf numFmtId="0" fontId="2" fillId="0" borderId="1" xfId="0" applyFont="1" applyBorder="1" applyAlignment="1">
      <alignment horizontal="left" vertical="top" wrapText="1" indent="2"/>
    </xf>
    <xf numFmtId="0" fontId="2" fillId="0" borderId="1" xfId="0" applyFont="1" applyBorder="1" applyAlignment="1">
      <alignment horizontal="left" vertical="top" wrapText="1"/>
    </xf>
    <xf numFmtId="0" fontId="2" fillId="0" borderId="1" xfId="0" applyFont="1" applyBorder="1" applyAlignment="1">
      <alignment horizontal="left" vertical="top" wrapText="1" indent="1"/>
    </xf>
    <xf numFmtId="0" fontId="3" fillId="0" borderId="0" xfId="0" applyFont="1"/>
    <xf numFmtId="0" fontId="2" fillId="0" borderId="1" xfId="0" applyFont="1" applyBorder="1" applyAlignment="1">
      <alignment horizontal="center" vertical="top" wrapText="1"/>
    </xf>
    <xf numFmtId="0" fontId="9" fillId="0" borderId="1" xfId="0" applyFont="1" applyBorder="1" applyAlignment="1">
      <alignment horizontal="center" vertical="top" wrapText="1"/>
    </xf>
    <xf numFmtId="41" fontId="0" fillId="0" borderId="0" xfId="0" applyNumberFormat="1"/>
    <xf numFmtId="3" fontId="0" fillId="0" borderId="0" xfId="0" applyNumberFormat="1"/>
    <xf numFmtId="6" fontId="0" fillId="0" borderId="0" xfId="0" applyNumberFormat="1"/>
    <xf numFmtId="1" fontId="0" fillId="0" borderId="0" xfId="0" applyNumberFormat="1"/>
    <xf numFmtId="0" fontId="17" fillId="0" borderId="0" xfId="0" applyFont="1"/>
    <xf numFmtId="0" fontId="3" fillId="0" borderId="6" xfId="0" applyFont="1" applyBorder="1" applyAlignment="1">
      <alignment horizontal="center" vertical="center" wrapText="1"/>
    </xf>
    <xf numFmtId="0" fontId="3" fillId="0" borderId="1" xfId="0" applyFont="1" applyBorder="1" applyAlignment="1">
      <alignment horizontal="center" vertical="top" wrapText="1"/>
    </xf>
    <xf numFmtId="0" fontId="2" fillId="0" borderId="1" xfId="0" applyFont="1" applyBorder="1" applyAlignment="1">
      <alignment horizontal="right" vertical="top" wrapText="1" indent="1"/>
    </xf>
    <xf numFmtId="8" fontId="2" fillId="0" borderId="1" xfId="0" applyNumberFormat="1" applyFont="1" applyBorder="1" applyAlignment="1">
      <alignment horizontal="right" vertical="top" wrapText="1" indent="1"/>
    </xf>
    <xf numFmtId="6" fontId="2" fillId="0" borderId="1" xfId="0" applyNumberFormat="1" applyFont="1" applyBorder="1" applyAlignment="1">
      <alignment horizontal="right" vertical="top" wrapText="1" indent="1"/>
    </xf>
    <xf numFmtId="3" fontId="2" fillId="0" borderId="1" xfId="0" applyNumberFormat="1" applyFont="1" applyBorder="1" applyAlignment="1">
      <alignment horizontal="center" vertical="top" wrapText="1"/>
    </xf>
    <xf numFmtId="6" fontId="6" fillId="0" borderId="1" xfId="0" applyNumberFormat="1" applyFont="1" applyBorder="1" applyAlignment="1">
      <alignment horizontal="right" vertical="top" wrapText="1" indent="1"/>
    </xf>
    <xf numFmtId="166" fontId="2" fillId="0" borderId="1" xfId="0" applyNumberFormat="1" applyFont="1" applyBorder="1" applyAlignment="1">
      <alignment horizontal="center" vertical="top" wrapText="1"/>
    </xf>
    <xf numFmtId="2" fontId="2" fillId="0" borderId="1" xfId="0" applyNumberFormat="1" applyFont="1" applyBorder="1" applyAlignment="1">
      <alignment horizontal="center"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3" fillId="0" borderId="1" xfId="0" applyFont="1" applyBorder="1" applyAlignment="1">
      <alignment vertical="top"/>
    </xf>
    <xf numFmtId="6" fontId="3" fillId="0" borderId="1" xfId="0" applyNumberFormat="1" applyFont="1" applyBorder="1" applyAlignment="1">
      <alignment horizontal="right" vertical="top" wrapText="1" indent="1"/>
    </xf>
    <xf numFmtId="6" fontId="2" fillId="0" borderId="0" xfId="0" applyNumberFormat="1" applyFont="1"/>
    <xf numFmtId="0" fontId="13" fillId="0" borderId="1" xfId="0" applyFont="1" applyBorder="1" applyAlignment="1">
      <alignment horizontal="left"/>
    </xf>
    <xf numFmtId="1" fontId="2" fillId="0" borderId="0" xfId="0" applyNumberFormat="1" applyFont="1"/>
    <xf numFmtId="0" fontId="12" fillId="0" borderId="1" xfId="0" applyFont="1" applyBorder="1" applyAlignment="1">
      <alignment vertical="center" wrapText="1"/>
    </xf>
    <xf numFmtId="6" fontId="12" fillId="0" borderId="1" xfId="0" applyNumberFormat="1" applyFont="1" applyBorder="1" applyAlignment="1">
      <alignment horizontal="center" vertical="center" wrapText="1"/>
    </xf>
    <xf numFmtId="6" fontId="13" fillId="0" borderId="1" xfId="0" applyNumberFormat="1" applyFont="1" applyBorder="1" applyAlignment="1">
      <alignment horizontal="center" vertical="center" wrapText="1"/>
    </xf>
    <xf numFmtId="0" fontId="2" fillId="0" borderId="1" xfId="0" applyFont="1" applyBorder="1" applyAlignment="1">
      <alignment horizontal="center"/>
    </xf>
    <xf numFmtId="165" fontId="2" fillId="0" borderId="0" xfId="0" applyNumberFormat="1" applyFont="1"/>
    <xf numFmtId="0" fontId="0" fillId="0" borderId="0" xfId="0" applyAlignment="1">
      <alignment horizontal="center"/>
    </xf>
    <xf numFmtId="0" fontId="5" fillId="0" borderId="0" xfId="0" applyFont="1" applyAlignment="1">
      <alignment horizontal="left" vertical="top"/>
    </xf>
    <xf numFmtId="0" fontId="1" fillId="0" borderId="0" xfId="0" applyFont="1" applyAlignment="1">
      <alignment horizontal="left" vertical="top"/>
    </xf>
    <xf numFmtId="0" fontId="12" fillId="0" borderId="1" xfId="0" applyFont="1" applyBorder="1" applyAlignment="1">
      <alignment horizont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3" fontId="6" fillId="0" borderId="2" xfId="0" applyNumberFormat="1" applyFont="1" applyBorder="1" applyAlignment="1">
      <alignment horizontal="center" vertical="top" wrapText="1"/>
    </xf>
    <xf numFmtId="3" fontId="6" fillId="0" borderId="3" xfId="0" applyNumberFormat="1" applyFont="1" applyBorder="1" applyAlignment="1">
      <alignment horizontal="center" vertical="top" wrapText="1"/>
    </xf>
    <xf numFmtId="3" fontId="6" fillId="0" borderId="4" xfId="0" applyNumberFormat="1" applyFont="1" applyBorder="1" applyAlignment="1">
      <alignment horizontal="center"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3" fontId="3" fillId="0" borderId="2" xfId="0" applyNumberFormat="1" applyFont="1" applyBorder="1" applyAlignment="1">
      <alignment horizontal="center" vertical="top" wrapText="1"/>
    </xf>
    <xf numFmtId="3" fontId="3" fillId="0" borderId="3" xfId="0" applyNumberFormat="1" applyFont="1" applyBorder="1" applyAlignment="1">
      <alignment horizontal="center" vertical="top" wrapText="1"/>
    </xf>
    <xf numFmtId="3" fontId="3" fillId="0" borderId="4" xfId="0" applyNumberFormat="1"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5" fillId="0" borderId="0" xfId="0" applyFont="1" applyAlignment="1">
      <alignment horizontal="left" vertical="top" wrapText="1"/>
    </xf>
    <xf numFmtId="0" fontId="1" fillId="0" borderId="0" xfId="0" applyFont="1" applyAlignment="1">
      <alignment horizontal="left"/>
    </xf>
    <xf numFmtId="0" fontId="3" fillId="0" borderId="1" xfId="0" applyFont="1" applyBorder="1" applyAlignment="1">
      <alignment horizontal="center" vertical="center" wrapText="1"/>
    </xf>
    <xf numFmtId="0" fontId="3" fillId="0" borderId="1" xfId="0" applyFont="1" applyBorder="1" applyAlignment="1">
      <alignment horizontal="left" vertical="top" wrapText="1"/>
    </xf>
    <xf numFmtId="1" fontId="2" fillId="0" borderId="1" xfId="0" applyNumberFormat="1" applyFont="1" applyBorder="1" applyAlignment="1">
      <alignment horizontal="center" vertical="top" wrapText="1"/>
    </xf>
    <xf numFmtId="0" fontId="2" fillId="0" borderId="1" xfId="0" applyFont="1" applyBorder="1" applyAlignment="1">
      <alignment horizontal="center"/>
    </xf>
    <xf numFmtId="0" fontId="11" fillId="0" borderId="1" xfId="0" applyFont="1" applyBorder="1" applyAlignment="1">
      <alignment horizontal="center" vertical="center" wrapText="1"/>
    </xf>
    <xf numFmtId="0" fontId="12" fillId="0" borderId="7" xfId="0" applyFont="1" applyBorder="1" applyAlignment="1">
      <alignment horizontal="left" vertical="top" wrapText="1"/>
    </xf>
    <xf numFmtId="0" fontId="12" fillId="0" borderId="5" xfId="0" applyFont="1" applyBorder="1" applyAlignment="1">
      <alignment horizontal="left" vertical="top" wrapText="1"/>
    </xf>
    <xf numFmtId="0" fontId="13" fillId="0" borderId="1" xfId="0" applyFont="1" applyBorder="1" applyAlignment="1">
      <alignment vertical="center" wrapText="1"/>
    </xf>
  </cellXfs>
  <cellStyles count="2">
    <cellStyle name="Normal" xfId="0" builtinId="0"/>
    <cellStyle name="Normal_SSI Burden Estimate BML 060710" xfId="1" xr:uid="{A07D4530-980E-478C-AD05-99F0F1CD297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11E90-6FAB-477D-9C4D-FB71EFB87D93}">
  <dimension ref="A1:B8"/>
  <sheetViews>
    <sheetView tabSelected="1" workbookViewId="0">
      <selection activeCell="E11" sqref="E11"/>
    </sheetView>
  </sheetViews>
  <sheetFormatPr defaultRowHeight="15" x14ac:dyDescent="0.25"/>
  <cols>
    <col min="1" max="1" width="27.85546875" bestFit="1" customWidth="1"/>
    <col min="2" max="2" width="15.5703125" customWidth="1"/>
  </cols>
  <sheetData>
    <row r="1" spans="1:2" x14ac:dyDescent="0.25">
      <c r="A1" s="47" t="s">
        <v>0</v>
      </c>
      <c r="B1" s="47"/>
    </row>
    <row r="2" spans="1:2" x14ac:dyDescent="0.25">
      <c r="A2" t="s">
        <v>1</v>
      </c>
      <c r="B2" s="21">
        <f>'Table 1'!L34</f>
        <v>127.35849056603773</v>
      </c>
    </row>
    <row r="3" spans="1:2" x14ac:dyDescent="0.25">
      <c r="A3" t="s">
        <v>2</v>
      </c>
      <c r="B3">
        <f>Respondents!F8</f>
        <v>53</v>
      </c>
    </row>
    <row r="4" spans="1:2" x14ac:dyDescent="0.25">
      <c r="A4" t="s">
        <v>3</v>
      </c>
      <c r="B4" s="22">
        <f>'Table 1'!F33</f>
        <v>13500</v>
      </c>
    </row>
    <row r="5" spans="1:2" x14ac:dyDescent="0.25">
      <c r="A5" t="s">
        <v>4</v>
      </c>
      <c r="B5" s="23">
        <f>'Table 1'!I35</f>
        <v>2110000</v>
      </c>
    </row>
    <row r="6" spans="1:2" x14ac:dyDescent="0.25">
      <c r="A6" t="s">
        <v>5</v>
      </c>
      <c r="B6" s="23">
        <f>'Table 1'!I34</f>
        <v>416000</v>
      </c>
    </row>
    <row r="7" spans="1:2" x14ac:dyDescent="0.25">
      <c r="A7" t="s">
        <v>6</v>
      </c>
      <c r="B7" s="24">
        <f>Responses!E10</f>
        <v>106</v>
      </c>
    </row>
    <row r="8" spans="1:2" x14ac:dyDescent="0.25">
      <c r="A8" t="s">
        <v>7</v>
      </c>
      <c r="B8" t="s">
        <v>132</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AB9E3-4821-4956-A1AA-24B11B8ED846}">
  <dimension ref="A1:N47"/>
  <sheetViews>
    <sheetView zoomScale="110" zoomScaleNormal="110" workbookViewId="0">
      <selection activeCell="M38" sqref="M38"/>
    </sheetView>
  </sheetViews>
  <sheetFormatPr defaultColWidth="9.28515625" defaultRowHeight="15" x14ac:dyDescent="0.25"/>
  <cols>
    <col min="1" max="1" width="40.7109375" style="25" customWidth="1"/>
    <col min="2" max="8" width="11.28515625" style="25" customWidth="1"/>
    <col min="9" max="9" width="12.7109375" style="25" customWidth="1"/>
    <col min="10" max="10" width="11.7109375" style="25" bestFit="1" customWidth="1"/>
    <col min="11" max="11" width="12.7109375" style="25" customWidth="1"/>
    <col min="12" max="16384" width="9.28515625" style="25"/>
  </cols>
  <sheetData>
    <row r="1" spans="1:14" ht="15.75" x14ac:dyDescent="0.25">
      <c r="A1" s="49" t="s">
        <v>39</v>
      </c>
      <c r="B1" s="49"/>
      <c r="C1" s="49"/>
      <c r="D1" s="49"/>
      <c r="E1" s="49"/>
      <c r="F1" s="49"/>
      <c r="G1" s="49"/>
      <c r="H1" s="49"/>
      <c r="I1" s="49"/>
    </row>
    <row r="3" spans="1:14" s="1" customFormat="1" ht="83.25" customHeight="1" x14ac:dyDescent="0.2">
      <c r="A3" s="26" t="s">
        <v>15</v>
      </c>
      <c r="B3" s="27" t="s">
        <v>8</v>
      </c>
      <c r="C3" s="27" t="s">
        <v>9</v>
      </c>
      <c r="D3" s="27" t="s">
        <v>40</v>
      </c>
      <c r="E3" s="27" t="s">
        <v>41</v>
      </c>
      <c r="F3" s="27" t="s">
        <v>42</v>
      </c>
      <c r="G3" s="27" t="s">
        <v>43</v>
      </c>
      <c r="H3" s="27" t="s">
        <v>44</v>
      </c>
      <c r="I3" s="27" t="s">
        <v>45</v>
      </c>
    </row>
    <row r="4" spans="1:14" s="1" customFormat="1" ht="12.75" x14ac:dyDescent="0.2">
      <c r="A4" s="16" t="s">
        <v>46</v>
      </c>
      <c r="B4" s="19" t="s">
        <v>47</v>
      </c>
      <c r="C4" s="17"/>
      <c r="D4" s="19"/>
      <c r="E4" s="19"/>
      <c r="F4" s="19"/>
      <c r="G4" s="19"/>
      <c r="H4" s="19"/>
      <c r="I4" s="28"/>
      <c r="K4" s="50" t="s">
        <v>10</v>
      </c>
      <c r="L4" s="50"/>
    </row>
    <row r="5" spans="1:14" s="1" customFormat="1" ht="12.75" x14ac:dyDescent="0.2">
      <c r="A5" s="16" t="s">
        <v>48</v>
      </c>
      <c r="B5" s="19" t="s">
        <v>47</v>
      </c>
      <c r="C5" s="17"/>
      <c r="D5" s="19"/>
      <c r="E5" s="19"/>
      <c r="F5" s="19"/>
      <c r="G5" s="19"/>
      <c r="H5" s="19"/>
      <c r="I5" s="28"/>
      <c r="K5" s="5" t="s">
        <v>11</v>
      </c>
      <c r="L5" s="14">
        <v>163.16999999999999</v>
      </c>
    </row>
    <row r="6" spans="1:14" s="1" customFormat="1" ht="12.75" x14ac:dyDescent="0.2">
      <c r="A6" s="16" t="s">
        <v>49</v>
      </c>
      <c r="B6" s="19"/>
      <c r="C6" s="19"/>
      <c r="D6" s="19"/>
      <c r="E6" s="19"/>
      <c r="F6" s="19"/>
      <c r="G6" s="19"/>
      <c r="H6" s="19"/>
      <c r="I6" s="28"/>
      <c r="K6" s="5" t="s">
        <v>12</v>
      </c>
      <c r="L6" s="14">
        <v>130.28</v>
      </c>
    </row>
    <row r="7" spans="1:14" s="1" customFormat="1" ht="15.75" x14ac:dyDescent="0.2">
      <c r="A7" s="17" t="s">
        <v>50</v>
      </c>
      <c r="B7" s="19">
        <v>1</v>
      </c>
      <c r="C7" s="19">
        <v>1</v>
      </c>
      <c r="D7" s="19">
        <f>B7*C7</f>
        <v>1</v>
      </c>
      <c r="E7" s="19">
        <v>53</v>
      </c>
      <c r="F7" s="19">
        <f>D7*E7</f>
        <v>53</v>
      </c>
      <c r="G7" s="19">
        <f>F7*0.05</f>
        <v>2.6500000000000004</v>
      </c>
      <c r="H7" s="19">
        <f>F7*0.1</f>
        <v>5.3000000000000007</v>
      </c>
      <c r="I7" s="29">
        <f>F7*$L$6+G7*$L$5+H7*$L$7</f>
        <v>7685.5034999999998</v>
      </c>
      <c r="K7" s="5" t="s">
        <v>13</v>
      </c>
      <c r="L7" s="14">
        <v>65.709999999999994</v>
      </c>
    </row>
    <row r="8" spans="1:14" s="1" customFormat="1" ht="12.75" x14ac:dyDescent="0.2">
      <c r="A8" s="17" t="s">
        <v>51</v>
      </c>
      <c r="B8" s="19"/>
      <c r="C8" s="19"/>
      <c r="D8" s="19"/>
      <c r="E8" s="19"/>
      <c r="F8" s="19"/>
      <c r="G8" s="19"/>
      <c r="H8" s="19"/>
      <c r="I8" s="28"/>
    </row>
    <row r="9" spans="1:14" s="1" customFormat="1" ht="15.75" x14ac:dyDescent="0.2">
      <c r="A9" s="15" t="s">
        <v>52</v>
      </c>
      <c r="B9" s="19">
        <v>300</v>
      </c>
      <c r="C9" s="19">
        <v>1</v>
      </c>
      <c r="D9" s="19">
        <f t="shared" ref="D9:D11" si="0">B9*C9</f>
        <v>300</v>
      </c>
      <c r="E9" s="19">
        <v>0</v>
      </c>
      <c r="F9" s="19">
        <f>D9*E9</f>
        <v>0</v>
      </c>
      <c r="G9" s="19">
        <f>F9*0.05</f>
        <v>0</v>
      </c>
      <c r="H9" s="19">
        <f>F9*0.1</f>
        <v>0</v>
      </c>
      <c r="I9" s="30">
        <f>F9*$L$6+G9*$L$5+H9*$L$7</f>
        <v>0</v>
      </c>
    </row>
    <row r="10" spans="1:14" s="1" customFormat="1" ht="15.75" x14ac:dyDescent="0.2">
      <c r="A10" s="15" t="s">
        <v>53</v>
      </c>
      <c r="B10" s="19">
        <v>4</v>
      </c>
      <c r="C10" s="19">
        <v>1</v>
      </c>
      <c r="D10" s="19">
        <f t="shared" si="0"/>
        <v>4</v>
      </c>
      <c r="E10" s="19">
        <v>0</v>
      </c>
      <c r="F10" s="19">
        <f>D10*E10</f>
        <v>0</v>
      </c>
      <c r="G10" s="19">
        <f>F10*0.05</f>
        <v>0</v>
      </c>
      <c r="H10" s="19">
        <f>F10*0.1</f>
        <v>0</v>
      </c>
      <c r="I10" s="30">
        <f>F10*$L$6+G10*$L$5+H10*$L$7</f>
        <v>0</v>
      </c>
    </row>
    <row r="11" spans="1:14" s="1" customFormat="1" ht="15.75" x14ac:dyDescent="0.2">
      <c r="A11" s="15" t="s">
        <v>54</v>
      </c>
      <c r="B11" s="19">
        <v>300</v>
      </c>
      <c r="C11" s="19">
        <v>1</v>
      </c>
      <c r="D11" s="19">
        <f t="shared" si="0"/>
        <v>300</v>
      </c>
      <c r="E11" s="19">
        <v>0</v>
      </c>
      <c r="F11" s="19">
        <f>D11*E11</f>
        <v>0</v>
      </c>
      <c r="G11" s="19">
        <f>F11*0.05</f>
        <v>0</v>
      </c>
      <c r="H11" s="19">
        <f>F11*0.1</f>
        <v>0</v>
      </c>
      <c r="I11" s="30">
        <f>F11*$L$6+G11*$L$5+H11*$L$7</f>
        <v>0</v>
      </c>
      <c r="N11" s="46"/>
    </row>
    <row r="12" spans="1:14" s="1" customFormat="1" ht="12.75" x14ac:dyDescent="0.2">
      <c r="A12" s="17" t="s">
        <v>55</v>
      </c>
      <c r="B12" s="19" t="s">
        <v>56</v>
      </c>
      <c r="C12" s="19"/>
      <c r="D12" s="19"/>
      <c r="E12" s="19"/>
      <c r="F12" s="19"/>
      <c r="G12" s="19"/>
      <c r="H12" s="19"/>
      <c r="I12" s="28"/>
    </row>
    <row r="13" spans="1:14" s="1" customFormat="1" ht="12.75" x14ac:dyDescent="0.2">
      <c r="A13" s="17" t="s">
        <v>57</v>
      </c>
      <c r="B13" s="19" t="s">
        <v>56</v>
      </c>
      <c r="C13" s="19"/>
      <c r="D13" s="19"/>
      <c r="E13" s="19"/>
      <c r="F13" s="19"/>
      <c r="G13" s="19"/>
      <c r="H13" s="19"/>
      <c r="I13" s="28"/>
    </row>
    <row r="14" spans="1:14" s="1" customFormat="1" ht="12.75" x14ac:dyDescent="0.2">
      <c r="A14" s="17" t="s">
        <v>58</v>
      </c>
      <c r="B14" s="19"/>
      <c r="C14" s="19"/>
      <c r="D14" s="19"/>
      <c r="E14" s="19"/>
      <c r="F14" s="19"/>
      <c r="G14" s="19"/>
      <c r="H14" s="19"/>
      <c r="I14" s="28"/>
    </row>
    <row r="15" spans="1:14" s="1" customFormat="1" ht="12.75" x14ac:dyDescent="0.2">
      <c r="A15" s="15" t="s">
        <v>59</v>
      </c>
      <c r="B15" s="19">
        <v>2</v>
      </c>
      <c r="C15" s="19">
        <v>1</v>
      </c>
      <c r="D15" s="19">
        <f t="shared" ref="D15:D20" si="1">B15*C15</f>
        <v>2</v>
      </c>
      <c r="E15" s="19">
        <v>0</v>
      </c>
      <c r="F15" s="19">
        <f t="shared" ref="F15:F20" si="2">D15*E15</f>
        <v>0</v>
      </c>
      <c r="G15" s="19">
        <f t="shared" ref="G15:G20" si="3">F15*0.05</f>
        <v>0</v>
      </c>
      <c r="H15" s="19">
        <f t="shared" ref="H15:H20" si="4">F15*0.1</f>
        <v>0</v>
      </c>
      <c r="I15" s="30">
        <f t="shared" ref="I15:I20" si="5">F15*$L$6+G15*$L$5+H15*$L$7</f>
        <v>0</v>
      </c>
    </row>
    <row r="16" spans="1:14" s="1" customFormat="1" ht="12.75" x14ac:dyDescent="0.2">
      <c r="A16" s="15" t="s">
        <v>60</v>
      </c>
      <c r="B16" s="19">
        <v>2</v>
      </c>
      <c r="C16" s="19">
        <v>1</v>
      </c>
      <c r="D16" s="19">
        <f t="shared" si="1"/>
        <v>2</v>
      </c>
      <c r="E16" s="19">
        <v>0</v>
      </c>
      <c r="F16" s="19">
        <f t="shared" si="2"/>
        <v>0</v>
      </c>
      <c r="G16" s="19">
        <f t="shared" si="3"/>
        <v>0</v>
      </c>
      <c r="H16" s="19">
        <f t="shared" si="4"/>
        <v>0</v>
      </c>
      <c r="I16" s="30">
        <f t="shared" si="5"/>
        <v>0</v>
      </c>
    </row>
    <row r="17" spans="1:9" s="1" customFormat="1" ht="12.75" x14ac:dyDescent="0.2">
      <c r="A17" s="15" t="s">
        <v>61</v>
      </c>
      <c r="B17" s="19">
        <v>2</v>
      </c>
      <c r="C17" s="19">
        <v>1</v>
      </c>
      <c r="D17" s="19">
        <f t="shared" si="1"/>
        <v>2</v>
      </c>
      <c r="E17" s="19">
        <v>0</v>
      </c>
      <c r="F17" s="19">
        <f t="shared" si="2"/>
        <v>0</v>
      </c>
      <c r="G17" s="19">
        <f t="shared" si="3"/>
        <v>0</v>
      </c>
      <c r="H17" s="19">
        <f t="shared" si="4"/>
        <v>0</v>
      </c>
      <c r="I17" s="30">
        <f t="shared" si="5"/>
        <v>0</v>
      </c>
    </row>
    <row r="18" spans="1:9" s="1" customFormat="1" ht="12.75" x14ac:dyDescent="0.2">
      <c r="A18" s="15" t="s">
        <v>62</v>
      </c>
      <c r="B18" s="19">
        <v>2</v>
      </c>
      <c r="C18" s="19">
        <v>1</v>
      </c>
      <c r="D18" s="19">
        <f t="shared" si="1"/>
        <v>2</v>
      </c>
      <c r="E18" s="19">
        <v>0</v>
      </c>
      <c r="F18" s="19">
        <f t="shared" si="2"/>
        <v>0</v>
      </c>
      <c r="G18" s="19">
        <f t="shared" si="3"/>
        <v>0</v>
      </c>
      <c r="H18" s="19">
        <f t="shared" si="4"/>
        <v>0</v>
      </c>
      <c r="I18" s="30">
        <f t="shared" si="5"/>
        <v>0</v>
      </c>
    </row>
    <row r="19" spans="1:9" s="1" customFormat="1" ht="12.75" x14ac:dyDescent="0.2">
      <c r="A19" s="15" t="s">
        <v>63</v>
      </c>
      <c r="B19" s="19">
        <v>2</v>
      </c>
      <c r="C19" s="19">
        <v>1</v>
      </c>
      <c r="D19" s="19">
        <f t="shared" si="1"/>
        <v>2</v>
      </c>
      <c r="E19" s="19">
        <v>0</v>
      </c>
      <c r="F19" s="19">
        <f t="shared" si="2"/>
        <v>0</v>
      </c>
      <c r="G19" s="19">
        <f t="shared" si="3"/>
        <v>0</v>
      </c>
      <c r="H19" s="19">
        <f t="shared" si="4"/>
        <v>0</v>
      </c>
      <c r="I19" s="30">
        <f t="shared" si="5"/>
        <v>0</v>
      </c>
    </row>
    <row r="20" spans="1:9" s="1" customFormat="1" ht="15.75" x14ac:dyDescent="0.2">
      <c r="A20" s="15" t="s">
        <v>64</v>
      </c>
      <c r="B20" s="19">
        <v>40</v>
      </c>
      <c r="C20" s="19">
        <v>2</v>
      </c>
      <c r="D20" s="19">
        <f t="shared" si="1"/>
        <v>80</v>
      </c>
      <c r="E20" s="19">
        <v>53</v>
      </c>
      <c r="F20" s="31">
        <f t="shared" si="2"/>
        <v>4240</v>
      </c>
      <c r="G20" s="19">
        <f t="shared" si="3"/>
        <v>212</v>
      </c>
      <c r="H20" s="19">
        <f t="shared" si="4"/>
        <v>424</v>
      </c>
      <c r="I20" s="29">
        <f t="shared" si="5"/>
        <v>614840.28</v>
      </c>
    </row>
    <row r="21" spans="1:9" s="1" customFormat="1" ht="13.5" x14ac:dyDescent="0.2">
      <c r="A21" s="51" t="s">
        <v>65</v>
      </c>
      <c r="B21" s="52"/>
      <c r="C21" s="52"/>
      <c r="D21" s="52"/>
      <c r="E21" s="53"/>
      <c r="F21" s="54">
        <f>SUM(F7:H20)</f>
        <v>4936.95</v>
      </c>
      <c r="G21" s="55"/>
      <c r="H21" s="56"/>
      <c r="I21" s="32">
        <f>SUM(I7:I20)</f>
        <v>622525.78350000002</v>
      </c>
    </row>
    <row r="22" spans="1:9" s="1" customFormat="1" ht="12.75" x14ac:dyDescent="0.2">
      <c r="A22" s="16" t="s">
        <v>66</v>
      </c>
      <c r="B22" s="19"/>
      <c r="C22" s="19"/>
      <c r="D22" s="19"/>
      <c r="E22" s="19"/>
      <c r="F22" s="19"/>
      <c r="G22" s="19"/>
      <c r="H22" s="19"/>
      <c r="I22" s="28"/>
    </row>
    <row r="23" spans="1:9" s="1" customFormat="1" ht="12.75" x14ac:dyDescent="0.2">
      <c r="A23" s="17" t="s">
        <v>67</v>
      </c>
      <c r="B23" s="19" t="s">
        <v>68</v>
      </c>
      <c r="C23" s="19"/>
      <c r="D23" s="19"/>
      <c r="E23" s="19"/>
      <c r="F23" s="19"/>
      <c r="G23" s="19"/>
      <c r="H23" s="19"/>
      <c r="I23" s="28"/>
    </row>
    <row r="24" spans="1:9" s="1" customFormat="1" ht="12.75" x14ac:dyDescent="0.2">
      <c r="A24" s="17" t="s">
        <v>69</v>
      </c>
      <c r="B24" s="19" t="s">
        <v>68</v>
      </c>
      <c r="C24" s="19"/>
      <c r="D24" s="19"/>
      <c r="E24" s="19"/>
      <c r="F24" s="19"/>
      <c r="G24" s="19"/>
      <c r="H24" s="19"/>
      <c r="I24" s="28"/>
    </row>
    <row r="25" spans="1:9" s="1" customFormat="1" ht="12.75" x14ac:dyDescent="0.2">
      <c r="A25" s="17" t="s">
        <v>70</v>
      </c>
      <c r="B25" s="19" t="s">
        <v>68</v>
      </c>
      <c r="C25" s="19"/>
      <c r="D25" s="19"/>
      <c r="E25" s="19"/>
      <c r="F25" s="19"/>
      <c r="G25" s="19"/>
      <c r="H25" s="19"/>
      <c r="I25" s="28"/>
    </row>
    <row r="26" spans="1:9" s="1" customFormat="1" ht="12.75" x14ac:dyDescent="0.2">
      <c r="A26" s="17" t="s">
        <v>71</v>
      </c>
      <c r="B26" s="19" t="s">
        <v>47</v>
      </c>
      <c r="C26" s="19"/>
      <c r="D26" s="19"/>
      <c r="E26" s="19"/>
      <c r="F26" s="19"/>
      <c r="G26" s="19"/>
      <c r="H26" s="19"/>
      <c r="I26" s="28"/>
    </row>
    <row r="27" spans="1:9" s="1" customFormat="1" ht="12.75" x14ac:dyDescent="0.2">
      <c r="A27" s="17" t="s">
        <v>72</v>
      </c>
      <c r="B27" s="19"/>
      <c r="C27" s="19"/>
      <c r="D27" s="19"/>
      <c r="E27" s="19"/>
      <c r="F27" s="19"/>
      <c r="G27" s="33"/>
      <c r="H27" s="19"/>
      <c r="I27" s="28"/>
    </row>
    <row r="28" spans="1:9" s="1" customFormat="1" ht="15.75" x14ac:dyDescent="0.2">
      <c r="A28" s="15" t="s">
        <v>73</v>
      </c>
      <c r="B28" s="19">
        <v>0.25</v>
      </c>
      <c r="C28" s="19">
        <v>350</v>
      </c>
      <c r="D28" s="20">
        <f t="shared" ref="D28" si="6">B28*C28</f>
        <v>87.5</v>
      </c>
      <c r="E28" s="19">
        <v>53</v>
      </c>
      <c r="F28" s="19">
        <f>D28*E28</f>
        <v>4637.5</v>
      </c>
      <c r="G28" s="34">
        <f t="shared" ref="G28:G29" si="7">F28*0.05</f>
        <v>231.875</v>
      </c>
      <c r="H28" s="34">
        <f t="shared" ref="H28:H29" si="8">F28*0.1</f>
        <v>463.75</v>
      </c>
      <c r="I28" s="29">
        <f>F28*$L$6+G28*$L$5+H28*$L$7</f>
        <v>672481.55624999991</v>
      </c>
    </row>
    <row r="29" spans="1:9" s="1" customFormat="1" ht="15.75" x14ac:dyDescent="0.2">
      <c r="A29" s="15" t="s">
        <v>134</v>
      </c>
      <c r="B29" s="19">
        <v>0.05</v>
      </c>
      <c r="C29" s="31">
        <v>1050</v>
      </c>
      <c r="D29" s="19">
        <f>B29*C29</f>
        <v>52.5</v>
      </c>
      <c r="E29" s="19">
        <v>53</v>
      </c>
      <c r="F29" s="19">
        <f t="shared" ref="F29" si="9">D29*E29</f>
        <v>2782.5</v>
      </c>
      <c r="G29" s="34">
        <f t="shared" si="7"/>
        <v>139.125</v>
      </c>
      <c r="H29" s="34">
        <f t="shared" si="8"/>
        <v>278.25</v>
      </c>
      <c r="I29" s="29">
        <f>F29*$L$6+G29*$L$5+H29*$L$7</f>
        <v>403488.93374999997</v>
      </c>
    </row>
    <row r="30" spans="1:9" s="1" customFormat="1" ht="12.75" x14ac:dyDescent="0.2">
      <c r="A30" s="17" t="s">
        <v>74</v>
      </c>
      <c r="B30" s="19" t="s">
        <v>47</v>
      </c>
      <c r="C30" s="19"/>
      <c r="D30" s="19"/>
      <c r="E30" s="19"/>
      <c r="F30" s="19"/>
      <c r="G30" s="34"/>
      <c r="H30" s="19"/>
      <c r="I30" s="28"/>
    </row>
    <row r="31" spans="1:9" s="1" customFormat="1" ht="12.75" x14ac:dyDescent="0.2">
      <c r="A31" s="17" t="s">
        <v>75</v>
      </c>
      <c r="B31" s="19" t="s">
        <v>47</v>
      </c>
      <c r="C31" s="19"/>
      <c r="D31" s="19"/>
      <c r="E31" s="19"/>
      <c r="F31" s="19"/>
      <c r="H31" s="19"/>
      <c r="I31" s="28"/>
    </row>
    <row r="32" spans="1:9" s="1" customFormat="1" ht="13.5" x14ac:dyDescent="0.2">
      <c r="A32" s="51" t="s">
        <v>76</v>
      </c>
      <c r="B32" s="57"/>
      <c r="C32" s="57"/>
      <c r="D32" s="57"/>
      <c r="E32" s="58"/>
      <c r="F32" s="54">
        <f>SUM(F28:H29)</f>
        <v>8533</v>
      </c>
      <c r="G32" s="55"/>
      <c r="H32" s="56"/>
      <c r="I32" s="32">
        <f>SUM(I28:I29)</f>
        <v>1075970.4899999998</v>
      </c>
    </row>
    <row r="33" spans="1:12" s="1" customFormat="1" ht="15.75" x14ac:dyDescent="0.2">
      <c r="A33" s="37" t="s">
        <v>77</v>
      </c>
      <c r="B33" s="35"/>
      <c r="C33" s="35"/>
      <c r="D33" s="35"/>
      <c r="E33" s="36"/>
      <c r="F33" s="59">
        <f>ROUND(SUM(F21,F32),-2)</f>
        <v>13500</v>
      </c>
      <c r="G33" s="60"/>
      <c r="H33" s="61"/>
      <c r="I33" s="38">
        <f>ROUND(I32+I21,-4)</f>
        <v>1700000</v>
      </c>
      <c r="J33" s="39"/>
      <c r="K33" s="1" t="s">
        <v>78</v>
      </c>
      <c r="L33" s="1">
        <f>Responses!E10</f>
        <v>106</v>
      </c>
    </row>
    <row r="34" spans="1:12" s="1" customFormat="1" ht="15.75" x14ac:dyDescent="0.2">
      <c r="A34" s="40" t="s">
        <v>79</v>
      </c>
      <c r="B34" s="35"/>
      <c r="C34" s="35"/>
      <c r="D34" s="35"/>
      <c r="E34" s="36"/>
      <c r="F34" s="19"/>
      <c r="H34" s="19"/>
      <c r="I34" s="38">
        <f>'Capital O&amp;M'!G7</f>
        <v>416000</v>
      </c>
      <c r="K34" s="1" t="s">
        <v>80</v>
      </c>
      <c r="L34" s="41">
        <f>F33/L33</f>
        <v>127.35849056603773</v>
      </c>
    </row>
    <row r="35" spans="1:12" s="1" customFormat="1" ht="21" customHeight="1" x14ac:dyDescent="0.2">
      <c r="A35" s="62" t="s">
        <v>81</v>
      </c>
      <c r="B35" s="63"/>
      <c r="C35" s="63"/>
      <c r="D35" s="63"/>
      <c r="E35" s="64"/>
      <c r="F35" s="59">
        <f>ROUND(SUM(F21,F32),-2)</f>
        <v>13500</v>
      </c>
      <c r="G35" s="60"/>
      <c r="H35" s="61"/>
      <c r="I35" s="38">
        <f>ROUND(SUM(I32,I21,I34),-4)</f>
        <v>2110000</v>
      </c>
    </row>
    <row r="36" spans="1:12" s="1" customFormat="1" ht="12.75" x14ac:dyDescent="0.2"/>
    <row r="37" spans="1:12" s="1" customFormat="1" ht="12.75" x14ac:dyDescent="0.2">
      <c r="A37" s="18" t="s">
        <v>14</v>
      </c>
    </row>
    <row r="38" spans="1:12" s="1" customFormat="1" ht="18.75" customHeight="1" x14ac:dyDescent="0.2">
      <c r="A38" s="48" t="s">
        <v>82</v>
      </c>
      <c r="B38" s="48"/>
      <c r="C38" s="48"/>
      <c r="D38" s="48"/>
      <c r="E38" s="48"/>
      <c r="F38" s="48"/>
      <c r="G38" s="48"/>
      <c r="H38" s="48"/>
      <c r="I38" s="48"/>
    </row>
    <row r="39" spans="1:12" s="1" customFormat="1" ht="62.25" customHeight="1" x14ac:dyDescent="0.2">
      <c r="A39" s="65" t="s">
        <v>139</v>
      </c>
      <c r="B39" s="65"/>
      <c r="C39" s="65"/>
      <c r="D39" s="65"/>
      <c r="E39" s="65"/>
      <c r="F39" s="65"/>
      <c r="G39" s="65"/>
      <c r="H39" s="65"/>
      <c r="I39" s="65"/>
    </row>
    <row r="40" spans="1:12" s="1" customFormat="1" ht="15.75" x14ac:dyDescent="0.2">
      <c r="A40" s="48" t="s">
        <v>83</v>
      </c>
      <c r="B40" s="48"/>
      <c r="C40" s="48"/>
      <c r="D40" s="48"/>
      <c r="E40" s="48"/>
      <c r="F40" s="48"/>
      <c r="G40" s="48"/>
      <c r="H40" s="48"/>
      <c r="I40" s="48"/>
    </row>
    <row r="41" spans="1:12" s="1" customFormat="1" ht="15.75" x14ac:dyDescent="0.2">
      <c r="A41" s="48" t="s">
        <v>84</v>
      </c>
      <c r="B41" s="48"/>
      <c r="C41" s="48"/>
      <c r="D41" s="48"/>
      <c r="E41" s="48"/>
      <c r="F41" s="48"/>
      <c r="G41" s="48"/>
      <c r="H41" s="48"/>
      <c r="I41" s="48"/>
    </row>
    <row r="42" spans="1:12" s="1" customFormat="1" ht="15.75" x14ac:dyDescent="0.2">
      <c r="A42" s="48" t="s">
        <v>85</v>
      </c>
      <c r="B42" s="48"/>
      <c r="C42" s="48"/>
      <c r="D42" s="48"/>
      <c r="E42" s="48"/>
      <c r="F42" s="48"/>
      <c r="G42" s="48"/>
      <c r="H42" s="48"/>
      <c r="I42" s="48"/>
    </row>
    <row r="43" spans="1:12" s="1" customFormat="1" ht="15.75" x14ac:dyDescent="0.2">
      <c r="A43" s="48" t="s">
        <v>86</v>
      </c>
      <c r="B43" s="48"/>
      <c r="C43" s="48"/>
      <c r="D43" s="48"/>
      <c r="E43" s="48"/>
      <c r="F43" s="48"/>
      <c r="G43" s="48"/>
      <c r="H43" s="48"/>
      <c r="I43" s="48"/>
    </row>
    <row r="44" spans="1:12" s="1" customFormat="1" ht="15.75" x14ac:dyDescent="0.2">
      <c r="A44" s="48" t="s">
        <v>87</v>
      </c>
      <c r="B44" s="48"/>
      <c r="C44" s="48"/>
      <c r="D44" s="48"/>
      <c r="E44" s="48"/>
      <c r="F44" s="48"/>
      <c r="G44" s="48"/>
      <c r="H44" s="48"/>
      <c r="I44" s="48"/>
    </row>
    <row r="45" spans="1:12" s="1" customFormat="1" ht="15.75" x14ac:dyDescent="0.2">
      <c r="A45" s="48" t="s">
        <v>88</v>
      </c>
      <c r="B45" s="48"/>
      <c r="C45" s="48"/>
      <c r="D45" s="48"/>
      <c r="E45" s="48"/>
      <c r="F45" s="48"/>
      <c r="G45" s="48"/>
      <c r="H45" s="48"/>
      <c r="I45" s="48"/>
    </row>
    <row r="46" spans="1:12" s="1" customFormat="1" ht="15.75" x14ac:dyDescent="0.2">
      <c r="A46" s="48" t="s">
        <v>89</v>
      </c>
      <c r="B46" s="48"/>
      <c r="C46" s="48"/>
      <c r="D46" s="48"/>
      <c r="E46" s="48"/>
      <c r="F46" s="48"/>
      <c r="G46" s="48"/>
      <c r="H46" s="48"/>
      <c r="I46" s="48"/>
    </row>
    <row r="47" spans="1:12" s="1" customFormat="1" ht="15.75" x14ac:dyDescent="0.2">
      <c r="A47" s="48" t="s">
        <v>90</v>
      </c>
      <c r="B47" s="48"/>
      <c r="C47" s="48"/>
      <c r="D47" s="48"/>
      <c r="E47" s="48"/>
      <c r="F47" s="48"/>
      <c r="G47" s="48"/>
      <c r="H47" s="48"/>
      <c r="I47" s="48"/>
    </row>
  </sheetData>
  <mergeCells count="19">
    <mergeCell ref="A40:I40"/>
    <mergeCell ref="A1:I1"/>
    <mergeCell ref="K4:L4"/>
    <mergeCell ref="A21:E21"/>
    <mergeCell ref="F21:H21"/>
    <mergeCell ref="A32:E32"/>
    <mergeCell ref="F32:H32"/>
    <mergeCell ref="F33:H33"/>
    <mergeCell ref="A35:E35"/>
    <mergeCell ref="F35:H35"/>
    <mergeCell ref="A38:I38"/>
    <mergeCell ref="A39:I39"/>
    <mergeCell ref="A47:I47"/>
    <mergeCell ref="A41:I41"/>
    <mergeCell ref="A42:I42"/>
    <mergeCell ref="A43:I43"/>
    <mergeCell ref="A44:I44"/>
    <mergeCell ref="A45:I45"/>
    <mergeCell ref="A46:I46"/>
  </mergeCells>
  <pageMargins left="0.7" right="0.7" top="0.75" bottom="0.75" header="0.3" footer="0.3"/>
  <pageSetup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6A728-D60F-4706-94AE-0A607FBAAE70}">
  <dimension ref="A1:L31"/>
  <sheetViews>
    <sheetView zoomScale="115" zoomScaleNormal="115" workbookViewId="0">
      <selection activeCell="K17" sqref="K17"/>
    </sheetView>
  </sheetViews>
  <sheetFormatPr defaultRowHeight="15" x14ac:dyDescent="0.25"/>
  <cols>
    <col min="1" max="1" width="42.7109375" customWidth="1"/>
    <col min="2" max="9" width="12.28515625" customWidth="1"/>
    <col min="11" max="11" width="12.42578125" customWidth="1"/>
  </cols>
  <sheetData>
    <row r="1" spans="1:12" ht="15.75" x14ac:dyDescent="0.25">
      <c r="A1" s="66" t="s">
        <v>91</v>
      </c>
      <c r="B1" s="66"/>
      <c r="C1" s="66"/>
      <c r="D1" s="66"/>
      <c r="E1" s="66"/>
      <c r="F1" s="66"/>
      <c r="G1" s="66"/>
      <c r="H1" s="66"/>
      <c r="I1" s="66"/>
    </row>
    <row r="3" spans="1:12" s="1" customFormat="1" ht="12.75" x14ac:dyDescent="0.2">
      <c r="A3" s="67" t="s">
        <v>92</v>
      </c>
      <c r="B3" s="27" t="s">
        <v>17</v>
      </c>
      <c r="C3" s="27" t="s">
        <v>18</v>
      </c>
      <c r="D3" s="27" t="s">
        <v>19</v>
      </c>
      <c r="E3" s="27" t="s">
        <v>20</v>
      </c>
      <c r="F3" s="27" t="s">
        <v>21</v>
      </c>
      <c r="G3" s="27" t="s">
        <v>22</v>
      </c>
      <c r="H3" s="27" t="s">
        <v>23</v>
      </c>
      <c r="I3" s="27" t="s">
        <v>93</v>
      </c>
    </row>
    <row r="4" spans="1:12" s="1" customFormat="1" ht="51" x14ac:dyDescent="0.2">
      <c r="A4" s="67"/>
      <c r="B4" s="27" t="s">
        <v>94</v>
      </c>
      <c r="C4" s="27" t="s">
        <v>95</v>
      </c>
      <c r="D4" s="27" t="s">
        <v>96</v>
      </c>
      <c r="E4" s="27" t="s">
        <v>97</v>
      </c>
      <c r="F4" s="27" t="s">
        <v>98</v>
      </c>
      <c r="G4" s="27" t="s">
        <v>99</v>
      </c>
      <c r="H4" s="27" t="s">
        <v>100</v>
      </c>
      <c r="I4" s="27" t="s">
        <v>101</v>
      </c>
    </row>
    <row r="5" spans="1:12" s="1" customFormat="1" ht="12.75" x14ac:dyDescent="0.2">
      <c r="A5" s="17" t="s">
        <v>102</v>
      </c>
      <c r="B5" s="19"/>
      <c r="C5" s="19"/>
      <c r="D5" s="19"/>
      <c r="E5" s="19"/>
      <c r="F5" s="19"/>
      <c r="G5" s="19"/>
      <c r="H5" s="19"/>
      <c r="I5" s="28"/>
      <c r="K5" s="50" t="s">
        <v>10</v>
      </c>
      <c r="L5" s="50"/>
    </row>
    <row r="6" spans="1:12" s="1" customFormat="1" ht="15.75" x14ac:dyDescent="0.2">
      <c r="A6" s="17" t="s">
        <v>103</v>
      </c>
      <c r="B6" s="19">
        <v>50</v>
      </c>
      <c r="C6" s="19">
        <v>1</v>
      </c>
      <c r="D6" s="19">
        <f>B6*C6</f>
        <v>50</v>
      </c>
      <c r="E6" s="19">
        <v>0</v>
      </c>
      <c r="F6" s="19">
        <f>D6*E6</f>
        <v>0</v>
      </c>
      <c r="G6" s="19">
        <f>F6*0.05</f>
        <v>0</v>
      </c>
      <c r="H6" s="19">
        <f>F6*0.1</f>
        <v>0</v>
      </c>
      <c r="I6" s="30">
        <f>F6*$L$7+G6*$L$6+H6*$L$8</f>
        <v>0</v>
      </c>
      <c r="K6" s="5" t="s">
        <v>11</v>
      </c>
      <c r="L6" s="14">
        <v>73.459999999999994</v>
      </c>
    </row>
    <row r="7" spans="1:12" s="1" customFormat="1" ht="15.75" x14ac:dyDescent="0.2">
      <c r="A7" s="17" t="s">
        <v>104</v>
      </c>
      <c r="B7" s="19">
        <v>24</v>
      </c>
      <c r="C7" s="19">
        <v>1</v>
      </c>
      <c r="D7" s="19">
        <f>B7*C7</f>
        <v>24</v>
      </c>
      <c r="E7" s="19">
        <v>0</v>
      </c>
      <c r="F7" s="19">
        <f>D7*E7</f>
        <v>0</v>
      </c>
      <c r="G7" s="19">
        <f>F7*0.05</f>
        <v>0</v>
      </c>
      <c r="H7" s="19">
        <f>F7*0.1</f>
        <v>0</v>
      </c>
      <c r="I7" s="30">
        <f>F7*$L$7+G7*$L$6+H7*$L$8</f>
        <v>0</v>
      </c>
      <c r="K7" s="5" t="s">
        <v>16</v>
      </c>
      <c r="L7" s="14">
        <v>54.51</v>
      </c>
    </row>
    <row r="8" spans="1:12" s="1" customFormat="1" ht="12.75" x14ac:dyDescent="0.2">
      <c r="A8" s="17" t="s">
        <v>105</v>
      </c>
      <c r="B8" s="19"/>
      <c r="C8" s="19"/>
      <c r="D8" s="19"/>
      <c r="E8" s="19"/>
      <c r="F8" s="19"/>
      <c r="G8" s="19"/>
      <c r="H8" s="19"/>
      <c r="I8" s="28"/>
      <c r="K8" s="5" t="s">
        <v>13</v>
      </c>
      <c r="L8" s="14">
        <v>29.5</v>
      </c>
    </row>
    <row r="9" spans="1:12" s="1" customFormat="1" ht="12.75" x14ac:dyDescent="0.2">
      <c r="A9" s="17" t="s">
        <v>106</v>
      </c>
      <c r="B9" s="19">
        <v>2</v>
      </c>
      <c r="C9" s="19">
        <v>1</v>
      </c>
      <c r="D9" s="19">
        <f t="shared" ref="D9:D14" si="0">B9*C9</f>
        <v>2</v>
      </c>
      <c r="E9" s="19">
        <v>0</v>
      </c>
      <c r="F9" s="19">
        <f t="shared" ref="F9:F15" si="1">D9*E9</f>
        <v>0</v>
      </c>
      <c r="G9" s="19">
        <f t="shared" ref="G9:G15" si="2">F9*0.05</f>
        <v>0</v>
      </c>
      <c r="H9" s="19">
        <f t="shared" ref="H9:H15" si="3">F9*0.1</f>
        <v>0</v>
      </c>
      <c r="I9" s="30">
        <f t="shared" ref="I9:I14" si="4">F9*$L$7+G9*$L$6+H9*$L$8</f>
        <v>0</v>
      </c>
    </row>
    <row r="10" spans="1:12" s="1" customFormat="1" ht="12.75" x14ac:dyDescent="0.2">
      <c r="A10" s="17" t="s">
        <v>107</v>
      </c>
      <c r="B10" s="19">
        <v>0.5</v>
      </c>
      <c r="C10" s="19">
        <v>1</v>
      </c>
      <c r="D10" s="19">
        <f t="shared" si="0"/>
        <v>0.5</v>
      </c>
      <c r="E10" s="19">
        <v>0</v>
      </c>
      <c r="F10" s="19">
        <f t="shared" si="1"/>
        <v>0</v>
      </c>
      <c r="G10" s="19">
        <f t="shared" si="2"/>
        <v>0</v>
      </c>
      <c r="H10" s="19">
        <f t="shared" si="3"/>
        <v>0</v>
      </c>
      <c r="I10" s="30">
        <f t="shared" si="4"/>
        <v>0</v>
      </c>
    </row>
    <row r="11" spans="1:12" s="1" customFormat="1" ht="12.75" x14ac:dyDescent="0.2">
      <c r="A11" s="17" t="s">
        <v>108</v>
      </c>
      <c r="B11" s="19">
        <v>0.5</v>
      </c>
      <c r="C11" s="19">
        <v>1.2</v>
      </c>
      <c r="D11" s="19">
        <f t="shared" si="0"/>
        <v>0.6</v>
      </c>
      <c r="E11" s="19">
        <v>0</v>
      </c>
      <c r="F11" s="19">
        <f t="shared" si="1"/>
        <v>0</v>
      </c>
      <c r="G11" s="19">
        <f t="shared" si="2"/>
        <v>0</v>
      </c>
      <c r="H11" s="19">
        <f t="shared" si="3"/>
        <v>0</v>
      </c>
      <c r="I11" s="30">
        <f t="shared" si="4"/>
        <v>0</v>
      </c>
    </row>
    <row r="12" spans="1:12" s="1" customFormat="1" ht="12.75" x14ac:dyDescent="0.2">
      <c r="A12" s="17" t="s">
        <v>109</v>
      </c>
      <c r="B12" s="19">
        <v>8</v>
      </c>
      <c r="C12" s="19">
        <v>1.2</v>
      </c>
      <c r="D12" s="19">
        <f t="shared" si="0"/>
        <v>9.6</v>
      </c>
      <c r="E12" s="19">
        <v>0</v>
      </c>
      <c r="F12" s="19">
        <f t="shared" si="1"/>
        <v>0</v>
      </c>
      <c r="G12" s="19">
        <f t="shared" si="2"/>
        <v>0</v>
      </c>
      <c r="H12" s="19">
        <f t="shared" si="3"/>
        <v>0</v>
      </c>
      <c r="I12" s="30">
        <f t="shared" si="4"/>
        <v>0</v>
      </c>
    </row>
    <row r="13" spans="1:12" s="1" customFormat="1" ht="12.75" x14ac:dyDescent="0.2">
      <c r="A13" s="17" t="s">
        <v>110</v>
      </c>
      <c r="B13" s="19">
        <v>0.5</v>
      </c>
      <c r="C13" s="19">
        <v>1</v>
      </c>
      <c r="D13" s="19">
        <f t="shared" si="0"/>
        <v>0.5</v>
      </c>
      <c r="E13" s="19">
        <v>0</v>
      </c>
      <c r="F13" s="19">
        <f t="shared" si="1"/>
        <v>0</v>
      </c>
      <c r="G13" s="19">
        <f t="shared" si="2"/>
        <v>0</v>
      </c>
      <c r="H13" s="19">
        <f t="shared" si="3"/>
        <v>0</v>
      </c>
      <c r="I13" s="30">
        <f t="shared" si="4"/>
        <v>0</v>
      </c>
    </row>
    <row r="14" spans="1:12" s="1" customFormat="1" ht="12.75" x14ac:dyDescent="0.2">
      <c r="A14" s="17" t="s">
        <v>111</v>
      </c>
      <c r="B14" s="19">
        <v>0.5</v>
      </c>
      <c r="C14" s="19">
        <v>1</v>
      </c>
      <c r="D14" s="19">
        <f t="shared" si="0"/>
        <v>0.5</v>
      </c>
      <c r="E14" s="19">
        <v>0</v>
      </c>
      <c r="F14" s="19">
        <f t="shared" si="1"/>
        <v>0</v>
      </c>
      <c r="G14" s="19">
        <f t="shared" si="2"/>
        <v>0</v>
      </c>
      <c r="H14" s="19">
        <f t="shared" si="3"/>
        <v>0</v>
      </c>
      <c r="I14" s="30">
        <f t="shared" si="4"/>
        <v>0</v>
      </c>
    </row>
    <row r="15" spans="1:12" s="1" customFormat="1" ht="15.75" x14ac:dyDescent="0.2">
      <c r="A15" s="17" t="s">
        <v>112</v>
      </c>
      <c r="B15" s="19">
        <v>4</v>
      </c>
      <c r="C15" s="19">
        <v>2</v>
      </c>
      <c r="D15" s="19">
        <f>B15*C15</f>
        <v>8</v>
      </c>
      <c r="E15" s="19">
        <v>53</v>
      </c>
      <c r="F15" s="19">
        <f t="shared" si="1"/>
        <v>424</v>
      </c>
      <c r="G15" s="33">
        <f t="shared" si="2"/>
        <v>21.200000000000003</v>
      </c>
      <c r="H15" s="19">
        <f t="shared" si="3"/>
        <v>42.400000000000006</v>
      </c>
      <c r="I15" s="29">
        <f>F15*$L$7+G15*$L$6+H15*$L$8</f>
        <v>25920.391999999996</v>
      </c>
    </row>
    <row r="16" spans="1:12" s="1" customFormat="1" ht="16.5" customHeight="1" x14ac:dyDescent="0.2">
      <c r="A16" s="68" t="s">
        <v>113</v>
      </c>
      <c r="B16" s="68"/>
      <c r="C16" s="68"/>
      <c r="D16" s="68"/>
      <c r="E16" s="68"/>
      <c r="F16" s="69">
        <f>ROUND(SUM(F15:H15),3)</f>
        <v>487.6</v>
      </c>
      <c r="G16" s="69"/>
      <c r="H16" s="69"/>
      <c r="I16" s="30">
        <f>ROUND(SUM(I6:I15),-2)</f>
        <v>25900</v>
      </c>
    </row>
    <row r="17" spans="1:10" s="1" customFormat="1" ht="12.75" x14ac:dyDescent="0.2"/>
    <row r="18" spans="1:10" s="1" customFormat="1" ht="12.75" x14ac:dyDescent="0.2">
      <c r="A18" s="18" t="s">
        <v>14</v>
      </c>
    </row>
    <row r="19" spans="1:10" s="1" customFormat="1" ht="15.75" x14ac:dyDescent="0.2">
      <c r="A19" s="48" t="s">
        <v>114</v>
      </c>
      <c r="B19" s="48"/>
      <c r="C19" s="48"/>
      <c r="D19" s="48"/>
      <c r="E19" s="48"/>
      <c r="F19" s="48"/>
      <c r="G19" s="48"/>
      <c r="H19" s="48"/>
      <c r="I19" s="48"/>
    </row>
    <row r="20" spans="1:10" s="1" customFormat="1" ht="61.5" customHeight="1" x14ac:dyDescent="0.2">
      <c r="A20" s="65" t="s">
        <v>135</v>
      </c>
      <c r="B20" s="65"/>
      <c r="C20" s="65"/>
      <c r="D20" s="65"/>
      <c r="E20" s="65"/>
      <c r="F20" s="65"/>
      <c r="G20" s="65"/>
      <c r="H20" s="65"/>
      <c r="I20" s="65"/>
    </row>
    <row r="21" spans="1:10" s="1" customFormat="1" ht="15.75" x14ac:dyDescent="0.2">
      <c r="A21" s="48" t="s">
        <v>115</v>
      </c>
      <c r="B21" s="48"/>
      <c r="C21" s="48"/>
      <c r="D21" s="48"/>
      <c r="E21" s="48"/>
      <c r="F21" s="48"/>
      <c r="G21" s="48"/>
      <c r="H21" s="48"/>
      <c r="I21" s="48"/>
      <c r="J21" s="2"/>
    </row>
    <row r="22" spans="1:10" s="1" customFormat="1" ht="15.75" x14ac:dyDescent="0.2">
      <c r="A22" s="48" t="s">
        <v>116</v>
      </c>
      <c r="B22" s="48"/>
      <c r="C22" s="48"/>
      <c r="D22" s="48"/>
      <c r="E22" s="48"/>
      <c r="F22" s="48"/>
      <c r="G22" s="48"/>
      <c r="H22" s="48"/>
      <c r="I22" s="48"/>
      <c r="J22" s="2"/>
    </row>
    <row r="23" spans="1:10" s="1" customFormat="1" ht="15.75" x14ac:dyDescent="0.2">
      <c r="A23" s="48" t="s">
        <v>117</v>
      </c>
      <c r="B23" s="48"/>
      <c r="C23" s="48"/>
      <c r="D23" s="48"/>
      <c r="E23" s="48"/>
      <c r="F23" s="48"/>
      <c r="G23" s="48"/>
      <c r="H23" s="48"/>
      <c r="I23" s="48"/>
    </row>
    <row r="24" spans="1:10" s="1" customFormat="1" ht="15.75" x14ac:dyDescent="0.2">
      <c r="A24" s="48" t="s">
        <v>118</v>
      </c>
      <c r="B24" s="48"/>
      <c r="C24" s="48"/>
      <c r="D24" s="48"/>
      <c r="E24" s="48"/>
      <c r="F24" s="48"/>
      <c r="G24" s="48"/>
      <c r="H24" s="48"/>
      <c r="I24" s="48"/>
    </row>
    <row r="25" spans="1:10" s="1" customFormat="1" ht="12.75" x14ac:dyDescent="0.2"/>
    <row r="26" spans="1:10" s="1" customFormat="1" ht="12.75" x14ac:dyDescent="0.2"/>
    <row r="27" spans="1:10" s="1" customFormat="1" ht="12.75" x14ac:dyDescent="0.2"/>
    <row r="28" spans="1:10" s="1" customFormat="1" ht="12.75" x14ac:dyDescent="0.2"/>
    <row r="29" spans="1:10" s="1" customFormat="1" ht="12.75" x14ac:dyDescent="0.2"/>
    <row r="30" spans="1:10" s="1" customFormat="1" ht="12.75" x14ac:dyDescent="0.2"/>
    <row r="31" spans="1:10" s="1" customFormat="1" ht="12.75" x14ac:dyDescent="0.2"/>
  </sheetData>
  <mergeCells count="11">
    <mergeCell ref="A19:I19"/>
    <mergeCell ref="A1:I1"/>
    <mergeCell ref="A3:A4"/>
    <mergeCell ref="K5:L5"/>
    <mergeCell ref="A16:E16"/>
    <mergeCell ref="F16:H16"/>
    <mergeCell ref="A20:I20"/>
    <mergeCell ref="A21:I21"/>
    <mergeCell ref="A22:I22"/>
    <mergeCell ref="A23:I23"/>
    <mergeCell ref="A24:I2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3E3CA-182B-4F98-B2D0-1BA8517B03CE}">
  <dimension ref="A1:J9"/>
  <sheetViews>
    <sheetView zoomScaleNormal="100" workbookViewId="0">
      <selection activeCell="E6" sqref="E6:G6"/>
    </sheetView>
  </sheetViews>
  <sheetFormatPr defaultColWidth="22" defaultRowHeight="12.75" x14ac:dyDescent="0.2"/>
  <cols>
    <col min="1" max="1" width="22" style="6"/>
    <col min="2" max="2" width="17.5703125" style="6" customWidth="1"/>
    <col min="3" max="3" width="17.28515625" style="6" customWidth="1"/>
    <col min="4" max="4" width="22" style="6"/>
    <col min="5" max="5" width="19.85546875" style="6" customWidth="1"/>
    <col min="6" max="7" width="16.85546875" style="6" customWidth="1"/>
    <col min="8" max="8" width="6" style="6" customWidth="1"/>
    <col min="9" max="9" width="7.85546875" style="6" customWidth="1"/>
    <col min="10" max="10" width="10.5703125" style="6" customWidth="1"/>
    <col min="11" max="16384" width="22" style="6"/>
  </cols>
  <sheetData>
    <row r="1" spans="1:10" x14ac:dyDescent="0.2">
      <c r="A1" s="3"/>
      <c r="B1" s="4"/>
      <c r="C1" s="4"/>
    </row>
    <row r="2" spans="1:10" ht="13.9" customHeight="1" x14ac:dyDescent="0.25">
      <c r="A2" s="71" t="s">
        <v>121</v>
      </c>
      <c r="B2" s="71"/>
      <c r="C2" s="71"/>
      <c r="D2" s="71"/>
      <c r="E2" s="71"/>
      <c r="F2" s="71"/>
      <c r="G2" s="71"/>
      <c r="H2"/>
      <c r="I2"/>
      <c r="J2"/>
    </row>
    <row r="3" spans="1:10" ht="15" x14ac:dyDescent="0.25">
      <c r="A3" s="7" t="s">
        <v>17</v>
      </c>
      <c r="B3" s="7" t="s">
        <v>18</v>
      </c>
      <c r="C3" s="7" t="s">
        <v>19</v>
      </c>
      <c r="D3" s="7" t="s">
        <v>20</v>
      </c>
      <c r="E3" s="7" t="s">
        <v>21</v>
      </c>
      <c r="F3" s="7" t="s">
        <v>22</v>
      </c>
      <c r="G3" s="7" t="s">
        <v>23</v>
      </c>
      <c r="H3"/>
      <c r="I3"/>
      <c r="J3"/>
    </row>
    <row r="4" spans="1:10" ht="46.5" customHeight="1" x14ac:dyDescent="0.25">
      <c r="A4" s="7" t="s">
        <v>24</v>
      </c>
      <c r="B4" s="7" t="s">
        <v>122</v>
      </c>
      <c r="C4" s="7" t="s">
        <v>123</v>
      </c>
      <c r="D4" s="7" t="s">
        <v>124</v>
      </c>
      <c r="E4" s="7" t="s">
        <v>125</v>
      </c>
      <c r="F4" s="7" t="s">
        <v>126</v>
      </c>
      <c r="G4" s="7" t="s">
        <v>127</v>
      </c>
      <c r="H4"/>
      <c r="I4" s="70" t="s">
        <v>130</v>
      </c>
      <c r="J4" s="70"/>
    </row>
    <row r="5" spans="1:10" ht="15" x14ac:dyDescent="0.25">
      <c r="A5" s="7" t="s">
        <v>128</v>
      </c>
      <c r="B5" s="43">
        <f>120000*J7/J6</f>
        <v>209141.39256727893</v>
      </c>
      <c r="C5" s="7">
        <v>0</v>
      </c>
      <c r="D5" s="43">
        <v>0</v>
      </c>
      <c r="E5" s="43">
        <f>4500*J7/J6</f>
        <v>7842.8022212729602</v>
      </c>
      <c r="F5" s="7">
        <v>53</v>
      </c>
      <c r="G5" s="43">
        <f>E5*F5</f>
        <v>415668.51772746688</v>
      </c>
      <c r="H5"/>
      <c r="I5" s="45" t="s">
        <v>32</v>
      </c>
      <c r="J5" s="45" t="s">
        <v>131</v>
      </c>
    </row>
    <row r="6" spans="1:10" ht="15" x14ac:dyDescent="0.25">
      <c r="A6" s="7" t="s">
        <v>129</v>
      </c>
      <c r="B6" s="43">
        <f>8000*J7/J6</f>
        <v>13942.759504485262</v>
      </c>
      <c r="C6" s="7">
        <v>0</v>
      </c>
      <c r="D6" s="43">
        <v>0</v>
      </c>
      <c r="E6" s="43">
        <v>0</v>
      </c>
      <c r="F6" s="7">
        <v>0</v>
      </c>
      <c r="G6" s="43">
        <f>E6*F6</f>
        <v>0</v>
      </c>
      <c r="H6"/>
      <c r="I6" s="45">
        <v>2005</v>
      </c>
      <c r="J6" s="45">
        <v>468.2</v>
      </c>
    </row>
    <row r="7" spans="1:10" ht="15.75" x14ac:dyDescent="0.25">
      <c r="A7" s="13" t="s">
        <v>136</v>
      </c>
      <c r="B7" s="13"/>
      <c r="C7" s="13"/>
      <c r="D7" s="44">
        <v>0</v>
      </c>
      <c r="E7" s="13"/>
      <c r="F7" s="13"/>
      <c r="G7" s="44">
        <f>ROUND(SUM(G5:G6),-3)</f>
        <v>416000</v>
      </c>
      <c r="H7"/>
      <c r="I7" s="45">
        <v>2022</v>
      </c>
      <c r="J7" s="45">
        <v>816</v>
      </c>
    </row>
    <row r="8" spans="1:10" ht="15" x14ac:dyDescent="0.25">
      <c r="A8" s="72" t="s">
        <v>138</v>
      </c>
      <c r="B8" s="73"/>
      <c r="C8" s="73"/>
      <c r="D8" s="73"/>
      <c r="E8" s="73"/>
      <c r="F8" s="73"/>
      <c r="G8" s="73"/>
      <c r="H8"/>
      <c r="I8"/>
      <c r="J8"/>
    </row>
    <row r="9" spans="1:10" ht="15.75" x14ac:dyDescent="0.2">
      <c r="A9" s="48" t="s">
        <v>137</v>
      </c>
      <c r="B9" s="48"/>
      <c r="C9" s="48"/>
      <c r="D9" s="48"/>
      <c r="E9" s="48"/>
      <c r="F9" s="48"/>
      <c r="G9" s="48"/>
      <c r="H9" s="48"/>
      <c r="I9" s="48"/>
    </row>
  </sheetData>
  <mergeCells count="4">
    <mergeCell ref="I4:J4"/>
    <mergeCell ref="A2:G2"/>
    <mergeCell ref="A8:G8"/>
    <mergeCell ref="A9:I9"/>
  </mergeCells>
  <pageMargins left="0.7" right="0.7" top="0.75" bottom="0.75" header="0.3" footer="0.3"/>
  <pageSetup orientation="portrait" horizont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A8CA8-D06D-48F9-AB41-065F033F135F}">
  <dimension ref="A1:F10"/>
  <sheetViews>
    <sheetView zoomScaleNormal="100" workbookViewId="0">
      <selection activeCell="E16" sqref="E16"/>
    </sheetView>
  </sheetViews>
  <sheetFormatPr defaultRowHeight="15" x14ac:dyDescent="0.25"/>
  <cols>
    <col min="1" max="1" width="22.28515625" bestFit="1" customWidth="1"/>
    <col min="2" max="2" width="11.85546875" customWidth="1"/>
    <col min="3" max="3" width="12.7109375" customWidth="1"/>
    <col min="4" max="4" width="11.42578125" customWidth="1"/>
    <col min="5" max="5" width="14.7109375" customWidth="1"/>
  </cols>
  <sheetData>
    <row r="1" spans="1:6" s="6" customFormat="1" ht="15.6" customHeight="1" x14ac:dyDescent="0.2">
      <c r="A1" s="71" t="s">
        <v>6</v>
      </c>
      <c r="B1" s="71"/>
      <c r="C1" s="71"/>
      <c r="D1" s="71"/>
      <c r="E1" s="71"/>
    </row>
    <row r="2" spans="1:6" s="6" customFormat="1" ht="12.75" x14ac:dyDescent="0.2">
      <c r="A2" s="7" t="s">
        <v>17</v>
      </c>
      <c r="B2" s="7" t="s">
        <v>18</v>
      </c>
      <c r="C2" s="7" t="s">
        <v>19</v>
      </c>
      <c r="D2" s="7" t="s">
        <v>20</v>
      </c>
      <c r="E2" s="7" t="s">
        <v>21</v>
      </c>
    </row>
    <row r="3" spans="1:6" s="6" customFormat="1" ht="102" x14ac:dyDescent="0.2">
      <c r="A3" s="7" t="s">
        <v>25</v>
      </c>
      <c r="B3" s="7" t="s">
        <v>2</v>
      </c>
      <c r="C3" s="7" t="s">
        <v>26</v>
      </c>
      <c r="D3" s="7" t="s">
        <v>27</v>
      </c>
      <c r="E3" s="7" t="s">
        <v>28</v>
      </c>
    </row>
    <row r="4" spans="1:6" s="6" customFormat="1" ht="28.15" customHeight="1" x14ac:dyDescent="0.2">
      <c r="A4" s="10" t="s">
        <v>119</v>
      </c>
      <c r="B4" s="7">
        <v>0</v>
      </c>
      <c r="C4" s="7">
        <v>1</v>
      </c>
      <c r="D4" s="7">
        <v>0</v>
      </c>
      <c r="E4" s="7">
        <f>B4*C4</f>
        <v>0</v>
      </c>
    </row>
    <row r="5" spans="1:6" s="6" customFormat="1" ht="25.5" x14ac:dyDescent="0.2">
      <c r="A5" s="10" t="s">
        <v>60</v>
      </c>
      <c r="B5" s="7">
        <v>0</v>
      </c>
      <c r="C5" s="7">
        <v>1</v>
      </c>
      <c r="D5" s="7">
        <v>0</v>
      </c>
      <c r="E5" s="7">
        <f t="shared" ref="E5:E9" si="0">B5*C5</f>
        <v>0</v>
      </c>
    </row>
    <row r="6" spans="1:6" s="6" customFormat="1" ht="25.5" x14ac:dyDescent="0.2">
      <c r="A6" s="10" t="s">
        <v>61</v>
      </c>
      <c r="B6" s="7">
        <v>0</v>
      </c>
      <c r="C6" s="7">
        <v>1</v>
      </c>
      <c r="D6" s="7">
        <v>0</v>
      </c>
      <c r="E6" s="7">
        <f t="shared" si="0"/>
        <v>0</v>
      </c>
    </row>
    <row r="7" spans="1:6" s="6" customFormat="1" ht="25.5" x14ac:dyDescent="0.2">
      <c r="A7" s="10" t="s">
        <v>62</v>
      </c>
      <c r="B7" s="7">
        <v>0</v>
      </c>
      <c r="C7" s="7">
        <v>1</v>
      </c>
      <c r="D7" s="7">
        <v>0</v>
      </c>
      <c r="E7" s="7">
        <f t="shared" si="0"/>
        <v>0</v>
      </c>
    </row>
    <row r="8" spans="1:6" s="6" customFormat="1" ht="25.5" x14ac:dyDescent="0.2">
      <c r="A8" s="10" t="s">
        <v>63</v>
      </c>
      <c r="B8" s="7">
        <v>0</v>
      </c>
      <c r="C8" s="7">
        <v>1</v>
      </c>
      <c r="D8" s="7">
        <v>0</v>
      </c>
      <c r="E8" s="7">
        <f t="shared" si="0"/>
        <v>0</v>
      </c>
      <c r="F8" s="2"/>
    </row>
    <row r="9" spans="1:6" s="6" customFormat="1" ht="28.5" customHeight="1" x14ac:dyDescent="0.2">
      <c r="A9" s="10" t="s">
        <v>120</v>
      </c>
      <c r="B9" s="7">
        <v>53</v>
      </c>
      <c r="C9" s="7">
        <v>2</v>
      </c>
      <c r="D9" s="7">
        <v>0</v>
      </c>
      <c r="E9" s="7">
        <f t="shared" si="0"/>
        <v>106</v>
      </c>
    </row>
    <row r="10" spans="1:6" s="6" customFormat="1" ht="28.5" customHeight="1" x14ac:dyDescent="0.2">
      <c r="A10" s="42"/>
      <c r="B10" s="7"/>
      <c r="C10" s="7"/>
      <c r="D10" s="13" t="s">
        <v>29</v>
      </c>
      <c r="E10" s="11">
        <f>SUM(E4:E9)</f>
        <v>106</v>
      </c>
    </row>
  </sheetData>
  <mergeCells count="1">
    <mergeCell ref="A1:E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E7754-04D5-4DBA-B79C-283E5E0BF946}">
  <dimension ref="A1:F9"/>
  <sheetViews>
    <sheetView zoomScale="90" zoomScaleNormal="90" workbookViewId="0">
      <selection activeCell="D11" sqref="D11"/>
    </sheetView>
  </sheetViews>
  <sheetFormatPr defaultColWidth="17.7109375" defaultRowHeight="31.9" customHeight="1" x14ac:dyDescent="0.25"/>
  <cols>
    <col min="4" max="4" width="19.7109375" customWidth="1"/>
  </cols>
  <sheetData>
    <row r="1" spans="1:6" s="6" customFormat="1" ht="31.9" customHeight="1" x14ac:dyDescent="0.2">
      <c r="A1" s="71" t="s">
        <v>2</v>
      </c>
      <c r="B1" s="71"/>
      <c r="C1" s="71"/>
      <c r="D1" s="71"/>
      <c r="E1" s="71"/>
      <c r="F1" s="71"/>
    </row>
    <row r="2" spans="1:6" s="6" customFormat="1" ht="31.9" customHeight="1" x14ac:dyDescent="0.2">
      <c r="A2" s="12"/>
      <c r="B2" s="74" t="s">
        <v>30</v>
      </c>
      <c r="C2" s="74"/>
      <c r="D2" s="12" t="s">
        <v>31</v>
      </c>
      <c r="E2" s="74"/>
      <c r="F2" s="74"/>
    </row>
    <row r="3" spans="1:6" s="6" customFormat="1" ht="31.9" customHeight="1" x14ac:dyDescent="0.2">
      <c r="A3" s="12"/>
      <c r="B3" s="13" t="s">
        <v>17</v>
      </c>
      <c r="C3" s="13" t="s">
        <v>18</v>
      </c>
      <c r="D3" s="13" t="s">
        <v>19</v>
      </c>
      <c r="E3" s="13" t="s">
        <v>20</v>
      </c>
      <c r="F3" s="13" t="s">
        <v>21</v>
      </c>
    </row>
    <row r="4" spans="1:6" s="6" customFormat="1" ht="70.900000000000006" customHeight="1" x14ac:dyDescent="0.2">
      <c r="A4" s="13" t="s">
        <v>32</v>
      </c>
      <c r="B4" s="12" t="s">
        <v>33</v>
      </c>
      <c r="C4" s="12" t="s">
        <v>34</v>
      </c>
      <c r="D4" s="12" t="s">
        <v>35</v>
      </c>
      <c r="E4" s="12" t="s">
        <v>36</v>
      </c>
      <c r="F4" s="12" t="s">
        <v>37</v>
      </c>
    </row>
    <row r="5" spans="1:6" s="6" customFormat="1" ht="31.9" customHeight="1" x14ac:dyDescent="0.2">
      <c r="A5" s="7">
        <v>1</v>
      </c>
      <c r="B5" s="8">
        <v>0</v>
      </c>
      <c r="C5" s="8">
        <v>53</v>
      </c>
      <c r="D5" s="8">
        <v>0</v>
      </c>
      <c r="E5" s="8">
        <v>0</v>
      </c>
      <c r="F5" s="8">
        <v>53</v>
      </c>
    </row>
    <row r="6" spans="1:6" s="6" customFormat="1" ht="31.9" customHeight="1" x14ac:dyDescent="0.2">
      <c r="A6" s="7">
        <v>2</v>
      </c>
      <c r="B6" s="8">
        <v>0</v>
      </c>
      <c r="C6" s="8">
        <v>53</v>
      </c>
      <c r="D6" s="8">
        <v>0</v>
      </c>
      <c r="E6" s="8">
        <v>0</v>
      </c>
      <c r="F6" s="8">
        <v>53</v>
      </c>
    </row>
    <row r="7" spans="1:6" s="6" customFormat="1" ht="31.9" customHeight="1" x14ac:dyDescent="0.2">
      <c r="A7" s="7">
        <v>3</v>
      </c>
      <c r="B7" s="8">
        <v>0</v>
      </c>
      <c r="C7" s="8">
        <v>53</v>
      </c>
      <c r="D7" s="8">
        <v>0</v>
      </c>
      <c r="E7" s="8">
        <v>0</v>
      </c>
      <c r="F7" s="8">
        <v>53</v>
      </c>
    </row>
    <row r="8" spans="1:6" s="6" customFormat="1" ht="31.9" customHeight="1" x14ac:dyDescent="0.2">
      <c r="A8" s="7" t="s">
        <v>38</v>
      </c>
      <c r="B8" s="8">
        <f>AVERAGE(B5:B7)</f>
        <v>0</v>
      </c>
      <c r="C8" s="8">
        <f>AVERAGE(C5:C7)</f>
        <v>53</v>
      </c>
      <c r="D8" s="8">
        <v>0</v>
      </c>
      <c r="E8" s="8">
        <v>0</v>
      </c>
      <c r="F8" s="11">
        <f>AVERAGE(F5:F7)</f>
        <v>53</v>
      </c>
    </row>
    <row r="9" spans="1:6" s="6" customFormat="1" ht="20.45" customHeight="1" x14ac:dyDescent="0.2">
      <c r="A9" s="9" t="s">
        <v>133</v>
      </c>
    </row>
  </sheetData>
  <mergeCells count="3">
    <mergeCell ref="A1:F1"/>
    <mergeCell ref="B2:C2"/>
    <mergeCell ref="E2:F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2C2644CEF3BE14BA984F9E32D274554" ma:contentTypeVersion="16" ma:contentTypeDescription="Create a new document." ma:contentTypeScope="" ma:versionID="d513bca65c16c20fa6621e38b2352de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2fe02c4-dc41-46ff-9d52-90c0a1b1f611" xmlns:ns6="96fc5250-dc30-4f01-945b-7e46a880eeb3" targetNamespace="http://schemas.microsoft.com/office/2006/metadata/properties" ma:root="true" ma:fieldsID="a96de173cb04a30135a30bb001169eca" ns1:_="" ns2:_="" ns3:_="" ns4:_="" ns5:_="" ns6:_="">
    <xsd:import namespace="http://schemas.microsoft.com/sharepoint/v3"/>
    <xsd:import namespace="4ffa91fb-a0ff-4ac5-b2db-65c790d184a4"/>
    <xsd:import namespace="http://schemas.microsoft.com/sharepoint.v3"/>
    <xsd:import namespace="http://schemas.microsoft.com/sharepoint/v3/fields"/>
    <xsd:import namespace="02fe02c4-dc41-46ff-9d52-90c0a1b1f611"/>
    <xsd:import namespace="96fc5250-dc30-4f01-945b-7e46a880eeb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ServiceOCR" minOccurs="0"/>
                <xsd:element ref="ns5:MediaServiceGenerationTime" minOccurs="0"/>
                <xsd:element ref="ns5:MediaServiceEventHashCode" minOccurs="0"/>
                <xsd:element ref="ns1:_ip_UnifiedCompliancePolicyProperties" minOccurs="0"/>
                <xsd:element ref="ns1:_ip_UnifiedCompliancePolicyUIAction" minOccurs="0"/>
                <xsd:element ref="ns5:MediaLengthInSeconds"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9205dcaf-ae28-4449-b177-6e6c07e37888}" ma:internalName="TaxCatchAllLabel" ma:readOnly="true" ma:showField="CatchAllDataLabel" ma:web="96fc5250-dc30-4f01-945b-7e46a880eeb3">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9205dcaf-ae28-4449-b177-6e6c07e37888}" ma:internalName="TaxCatchAll" ma:showField="CatchAllData" ma:web="96fc5250-dc30-4f01-945b-7e46a880eeb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2fe02c4-dc41-46ff-9d52-90c0a1b1f611"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LengthInSeconds" ma:index="39" nillable="true" ma:displayName="MediaLengthInSeconds" ma:hidden="true" ma:internalName="MediaLengthInSeconds" ma:readOnly="true">
      <xsd:simpleType>
        <xsd:restriction base="dms:Unknown"/>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6fc5250-dc30-4f01-945b-7e46a880eeb3"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2024-10-23T17:49:29+00:00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9E8CCE12-4593-437C-BD1C-ADF57C86FB80}"/>
</file>

<file path=customXml/itemProps2.xml><?xml version="1.0" encoding="utf-8"?>
<ds:datastoreItem xmlns:ds="http://schemas.openxmlformats.org/officeDocument/2006/customXml" ds:itemID="{1788708A-52BB-4D0F-B232-80F9E123F19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DCED415-8393-4634-9968-A495AFA0611E}">
  <ds:schemaRefs>
    <ds:schemaRef ds:uri="http://schemas.microsoft.com/sharepoint/v3/contenttype/forms"/>
  </ds:schemaRefs>
</ds:datastoreItem>
</file>

<file path=customXml/itemProps4.xml><?xml version="1.0" encoding="utf-8"?>
<ds:datastoreItem xmlns:ds="http://schemas.openxmlformats.org/officeDocument/2006/customXml" ds:itemID="{70A7F6FA-A6B0-4D1C-A117-016D954DAE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Summary</vt:lpstr>
      <vt:lpstr>Table 1</vt:lpstr>
      <vt:lpstr>Table 2</vt:lpstr>
      <vt:lpstr>Capital O&amp;M</vt:lpstr>
      <vt:lpstr>Responses</vt:lpstr>
      <vt:lpstr>Respondents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Denise Bevington</dc:creator>
  <cp:keywords/>
  <dc:description/>
  <cp:lastModifiedBy>ERG</cp:lastModifiedBy>
  <cp:revision/>
  <dcterms:created xsi:type="dcterms:W3CDTF">2018-07-19T14:57:42Z</dcterms:created>
  <dcterms:modified xsi:type="dcterms:W3CDTF">2023-10-26T17:48:19Z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0x01010052C2644CEF3BE14BA984F9E32D274554</vt:lpwstr>
  </property>
  <property fmtid="{D5CDD505-2E9C-101B-9397-08002B2CF9AE}" pid="3" name="TaxKeyword">
    <vt:lpwstr/>
  </property>
</Properties>
</file>