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ICRs\1559 CDFIF\1559-0021 CDFI NACA FA TA\"/>
    </mc:Choice>
  </mc:AlternateContent>
  <xr:revisionPtr revIDLastSave="0" documentId="8_{3A920A1C-15E2-42C8-9884-1CFF7620EFBC}" xr6:coauthVersionLast="47" xr6:coauthVersionMax="47" xr10:uidLastSave="{00000000-0000-0000-0000-000000000000}"/>
  <bookViews>
    <workbookView xWindow="-120" yWindow="90" windowWidth="29040" windowHeight="15630" xr2:uid="{DF812B76-DAA3-40D6-93BC-417EDB7F34D2}"/>
  </bookViews>
  <sheets>
    <sheet name="REVISED" sheetId="3" r:id="rId1"/>
    <sheet name="Base" sheetId="1" state="hidden" r:id="rId2"/>
    <sheet name="UTILITY"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0" i="3" l="1"/>
  <c r="L29" i="3"/>
  <c r="L26" i="3"/>
  <c r="L25" i="3"/>
  <c r="M30" i="3"/>
  <c r="M29" i="3"/>
  <c r="M26" i="3"/>
  <c r="N26" i="3" s="1"/>
  <c r="M25" i="3"/>
  <c r="Q30" i="3"/>
  <c r="K81" i="3"/>
  <c r="J81" i="3"/>
  <c r="I81" i="3"/>
  <c r="H81" i="3"/>
  <c r="G81" i="3"/>
  <c r="F81" i="3"/>
  <c r="E81" i="3"/>
  <c r="M80" i="3"/>
  <c r="L80" i="3"/>
  <c r="M79" i="3"/>
  <c r="L79" i="3"/>
  <c r="M78" i="3"/>
  <c r="L78" i="3"/>
  <c r="M77" i="3"/>
  <c r="L77" i="3"/>
  <c r="M76" i="3"/>
  <c r="L76" i="3"/>
  <c r="M75" i="3"/>
  <c r="L75" i="3"/>
  <c r="K73" i="3"/>
  <c r="M72" i="3"/>
  <c r="L72" i="3"/>
  <c r="M71" i="3"/>
  <c r="L71" i="3"/>
  <c r="M70" i="3"/>
  <c r="L70" i="3"/>
  <c r="M69" i="3"/>
  <c r="L69" i="3"/>
  <c r="M68" i="3"/>
  <c r="L68" i="3"/>
  <c r="J67" i="3"/>
  <c r="J73" i="3" s="1"/>
  <c r="I67" i="3"/>
  <c r="I73" i="3" s="1"/>
  <c r="H67" i="3"/>
  <c r="H73" i="3" s="1"/>
  <c r="G67" i="3"/>
  <c r="G73" i="3" s="1"/>
  <c r="F67" i="3"/>
  <c r="F73" i="3" s="1"/>
  <c r="E67" i="3"/>
  <c r="L67" i="3" s="1"/>
  <c r="N58" i="3"/>
  <c r="K56" i="3"/>
  <c r="J56" i="3"/>
  <c r="I56" i="3"/>
  <c r="H56" i="3"/>
  <c r="G56" i="3"/>
  <c r="F56" i="3"/>
  <c r="E56" i="3"/>
  <c r="M55" i="3"/>
  <c r="L55" i="3"/>
  <c r="M54" i="3"/>
  <c r="L54" i="3"/>
  <c r="M53" i="3"/>
  <c r="L53" i="3"/>
  <c r="M52" i="3"/>
  <c r="L52" i="3"/>
  <c r="M51" i="3"/>
  <c r="L51" i="3"/>
  <c r="M50" i="3"/>
  <c r="L50" i="3"/>
  <c r="K48" i="3"/>
  <c r="J48" i="3"/>
  <c r="I48" i="3"/>
  <c r="H48" i="3"/>
  <c r="G48" i="3"/>
  <c r="F48" i="3"/>
  <c r="E48" i="3"/>
  <c r="M47" i="3"/>
  <c r="L47" i="3"/>
  <c r="M46" i="3"/>
  <c r="L46" i="3"/>
  <c r="M45" i="3"/>
  <c r="L45" i="3"/>
  <c r="M44" i="3"/>
  <c r="L44" i="3"/>
  <c r="M43" i="3"/>
  <c r="L43" i="3"/>
  <c r="M42" i="3"/>
  <c r="L42" i="3"/>
  <c r="K31" i="3"/>
  <c r="J31" i="3"/>
  <c r="I31" i="3"/>
  <c r="H31" i="3"/>
  <c r="G31" i="3"/>
  <c r="F31" i="3"/>
  <c r="E31" i="3"/>
  <c r="Q29" i="3"/>
  <c r="K27" i="3"/>
  <c r="J27" i="3"/>
  <c r="I27" i="3"/>
  <c r="H27" i="3"/>
  <c r="G27" i="3"/>
  <c r="F27" i="3"/>
  <c r="E27" i="3"/>
  <c r="Q26" i="3"/>
  <c r="L27" i="3" l="1"/>
  <c r="M27" i="3"/>
  <c r="Q27" i="3" s="1"/>
  <c r="L31" i="3"/>
  <c r="M31" i="3"/>
  <c r="Q31" i="3" s="1"/>
  <c r="N29" i="3"/>
  <c r="N30" i="3"/>
  <c r="P27" i="3"/>
  <c r="N25" i="3"/>
  <c r="F83" i="3"/>
  <c r="J83" i="3"/>
  <c r="N77" i="3"/>
  <c r="N79" i="3"/>
  <c r="M81" i="3"/>
  <c r="H58" i="3"/>
  <c r="K83" i="3"/>
  <c r="N80" i="3"/>
  <c r="H33" i="3"/>
  <c r="G83" i="3"/>
  <c r="I58" i="3"/>
  <c r="J58" i="3"/>
  <c r="E58" i="3"/>
  <c r="F58" i="3"/>
  <c r="C13" i="3"/>
  <c r="I33" i="3"/>
  <c r="N68" i="3"/>
  <c r="N70" i="3"/>
  <c r="N72" i="3"/>
  <c r="M56" i="3"/>
  <c r="H83" i="3"/>
  <c r="F33" i="3"/>
  <c r="G33" i="3"/>
  <c r="K33" i="3"/>
  <c r="G58" i="3"/>
  <c r="K58" i="3"/>
  <c r="N75" i="3"/>
  <c r="J33" i="3"/>
  <c r="L48" i="3"/>
  <c r="M67" i="3"/>
  <c r="N67" i="3" s="1"/>
  <c r="N73" i="3" s="1"/>
  <c r="N69" i="3"/>
  <c r="N71" i="3"/>
  <c r="N76" i="3"/>
  <c r="N78" i="3"/>
  <c r="L81" i="3"/>
  <c r="I83" i="3"/>
  <c r="M73" i="3"/>
  <c r="E33" i="3"/>
  <c r="L56" i="3"/>
  <c r="E73" i="3"/>
  <c r="M48" i="3"/>
  <c r="N27" i="3" l="1"/>
  <c r="C14" i="3"/>
  <c r="C17" i="3"/>
  <c r="N31" i="3"/>
  <c r="N33" i="3" s="1"/>
  <c r="C9" i="3" s="1"/>
  <c r="C16" i="3"/>
  <c r="P31" i="3"/>
  <c r="M83" i="3"/>
  <c r="L33" i="3"/>
  <c r="M58" i="3"/>
  <c r="L58" i="3"/>
  <c r="N81" i="3"/>
  <c r="N83" i="3" s="1"/>
  <c r="M33" i="3"/>
  <c r="Q33" i="3" s="1"/>
  <c r="L73" i="3"/>
  <c r="L83" i="3" s="1"/>
  <c r="E83" i="3"/>
  <c r="P33" i="3" l="1"/>
  <c r="C10" i="3"/>
  <c r="F5" i="3" s="1"/>
  <c r="C16" i="1"/>
  <c r="M37" i="1"/>
  <c r="L37" i="1"/>
  <c r="M36" i="1"/>
  <c r="L36" i="1"/>
  <c r="M35" i="1"/>
  <c r="L35" i="1"/>
  <c r="M34" i="1"/>
  <c r="L34" i="1"/>
  <c r="M33" i="1"/>
  <c r="L33" i="1"/>
  <c r="M32" i="1"/>
  <c r="L32" i="1"/>
  <c r="R37" i="1"/>
  <c r="R36" i="1"/>
  <c r="R35" i="1"/>
  <c r="R34" i="1"/>
  <c r="R33" i="1"/>
  <c r="R32" i="1"/>
  <c r="R25" i="1"/>
  <c r="R26" i="1"/>
  <c r="R27" i="1"/>
  <c r="R28" i="1"/>
  <c r="R24" i="1"/>
  <c r="R40" i="1"/>
  <c r="Q40" i="1"/>
  <c r="M62" i="1"/>
  <c r="L62" i="1"/>
  <c r="M61" i="1"/>
  <c r="L61" i="1"/>
  <c r="M60" i="1"/>
  <c r="L60" i="1"/>
  <c r="M59" i="1"/>
  <c r="L59" i="1"/>
  <c r="M58" i="1"/>
  <c r="L58" i="1"/>
  <c r="M57" i="1"/>
  <c r="L57" i="1"/>
  <c r="M54" i="1"/>
  <c r="L54" i="1"/>
  <c r="M53" i="1"/>
  <c r="L53" i="1"/>
  <c r="M52" i="1"/>
  <c r="L52" i="1"/>
  <c r="M51" i="1"/>
  <c r="L51" i="1"/>
  <c r="M50" i="1"/>
  <c r="L50" i="1"/>
  <c r="M49" i="1"/>
  <c r="L49" i="1"/>
  <c r="M25" i="1"/>
  <c r="M26" i="1"/>
  <c r="M27" i="1"/>
  <c r="M28" i="1"/>
  <c r="M29" i="1"/>
  <c r="M24" i="1"/>
  <c r="L25" i="1"/>
  <c r="L26" i="1"/>
  <c r="L27" i="1"/>
  <c r="L28" i="1"/>
  <c r="L29" i="1"/>
  <c r="L24" i="1"/>
  <c r="C11" i="3" l="1"/>
  <c r="N35" i="1"/>
  <c r="N33" i="1"/>
  <c r="N37" i="1"/>
  <c r="N34" i="1"/>
  <c r="N36" i="1"/>
  <c r="N32" i="1"/>
  <c r="N27" i="1"/>
  <c r="N29" i="1"/>
  <c r="N26" i="1"/>
  <c r="N25" i="1"/>
  <c r="N28" i="1"/>
  <c r="N24" i="1"/>
  <c r="F74" i="1" l="1"/>
  <c r="F80" i="1" s="1"/>
  <c r="G74" i="1"/>
  <c r="G80" i="1" s="1"/>
  <c r="H74" i="1"/>
  <c r="H80" i="1" s="1"/>
  <c r="I74" i="1"/>
  <c r="I80" i="1" s="1"/>
  <c r="J74" i="1"/>
  <c r="J80" i="1" s="1"/>
  <c r="E74" i="1"/>
  <c r="E80" i="1" s="1"/>
  <c r="K88" i="1"/>
  <c r="J88" i="1"/>
  <c r="I88" i="1"/>
  <c r="H88" i="1"/>
  <c r="G88" i="1"/>
  <c r="F88" i="1"/>
  <c r="E88" i="1"/>
  <c r="M87" i="1"/>
  <c r="L87" i="1"/>
  <c r="M86" i="1"/>
  <c r="L86" i="1"/>
  <c r="M85" i="1"/>
  <c r="L85" i="1"/>
  <c r="M84" i="1"/>
  <c r="L84" i="1"/>
  <c r="M83" i="1"/>
  <c r="L83" i="1"/>
  <c r="M82" i="1"/>
  <c r="L82" i="1"/>
  <c r="K80" i="1"/>
  <c r="M79" i="1"/>
  <c r="L79" i="1"/>
  <c r="N79" i="1" s="1"/>
  <c r="M78" i="1"/>
  <c r="L78" i="1"/>
  <c r="M77" i="1"/>
  <c r="L77" i="1"/>
  <c r="N77" i="1" s="1"/>
  <c r="M76" i="1"/>
  <c r="L76" i="1"/>
  <c r="M75" i="1"/>
  <c r="L75" i="1"/>
  <c r="N75" i="1" s="1"/>
  <c r="K63" i="1"/>
  <c r="J63" i="1"/>
  <c r="I63" i="1"/>
  <c r="H63" i="1"/>
  <c r="G63" i="1"/>
  <c r="F63" i="1"/>
  <c r="E63" i="1"/>
  <c r="K55" i="1"/>
  <c r="J55" i="1"/>
  <c r="I55" i="1"/>
  <c r="H55" i="1"/>
  <c r="G55" i="1"/>
  <c r="F55" i="1"/>
  <c r="E55" i="1"/>
  <c r="K38" i="1"/>
  <c r="J38" i="1"/>
  <c r="I38" i="1"/>
  <c r="H38" i="1"/>
  <c r="G38" i="1"/>
  <c r="F38" i="1"/>
  <c r="E38" i="1"/>
  <c r="F30" i="1"/>
  <c r="G30" i="1"/>
  <c r="H30" i="1"/>
  <c r="I30" i="1"/>
  <c r="J30" i="1"/>
  <c r="K30" i="1"/>
  <c r="E30" i="1"/>
  <c r="K90" i="1" l="1"/>
  <c r="N82" i="1"/>
  <c r="N84" i="1"/>
  <c r="N86" i="1"/>
  <c r="F90" i="1"/>
  <c r="J40" i="1"/>
  <c r="L55" i="1"/>
  <c r="M55" i="1"/>
  <c r="N76" i="1"/>
  <c r="N85" i="1"/>
  <c r="I90" i="1"/>
  <c r="K65" i="1"/>
  <c r="L38" i="1"/>
  <c r="M38" i="1"/>
  <c r="E90" i="1"/>
  <c r="N78" i="1"/>
  <c r="N83" i="1"/>
  <c r="H90" i="1"/>
  <c r="N87" i="1"/>
  <c r="G90" i="1"/>
  <c r="K40" i="1"/>
  <c r="L63" i="1"/>
  <c r="M63" i="1"/>
  <c r="L88" i="1"/>
  <c r="M88" i="1"/>
  <c r="J90" i="1"/>
  <c r="M74" i="1"/>
  <c r="M30" i="1"/>
  <c r="C13" i="1" s="1"/>
  <c r="L74" i="1"/>
  <c r="L30" i="1"/>
  <c r="C12" i="1" s="1"/>
  <c r="G40" i="1"/>
  <c r="E40" i="1"/>
  <c r="E65" i="1"/>
  <c r="G65" i="1"/>
  <c r="F65" i="1"/>
  <c r="J65" i="1"/>
  <c r="I65" i="1"/>
  <c r="H65" i="1"/>
  <c r="L80" i="1"/>
  <c r="M80" i="1"/>
  <c r="H40" i="1"/>
  <c r="I40" i="1"/>
  <c r="F40" i="1"/>
  <c r="N88" i="1" l="1"/>
  <c r="C15" i="1"/>
  <c r="M90" i="1"/>
  <c r="N38" i="1"/>
  <c r="L90" i="1"/>
  <c r="L40" i="1"/>
  <c r="N30" i="1"/>
  <c r="N74" i="1"/>
  <c r="N80" i="1" s="1"/>
  <c r="N90" i="1" s="1"/>
  <c r="L65" i="1"/>
  <c r="N65" i="1"/>
  <c r="M65" i="1"/>
  <c r="M40" i="1"/>
  <c r="N40" i="1" l="1"/>
  <c r="C8" i="1" l="1"/>
  <c r="C9" i="1"/>
  <c r="O40" i="1"/>
  <c r="C10" i="1" l="1"/>
</calcChain>
</file>

<file path=xl/sharedStrings.xml><?xml version="1.0" encoding="utf-8"?>
<sst xmlns="http://schemas.openxmlformats.org/spreadsheetml/2006/main" count="614" uniqueCount="114">
  <si>
    <t>Applicant:</t>
  </si>
  <si>
    <t>Control Number:</t>
  </si>
  <si>
    <t>A</t>
  </si>
  <si>
    <t>B</t>
  </si>
  <si>
    <t xml:space="preserve">C </t>
  </si>
  <si>
    <t>D</t>
  </si>
  <si>
    <t>Response</t>
  </si>
  <si>
    <t>Calculation</t>
  </si>
  <si>
    <t>AMIS Field Name</t>
  </si>
  <si>
    <t>Question Tips</t>
  </si>
  <si>
    <t>Field Type</t>
  </si>
  <si>
    <t>Rental Housing</t>
  </si>
  <si>
    <t xml:space="preserve">0-30% AMI Units </t>
  </si>
  <si>
    <t>Numeric</t>
  </si>
  <si>
    <t xml:space="preserve">31-50% AMI Units </t>
  </si>
  <si>
    <t xml:space="preserve">81-120% AMI Units </t>
  </si>
  <si>
    <t>Total Rental Housing Units</t>
  </si>
  <si>
    <t>This field will be auto-calculated.</t>
  </si>
  <si>
    <t>Auto-Calculated</t>
  </si>
  <si>
    <t>Homeownership Housing</t>
  </si>
  <si>
    <t>Total Homeownership Units</t>
  </si>
  <si>
    <t>All Housing</t>
  </si>
  <si>
    <t>Total - All Housing Units</t>
  </si>
  <si>
    <t>&lt;&lt;AMIS to Populate - Base FA Application&gt;&gt;</t>
  </si>
  <si>
    <t>IHSF-FA Award Amount Requested:</t>
  </si>
  <si>
    <t>Historic 3</t>
  </si>
  <si>
    <t>Historic 2</t>
  </si>
  <si>
    <t>Historic 1</t>
  </si>
  <si>
    <t>Current</t>
  </si>
  <si>
    <t>Projected 1</t>
  </si>
  <si>
    <t>Projected 2</t>
  </si>
  <si>
    <t>Projected 3</t>
  </si>
  <si>
    <t>20xx</t>
  </si>
  <si>
    <t>E</t>
  </si>
  <si>
    <t>F</t>
  </si>
  <si>
    <t>G</t>
  </si>
  <si>
    <t>H</t>
  </si>
  <si>
    <t>I</t>
  </si>
  <si>
    <t>J</t>
  </si>
  <si>
    <t>K</t>
  </si>
  <si>
    <t xml:space="preserve">Enter the number of 0-30% AMI units </t>
  </si>
  <si>
    <t xml:space="preserve">Enter the number of 31-50% AMI units </t>
  </si>
  <si>
    <t xml:space="preserve">Enter the number of 51-60% AMI units </t>
  </si>
  <si>
    <t xml:space="preserve">Enter the number of 61-80% AMI units </t>
  </si>
  <si>
    <t xml:space="preserve">Enter the number of 81-120% AMI units </t>
  </si>
  <si>
    <t xml:space="preserve">Enter the number of 121-150% AMI units </t>
  </si>
  <si>
    <t xml:space="preserve">51-60% AMI Units </t>
  </si>
  <si>
    <t xml:space="preserve">61-80% AMI Units </t>
  </si>
  <si>
    <t xml:space="preserve">121-150% AMI Units </t>
  </si>
  <si>
    <t>3-Year Baseline 
(Avg. Annual Production)</t>
  </si>
  <si>
    <t>2-Year Projection</t>
  </si>
  <si>
    <t>Increase Housing Supply Count (above baseline)</t>
  </si>
  <si>
    <r>
      <t xml:space="preserve">IHSF </t>
    </r>
    <r>
      <rPr>
        <b/>
        <u/>
        <sz val="11"/>
        <rFont val="Calibri"/>
        <family val="2"/>
        <scheme val="minor"/>
      </rPr>
      <t>&gt;</t>
    </r>
    <r>
      <rPr>
        <b/>
        <sz val="11"/>
        <rFont val="Calibri"/>
        <family val="2"/>
        <scheme val="minor"/>
      </rPr>
      <t xml:space="preserve"> 100 units (Eligibility Pass/Fail)</t>
    </r>
  </si>
  <si>
    <t>PASS</t>
  </si>
  <si>
    <t>FAIL</t>
  </si>
  <si>
    <t>Test</t>
  </si>
  <si>
    <t>Housing Supply Production by Income Level (Unit #)</t>
  </si>
  <si>
    <t>Narrative Q1:</t>
  </si>
  <si>
    <t>Narrative Q2:</t>
  </si>
  <si>
    <t xml:space="preserve">Describe how the IHSF-FA Award will be deployed over the two-year Investment Period to increase the supply of affordable workforce housing. What are the deployment risks and challenges your CDFI faces to invest this capital to increase the supply of affordable workforce housing? How will these risks be mitigated? </t>
  </si>
  <si>
    <t>Attestation:</t>
  </si>
  <si>
    <t>Supplemental Financial Assistance (FA) Application - Data Collection Request</t>
  </si>
  <si>
    <t>Avg. Gap Provided by Income Level (Financing Amount $ per unit)</t>
  </si>
  <si>
    <t>Benchmark Calculations (Total Gap Financing by Income Level)</t>
  </si>
  <si>
    <t>Net Increase in Housing Supply Count (above baseline)</t>
  </si>
  <si>
    <t>3-Year Baseline 
(Avg. Gap)</t>
  </si>
  <si>
    <t>2-Year Projection (Avg. Gap)</t>
  </si>
  <si>
    <t>L</t>
  </si>
  <si>
    <t>M</t>
  </si>
  <si>
    <t>Avg. Gap Provided Per Unit (Historic)</t>
  </si>
  <si>
    <t>Avg. Gap Provided Per Unit (Projected)</t>
  </si>
  <si>
    <t>Increase Housing Supply Fund (IHSF-FA) - Application Data Collection Mock-up</t>
  </si>
  <si>
    <t>Avg. Subsidy per IHSF Unit:</t>
  </si>
  <si>
    <t>PG&amp;M Increase # Units</t>
  </si>
  <si>
    <t>Historic Avg. Financing Gap per Unit (Rental):</t>
  </si>
  <si>
    <t>Projected Avg. Financing Gap per Unit (Rental):</t>
  </si>
  <si>
    <t>Math Check</t>
  </si>
  <si>
    <t>Historic Avg. Financing Gap per Unit (HO):</t>
  </si>
  <si>
    <t>Projected Avg. Financing Gap per Unit (HO):</t>
  </si>
  <si>
    <t>By selecting the check box below: I certify and attest that I have reviewed and understand the CDFI Fund's Affordability Period requirements for the Increase Housing Supply Fund (IHSF-FA) program as set forth in the applicable NOFA. I understand that my CDFI must ensure compliance with these requirements, and that reporting to ensure compliance with these requirements will be an ongoing responsibility, until all Affordability Period requirements are satisfied, pursuant to the terms of the Assistance Agreement. By selecting this checkbox, I agree to the terms stated above. Note: This attestation must be completed by an Authorized Representative from your Organization.</t>
  </si>
  <si>
    <r>
      <rPr>
        <sz val="10"/>
        <color rgb="FFFF0000"/>
        <rFont val="Calibri"/>
        <family val="2"/>
        <scheme val="minor"/>
      </rPr>
      <t xml:space="preserve">Instructions: </t>
    </r>
    <r>
      <rPr>
        <sz val="10"/>
        <color theme="8"/>
        <rFont val="Calibri"/>
        <family val="2"/>
        <scheme val="minor"/>
      </rPr>
      <t>Fill in manila colored cells only. All other cells will populate)</t>
    </r>
  </si>
  <si>
    <r>
      <t xml:space="preserve">Refer to </t>
    </r>
    <r>
      <rPr>
        <sz val="10"/>
        <color rgb="FFFF0000"/>
        <rFont val="Calibri"/>
        <family val="2"/>
        <scheme val="minor"/>
      </rPr>
      <t>red</t>
    </r>
    <r>
      <rPr>
        <sz val="10"/>
        <color rgb="FF000000"/>
        <rFont val="Calibri"/>
        <family val="2"/>
        <scheme val="minor"/>
      </rPr>
      <t xml:space="preserve"> cell with white text (in-line item J:15): How many additional units of affordable workforce housing does your CDFI commit to financing over the next two (2) years above and beyond your CDFI’s Baseline Annual Housing Supply Production Rate. Your Baseline Annual Housing Supply Production Rate is the product of your three-year average production rate multiplied by two years. The final PG&amp;M will be prorated in the assistance agreement based on the final IHSF-FA award amount. This PG&amp;M will not be amendable under any circumstances.</t>
    </r>
  </si>
  <si>
    <t xml:space="preserve">0-80% AMI Units </t>
  </si>
  <si>
    <t xml:space="preserve">Enter the number of 0-80% AMI units </t>
  </si>
  <si>
    <t xml:space="preserve">81-150% AMI Units </t>
  </si>
  <si>
    <t>Housing Production (HP-FA) - Application Data Collection Mock-up</t>
  </si>
  <si>
    <t>HP-FA Award Amount Requested:</t>
  </si>
  <si>
    <t>PG&amp;M Confirmation:</t>
  </si>
  <si>
    <t>Narrative:</t>
  </si>
  <si>
    <t xml:space="preserve">Enter the number of 81-150% AMI units </t>
  </si>
  <si>
    <t>Avg. Subsidy per HP-FA Unit:</t>
  </si>
  <si>
    <t>Historic Avg. Financing per Unit (Rental):</t>
  </si>
  <si>
    <t>Projected Avg. Financing per Unit (Rental):</t>
  </si>
  <si>
    <t>Historic Avg. Financing per Unit (HO):</t>
  </si>
  <si>
    <t>Projected Avg. Financing per Unit (HO):</t>
  </si>
  <si>
    <t>Avg. Financing Provided Per Unit (Historic)</t>
  </si>
  <si>
    <t>Avg. Financing Provided Per Unit (Projected)</t>
  </si>
  <si>
    <t>3-Year Projection</t>
  </si>
  <si>
    <t>Confirmation</t>
  </si>
  <si>
    <t>I confirm PG&amp;M amount.</t>
  </si>
  <si>
    <t>By entering my name in the box below: I certify and attest that I have reviewed and understand the CDFI Fund's Affordability Period requirements for the Housing Production-FA (HP-FA) program as set forth in the applicable NOFA. I understand that my CDFI must ensure compliance with these requirements, and that reporting to ensure compliance with these requirements will be an ongoing responsibility, until all Affordability Period requirements are satisfied, pursuant to the terms of the Assistance Agreement. By selecting this checkbox, I agree to the terms stated above. Note: This attestation must be completed by an Authorized Representative from your Organization.</t>
  </si>
  <si>
    <t>Describe how the HP-FA Award will be deployed over the three-year Investment Period to increase your financing of affordable housing. What are the deployment risks and challenges your CDFI faces to invest this capital to increase the supply of affordable housing? How will these risks be mitigated? (2,000 characters)</t>
  </si>
  <si>
    <t>Historic 3 (Actual)</t>
  </si>
  <si>
    <t>Historic 2 (Actual)</t>
  </si>
  <si>
    <t>Historic 1 (Actual)</t>
  </si>
  <si>
    <t>Current (Actual - To Date)</t>
  </si>
  <si>
    <t>Projected 1 (Estimate)</t>
  </si>
  <si>
    <t>Projected 2 (Estimate)</t>
  </si>
  <si>
    <t>Projected 3 (Estimate)</t>
  </si>
  <si>
    <r>
      <rPr>
        <sz val="12"/>
        <color rgb="FFFF0000"/>
        <rFont val="Calibri"/>
        <family val="2"/>
        <scheme val="minor"/>
      </rPr>
      <t xml:space="preserve">Instructions: </t>
    </r>
    <r>
      <rPr>
        <sz val="12"/>
        <color theme="8"/>
        <rFont val="Calibri"/>
        <family val="2"/>
        <scheme val="minor"/>
      </rPr>
      <t>Fill in manila colored cells only. All other cells will populate.</t>
    </r>
  </si>
  <si>
    <t>Housing Production by Income Level (Unit #)</t>
  </si>
  <si>
    <t>Refer to PG&amp;M Increase in # of Units (Red Cell with White Text - C10): This cell indicates how many additional units of affordable housing your CDFI commits to financing over the next three (3) years.  The final PG&amp;M will be prorated in the assistance agreement based on the final HP-FA award amount. This PG&amp;M will not be amendable under any circumstances.</t>
  </si>
  <si>
    <t xml:space="preserve">3-Year Baseline </t>
  </si>
  <si>
    <t>&lt;&lt;Populate to Match AMIS Base FA Application&gt;&gt;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</si>
</sst>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_(&quot;$&quot;* #,##0_);_(&quot;$&quot;* \(#,##0\);_(&quot;$&quot;* &quot;-&quot;??_);_(@_)"/>
    <numFmt numFmtId="165" formatCode="&quot;$&quot;#,##0"/>
  </numFmts>
  <fonts count="30" x14ac:knownFonts="1">
    <font>
      <sz val="11"/>
      <color theme="1"/>
      <name val="Calibri"/>
      <family val="2"/>
      <scheme val="minor"/>
    </font>
    <font>
      <sz val="11"/>
      <color theme="1"/>
      <name val="Calibri"/>
      <family val="2"/>
      <scheme val="minor"/>
    </font>
    <font>
      <sz val="10"/>
      <color rgb="FF000000"/>
      <name val="Arial"/>
      <family val="2"/>
    </font>
    <font>
      <sz val="22"/>
      <color theme="0"/>
      <name val="Calibri"/>
      <family val="2"/>
      <scheme val="minor"/>
    </font>
    <font>
      <b/>
      <sz val="14"/>
      <color theme="0"/>
      <name val="Calibri"/>
      <family val="2"/>
      <scheme val="minor"/>
    </font>
    <font>
      <sz val="14"/>
      <color theme="7"/>
      <name val="Calibri"/>
      <family val="2"/>
      <scheme val="minor"/>
    </font>
    <font>
      <sz val="16"/>
      <color rgb="FF0070C0"/>
      <name val="Calibri"/>
      <family val="2"/>
      <scheme val="minor"/>
    </font>
    <font>
      <b/>
      <sz val="14"/>
      <color theme="8"/>
      <name val="Calibri"/>
      <family val="2"/>
      <scheme val="minor"/>
    </font>
    <font>
      <sz val="14"/>
      <color theme="8"/>
      <name val="Calibri"/>
      <family val="2"/>
      <scheme val="minor"/>
    </font>
    <font>
      <sz val="10"/>
      <color rgb="FF000000"/>
      <name val="Calibri"/>
      <family val="2"/>
      <scheme val="minor"/>
    </font>
    <font>
      <sz val="10"/>
      <color theme="8"/>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4"/>
      <color rgb="FFFF0000"/>
      <name val="Calibri"/>
      <family val="2"/>
      <scheme val="minor"/>
    </font>
    <font>
      <b/>
      <sz val="14"/>
      <color theme="1"/>
      <name val="Calibri"/>
      <family val="2"/>
      <scheme val="minor"/>
    </font>
    <font>
      <sz val="14"/>
      <color theme="1"/>
      <name val="Calibri"/>
      <family val="2"/>
      <scheme val="minor"/>
    </font>
    <font>
      <b/>
      <sz val="11"/>
      <color rgb="FF000000"/>
      <name val="Calibri"/>
      <family val="2"/>
      <scheme val="minor"/>
    </font>
    <font>
      <b/>
      <sz val="11"/>
      <name val="Calibri"/>
      <family val="2"/>
      <scheme val="minor"/>
    </font>
    <font>
      <b/>
      <sz val="11"/>
      <color rgb="FFFFFFFF"/>
      <name val="Calibri"/>
      <family val="2"/>
      <scheme val="minor"/>
    </font>
    <font>
      <b/>
      <sz val="10"/>
      <color theme="0"/>
      <name val="Calibri"/>
      <family val="2"/>
      <scheme val="minor"/>
    </font>
    <font>
      <b/>
      <sz val="11"/>
      <color rgb="FFFF0000"/>
      <name val="Calibri"/>
      <family val="2"/>
      <scheme val="minor"/>
    </font>
    <font>
      <b/>
      <sz val="10"/>
      <name val="Calibri"/>
      <family val="2"/>
      <scheme val="minor"/>
    </font>
    <font>
      <b/>
      <sz val="16"/>
      <color theme="0"/>
      <name val="Calibri"/>
      <family val="2"/>
      <scheme val="minor"/>
    </font>
    <font>
      <b/>
      <u/>
      <sz val="11"/>
      <name val="Calibri"/>
      <family val="2"/>
      <scheme val="minor"/>
    </font>
    <font>
      <sz val="10"/>
      <color theme="0" tint="-0.34998626667073579"/>
      <name val="Calibri"/>
      <family val="2"/>
      <scheme val="minor"/>
    </font>
    <font>
      <sz val="10"/>
      <color theme="6"/>
      <name val="Calibri"/>
      <family val="2"/>
      <scheme val="minor"/>
    </font>
    <font>
      <sz val="10"/>
      <color rgb="FFFF0000"/>
      <name val="Calibri"/>
      <family val="2"/>
      <scheme val="minor"/>
    </font>
    <font>
      <sz val="12"/>
      <color theme="8"/>
      <name val="Calibri"/>
      <family val="2"/>
      <scheme val="minor"/>
    </font>
    <font>
      <sz val="12"/>
      <color rgb="FFFF0000"/>
      <name val="Calibri"/>
      <family val="2"/>
      <scheme val="minor"/>
    </font>
  </fonts>
  <fills count="18">
    <fill>
      <patternFill patternType="none"/>
    </fill>
    <fill>
      <patternFill patternType="gray125"/>
    </fill>
    <fill>
      <patternFill patternType="solid">
        <fgColor rgb="FF0070C0"/>
        <bgColor rgb="FFF3F3F3"/>
      </patternFill>
    </fill>
    <fill>
      <patternFill patternType="solid">
        <fgColor theme="7"/>
        <bgColor rgb="FFF3F3F3"/>
      </patternFill>
    </fill>
    <fill>
      <patternFill patternType="solid">
        <fgColor theme="0"/>
        <bgColor indexed="64"/>
      </patternFill>
    </fill>
    <fill>
      <patternFill patternType="solid">
        <fgColor theme="7" tint="0.79998168889431442"/>
        <bgColor indexed="64"/>
      </patternFill>
    </fill>
    <fill>
      <patternFill patternType="solid">
        <fgColor theme="7"/>
        <bgColor indexed="64"/>
      </patternFill>
    </fill>
    <fill>
      <patternFill patternType="solid">
        <fgColor theme="0" tint="-0.34998626667073579"/>
        <bgColor indexed="64"/>
      </patternFill>
    </fill>
    <fill>
      <patternFill patternType="solid">
        <fgColor rgb="FF0070C0"/>
        <bgColor indexed="64"/>
      </patternFill>
    </fill>
    <fill>
      <patternFill patternType="solid">
        <fgColor theme="1"/>
        <bgColor indexed="64"/>
      </patternFill>
    </fill>
    <fill>
      <patternFill patternType="solid">
        <fgColor rgb="FFD0CECE"/>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rgb="FFFF0000"/>
        <bgColor indexed="64"/>
      </patternFill>
    </fill>
    <fill>
      <patternFill patternType="solid">
        <fgColor theme="0"/>
        <bgColor rgb="FFF3F3F3"/>
      </patternFill>
    </fill>
  </fills>
  <borders count="28">
    <border>
      <left/>
      <right/>
      <top/>
      <bottom/>
      <diagonal/>
    </border>
    <border>
      <left/>
      <right/>
      <top/>
      <bottom style="thin">
        <color rgb="FF999999"/>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142">
    <xf numFmtId="0" fontId="0" fillId="0" borderId="0" xfId="0"/>
    <xf numFmtId="0" fontId="3" fillId="2" borderId="0" xfId="2" applyFont="1" applyFill="1" applyAlignment="1">
      <alignment horizontal="left" vertical="center"/>
    </xf>
    <xf numFmtId="0" fontId="4" fillId="2" borderId="0" xfId="2" applyFont="1" applyFill="1" applyAlignment="1">
      <alignment horizontal="left" vertical="center"/>
    </xf>
    <xf numFmtId="0" fontId="5" fillId="2" borderId="0" xfId="2" applyFont="1" applyFill="1" applyAlignment="1">
      <alignment horizontal="left" vertical="center"/>
    </xf>
    <xf numFmtId="0" fontId="5" fillId="2" borderId="0" xfId="2" applyFont="1" applyFill="1" applyAlignment="1">
      <alignment vertical="center" wrapText="1"/>
    </xf>
    <xf numFmtId="0" fontId="6" fillId="3" borderId="0" xfId="2" applyFont="1" applyFill="1" applyAlignment="1">
      <alignment horizontal="left" vertical="center"/>
    </xf>
    <xf numFmtId="0" fontId="7" fillId="3" borderId="0" xfId="2" applyFont="1" applyFill="1" applyAlignment="1">
      <alignment horizontal="left" vertical="center"/>
    </xf>
    <xf numFmtId="0" fontId="8" fillId="3" borderId="0" xfId="2" applyFont="1" applyFill="1" applyAlignment="1">
      <alignment horizontal="left" vertical="center"/>
    </xf>
    <xf numFmtId="0" fontId="8" fillId="3" borderId="0" xfId="2" applyFont="1" applyFill="1" applyAlignment="1">
      <alignment vertical="center" wrapText="1"/>
    </xf>
    <xf numFmtId="0" fontId="9" fillId="4" borderId="0" xfId="2" applyFont="1" applyFill="1" applyAlignment="1">
      <alignment horizontal="left"/>
    </xf>
    <xf numFmtId="0" fontId="9" fillId="4" borderId="0" xfId="2" applyFont="1" applyFill="1" applyAlignment="1">
      <alignment horizontal="right" vertical="center"/>
    </xf>
    <xf numFmtId="0" fontId="9" fillId="4" borderId="0" xfId="2" applyFont="1" applyFill="1"/>
    <xf numFmtId="0" fontId="11" fillId="4" borderId="0" xfId="0" applyFont="1" applyFill="1"/>
    <xf numFmtId="0" fontId="11" fillId="0" borderId="0" xfId="0" applyFont="1"/>
    <xf numFmtId="0" fontId="13" fillId="4" borderId="0" xfId="2" applyFont="1" applyFill="1"/>
    <xf numFmtId="0" fontId="13" fillId="4" borderId="0" xfId="2" applyFont="1" applyFill="1" applyAlignment="1">
      <alignment vertical="center"/>
    </xf>
    <xf numFmtId="0" fontId="14" fillId="4" borderId="0" xfId="0" applyFont="1" applyFill="1" applyAlignment="1">
      <alignment horizontal="center"/>
    </xf>
    <xf numFmtId="0" fontId="16" fillId="0" borderId="0" xfId="0" applyFont="1"/>
    <xf numFmtId="0" fontId="15" fillId="0" borderId="0" xfId="0" applyFont="1" applyAlignment="1">
      <alignment horizontal="center" vertical="center"/>
    </xf>
    <xf numFmtId="0" fontId="17" fillId="6" borderId="4" xfId="0" applyFont="1" applyFill="1" applyBorder="1" applyAlignment="1">
      <alignment horizontal="center" vertical="center" wrapText="1"/>
    </xf>
    <xf numFmtId="0" fontId="19" fillId="8" borderId="6" xfId="0" applyFont="1" applyFill="1" applyBorder="1" applyAlignment="1">
      <alignment horizontal="center" vertical="center" wrapText="1"/>
    </xf>
    <xf numFmtId="0" fontId="19" fillId="8" borderId="7"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20" fillId="9" borderId="11" xfId="0" applyFont="1" applyFill="1" applyBorder="1" applyAlignment="1">
      <alignment vertical="center" wrapText="1"/>
    </xf>
    <xf numFmtId="0" fontId="20" fillId="9" borderId="12" xfId="0" applyFont="1" applyFill="1" applyBorder="1" applyAlignment="1">
      <alignment vertical="center" wrapText="1"/>
    </xf>
    <xf numFmtId="0" fontId="20" fillId="9" borderId="13" xfId="0" applyFont="1" applyFill="1" applyBorder="1" applyAlignment="1">
      <alignment vertical="center" wrapText="1"/>
    </xf>
    <xf numFmtId="0" fontId="20" fillId="9" borderId="14" xfId="0" applyFont="1" applyFill="1" applyBorder="1" applyAlignment="1">
      <alignment vertical="center" wrapText="1"/>
    </xf>
    <xf numFmtId="0" fontId="20" fillId="9" borderId="2" xfId="0" applyFont="1" applyFill="1" applyBorder="1" applyAlignment="1">
      <alignment vertical="center" wrapText="1"/>
    </xf>
    <xf numFmtId="0" fontId="20" fillId="9" borderId="3" xfId="0" applyFont="1" applyFill="1" applyBorder="1" applyAlignment="1">
      <alignment vertical="center" wrapText="1"/>
    </xf>
    <xf numFmtId="1" fontId="14" fillId="0" borderId="0" xfId="0" applyNumberFormat="1" applyFont="1" applyAlignment="1">
      <alignment horizontal="center" vertical="center"/>
    </xf>
    <xf numFmtId="0" fontId="12" fillId="10" borderId="15" xfId="0" applyFont="1" applyFill="1" applyBorder="1" applyAlignment="1">
      <alignment vertical="center" wrapText="1"/>
    </xf>
    <xf numFmtId="0" fontId="11" fillId="0" borderId="16" xfId="0" applyFont="1" applyBorder="1" applyAlignment="1">
      <alignment vertical="center" wrapText="1"/>
    </xf>
    <xf numFmtId="3" fontId="11" fillId="11" borderId="17" xfId="0" applyNumberFormat="1" applyFont="1" applyFill="1" applyBorder="1" applyAlignment="1">
      <alignment horizontal="center" vertical="center" wrapText="1"/>
    </xf>
    <xf numFmtId="3" fontId="11" fillId="12" borderId="18" xfId="0" applyNumberFormat="1" applyFont="1" applyFill="1" applyBorder="1" applyAlignment="1">
      <alignment horizontal="center" vertical="center" wrapText="1"/>
    </xf>
    <xf numFmtId="0" fontId="11" fillId="11" borderId="16" xfId="0" applyFont="1" applyFill="1" applyBorder="1" applyAlignment="1">
      <alignment vertical="center" wrapText="1"/>
    </xf>
    <xf numFmtId="3" fontId="11" fillId="11" borderId="16" xfId="0" applyNumberFormat="1" applyFont="1" applyFill="1" applyBorder="1" applyAlignment="1">
      <alignment horizontal="center" vertical="center" wrapText="1"/>
    </xf>
    <xf numFmtId="3" fontId="20" fillId="9" borderId="16" xfId="0" applyNumberFormat="1" applyFont="1" applyFill="1" applyBorder="1" applyAlignment="1">
      <alignment vertical="center" wrapText="1"/>
    </xf>
    <xf numFmtId="3" fontId="20" fillId="9" borderId="17" xfId="0" applyNumberFormat="1" applyFont="1" applyFill="1" applyBorder="1" applyAlignment="1">
      <alignment vertical="center" wrapText="1"/>
    </xf>
    <xf numFmtId="3" fontId="20" fillId="9" borderId="5" xfId="0" applyNumberFormat="1" applyFont="1" applyFill="1" applyBorder="1" applyAlignment="1">
      <alignment vertical="center" wrapText="1"/>
    </xf>
    <xf numFmtId="3" fontId="20" fillId="9" borderId="14" xfId="0" applyNumberFormat="1" applyFont="1" applyFill="1" applyBorder="1" applyAlignment="1">
      <alignment vertical="center" wrapText="1"/>
    </xf>
    <xf numFmtId="0" fontId="12" fillId="10" borderId="6" xfId="0" applyFont="1" applyFill="1" applyBorder="1" applyAlignment="1">
      <alignment vertical="center" wrapText="1"/>
    </xf>
    <xf numFmtId="0" fontId="11" fillId="11" borderId="7" xfId="0" applyFont="1" applyFill="1" applyBorder="1" applyAlignment="1">
      <alignment vertical="center" wrapText="1"/>
    </xf>
    <xf numFmtId="3" fontId="11" fillId="11" borderId="7" xfId="0" applyNumberFormat="1" applyFont="1" applyFill="1" applyBorder="1" applyAlignment="1">
      <alignment horizontal="center" vertical="center" wrapText="1"/>
    </xf>
    <xf numFmtId="0" fontId="21" fillId="0" borderId="0" xfId="0" applyFont="1" applyAlignment="1">
      <alignment horizontal="center"/>
    </xf>
    <xf numFmtId="0" fontId="13" fillId="0" borderId="1" xfId="2" applyFont="1" applyFill="1" applyBorder="1" applyAlignment="1" applyProtection="1">
      <alignment horizontal="left"/>
      <protection locked="0"/>
    </xf>
    <xf numFmtId="0" fontId="22" fillId="0" borderId="12" xfId="0" applyFont="1" applyFill="1" applyBorder="1" applyAlignment="1">
      <alignment horizontal="center" vertical="center" wrapText="1"/>
    </xf>
    <xf numFmtId="0" fontId="22" fillId="7" borderId="12" xfId="0" applyFont="1" applyFill="1" applyBorder="1" applyAlignment="1">
      <alignment vertical="center" wrapText="1"/>
    </xf>
    <xf numFmtId="0" fontId="22" fillId="7" borderId="12" xfId="0" applyFont="1" applyFill="1" applyBorder="1" applyAlignment="1">
      <alignment horizontal="center" vertical="center" wrapText="1"/>
    </xf>
    <xf numFmtId="0" fontId="22" fillId="7" borderId="20" xfId="0" applyFont="1" applyFill="1" applyBorder="1" applyAlignment="1">
      <alignment vertical="center" wrapText="1"/>
    </xf>
    <xf numFmtId="0" fontId="22" fillId="7" borderId="19" xfId="0" applyFont="1" applyFill="1" applyBorder="1" applyAlignment="1">
      <alignment vertical="center" wrapText="1"/>
    </xf>
    <xf numFmtId="0" fontId="22" fillId="0" borderId="20"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11" fillId="5" borderId="16" xfId="0" applyFont="1" applyFill="1" applyBorder="1" applyAlignment="1">
      <alignment vertical="center" wrapText="1"/>
    </xf>
    <xf numFmtId="3" fontId="13" fillId="11" borderId="16" xfId="0" applyNumberFormat="1" applyFont="1" applyFill="1" applyBorder="1" applyAlignment="1" applyProtection="1">
      <alignment horizontal="center" vertical="center" wrapText="1"/>
      <protection locked="0"/>
    </xf>
    <xf numFmtId="0" fontId="17" fillId="13" borderId="4"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25" fillId="9" borderId="14" xfId="0" applyFont="1" applyFill="1" applyBorder="1" applyAlignment="1">
      <alignment horizontal="center" vertical="center" wrapText="1"/>
    </xf>
    <xf numFmtId="0" fontId="11" fillId="14" borderId="16" xfId="0" applyFont="1" applyFill="1" applyBorder="1" applyAlignment="1">
      <alignment vertical="center" wrapText="1"/>
    </xf>
    <xf numFmtId="3" fontId="11" fillId="14" borderId="18" xfId="0" applyNumberFormat="1" applyFont="1" applyFill="1" applyBorder="1" applyAlignment="1">
      <alignment horizontal="center" vertical="center" wrapText="1"/>
    </xf>
    <xf numFmtId="6" fontId="10" fillId="5" borderId="1" xfId="2" applyNumberFormat="1" applyFont="1" applyFill="1" applyBorder="1" applyAlignment="1" applyProtection="1">
      <alignment horizontal="left"/>
      <protection locked="0"/>
    </xf>
    <xf numFmtId="6" fontId="13" fillId="11" borderId="1" xfId="2" applyNumberFormat="1" applyFont="1" applyFill="1" applyBorder="1" applyAlignment="1" applyProtection="1">
      <alignment horizontal="left"/>
      <protection locked="0"/>
    </xf>
    <xf numFmtId="44" fontId="11" fillId="5" borderId="16" xfId="1" applyFont="1" applyFill="1" applyBorder="1" applyAlignment="1">
      <alignment vertical="center" wrapText="1"/>
    </xf>
    <xf numFmtId="44" fontId="11" fillId="14" borderId="16" xfId="1" applyFont="1" applyFill="1" applyBorder="1" applyAlignment="1">
      <alignment vertical="center" wrapText="1"/>
    </xf>
    <xf numFmtId="44" fontId="13" fillId="11" borderId="16" xfId="1" applyFont="1" applyFill="1" applyBorder="1" applyAlignment="1" applyProtection="1">
      <alignment horizontal="center" vertical="center" wrapText="1"/>
      <protection locked="0"/>
    </xf>
    <xf numFmtId="44" fontId="11" fillId="11" borderId="16" xfId="1" applyFont="1" applyFill="1" applyBorder="1" applyAlignment="1">
      <alignment horizontal="center" vertical="center" wrapText="1"/>
    </xf>
    <xf numFmtId="44" fontId="11" fillId="11" borderId="17" xfId="1" applyFont="1" applyFill="1" applyBorder="1" applyAlignment="1">
      <alignment horizontal="center" vertical="center" wrapText="1"/>
    </xf>
    <xf numFmtId="44" fontId="11" fillId="11" borderId="16" xfId="1" applyFont="1" applyFill="1" applyBorder="1" applyAlignment="1">
      <alignment vertical="center" wrapText="1"/>
    </xf>
    <xf numFmtId="44" fontId="20" fillId="9" borderId="12" xfId="1" applyFont="1" applyFill="1" applyBorder="1" applyAlignment="1">
      <alignment vertical="center" wrapText="1"/>
    </xf>
    <xf numFmtId="44" fontId="20" fillId="9" borderId="16" xfId="1" applyFont="1" applyFill="1" applyBorder="1" applyAlignment="1">
      <alignment vertical="center" wrapText="1"/>
    </xf>
    <xf numFmtId="44" fontId="20" fillId="9" borderId="17" xfId="1" applyFont="1" applyFill="1" applyBorder="1" applyAlignment="1">
      <alignment vertical="center" wrapText="1"/>
    </xf>
    <xf numFmtId="44" fontId="11" fillId="11" borderId="7" xfId="1" applyFont="1" applyFill="1" applyBorder="1" applyAlignment="1">
      <alignment vertical="center" wrapText="1"/>
    </xf>
    <xf numFmtId="44" fontId="11" fillId="11" borderId="7" xfId="1" applyFont="1" applyFill="1" applyBorder="1" applyAlignment="1">
      <alignment horizontal="center" vertical="center" wrapText="1"/>
    </xf>
    <xf numFmtId="44" fontId="11" fillId="11" borderId="9" xfId="1" applyFont="1" applyFill="1" applyBorder="1" applyAlignment="1">
      <alignment horizontal="center" vertical="center" wrapText="1"/>
    </xf>
    <xf numFmtId="0" fontId="9" fillId="4" borderId="0" xfId="2" applyFont="1" applyFill="1" applyAlignment="1">
      <alignment horizontal="right"/>
    </xf>
    <xf numFmtId="0" fontId="9" fillId="4" borderId="0" xfId="2" applyFont="1" applyFill="1" applyAlignment="1">
      <alignment vertical="center"/>
    </xf>
    <xf numFmtId="0" fontId="9" fillId="5" borderId="16" xfId="2" applyFont="1" applyFill="1" applyBorder="1" applyAlignment="1">
      <alignment wrapText="1"/>
    </xf>
    <xf numFmtId="164" fontId="13" fillId="11" borderId="16" xfId="1" applyNumberFormat="1" applyFont="1" applyFill="1" applyBorder="1" applyAlignment="1" applyProtection="1">
      <alignment horizontal="center" vertical="center" wrapText="1"/>
      <protection locked="0"/>
    </xf>
    <xf numFmtId="164" fontId="11" fillId="11" borderId="16" xfId="1" applyNumberFormat="1" applyFont="1" applyFill="1" applyBorder="1" applyAlignment="1">
      <alignment horizontal="center" vertical="center" wrapText="1"/>
    </xf>
    <xf numFmtId="0" fontId="12" fillId="15" borderId="15" xfId="0" applyFont="1" applyFill="1" applyBorder="1" applyAlignment="1">
      <alignment vertical="center" wrapText="1"/>
    </xf>
    <xf numFmtId="0" fontId="11" fillId="15" borderId="16" xfId="0" applyFont="1" applyFill="1" applyBorder="1" applyAlignment="1">
      <alignment vertical="center" wrapText="1"/>
    </xf>
    <xf numFmtId="44" fontId="11" fillId="15" borderId="16" xfId="1" applyFont="1" applyFill="1" applyBorder="1" applyAlignment="1">
      <alignment vertical="center" wrapText="1"/>
    </xf>
    <xf numFmtId="164" fontId="13" fillId="15" borderId="16" xfId="1" applyNumberFormat="1" applyFont="1" applyFill="1" applyBorder="1" applyAlignment="1" applyProtection="1">
      <alignment horizontal="center" vertical="center" wrapText="1"/>
      <protection locked="0"/>
    </xf>
    <xf numFmtId="164" fontId="11" fillId="15" borderId="16" xfId="1" applyNumberFormat="1" applyFont="1" applyFill="1" applyBorder="1" applyAlignment="1">
      <alignment horizontal="center" vertical="center" wrapText="1"/>
    </xf>
    <xf numFmtId="3" fontId="11" fillId="15" borderId="18" xfId="0" applyNumberFormat="1" applyFont="1" applyFill="1" applyBorder="1" applyAlignment="1">
      <alignment horizontal="center" vertical="center" wrapText="1"/>
    </xf>
    <xf numFmtId="0" fontId="12" fillId="15" borderId="6" xfId="0" applyFont="1" applyFill="1" applyBorder="1" applyAlignment="1">
      <alignment vertical="center" wrapText="1"/>
    </xf>
    <xf numFmtId="0" fontId="11" fillId="15" borderId="7" xfId="0" applyFont="1" applyFill="1" applyBorder="1" applyAlignment="1">
      <alignment vertical="center" wrapText="1"/>
    </xf>
    <xf numFmtId="44" fontId="11" fillId="15" borderId="7" xfId="1" applyFont="1" applyFill="1" applyBorder="1" applyAlignment="1">
      <alignment vertical="center" wrapText="1"/>
    </xf>
    <xf numFmtId="44" fontId="11" fillId="15" borderId="7" xfId="1" applyFont="1" applyFill="1" applyBorder="1" applyAlignment="1">
      <alignment horizontal="center" vertical="center" wrapText="1"/>
    </xf>
    <xf numFmtId="44" fontId="11" fillId="15" borderId="9" xfId="1" applyFont="1" applyFill="1" applyBorder="1" applyAlignment="1">
      <alignment horizontal="center" vertical="center" wrapText="1"/>
    </xf>
    <xf numFmtId="164" fontId="11" fillId="5" borderId="16" xfId="1" applyNumberFormat="1" applyFont="1" applyFill="1" applyBorder="1" applyAlignment="1">
      <alignment vertical="center" wrapText="1"/>
    </xf>
    <xf numFmtId="164" fontId="11" fillId="14" borderId="16" xfId="1" applyNumberFormat="1" applyFont="1" applyFill="1" applyBorder="1" applyAlignment="1">
      <alignment vertical="center" wrapText="1"/>
    </xf>
    <xf numFmtId="164" fontId="20" fillId="9" borderId="12" xfId="1" applyNumberFormat="1" applyFont="1" applyFill="1" applyBorder="1" applyAlignment="1">
      <alignment vertical="center" wrapText="1"/>
    </xf>
    <xf numFmtId="164" fontId="11" fillId="14" borderId="16" xfId="0" applyNumberFormat="1" applyFont="1" applyFill="1" applyBorder="1" applyAlignment="1">
      <alignment vertical="center" wrapText="1"/>
    </xf>
    <xf numFmtId="164" fontId="20" fillId="9" borderId="12" xfId="0" applyNumberFormat="1" applyFont="1" applyFill="1" applyBorder="1" applyAlignment="1">
      <alignment vertical="center" wrapText="1"/>
    </xf>
    <xf numFmtId="164" fontId="11" fillId="11" borderId="7" xfId="0" applyNumberFormat="1" applyFont="1" applyFill="1" applyBorder="1" applyAlignment="1">
      <alignment vertical="center" wrapText="1"/>
    </xf>
    <xf numFmtId="0" fontId="26" fillId="9" borderId="13" xfId="0" applyFont="1" applyFill="1" applyBorder="1" applyAlignment="1">
      <alignment vertical="center" wrapText="1"/>
    </xf>
    <xf numFmtId="0" fontId="27" fillId="5" borderId="16" xfId="0" applyFont="1" applyFill="1" applyBorder="1" applyAlignment="1">
      <alignment vertical="center" wrapText="1"/>
    </xf>
    <xf numFmtId="1" fontId="13" fillId="11" borderId="1" xfId="2" applyNumberFormat="1" applyFont="1" applyFill="1" applyBorder="1" applyAlignment="1" applyProtection="1">
      <alignment horizontal="left"/>
      <protection locked="0"/>
    </xf>
    <xf numFmtId="165" fontId="13" fillId="11" borderId="1" xfId="1" applyNumberFormat="1" applyFont="1" applyFill="1" applyBorder="1" applyAlignment="1" applyProtection="1">
      <alignment horizontal="left"/>
      <protection locked="0"/>
    </xf>
    <xf numFmtId="0" fontId="10" fillId="5" borderId="1" xfId="2" applyFont="1" applyFill="1" applyBorder="1" applyAlignment="1" applyProtection="1">
      <alignment horizontal="left" vertical="center" wrapText="1"/>
      <protection locked="0"/>
    </xf>
    <xf numFmtId="3" fontId="4" fillId="16" borderId="9" xfId="0" applyNumberFormat="1" applyFont="1" applyFill="1" applyBorder="1" applyAlignment="1">
      <alignment horizontal="center" vertical="center" wrapText="1"/>
    </xf>
    <xf numFmtId="3" fontId="0" fillId="0" borderId="0" xfId="0" applyNumberFormat="1"/>
    <xf numFmtId="0" fontId="9" fillId="4" borderId="0" xfId="2" applyFont="1" applyFill="1" applyAlignment="1">
      <alignment vertical="center" wrapText="1"/>
    </xf>
    <xf numFmtId="0" fontId="20" fillId="9" borderId="25" xfId="0" applyFont="1" applyFill="1" applyBorder="1" applyAlignment="1">
      <alignment vertical="center" wrapText="1"/>
    </xf>
    <xf numFmtId="3" fontId="11" fillId="11" borderId="26" xfId="0" applyNumberFormat="1" applyFont="1" applyFill="1" applyBorder="1" applyAlignment="1">
      <alignment horizontal="center" vertical="center" wrapText="1"/>
    </xf>
    <xf numFmtId="3" fontId="20" fillId="9" borderId="26" xfId="0" applyNumberFormat="1" applyFont="1" applyFill="1" applyBorder="1" applyAlignment="1">
      <alignment vertical="center" wrapText="1"/>
    </xf>
    <xf numFmtId="3" fontId="4" fillId="16" borderId="8" xfId="0" applyNumberFormat="1" applyFont="1" applyFill="1" applyBorder="1" applyAlignment="1">
      <alignment horizontal="center" vertical="center" wrapText="1"/>
    </xf>
    <xf numFmtId="0" fontId="17" fillId="6" borderId="5" xfId="0" applyFont="1" applyFill="1" applyBorder="1" applyAlignment="1">
      <alignment horizontal="center" vertical="center" wrapText="1"/>
    </xf>
    <xf numFmtId="0" fontId="19" fillId="8" borderId="27" xfId="0" applyFont="1" applyFill="1" applyBorder="1" applyAlignment="1">
      <alignment horizontal="center" vertical="center" wrapText="1"/>
    </xf>
    <xf numFmtId="0" fontId="20" fillId="9" borderId="20" xfId="0" applyFont="1" applyFill="1" applyBorder="1" applyAlignment="1">
      <alignment vertical="center" wrapText="1"/>
    </xf>
    <xf numFmtId="0" fontId="26" fillId="9" borderId="25" xfId="0" applyFont="1" applyFill="1" applyBorder="1" applyAlignment="1">
      <alignment vertical="center" wrapText="1"/>
    </xf>
    <xf numFmtId="164" fontId="11" fillId="5" borderId="15" xfId="1" applyNumberFormat="1" applyFont="1" applyFill="1" applyBorder="1" applyAlignment="1">
      <alignment vertical="center" wrapText="1"/>
    </xf>
    <xf numFmtId="164" fontId="11" fillId="5" borderId="26" xfId="1" applyNumberFormat="1" applyFont="1" applyFill="1" applyBorder="1" applyAlignment="1">
      <alignment vertical="center" wrapText="1"/>
    </xf>
    <xf numFmtId="164" fontId="20" fillId="9" borderId="11" xfId="1" applyNumberFormat="1" applyFont="1" applyFill="1" applyBorder="1" applyAlignment="1">
      <alignment vertical="center" wrapText="1"/>
    </xf>
    <xf numFmtId="164" fontId="20" fillId="9" borderId="25" xfId="1" applyNumberFormat="1" applyFont="1" applyFill="1" applyBorder="1" applyAlignment="1">
      <alignment vertical="center" wrapText="1"/>
    </xf>
    <xf numFmtId="164" fontId="20" fillId="9" borderId="11" xfId="0" applyNumberFormat="1" applyFont="1" applyFill="1" applyBorder="1" applyAlignment="1">
      <alignment vertical="center" wrapText="1"/>
    </xf>
    <xf numFmtId="164" fontId="20" fillId="9" borderId="25" xfId="0" applyNumberFormat="1" applyFont="1" applyFill="1" applyBorder="1" applyAlignment="1">
      <alignment vertical="center" wrapText="1"/>
    </xf>
    <xf numFmtId="164" fontId="11" fillId="11" borderId="6" xfId="0" applyNumberFormat="1" applyFont="1" applyFill="1" applyBorder="1" applyAlignment="1">
      <alignment vertical="center" wrapText="1"/>
    </xf>
    <xf numFmtId="164" fontId="11" fillId="11" borderId="8" xfId="0" applyNumberFormat="1" applyFont="1" applyFill="1" applyBorder="1" applyAlignment="1">
      <alignment vertical="center" wrapText="1"/>
    </xf>
    <xf numFmtId="0" fontId="8" fillId="17" borderId="0" xfId="2" applyFont="1" applyFill="1" applyAlignment="1">
      <alignment horizontal="left" vertical="center"/>
    </xf>
    <xf numFmtId="0" fontId="8" fillId="17" borderId="0" xfId="2" applyFont="1" applyFill="1" applyAlignment="1">
      <alignment vertical="center" wrapText="1"/>
    </xf>
    <xf numFmtId="0" fontId="0" fillId="4" borderId="0" xfId="0" applyFill="1"/>
    <xf numFmtId="6" fontId="10" fillId="5" borderId="16" xfId="2" applyNumberFormat="1" applyFont="1" applyFill="1" applyBorder="1" applyAlignment="1" applyProtection="1">
      <alignment horizontal="left"/>
      <protection locked="0"/>
    </xf>
    <xf numFmtId="6" fontId="13" fillId="11" borderId="16" xfId="2" applyNumberFormat="1" applyFont="1" applyFill="1" applyBorder="1" applyAlignment="1" applyProtection="1">
      <alignment horizontal="left"/>
      <protection locked="0"/>
    </xf>
    <xf numFmtId="1" fontId="20" fillId="16" borderId="16" xfId="2" applyNumberFormat="1" applyFont="1" applyFill="1" applyBorder="1" applyAlignment="1" applyProtection="1">
      <alignment horizontal="left"/>
      <protection locked="0"/>
    </xf>
    <xf numFmtId="165" fontId="13" fillId="11" borderId="16" xfId="1" applyNumberFormat="1" applyFont="1" applyFill="1" applyBorder="1" applyAlignment="1" applyProtection="1">
      <alignment horizontal="left"/>
      <protection locked="0"/>
    </xf>
    <xf numFmtId="0" fontId="28" fillId="4" borderId="0" xfId="2" applyFont="1" applyFill="1" applyBorder="1" applyAlignment="1" applyProtection="1">
      <alignment horizontal="left" vertical="center" wrapText="1"/>
      <protection locked="0"/>
    </xf>
    <xf numFmtId="0" fontId="23" fillId="9" borderId="2" xfId="0" applyFont="1" applyFill="1" applyBorder="1" applyAlignment="1">
      <alignment horizontal="left" vertical="center" wrapText="1"/>
    </xf>
    <xf numFmtId="0" fontId="23" fillId="9" borderId="3" xfId="0" applyFont="1" applyFill="1" applyBorder="1" applyAlignment="1">
      <alignment horizontal="left" vertical="center" wrapText="1"/>
    </xf>
    <xf numFmtId="0" fontId="9" fillId="4" borderId="23" xfId="2" applyFont="1" applyFill="1" applyBorder="1" applyAlignment="1">
      <alignment wrapText="1"/>
    </xf>
    <xf numFmtId="1" fontId="9" fillId="11" borderId="17" xfId="2" applyNumberFormat="1" applyFont="1" applyFill="1" applyBorder="1" applyAlignment="1">
      <alignment horizontal="left" wrapText="1"/>
    </xf>
    <xf numFmtId="0" fontId="0" fillId="11" borderId="22" xfId="0" applyFill="1" applyBorder="1" applyAlignment="1">
      <alignment horizontal="left" wrapText="1"/>
    </xf>
    <xf numFmtId="0" fontId="0" fillId="11" borderId="21" xfId="0" applyFill="1" applyBorder="1" applyAlignment="1">
      <alignment horizontal="left" wrapText="1"/>
    </xf>
    <xf numFmtId="0" fontId="9" fillId="4" borderId="0" xfId="2" applyFont="1" applyFill="1" applyAlignment="1">
      <alignment wrapText="1"/>
    </xf>
    <xf numFmtId="0" fontId="0" fillId="0" borderId="0" xfId="0" applyAlignment="1">
      <alignment wrapText="1"/>
    </xf>
    <xf numFmtId="0" fontId="9" fillId="5" borderId="17" xfId="2" applyFont="1" applyFill="1" applyBorder="1" applyAlignment="1">
      <alignment wrapText="1"/>
    </xf>
    <xf numFmtId="0" fontId="0" fillId="5" borderId="22" xfId="0" applyFill="1" applyBorder="1" applyAlignment="1">
      <alignment wrapText="1"/>
    </xf>
    <xf numFmtId="0" fontId="0" fillId="5" borderId="21" xfId="0" applyFill="1" applyBorder="1" applyAlignment="1">
      <alignment wrapText="1"/>
    </xf>
    <xf numFmtId="0" fontId="9" fillId="4" borderId="24" xfId="2" applyFont="1" applyFill="1" applyBorder="1" applyAlignment="1">
      <alignment horizontal="left" wrapText="1"/>
    </xf>
    <xf numFmtId="0" fontId="9" fillId="4" borderId="0" xfId="2" applyFont="1" applyFill="1" applyAlignment="1">
      <alignment horizontal="left" wrapText="1"/>
    </xf>
  </cellXfs>
  <cellStyles count="3">
    <cellStyle name="Currency" xfId="1" builtinId="4"/>
    <cellStyle name="Normal" xfId="0" builtinId="0"/>
    <cellStyle name="Normal 2" xfId="2" xr:uid="{CE0E2E4F-CB96-4E70-AA48-7C60EDDA3814}"/>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3</xdr:row>
      <xdr:rowOff>47625</xdr:rowOff>
    </xdr:from>
    <xdr:to>
      <xdr:col>1</xdr:col>
      <xdr:colOff>595055</xdr:colOff>
      <xdr:row>5</xdr:row>
      <xdr:rowOff>180975</xdr:rowOff>
    </xdr:to>
    <xdr:pic>
      <xdr:nvPicPr>
        <xdr:cNvPr id="2" name="Picture 1">
          <a:extLst>
            <a:ext uri="{FF2B5EF4-FFF2-40B4-BE49-F238E27FC236}">
              <a16:creationId xmlns:a16="http://schemas.microsoft.com/office/drawing/2014/main" id="{BB1D8A4E-79B4-4378-B38B-C19D863A4309}"/>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8575" y="676275"/>
          <a:ext cx="1099880" cy="933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2</xdr:row>
      <xdr:rowOff>47625</xdr:rowOff>
    </xdr:from>
    <xdr:to>
      <xdr:col>1</xdr:col>
      <xdr:colOff>595055</xdr:colOff>
      <xdr:row>4</xdr:row>
      <xdr:rowOff>180975</xdr:rowOff>
    </xdr:to>
    <xdr:pic>
      <xdr:nvPicPr>
        <xdr:cNvPr id="2" name="Picture 1">
          <a:extLst>
            <a:ext uri="{FF2B5EF4-FFF2-40B4-BE49-F238E27FC236}">
              <a16:creationId xmlns:a16="http://schemas.microsoft.com/office/drawing/2014/main" id="{3E85A727-B064-4614-8AC2-F12ECEF5B389}"/>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8575" y="676275"/>
          <a:ext cx="1099880" cy="9334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B62543-3D12-4ECC-852E-38C4AEB90B56}" name="Table1" displayName="Table1" ref="B1:B3" totalsRowShown="0">
  <autoFilter ref="B1:B3" xr:uid="{56B62543-3D12-4ECC-852E-38C4AEB90B56}"/>
  <tableColumns count="1">
    <tableColumn id="1" xr3:uid="{5460CE56-4121-4E33-8153-A360E1B2285B}" name="Tes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FC7A128-C3DE-4482-A593-58AD65D29C90}" name="Table2" displayName="Table2" ref="B6:B7" totalsRowShown="0">
  <autoFilter ref="B6:B7" xr:uid="{6FC7A128-C3DE-4482-A593-58AD65D29C90}"/>
  <tableColumns count="1">
    <tableColumn id="1" xr3:uid="{20D3072C-0528-4D8C-B2B8-77F87A03ECCD}" name="Confirma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8511C-F324-4D46-A866-D5902A465696}">
  <dimension ref="A1:R85"/>
  <sheetViews>
    <sheetView tabSelected="1" zoomScaleNormal="100" workbookViewId="0">
      <selection activeCell="D11" sqref="D11"/>
    </sheetView>
  </sheetViews>
  <sheetFormatPr defaultRowHeight="18.75" outlineLevelRow="1" x14ac:dyDescent="0.25"/>
  <cols>
    <col min="1" max="1" width="8" style="18" customWidth="1"/>
    <col min="2" max="2" width="29.28515625" customWidth="1"/>
    <col min="3" max="3" width="39.28515625" customWidth="1"/>
    <col min="4" max="11" width="14.7109375" customWidth="1"/>
    <col min="12" max="14" width="13.42578125" customWidth="1"/>
    <col min="15" max="15" width="3.28515625" customWidth="1"/>
    <col min="16" max="16" width="21.140625" customWidth="1"/>
    <col min="17" max="17" width="21.42578125" customWidth="1"/>
    <col min="18" max="18" width="5.85546875" customWidth="1"/>
  </cols>
  <sheetData>
    <row r="1" spans="1:18" ht="28.5" x14ac:dyDescent="0.25">
      <c r="A1" s="1" t="s">
        <v>85</v>
      </c>
      <c r="B1" s="2"/>
      <c r="C1" s="3"/>
      <c r="D1" s="3"/>
      <c r="E1" s="3"/>
      <c r="F1" s="3"/>
      <c r="G1" s="3"/>
      <c r="H1" s="3"/>
      <c r="I1" s="3"/>
      <c r="J1" s="3"/>
      <c r="K1" s="3"/>
      <c r="L1" s="3"/>
      <c r="M1" s="4"/>
      <c r="N1" s="4"/>
      <c r="O1" s="4"/>
      <c r="P1" s="4"/>
      <c r="Q1" s="4"/>
      <c r="R1" s="4"/>
    </row>
    <row r="2" spans="1:18" ht="21" x14ac:dyDescent="0.25">
      <c r="A2" s="5" t="s">
        <v>61</v>
      </c>
      <c r="B2" s="6"/>
      <c r="C2" s="7"/>
      <c r="D2" s="7"/>
      <c r="E2" s="7"/>
      <c r="F2" s="7"/>
      <c r="G2" s="7"/>
      <c r="H2" s="7"/>
      <c r="I2" s="7"/>
      <c r="J2" s="7"/>
      <c r="K2" s="7"/>
      <c r="L2" s="7"/>
      <c r="M2" s="8"/>
      <c r="N2" s="8"/>
      <c r="O2" s="8"/>
      <c r="P2" s="8"/>
      <c r="Q2" s="8"/>
      <c r="R2" s="8"/>
    </row>
    <row r="3" spans="1:18" s="123" customFormat="1" x14ac:dyDescent="0.25">
      <c r="A3" s="128" t="s">
        <v>109</v>
      </c>
      <c r="B3" s="128"/>
      <c r="C3" s="128"/>
      <c r="D3" s="128"/>
      <c r="E3" s="128"/>
      <c r="F3" s="128"/>
      <c r="G3" s="128"/>
      <c r="H3" s="121"/>
      <c r="I3" s="121"/>
      <c r="J3" s="121"/>
      <c r="K3" s="121"/>
      <c r="L3" s="121"/>
      <c r="M3" s="122"/>
      <c r="N3" s="122"/>
      <c r="O3" s="122"/>
      <c r="P3" s="122"/>
      <c r="Q3" s="122"/>
      <c r="R3" s="122"/>
    </row>
    <row r="4" spans="1:18" s="13" customFormat="1" ht="50.25" customHeight="1" x14ac:dyDescent="0.2">
      <c r="A4" s="9"/>
      <c r="B4" s="10" t="s">
        <v>0</v>
      </c>
      <c r="C4" s="54" t="s">
        <v>113</v>
      </c>
      <c r="D4" s="11"/>
      <c r="E4" s="104" t="s">
        <v>87</v>
      </c>
      <c r="F4" s="131" t="s">
        <v>111</v>
      </c>
      <c r="G4" s="131"/>
      <c r="H4" s="131"/>
      <c r="I4" s="131"/>
      <c r="J4" s="131"/>
      <c r="K4" s="131"/>
      <c r="L4" s="131"/>
      <c r="M4" s="131"/>
      <c r="N4" s="131"/>
      <c r="O4" s="12"/>
      <c r="P4" s="12"/>
      <c r="Q4" s="12"/>
      <c r="R4" s="12"/>
    </row>
    <row r="5" spans="1:18" s="13" customFormat="1" ht="12.75" customHeight="1" x14ac:dyDescent="0.3">
      <c r="A5" s="14"/>
      <c r="B5" s="10" t="s">
        <v>1</v>
      </c>
      <c r="C5" s="54" t="s">
        <v>113</v>
      </c>
      <c r="D5" s="11"/>
      <c r="E5" s="11"/>
      <c r="F5" s="132">
        <f>C10</f>
        <v>160</v>
      </c>
      <c r="G5" s="133"/>
      <c r="H5" s="133"/>
      <c r="I5" s="133"/>
      <c r="J5" s="133"/>
      <c r="K5" s="133"/>
      <c r="L5" s="133"/>
      <c r="M5" s="133"/>
      <c r="N5" s="134"/>
      <c r="O5" s="16"/>
      <c r="P5" s="16"/>
      <c r="Q5" s="16"/>
      <c r="R5" s="16"/>
    </row>
    <row r="6" spans="1:18" s="13" customFormat="1" ht="42" customHeight="1" x14ac:dyDescent="0.3">
      <c r="A6" s="15"/>
      <c r="B6" s="75" t="s">
        <v>86</v>
      </c>
      <c r="C6" s="124">
        <v>2000000</v>
      </c>
      <c r="D6" s="11"/>
      <c r="E6" s="76" t="s">
        <v>88</v>
      </c>
      <c r="F6" s="135" t="s">
        <v>101</v>
      </c>
      <c r="G6" s="136"/>
      <c r="H6" s="136"/>
      <c r="I6" s="136"/>
      <c r="J6" s="136"/>
      <c r="K6" s="136"/>
      <c r="L6" s="136"/>
      <c r="M6" s="136"/>
      <c r="N6" s="136"/>
      <c r="O6" s="16"/>
      <c r="P6" s="16"/>
      <c r="Q6" s="16"/>
      <c r="R6" s="16"/>
    </row>
    <row r="7" spans="1:18" s="13" customFormat="1" ht="12.75" customHeight="1" x14ac:dyDescent="0.3">
      <c r="A7" s="14"/>
      <c r="B7" s="10"/>
      <c r="C7" s="11"/>
      <c r="D7" s="11"/>
      <c r="E7" s="11"/>
      <c r="F7" s="137"/>
      <c r="G7" s="138"/>
      <c r="H7" s="138"/>
      <c r="I7" s="138"/>
      <c r="J7" s="138"/>
      <c r="K7" s="138"/>
      <c r="L7" s="138"/>
      <c r="M7" s="138"/>
      <c r="N7" s="139"/>
      <c r="O7" s="16"/>
      <c r="P7" s="16"/>
      <c r="Q7" s="16"/>
      <c r="R7" s="16"/>
    </row>
    <row r="8" spans="1:18" s="17" customFormat="1" x14ac:dyDescent="0.3">
      <c r="A8" s="11"/>
      <c r="B8" s="10"/>
      <c r="C8" s="10"/>
      <c r="D8" s="10"/>
      <c r="E8" s="10"/>
      <c r="F8" s="140" t="s">
        <v>100</v>
      </c>
      <c r="G8" s="140"/>
      <c r="H8" s="140"/>
      <c r="I8" s="140"/>
      <c r="J8" s="140"/>
      <c r="K8" s="140"/>
      <c r="L8" s="140"/>
      <c r="M8" s="140"/>
      <c r="N8" s="140"/>
      <c r="O8" s="16"/>
      <c r="P8" s="16"/>
      <c r="Q8" s="16"/>
      <c r="R8" s="16"/>
    </row>
    <row r="9" spans="1:18" s="17" customFormat="1" ht="18.75" customHeight="1" x14ac:dyDescent="0.3">
      <c r="A9" s="11"/>
      <c r="B9" s="10" t="s">
        <v>90</v>
      </c>
      <c r="C9" s="125">
        <f>C6/N33</f>
        <v>12500</v>
      </c>
      <c r="D9" s="10"/>
      <c r="E9" s="76" t="s">
        <v>60</v>
      </c>
      <c r="F9" s="141"/>
      <c r="G9" s="141"/>
      <c r="H9" s="141"/>
      <c r="I9" s="141"/>
      <c r="J9" s="141"/>
      <c r="K9" s="141"/>
      <c r="L9" s="141"/>
      <c r="M9" s="141"/>
      <c r="N9" s="141"/>
      <c r="O9" s="16"/>
      <c r="P9" s="16"/>
      <c r="Q9" s="16"/>
      <c r="R9" s="16"/>
    </row>
    <row r="10" spans="1:18" s="17" customFormat="1" x14ac:dyDescent="0.3">
      <c r="A10" s="11"/>
      <c r="B10" s="10" t="s">
        <v>73</v>
      </c>
      <c r="C10" s="126">
        <f>N33</f>
        <v>160</v>
      </c>
      <c r="D10" s="10"/>
      <c r="E10" s="11"/>
      <c r="F10" s="77"/>
      <c r="G10" s="16"/>
      <c r="H10" s="16"/>
      <c r="I10" s="16"/>
      <c r="J10" s="16"/>
      <c r="K10" s="16"/>
      <c r="L10" s="16"/>
      <c r="M10" s="16"/>
      <c r="N10" s="16"/>
      <c r="O10" s="16"/>
      <c r="P10" s="16"/>
      <c r="Q10" s="16"/>
      <c r="R10" s="16"/>
    </row>
    <row r="11" spans="1:18" s="17" customFormat="1" x14ac:dyDescent="0.3">
      <c r="A11" s="11"/>
      <c r="B11" s="10" t="s">
        <v>76</v>
      </c>
      <c r="C11" s="127">
        <f>C9*C10</f>
        <v>2000000</v>
      </c>
      <c r="D11" s="10"/>
      <c r="E11" s="11"/>
      <c r="F11" s="10"/>
      <c r="G11" s="16"/>
      <c r="H11" s="16"/>
      <c r="I11" s="16"/>
      <c r="J11" s="16"/>
      <c r="K11" s="16"/>
      <c r="L11" s="16"/>
      <c r="M11" s="16"/>
      <c r="N11" s="16"/>
      <c r="O11" s="16"/>
      <c r="P11" s="16"/>
      <c r="Q11" s="16"/>
      <c r="R11" s="16"/>
    </row>
    <row r="12" spans="1:18" s="17" customFormat="1" x14ac:dyDescent="0.3">
      <c r="A12" s="11"/>
      <c r="B12" s="10"/>
      <c r="C12" s="10"/>
      <c r="D12" s="10"/>
      <c r="E12" s="11"/>
      <c r="F12" s="10"/>
      <c r="G12" s="16"/>
      <c r="H12" s="16"/>
      <c r="I12" s="16"/>
      <c r="J12" s="16"/>
      <c r="K12" s="16"/>
      <c r="L12" s="16"/>
      <c r="M12" s="16"/>
      <c r="N12" s="16"/>
      <c r="O12" s="16"/>
      <c r="P12" s="16"/>
      <c r="Q12" s="16"/>
      <c r="R12" s="16"/>
    </row>
    <row r="13" spans="1:18" s="17" customFormat="1" ht="12.75" customHeight="1" x14ac:dyDescent="0.3">
      <c r="A13" s="11"/>
      <c r="B13" s="10" t="s">
        <v>91</v>
      </c>
      <c r="C13" s="125">
        <f>((L25*P25)+(L26*P26))/L27</f>
        <v>10000</v>
      </c>
      <c r="D13" s="10"/>
      <c r="E13" s="10"/>
      <c r="F13" s="10"/>
      <c r="G13" s="10"/>
      <c r="H13" s="10"/>
      <c r="I13" s="10"/>
      <c r="J13" s="10"/>
      <c r="K13" s="10"/>
      <c r="L13" s="16"/>
      <c r="M13" s="16"/>
      <c r="N13" s="16"/>
      <c r="O13" s="16"/>
      <c r="P13" s="16"/>
      <c r="Q13" s="16"/>
      <c r="R13" s="16"/>
    </row>
    <row r="14" spans="1:18" s="17" customFormat="1" ht="12.75" customHeight="1" x14ac:dyDescent="0.3">
      <c r="A14" s="11"/>
      <c r="B14" s="10" t="s">
        <v>92</v>
      </c>
      <c r="C14" s="125">
        <f>((M25*Q25)+(M26*Q26))/M27</f>
        <v>11764.705882352941</v>
      </c>
      <c r="D14" s="10"/>
      <c r="E14" s="10"/>
      <c r="F14" s="10"/>
      <c r="G14" s="10"/>
      <c r="H14" s="10"/>
      <c r="I14" s="10"/>
      <c r="J14" s="10"/>
      <c r="K14" s="10"/>
      <c r="L14" s="16"/>
      <c r="M14" s="16"/>
      <c r="N14" s="16"/>
      <c r="O14" s="16"/>
      <c r="P14" s="16"/>
      <c r="Q14" s="16"/>
      <c r="R14" s="16"/>
    </row>
    <row r="15" spans="1:18" s="17" customFormat="1" ht="12.75" customHeight="1" x14ac:dyDescent="0.3">
      <c r="A15" s="11"/>
      <c r="B15" s="10"/>
      <c r="C15" s="10"/>
      <c r="D15" s="10"/>
      <c r="E15" s="10"/>
      <c r="F15" s="10"/>
      <c r="G15" s="10"/>
      <c r="H15" s="10"/>
      <c r="I15" s="10"/>
      <c r="J15" s="10"/>
      <c r="K15" s="10"/>
      <c r="L15" s="16"/>
      <c r="M15" s="16"/>
      <c r="N15" s="16"/>
      <c r="O15" s="16"/>
      <c r="P15" s="16"/>
      <c r="Q15" s="16"/>
      <c r="R15" s="16"/>
    </row>
    <row r="16" spans="1:18" s="17" customFormat="1" ht="12.75" customHeight="1" x14ac:dyDescent="0.3">
      <c r="A16" s="11"/>
      <c r="B16" s="10" t="s">
        <v>93</v>
      </c>
      <c r="C16" s="125">
        <f>((L29*P29)+(L30*P30))/L31</f>
        <v>15000</v>
      </c>
      <c r="D16" s="10"/>
      <c r="E16" s="10"/>
      <c r="F16" s="10"/>
      <c r="G16" s="10"/>
      <c r="H16" s="10"/>
      <c r="I16" s="10"/>
      <c r="J16" s="10"/>
      <c r="K16" s="10"/>
      <c r="L16" s="16"/>
      <c r="M16" s="16"/>
      <c r="N16" s="16"/>
      <c r="O16" s="16"/>
      <c r="P16" s="16"/>
      <c r="Q16" s="16"/>
      <c r="R16" s="16"/>
    </row>
    <row r="17" spans="1:18" s="17" customFormat="1" ht="12.75" customHeight="1" x14ac:dyDescent="0.3">
      <c r="A17" s="11"/>
      <c r="B17" s="10" t="s">
        <v>94</v>
      </c>
      <c r="C17" s="125">
        <f>((M29*Q29)+(M30*Q30))/M31</f>
        <v>14610.38961038961</v>
      </c>
      <c r="D17" s="10"/>
      <c r="E17" s="10"/>
      <c r="F17" s="10"/>
      <c r="G17" s="10"/>
      <c r="H17" s="10"/>
      <c r="I17" s="10"/>
      <c r="J17" s="10"/>
      <c r="K17" s="10"/>
      <c r="L17" s="16"/>
      <c r="M17" s="16"/>
      <c r="N17" s="16"/>
      <c r="O17" s="16"/>
      <c r="P17" s="16"/>
      <c r="Q17" s="16"/>
      <c r="R17" s="16"/>
    </row>
    <row r="18" spans="1:18" s="17" customFormat="1" ht="12.75" customHeight="1" x14ac:dyDescent="0.3">
      <c r="A18" s="11"/>
      <c r="B18" s="10"/>
      <c r="C18" s="10"/>
      <c r="D18" s="10"/>
      <c r="E18" s="10"/>
      <c r="F18" s="10"/>
      <c r="G18" s="10"/>
      <c r="H18" s="10"/>
      <c r="I18" s="10"/>
      <c r="J18" s="10"/>
      <c r="K18" s="10"/>
      <c r="L18" s="16"/>
      <c r="M18" s="16"/>
      <c r="N18" s="16"/>
      <c r="O18" s="16"/>
      <c r="P18" s="16"/>
      <c r="Q18" s="16"/>
      <c r="R18" s="16"/>
    </row>
    <row r="19" spans="1:18" s="17" customFormat="1" ht="19.5" thickBot="1" x14ac:dyDescent="0.35">
      <c r="A19" s="11"/>
      <c r="B19" s="10"/>
      <c r="C19" s="10"/>
      <c r="D19" s="10"/>
      <c r="E19" s="16" t="s">
        <v>2</v>
      </c>
      <c r="F19" s="16" t="s">
        <v>3</v>
      </c>
      <c r="G19" s="16" t="s">
        <v>4</v>
      </c>
      <c r="H19" s="16" t="s">
        <v>5</v>
      </c>
      <c r="I19" s="16" t="s">
        <v>33</v>
      </c>
      <c r="J19" s="16" t="s">
        <v>34</v>
      </c>
      <c r="K19" s="16" t="s">
        <v>35</v>
      </c>
      <c r="L19" s="16" t="s">
        <v>36</v>
      </c>
      <c r="M19" s="16" t="s">
        <v>37</v>
      </c>
      <c r="N19" s="16" t="s">
        <v>38</v>
      </c>
      <c r="O19" s="16"/>
      <c r="P19" s="16" t="s">
        <v>67</v>
      </c>
      <c r="Q19" s="16" t="s">
        <v>68</v>
      </c>
      <c r="R19" s="16"/>
    </row>
    <row r="20" spans="1:18" ht="21" x14ac:dyDescent="0.3">
      <c r="B20" s="129" t="s">
        <v>110</v>
      </c>
      <c r="C20" s="130"/>
      <c r="D20" s="130"/>
      <c r="E20" s="19" t="s">
        <v>6</v>
      </c>
      <c r="F20" s="19" t="s">
        <v>6</v>
      </c>
      <c r="G20" s="19" t="s">
        <v>6</v>
      </c>
      <c r="H20" s="19" t="s">
        <v>6</v>
      </c>
      <c r="I20" s="19" t="s">
        <v>6</v>
      </c>
      <c r="J20" s="19" t="s">
        <v>6</v>
      </c>
      <c r="K20" s="19" t="s">
        <v>6</v>
      </c>
      <c r="L20" s="56" t="s">
        <v>7</v>
      </c>
      <c r="M20" s="56" t="s">
        <v>7</v>
      </c>
      <c r="N20" s="56" t="s">
        <v>7</v>
      </c>
      <c r="O20" s="16"/>
      <c r="P20" s="109" t="s">
        <v>6</v>
      </c>
      <c r="Q20" s="19" t="s">
        <v>6</v>
      </c>
      <c r="R20" s="16"/>
    </row>
    <row r="21" spans="1:18" ht="75.75" thickBot="1" x14ac:dyDescent="0.35">
      <c r="B21" s="20" t="s">
        <v>8</v>
      </c>
      <c r="C21" s="21" t="s">
        <v>9</v>
      </c>
      <c r="D21" s="21" t="s">
        <v>10</v>
      </c>
      <c r="E21" s="23" t="s">
        <v>102</v>
      </c>
      <c r="F21" s="23" t="s">
        <v>103</v>
      </c>
      <c r="G21" s="23" t="s">
        <v>104</v>
      </c>
      <c r="H21" s="23" t="s">
        <v>105</v>
      </c>
      <c r="I21" s="23" t="s">
        <v>106</v>
      </c>
      <c r="J21" s="23" t="s">
        <v>107</v>
      </c>
      <c r="K21" s="23" t="s">
        <v>108</v>
      </c>
      <c r="L21" s="22" t="s">
        <v>112</v>
      </c>
      <c r="M21" s="22" t="s">
        <v>97</v>
      </c>
      <c r="N21" s="22" t="s">
        <v>64</v>
      </c>
      <c r="O21" s="16"/>
      <c r="P21" s="110" t="s">
        <v>95</v>
      </c>
      <c r="Q21" s="22" t="s">
        <v>96</v>
      </c>
      <c r="R21" s="16"/>
    </row>
    <row r="22" spans="1:18" ht="12.75" customHeight="1" x14ac:dyDescent="0.3">
      <c r="B22" s="50"/>
      <c r="C22" s="51"/>
      <c r="D22" s="48"/>
      <c r="E22" s="49" t="s">
        <v>25</v>
      </c>
      <c r="F22" s="49" t="s">
        <v>26</v>
      </c>
      <c r="G22" s="49" t="s">
        <v>27</v>
      </c>
      <c r="H22" s="49" t="s">
        <v>28</v>
      </c>
      <c r="I22" s="49" t="s">
        <v>29</v>
      </c>
      <c r="J22" s="49" t="s">
        <v>30</v>
      </c>
      <c r="K22" s="49" t="s">
        <v>31</v>
      </c>
      <c r="L22" s="26"/>
      <c r="M22" s="26"/>
      <c r="N22" s="105"/>
      <c r="O22" s="16"/>
      <c r="P22" s="111"/>
      <c r="Q22" s="112"/>
      <c r="R22" s="16"/>
    </row>
    <row r="23" spans="1:18" ht="12.75" customHeight="1" x14ac:dyDescent="0.3">
      <c r="B23" s="52"/>
      <c r="C23" s="53"/>
      <c r="D23" s="47"/>
      <c r="E23" s="47" t="s">
        <v>32</v>
      </c>
      <c r="F23" s="47" t="s">
        <v>32</v>
      </c>
      <c r="G23" s="47" t="s">
        <v>32</v>
      </c>
      <c r="H23" s="47" t="s">
        <v>32</v>
      </c>
      <c r="I23" s="47" t="s">
        <v>32</v>
      </c>
      <c r="J23" s="47" t="s">
        <v>32</v>
      </c>
      <c r="K23" s="47" t="s">
        <v>32</v>
      </c>
      <c r="L23" s="26"/>
      <c r="M23" s="26"/>
      <c r="N23" s="105"/>
      <c r="O23" s="16"/>
      <c r="P23" s="111"/>
      <c r="Q23" s="105"/>
      <c r="R23" s="16"/>
    </row>
    <row r="24" spans="1:18" x14ac:dyDescent="0.3">
      <c r="B24" s="25" t="s">
        <v>11</v>
      </c>
      <c r="C24" s="26"/>
      <c r="D24" s="26"/>
      <c r="E24" s="26"/>
      <c r="F24" s="26"/>
      <c r="G24" s="26"/>
      <c r="H24" s="26"/>
      <c r="I24" s="26"/>
      <c r="J24" s="26"/>
      <c r="K24" s="26"/>
      <c r="L24" s="26"/>
      <c r="M24" s="26"/>
      <c r="N24" s="105"/>
      <c r="O24" s="16"/>
      <c r="P24" s="25"/>
      <c r="Q24" s="105"/>
      <c r="R24" s="16"/>
    </row>
    <row r="25" spans="1:18" x14ac:dyDescent="0.3">
      <c r="A25" s="31">
        <v>1</v>
      </c>
      <c r="B25" s="32" t="s">
        <v>82</v>
      </c>
      <c r="C25" s="33" t="s">
        <v>83</v>
      </c>
      <c r="D25" s="33" t="s">
        <v>13</v>
      </c>
      <c r="E25" s="54">
        <v>25</v>
      </c>
      <c r="F25" s="54">
        <v>30</v>
      </c>
      <c r="G25" s="54">
        <v>40</v>
      </c>
      <c r="H25" s="54">
        <v>25</v>
      </c>
      <c r="I25" s="54">
        <v>60</v>
      </c>
      <c r="J25" s="54">
        <v>70</v>
      </c>
      <c r="K25" s="54">
        <v>30</v>
      </c>
      <c r="L25" s="55">
        <f>IFERROR(SUM(E25:G25),0)</f>
        <v>95</v>
      </c>
      <c r="M25" s="37">
        <f>IFERROR(SUM(I25:K25),0)</f>
        <v>160</v>
      </c>
      <c r="N25" s="106">
        <f>IFERROR(M25-L25,0)</f>
        <v>65</v>
      </c>
      <c r="O25" s="16"/>
      <c r="P25" s="113">
        <v>10000</v>
      </c>
      <c r="Q25" s="114">
        <v>12500</v>
      </c>
      <c r="R25" s="16"/>
    </row>
    <row r="26" spans="1:18" x14ac:dyDescent="0.3">
      <c r="A26" s="31">
        <v>2</v>
      </c>
      <c r="B26" s="32" t="s">
        <v>15</v>
      </c>
      <c r="C26" s="33" t="s">
        <v>44</v>
      </c>
      <c r="D26" s="33" t="s">
        <v>13</v>
      </c>
      <c r="E26" s="54">
        <v>0</v>
      </c>
      <c r="F26" s="54">
        <v>0</v>
      </c>
      <c r="G26" s="54">
        <v>0</v>
      </c>
      <c r="H26" s="54">
        <v>0</v>
      </c>
      <c r="I26" s="54">
        <v>0</v>
      </c>
      <c r="J26" s="54">
        <v>0</v>
      </c>
      <c r="K26" s="54">
        <v>10</v>
      </c>
      <c r="L26" s="55">
        <f>IFERROR(SUM(E26:G26),0)</f>
        <v>0</v>
      </c>
      <c r="M26" s="37">
        <f>IFERROR(SUM(I26:K26),0)</f>
        <v>10</v>
      </c>
      <c r="N26" s="106">
        <f>IFERROR(M26-L26,0)</f>
        <v>10</v>
      </c>
      <c r="O26" s="16"/>
      <c r="P26" s="113">
        <v>0</v>
      </c>
      <c r="Q26" s="114">
        <f t="shared" ref="Q26" si="0">P26*Q$22+P26</f>
        <v>0</v>
      </c>
      <c r="R26" s="16"/>
    </row>
    <row r="27" spans="1:18" ht="19.5" thickBot="1" x14ac:dyDescent="0.35">
      <c r="A27" s="31">
        <v>3</v>
      </c>
      <c r="B27" s="32" t="s">
        <v>16</v>
      </c>
      <c r="C27" s="36" t="s">
        <v>17</v>
      </c>
      <c r="D27" s="36" t="s">
        <v>18</v>
      </c>
      <c r="E27" s="36">
        <f t="shared" ref="E27:K27" si="1">SUM(E25:E26)</f>
        <v>25</v>
      </c>
      <c r="F27" s="36">
        <f t="shared" si="1"/>
        <v>30</v>
      </c>
      <c r="G27" s="36">
        <f t="shared" si="1"/>
        <v>40</v>
      </c>
      <c r="H27" s="36">
        <f t="shared" si="1"/>
        <v>25</v>
      </c>
      <c r="I27" s="36">
        <f t="shared" si="1"/>
        <v>60</v>
      </c>
      <c r="J27" s="36">
        <f t="shared" si="1"/>
        <v>70</v>
      </c>
      <c r="K27" s="36">
        <f t="shared" si="1"/>
        <v>40</v>
      </c>
      <c r="L27" s="55">
        <f>IFERROR(SUM(E27:G27),"")</f>
        <v>95</v>
      </c>
      <c r="M27" s="37">
        <f>IFERROR(SUM(I27:K27),"")</f>
        <v>170</v>
      </c>
      <c r="N27" s="106">
        <f>IFERROR(M27-L27,0)</f>
        <v>75</v>
      </c>
      <c r="O27" s="16"/>
      <c r="P27" s="119">
        <f>((P25*L25)+(L26*P26))/L27</f>
        <v>10000</v>
      </c>
      <c r="Q27" s="120">
        <f>((Q25*M25)+(M26*Q26))/M27</f>
        <v>11764.705882352941</v>
      </c>
      <c r="R27" s="16"/>
    </row>
    <row r="28" spans="1:18" x14ac:dyDescent="0.3">
      <c r="A28" s="31"/>
      <c r="B28" s="29" t="s">
        <v>19</v>
      </c>
      <c r="C28" s="30"/>
      <c r="D28" s="30"/>
      <c r="E28" s="26"/>
      <c r="F28" s="26"/>
      <c r="G28" s="26"/>
      <c r="H28" s="26"/>
      <c r="I28" s="26"/>
      <c r="J28" s="26"/>
      <c r="K28" s="26"/>
      <c r="L28" s="38"/>
      <c r="M28" s="38"/>
      <c r="N28" s="107"/>
      <c r="O28" s="16"/>
      <c r="P28" s="115"/>
      <c r="Q28" s="116"/>
      <c r="R28" s="16"/>
    </row>
    <row r="29" spans="1:18" x14ac:dyDescent="0.3">
      <c r="A29" s="31">
        <v>4</v>
      </c>
      <c r="B29" s="32" t="s">
        <v>82</v>
      </c>
      <c r="C29" s="33" t="s">
        <v>83</v>
      </c>
      <c r="D29" s="33" t="s">
        <v>13</v>
      </c>
      <c r="E29" s="54">
        <v>0</v>
      </c>
      <c r="F29" s="54">
        <v>0</v>
      </c>
      <c r="G29" s="54">
        <v>0</v>
      </c>
      <c r="H29" s="54">
        <v>0</v>
      </c>
      <c r="I29" s="54">
        <v>0</v>
      </c>
      <c r="J29" s="54">
        <v>0</v>
      </c>
      <c r="K29" s="54">
        <v>10</v>
      </c>
      <c r="L29" s="55">
        <f>IFERROR(SUM(E29:G29),0)</f>
        <v>0</v>
      </c>
      <c r="M29" s="37">
        <f>IFERROR(SUM(I29:K29),0)</f>
        <v>10</v>
      </c>
      <c r="N29" s="106">
        <f>IFERROR(M29-L29,0)</f>
        <v>10</v>
      </c>
      <c r="O29" s="16"/>
      <c r="P29" s="113">
        <v>0</v>
      </c>
      <c r="Q29" s="114">
        <f t="shared" ref="Q29:Q30" si="2">P29*Q$22+P29</f>
        <v>0</v>
      </c>
      <c r="R29" s="16"/>
    </row>
    <row r="30" spans="1:18" x14ac:dyDescent="0.3">
      <c r="A30" s="31">
        <v>5</v>
      </c>
      <c r="B30" s="32" t="s">
        <v>84</v>
      </c>
      <c r="C30" s="33" t="s">
        <v>89</v>
      </c>
      <c r="D30" s="33" t="s">
        <v>13</v>
      </c>
      <c r="E30" s="54">
        <v>100</v>
      </c>
      <c r="F30" s="54">
        <v>100</v>
      </c>
      <c r="G30" s="54">
        <v>100</v>
      </c>
      <c r="H30" s="54">
        <v>2</v>
      </c>
      <c r="I30" s="54">
        <v>150</v>
      </c>
      <c r="J30" s="54">
        <v>150</v>
      </c>
      <c r="K30" s="54">
        <v>75</v>
      </c>
      <c r="L30" s="55">
        <f>IFERROR(SUM(E30:G30),0)</f>
        <v>300</v>
      </c>
      <c r="M30" s="37">
        <f t="shared" ref="M30:M31" si="3">IFERROR(SUM(I30:K30),0)</f>
        <v>375</v>
      </c>
      <c r="N30" s="106">
        <f t="shared" ref="N30:N31" si="4">IFERROR(M30-L30,0)</f>
        <v>75</v>
      </c>
      <c r="O30" s="16"/>
      <c r="P30" s="113">
        <v>15000</v>
      </c>
      <c r="Q30" s="114">
        <f t="shared" si="2"/>
        <v>15000</v>
      </c>
      <c r="R30" s="16"/>
    </row>
    <row r="31" spans="1:18" ht="19.5" thickBot="1" x14ac:dyDescent="0.35">
      <c r="A31" s="31">
        <v>6</v>
      </c>
      <c r="B31" s="32" t="s">
        <v>20</v>
      </c>
      <c r="C31" s="36" t="s">
        <v>17</v>
      </c>
      <c r="D31" s="36" t="s">
        <v>18</v>
      </c>
      <c r="E31" s="36">
        <f t="shared" ref="E31:K31" si="5">SUM(E29:E30)</f>
        <v>100</v>
      </c>
      <c r="F31" s="36">
        <f t="shared" si="5"/>
        <v>100</v>
      </c>
      <c r="G31" s="36">
        <f t="shared" si="5"/>
        <v>100</v>
      </c>
      <c r="H31" s="36">
        <f t="shared" si="5"/>
        <v>2</v>
      </c>
      <c r="I31" s="36">
        <f t="shared" si="5"/>
        <v>150</v>
      </c>
      <c r="J31" s="36">
        <f t="shared" si="5"/>
        <v>150</v>
      </c>
      <c r="K31" s="36">
        <f t="shared" si="5"/>
        <v>85</v>
      </c>
      <c r="L31" s="55">
        <f>IFERROR(SUM(E31:G31),"")</f>
        <v>300</v>
      </c>
      <c r="M31" s="37">
        <f t="shared" si="3"/>
        <v>385</v>
      </c>
      <c r="N31" s="106">
        <f t="shared" si="4"/>
        <v>85</v>
      </c>
      <c r="O31" s="16"/>
      <c r="P31" s="119">
        <f>((P29*L29)+(L30*P30))/L31</f>
        <v>15000</v>
      </c>
      <c r="Q31" s="120">
        <f>((Q29*M29)+(M30*Q30))/M31</f>
        <v>14610.38961038961</v>
      </c>
      <c r="R31" s="16"/>
    </row>
    <row r="32" spans="1:18" x14ac:dyDescent="0.3">
      <c r="A32" s="31"/>
      <c r="B32" s="25" t="s">
        <v>21</v>
      </c>
      <c r="C32" s="26"/>
      <c r="D32" s="26"/>
      <c r="E32" s="26"/>
      <c r="F32" s="26"/>
      <c r="G32" s="26"/>
      <c r="H32" s="26"/>
      <c r="I32" s="26"/>
      <c r="J32" s="26"/>
      <c r="K32" s="26"/>
      <c r="L32" s="38"/>
      <c r="M32" s="38"/>
      <c r="N32" s="107"/>
      <c r="O32" s="16"/>
      <c r="P32" s="117"/>
      <c r="Q32" s="118"/>
      <c r="R32" s="16"/>
    </row>
    <row r="33" spans="1:18" ht="19.5" thickBot="1" x14ac:dyDescent="0.35">
      <c r="A33" s="31">
        <v>7</v>
      </c>
      <c r="B33" s="42" t="s">
        <v>22</v>
      </c>
      <c r="C33" s="43" t="s">
        <v>17</v>
      </c>
      <c r="D33" s="43" t="s">
        <v>18</v>
      </c>
      <c r="E33" s="43">
        <f t="shared" ref="E33:M33" si="6">E27+E31</f>
        <v>125</v>
      </c>
      <c r="F33" s="43">
        <f t="shared" si="6"/>
        <v>130</v>
      </c>
      <c r="G33" s="43">
        <f t="shared" si="6"/>
        <v>140</v>
      </c>
      <c r="H33" s="43">
        <f t="shared" si="6"/>
        <v>27</v>
      </c>
      <c r="I33" s="43">
        <f t="shared" si="6"/>
        <v>210</v>
      </c>
      <c r="J33" s="43">
        <f t="shared" si="6"/>
        <v>220</v>
      </c>
      <c r="K33" s="43">
        <f t="shared" si="6"/>
        <v>125</v>
      </c>
      <c r="L33" s="44">
        <f t="shared" si="6"/>
        <v>395</v>
      </c>
      <c r="M33" s="44">
        <f t="shared" si="6"/>
        <v>555</v>
      </c>
      <c r="N33" s="108">
        <f>N27+N31</f>
        <v>160</v>
      </c>
      <c r="O33" s="16"/>
      <c r="P33" s="119">
        <f>((P27*L27)+(P31*L31))/L33</f>
        <v>13797.468354430379</v>
      </c>
      <c r="Q33" s="119">
        <f>((Q27*M27)+(Q31*M31))/M33</f>
        <v>13738.738738738739</v>
      </c>
      <c r="R33" s="16"/>
    </row>
    <row r="34" spans="1:18" x14ac:dyDescent="0.25">
      <c r="M34" s="103"/>
      <c r="O34" s="45"/>
      <c r="P34" s="45"/>
      <c r="Q34" s="45"/>
      <c r="R34" s="45"/>
    </row>
    <row r="35" spans="1:18" hidden="1" outlineLevel="1" x14ac:dyDescent="0.25">
      <c r="O35" s="45"/>
      <c r="P35" s="45"/>
      <c r="Q35" s="45"/>
      <c r="R35" s="45"/>
    </row>
    <row r="36" spans="1:18" hidden="1" outlineLevel="1" x14ac:dyDescent="0.3">
      <c r="A36" s="11"/>
      <c r="B36" s="10"/>
      <c r="C36" s="10"/>
      <c r="D36" s="10"/>
      <c r="E36" s="16" t="s">
        <v>2</v>
      </c>
      <c r="F36" s="16" t="s">
        <v>3</v>
      </c>
      <c r="G36" s="16" t="s">
        <v>4</v>
      </c>
      <c r="H36" s="16" t="s">
        <v>5</v>
      </c>
      <c r="I36" s="16" t="s">
        <v>33</v>
      </c>
      <c r="J36" s="16" t="s">
        <v>34</v>
      </c>
      <c r="K36" s="16" t="s">
        <v>35</v>
      </c>
      <c r="L36" s="16" t="s">
        <v>36</v>
      </c>
      <c r="M36" s="16" t="s">
        <v>37</v>
      </c>
      <c r="N36" s="16" t="s">
        <v>38</v>
      </c>
      <c r="O36" s="45"/>
      <c r="P36" s="45"/>
      <c r="Q36" s="45"/>
      <c r="R36" s="45"/>
    </row>
    <row r="37" spans="1:18" ht="21" hidden="1" outlineLevel="1" x14ac:dyDescent="0.25">
      <c r="B37" s="129" t="s">
        <v>62</v>
      </c>
      <c r="C37" s="130"/>
      <c r="D37" s="130"/>
      <c r="E37" s="19" t="s">
        <v>6</v>
      </c>
      <c r="F37" s="19" t="s">
        <v>6</v>
      </c>
      <c r="G37" s="19" t="s">
        <v>6</v>
      </c>
      <c r="H37" s="19" t="s">
        <v>6</v>
      </c>
      <c r="I37" s="19" t="s">
        <v>6</v>
      </c>
      <c r="J37" s="19" t="s">
        <v>6</v>
      </c>
      <c r="K37" s="19" t="s">
        <v>6</v>
      </c>
      <c r="L37" s="56" t="s">
        <v>7</v>
      </c>
      <c r="M37" s="56" t="s">
        <v>7</v>
      </c>
      <c r="N37" s="56" t="s">
        <v>7</v>
      </c>
    </row>
    <row r="38" spans="1:18" ht="45.75" hidden="1" outlineLevel="1" thickBot="1" x14ac:dyDescent="0.3">
      <c r="B38" s="20" t="s">
        <v>8</v>
      </c>
      <c r="C38" s="21" t="s">
        <v>9</v>
      </c>
      <c r="D38" s="21" t="s">
        <v>10</v>
      </c>
      <c r="E38" s="23" t="s">
        <v>25</v>
      </c>
      <c r="F38" s="23" t="s">
        <v>26</v>
      </c>
      <c r="G38" s="23" t="s">
        <v>27</v>
      </c>
      <c r="H38" s="23" t="s">
        <v>28</v>
      </c>
      <c r="I38" s="23" t="s">
        <v>29</v>
      </c>
      <c r="J38" s="23" t="s">
        <v>30</v>
      </c>
      <c r="K38" s="23" t="s">
        <v>31</v>
      </c>
      <c r="L38" s="22" t="s">
        <v>65</v>
      </c>
      <c r="M38" s="22" t="s">
        <v>66</v>
      </c>
      <c r="N38" s="24"/>
    </row>
    <row r="39" spans="1:18" hidden="1" outlineLevel="1" x14ac:dyDescent="0.25">
      <c r="B39" s="50"/>
      <c r="C39" s="51"/>
      <c r="D39" s="48"/>
      <c r="E39" s="49" t="s">
        <v>25</v>
      </c>
      <c r="F39" s="49" t="s">
        <v>26</v>
      </c>
      <c r="G39" s="49" t="s">
        <v>27</v>
      </c>
      <c r="H39" s="49" t="s">
        <v>28</v>
      </c>
      <c r="I39" s="49" t="s">
        <v>29</v>
      </c>
      <c r="J39" s="49" t="s">
        <v>30</v>
      </c>
      <c r="K39" s="49" t="s">
        <v>31</v>
      </c>
      <c r="L39" s="26"/>
      <c r="M39" s="26"/>
      <c r="N39" s="27"/>
    </row>
    <row r="40" spans="1:18" hidden="1" outlineLevel="1" x14ac:dyDescent="0.25">
      <c r="B40" s="52"/>
      <c r="C40" s="53"/>
      <c r="D40" s="47"/>
      <c r="E40" s="47" t="s">
        <v>32</v>
      </c>
      <c r="F40" s="47" t="s">
        <v>32</v>
      </c>
      <c r="G40" s="47" t="s">
        <v>32</v>
      </c>
      <c r="H40" s="47" t="s">
        <v>32</v>
      </c>
      <c r="I40" s="47" t="s">
        <v>32</v>
      </c>
      <c r="J40" s="47" t="s">
        <v>32</v>
      </c>
      <c r="K40" s="47" t="s">
        <v>32</v>
      </c>
      <c r="L40" s="26"/>
      <c r="M40" s="26"/>
      <c r="N40" s="27"/>
    </row>
    <row r="41" spans="1:18" hidden="1" outlineLevel="1" x14ac:dyDescent="0.25">
      <c r="B41" s="25" t="s">
        <v>11</v>
      </c>
      <c r="C41" s="26"/>
      <c r="D41" s="26"/>
      <c r="E41" s="26"/>
      <c r="F41" s="26"/>
      <c r="G41" s="26"/>
      <c r="H41" s="26"/>
      <c r="I41" s="26"/>
      <c r="J41" s="26"/>
      <c r="K41" s="26"/>
      <c r="L41" s="26"/>
      <c r="M41" s="26"/>
      <c r="N41" s="27"/>
    </row>
    <row r="42" spans="1:18" hidden="1" outlineLevel="1" x14ac:dyDescent="0.25">
      <c r="A42" s="31">
        <v>16</v>
      </c>
      <c r="B42" s="32" t="s">
        <v>12</v>
      </c>
      <c r="C42" s="33" t="s">
        <v>40</v>
      </c>
      <c r="D42" s="33" t="s">
        <v>13</v>
      </c>
      <c r="E42" s="63">
        <v>50000</v>
      </c>
      <c r="F42" s="63">
        <v>55000</v>
      </c>
      <c r="G42" s="63">
        <v>65000</v>
      </c>
      <c r="H42" s="63">
        <v>0</v>
      </c>
      <c r="I42" s="63">
        <v>70000</v>
      </c>
      <c r="J42" s="63">
        <v>75000</v>
      </c>
      <c r="K42" s="64"/>
      <c r="L42" s="78">
        <f>IFERROR(AVERAGE(E42:G42),0)</f>
        <v>56666.666666666664</v>
      </c>
      <c r="M42" s="79">
        <f>IFERROR(SUM(I42:J42),0)</f>
        <v>145000</v>
      </c>
      <c r="N42" s="60"/>
    </row>
    <row r="43" spans="1:18" hidden="1" outlineLevel="1" x14ac:dyDescent="0.25">
      <c r="A43" s="31">
        <v>17</v>
      </c>
      <c r="B43" s="32" t="s">
        <v>14</v>
      </c>
      <c r="C43" s="33" t="s">
        <v>41</v>
      </c>
      <c r="D43" s="33" t="s">
        <v>13</v>
      </c>
      <c r="E43" s="63">
        <v>0</v>
      </c>
      <c r="F43" s="63">
        <v>0</v>
      </c>
      <c r="G43" s="63">
        <v>0</v>
      </c>
      <c r="H43" s="63">
        <v>0</v>
      </c>
      <c r="I43" s="63">
        <v>0</v>
      </c>
      <c r="J43" s="63">
        <v>0</v>
      </c>
      <c r="K43" s="64"/>
      <c r="L43" s="78">
        <f t="shared" ref="L43:L47" si="7">IFERROR(AVERAGE(E43:G43),0)</f>
        <v>0</v>
      </c>
      <c r="M43" s="79">
        <f t="shared" ref="M43:M47" si="8">IFERROR(SUM(I43:J43),0)</f>
        <v>0</v>
      </c>
      <c r="N43" s="60"/>
    </row>
    <row r="44" spans="1:18" hidden="1" outlineLevel="1" x14ac:dyDescent="0.25">
      <c r="A44" s="31">
        <v>18</v>
      </c>
      <c r="B44" s="32" t="s">
        <v>46</v>
      </c>
      <c r="C44" s="33" t="s">
        <v>42</v>
      </c>
      <c r="D44" s="33" t="s">
        <v>13</v>
      </c>
      <c r="E44" s="63">
        <v>0</v>
      </c>
      <c r="F44" s="63">
        <v>0</v>
      </c>
      <c r="G44" s="63">
        <v>0</v>
      </c>
      <c r="H44" s="63">
        <v>0</v>
      </c>
      <c r="I44" s="63">
        <v>0</v>
      </c>
      <c r="J44" s="63">
        <v>0</v>
      </c>
      <c r="K44" s="64"/>
      <c r="L44" s="78">
        <f t="shared" si="7"/>
        <v>0</v>
      </c>
      <c r="M44" s="79">
        <f t="shared" si="8"/>
        <v>0</v>
      </c>
      <c r="N44" s="60"/>
    </row>
    <row r="45" spans="1:18" hidden="1" outlineLevel="1" x14ac:dyDescent="0.25">
      <c r="A45" s="31">
        <v>19</v>
      </c>
      <c r="B45" s="32" t="s">
        <v>47</v>
      </c>
      <c r="C45" s="33" t="s">
        <v>43</v>
      </c>
      <c r="D45" s="33" t="s">
        <v>13</v>
      </c>
      <c r="E45" s="63">
        <v>0</v>
      </c>
      <c r="F45" s="63">
        <v>0</v>
      </c>
      <c r="G45" s="63">
        <v>0</v>
      </c>
      <c r="H45" s="63">
        <v>0</v>
      </c>
      <c r="I45" s="63">
        <v>0</v>
      </c>
      <c r="J45" s="63">
        <v>0</v>
      </c>
      <c r="K45" s="64"/>
      <c r="L45" s="78">
        <f t="shared" si="7"/>
        <v>0</v>
      </c>
      <c r="M45" s="79">
        <f t="shared" si="8"/>
        <v>0</v>
      </c>
      <c r="N45" s="60"/>
    </row>
    <row r="46" spans="1:18" hidden="1" outlineLevel="1" x14ac:dyDescent="0.25">
      <c r="A46" s="31">
        <v>20</v>
      </c>
      <c r="B46" s="32" t="s">
        <v>15</v>
      </c>
      <c r="C46" s="33" t="s">
        <v>44</v>
      </c>
      <c r="D46" s="33" t="s">
        <v>13</v>
      </c>
      <c r="E46" s="63">
        <v>0</v>
      </c>
      <c r="F46" s="63">
        <v>0</v>
      </c>
      <c r="G46" s="63">
        <v>0</v>
      </c>
      <c r="H46" s="63">
        <v>0</v>
      </c>
      <c r="I46" s="63">
        <v>0</v>
      </c>
      <c r="J46" s="63">
        <v>0</v>
      </c>
      <c r="K46" s="64"/>
      <c r="L46" s="78">
        <f t="shared" si="7"/>
        <v>0</v>
      </c>
      <c r="M46" s="79">
        <f t="shared" si="8"/>
        <v>0</v>
      </c>
      <c r="N46" s="60"/>
    </row>
    <row r="47" spans="1:18" hidden="1" outlineLevel="1" x14ac:dyDescent="0.25">
      <c r="A47" s="31">
        <v>21</v>
      </c>
      <c r="B47" s="32" t="s">
        <v>48</v>
      </c>
      <c r="C47" s="33" t="s">
        <v>45</v>
      </c>
      <c r="D47" s="33" t="s">
        <v>13</v>
      </c>
      <c r="E47" s="64"/>
      <c r="F47" s="64"/>
      <c r="G47" s="64"/>
      <c r="H47" s="64"/>
      <c r="I47" s="64"/>
      <c r="J47" s="64"/>
      <c r="K47" s="64"/>
      <c r="L47" s="78">
        <f t="shared" si="7"/>
        <v>0</v>
      </c>
      <c r="M47" s="79">
        <f t="shared" si="8"/>
        <v>0</v>
      </c>
      <c r="N47" s="60"/>
    </row>
    <row r="48" spans="1:18" hidden="1" outlineLevel="1" x14ac:dyDescent="0.25">
      <c r="A48" s="31"/>
      <c r="B48" s="80" t="s">
        <v>16</v>
      </c>
      <c r="C48" s="81" t="s">
        <v>17</v>
      </c>
      <c r="D48" s="81" t="s">
        <v>18</v>
      </c>
      <c r="E48" s="82">
        <f>SUM(E42:E47)</f>
        <v>50000</v>
      </c>
      <c r="F48" s="82">
        <f t="shared" ref="F48:K48" si="9">SUM(F42:F47)</f>
        <v>55000</v>
      </c>
      <c r="G48" s="82">
        <f t="shared" si="9"/>
        <v>65000</v>
      </c>
      <c r="H48" s="82">
        <f t="shared" si="9"/>
        <v>0</v>
      </c>
      <c r="I48" s="82">
        <f t="shared" si="9"/>
        <v>70000</v>
      </c>
      <c r="J48" s="82">
        <f t="shared" si="9"/>
        <v>75000</v>
      </c>
      <c r="K48" s="82">
        <f t="shared" si="9"/>
        <v>0</v>
      </c>
      <c r="L48" s="83">
        <f t="shared" ref="L48" si="10">IFERROR(AVERAGE(E48:G48),"")</f>
        <v>56666.666666666664</v>
      </c>
      <c r="M48" s="84">
        <f>IFERROR(SUM(I48:J48),"")</f>
        <v>145000</v>
      </c>
      <c r="N48" s="85"/>
    </row>
    <row r="49" spans="1:14" hidden="1" outlineLevel="1" x14ac:dyDescent="0.25">
      <c r="A49" s="31"/>
      <c r="B49" s="29" t="s">
        <v>19</v>
      </c>
      <c r="C49" s="30"/>
      <c r="D49" s="30"/>
      <c r="E49" s="69"/>
      <c r="F49" s="69"/>
      <c r="G49" s="69"/>
      <c r="H49" s="69"/>
      <c r="I49" s="69"/>
      <c r="J49" s="69"/>
      <c r="K49" s="69"/>
      <c r="L49" s="70"/>
      <c r="M49" s="70"/>
      <c r="N49" s="71"/>
    </row>
    <row r="50" spans="1:14" hidden="1" outlineLevel="1" x14ac:dyDescent="0.25">
      <c r="A50" s="31">
        <v>23</v>
      </c>
      <c r="B50" s="32" t="s">
        <v>12</v>
      </c>
      <c r="C50" s="33" t="s">
        <v>40</v>
      </c>
      <c r="D50" s="33" t="s">
        <v>13</v>
      </c>
      <c r="E50" s="63">
        <v>0</v>
      </c>
      <c r="F50" s="63">
        <v>0</v>
      </c>
      <c r="G50" s="63">
        <v>0</v>
      </c>
      <c r="H50" s="63">
        <v>0</v>
      </c>
      <c r="I50" s="63">
        <v>0</v>
      </c>
      <c r="J50" s="63">
        <v>0</v>
      </c>
      <c r="K50" s="64"/>
      <c r="L50" s="78">
        <f>IFERROR(AVERAGE(E50:G50),0)</f>
        <v>0</v>
      </c>
      <c r="M50" s="79">
        <f>IFERROR(SUM(I50:J50),0)</f>
        <v>0</v>
      </c>
      <c r="N50" s="60"/>
    </row>
    <row r="51" spans="1:14" hidden="1" outlineLevel="1" x14ac:dyDescent="0.25">
      <c r="A51" s="31">
        <v>24</v>
      </c>
      <c r="B51" s="32" t="s">
        <v>14</v>
      </c>
      <c r="C51" s="33" t="s">
        <v>41</v>
      </c>
      <c r="D51" s="33" t="s">
        <v>13</v>
      </c>
      <c r="E51" s="63">
        <v>0</v>
      </c>
      <c r="F51" s="63">
        <v>0</v>
      </c>
      <c r="G51" s="63">
        <v>0</v>
      </c>
      <c r="H51" s="63">
        <v>0</v>
      </c>
      <c r="I51" s="63">
        <v>0</v>
      </c>
      <c r="J51" s="63">
        <v>0</v>
      </c>
      <c r="K51" s="64"/>
      <c r="L51" s="78">
        <f t="shared" ref="L51:L55" si="11">IFERROR(AVERAGE(E51:G51),0)</f>
        <v>0</v>
      </c>
      <c r="M51" s="79">
        <f t="shared" ref="M51:M55" si="12">IFERROR(SUM(I51:J51),0)</f>
        <v>0</v>
      </c>
      <c r="N51" s="60"/>
    </row>
    <row r="52" spans="1:14" hidden="1" outlineLevel="1" x14ac:dyDescent="0.25">
      <c r="A52" s="31">
        <v>25</v>
      </c>
      <c r="B52" s="32" t="s">
        <v>46</v>
      </c>
      <c r="C52" s="33" t="s">
        <v>42</v>
      </c>
      <c r="D52" s="33" t="s">
        <v>13</v>
      </c>
      <c r="E52" s="63">
        <v>25000</v>
      </c>
      <c r="F52" s="63">
        <v>30000</v>
      </c>
      <c r="G52" s="63">
        <v>35000</v>
      </c>
      <c r="H52" s="63">
        <v>2</v>
      </c>
      <c r="I52" s="63">
        <v>40000</v>
      </c>
      <c r="J52" s="63">
        <v>45000</v>
      </c>
      <c r="K52" s="64"/>
      <c r="L52" s="78">
        <f t="shared" si="11"/>
        <v>30000</v>
      </c>
      <c r="M52" s="79">
        <f t="shared" si="12"/>
        <v>85000</v>
      </c>
      <c r="N52" s="60"/>
    </row>
    <row r="53" spans="1:14" hidden="1" outlineLevel="1" x14ac:dyDescent="0.25">
      <c r="A53" s="31">
        <v>26</v>
      </c>
      <c r="B53" s="32" t="s">
        <v>47</v>
      </c>
      <c r="C53" s="33" t="s">
        <v>43</v>
      </c>
      <c r="D53" s="33" t="s">
        <v>13</v>
      </c>
      <c r="E53" s="63">
        <v>20000</v>
      </c>
      <c r="F53" s="63"/>
      <c r="G53" s="63"/>
      <c r="H53" s="63"/>
      <c r="I53" s="63"/>
      <c r="J53" s="63"/>
      <c r="K53" s="64"/>
      <c r="L53" s="78">
        <f t="shared" si="11"/>
        <v>20000</v>
      </c>
      <c r="M53" s="79">
        <f t="shared" si="12"/>
        <v>0</v>
      </c>
      <c r="N53" s="60"/>
    </row>
    <row r="54" spans="1:14" hidden="1" outlineLevel="1" x14ac:dyDescent="0.25">
      <c r="A54" s="31">
        <v>27</v>
      </c>
      <c r="B54" s="32" t="s">
        <v>15</v>
      </c>
      <c r="C54" s="33" t="s">
        <v>44</v>
      </c>
      <c r="D54" s="33" t="s">
        <v>13</v>
      </c>
      <c r="E54" s="63">
        <v>15000</v>
      </c>
      <c r="F54" s="63">
        <v>17500</v>
      </c>
      <c r="G54" s="63">
        <v>20000</v>
      </c>
      <c r="H54" s="63"/>
      <c r="I54" s="63">
        <v>22500</v>
      </c>
      <c r="J54" s="63">
        <v>25000</v>
      </c>
      <c r="K54" s="64"/>
      <c r="L54" s="78">
        <f t="shared" si="11"/>
        <v>17500</v>
      </c>
      <c r="M54" s="79">
        <f t="shared" si="12"/>
        <v>47500</v>
      </c>
      <c r="N54" s="60"/>
    </row>
    <row r="55" spans="1:14" hidden="1" outlineLevel="1" x14ac:dyDescent="0.25">
      <c r="A55" s="31">
        <v>28</v>
      </c>
      <c r="B55" s="32" t="s">
        <v>48</v>
      </c>
      <c r="C55" s="33" t="s">
        <v>45</v>
      </c>
      <c r="D55" s="33" t="s">
        <v>13</v>
      </c>
      <c r="E55" s="63">
        <v>10000</v>
      </c>
      <c r="F55" s="63">
        <v>12500</v>
      </c>
      <c r="G55" s="63">
        <v>15000</v>
      </c>
      <c r="H55" s="63"/>
      <c r="I55" s="63">
        <v>17500</v>
      </c>
      <c r="J55" s="63">
        <v>20000</v>
      </c>
      <c r="K55" s="64"/>
      <c r="L55" s="78">
        <f t="shared" si="11"/>
        <v>12500</v>
      </c>
      <c r="M55" s="79">
        <f t="shared" si="12"/>
        <v>37500</v>
      </c>
      <c r="N55" s="60"/>
    </row>
    <row r="56" spans="1:14" hidden="1" outlineLevel="1" x14ac:dyDescent="0.25">
      <c r="A56" s="31"/>
      <c r="B56" s="80" t="s">
        <v>20</v>
      </c>
      <c r="C56" s="81" t="s">
        <v>17</v>
      </c>
      <c r="D56" s="81" t="s">
        <v>18</v>
      </c>
      <c r="E56" s="82">
        <f>SUM(E50:E55)</f>
        <v>70000</v>
      </c>
      <c r="F56" s="82">
        <f t="shared" ref="F56:K56" si="13">SUM(F50:F55)</f>
        <v>60000</v>
      </c>
      <c r="G56" s="82">
        <f t="shared" si="13"/>
        <v>70000</v>
      </c>
      <c r="H56" s="82">
        <f t="shared" si="13"/>
        <v>2</v>
      </c>
      <c r="I56" s="82">
        <f t="shared" si="13"/>
        <v>80000</v>
      </c>
      <c r="J56" s="82">
        <f t="shared" si="13"/>
        <v>90000</v>
      </c>
      <c r="K56" s="82">
        <f t="shared" si="13"/>
        <v>0</v>
      </c>
      <c r="L56" s="83">
        <f t="shared" ref="L56" si="14">IFERROR(AVERAGE(E56:G56),"")</f>
        <v>66666.666666666672</v>
      </c>
      <c r="M56" s="84">
        <f>IFERROR(SUM(I56:J56),"")</f>
        <v>170000</v>
      </c>
      <c r="N56" s="85"/>
    </row>
    <row r="57" spans="1:14" hidden="1" outlineLevel="1" x14ac:dyDescent="0.25">
      <c r="A57" s="31"/>
      <c r="B57" s="25" t="s">
        <v>21</v>
      </c>
      <c r="C57" s="26"/>
      <c r="D57" s="26"/>
      <c r="E57" s="69"/>
      <c r="F57" s="69"/>
      <c r="G57" s="69"/>
      <c r="H57" s="69"/>
      <c r="I57" s="69"/>
      <c r="J57" s="69"/>
      <c r="K57" s="69"/>
      <c r="L57" s="70"/>
      <c r="M57" s="70"/>
      <c r="N57" s="71"/>
    </row>
    <row r="58" spans="1:14" ht="19.5" hidden="1" outlineLevel="1" thickBot="1" x14ac:dyDescent="0.3">
      <c r="A58" s="31">
        <v>30</v>
      </c>
      <c r="B58" s="86" t="s">
        <v>22</v>
      </c>
      <c r="C58" s="87" t="s">
        <v>17</v>
      </c>
      <c r="D58" s="87" t="s">
        <v>18</v>
      </c>
      <c r="E58" s="88">
        <f>E48+E56</f>
        <v>120000</v>
      </c>
      <c r="F58" s="88">
        <f t="shared" ref="F58:K58" si="15">F48+F56</f>
        <v>115000</v>
      </c>
      <c r="G58" s="88">
        <f t="shared" si="15"/>
        <v>135000</v>
      </c>
      <c r="H58" s="88">
        <f t="shared" si="15"/>
        <v>2</v>
      </c>
      <c r="I58" s="88">
        <f t="shared" si="15"/>
        <v>150000</v>
      </c>
      <c r="J58" s="88">
        <f t="shared" si="15"/>
        <v>165000</v>
      </c>
      <c r="K58" s="88">
        <f t="shared" si="15"/>
        <v>0</v>
      </c>
      <c r="L58" s="89">
        <f>L48+L56</f>
        <v>123333.33333333334</v>
      </c>
      <c r="M58" s="89">
        <f>M48+M56</f>
        <v>315000</v>
      </c>
      <c r="N58" s="90">
        <f>N48+N56</f>
        <v>0</v>
      </c>
    </row>
    <row r="59" spans="1:14" hidden="1" outlineLevel="1" x14ac:dyDescent="0.25"/>
    <row r="60" spans="1:14" hidden="1" outlineLevel="1" x14ac:dyDescent="0.25"/>
    <row r="61" spans="1:14" hidden="1" outlineLevel="1" x14ac:dyDescent="0.3">
      <c r="A61" s="11"/>
      <c r="B61" s="10"/>
      <c r="C61" s="10"/>
      <c r="D61" s="10"/>
      <c r="E61" s="16" t="s">
        <v>2</v>
      </c>
      <c r="F61" s="16" t="s">
        <v>3</v>
      </c>
      <c r="G61" s="16" t="s">
        <v>4</v>
      </c>
      <c r="H61" s="16" t="s">
        <v>5</v>
      </c>
      <c r="I61" s="16" t="s">
        <v>33</v>
      </c>
      <c r="J61" s="16" t="s">
        <v>34</v>
      </c>
      <c r="K61" s="16" t="s">
        <v>35</v>
      </c>
      <c r="L61" s="16" t="s">
        <v>36</v>
      </c>
      <c r="M61" s="16" t="s">
        <v>37</v>
      </c>
      <c r="N61" s="16" t="s">
        <v>38</v>
      </c>
    </row>
    <row r="62" spans="1:14" ht="21" hidden="1" outlineLevel="1" x14ac:dyDescent="0.25">
      <c r="B62" s="129" t="s">
        <v>63</v>
      </c>
      <c r="C62" s="130"/>
      <c r="D62" s="130"/>
      <c r="E62" s="56" t="s">
        <v>7</v>
      </c>
      <c r="F62" s="56" t="s">
        <v>7</v>
      </c>
      <c r="G62" s="56" t="s">
        <v>7</v>
      </c>
      <c r="H62" s="56" t="s">
        <v>7</v>
      </c>
      <c r="I62" s="56" t="s">
        <v>7</v>
      </c>
      <c r="J62" s="56" t="s">
        <v>7</v>
      </c>
      <c r="K62" s="56" t="s">
        <v>7</v>
      </c>
      <c r="L62" s="56" t="s">
        <v>7</v>
      </c>
      <c r="M62" s="56" t="s">
        <v>7</v>
      </c>
      <c r="N62" s="56" t="s">
        <v>7</v>
      </c>
    </row>
    <row r="63" spans="1:14" ht="75.75" hidden="1" outlineLevel="1" thickBot="1" x14ac:dyDescent="0.3">
      <c r="B63" s="20" t="s">
        <v>8</v>
      </c>
      <c r="C63" s="21" t="s">
        <v>9</v>
      </c>
      <c r="D63" s="21" t="s">
        <v>10</v>
      </c>
      <c r="E63" s="23" t="s">
        <v>25</v>
      </c>
      <c r="F63" s="23" t="s">
        <v>26</v>
      </c>
      <c r="G63" s="23" t="s">
        <v>27</v>
      </c>
      <c r="H63" s="23" t="s">
        <v>28</v>
      </c>
      <c r="I63" s="23" t="s">
        <v>29</v>
      </c>
      <c r="J63" s="23" t="s">
        <v>30</v>
      </c>
      <c r="K63" s="23" t="s">
        <v>31</v>
      </c>
      <c r="L63" s="22" t="s">
        <v>49</v>
      </c>
      <c r="M63" s="22" t="s">
        <v>50</v>
      </c>
      <c r="N63" s="23" t="s">
        <v>51</v>
      </c>
    </row>
    <row r="64" spans="1:14" hidden="1" outlineLevel="1" x14ac:dyDescent="0.25">
      <c r="B64" s="50"/>
      <c r="C64" s="51"/>
      <c r="D64" s="48"/>
      <c r="E64" s="49" t="s">
        <v>25</v>
      </c>
      <c r="F64" s="49" t="s">
        <v>26</v>
      </c>
      <c r="G64" s="49" t="s">
        <v>27</v>
      </c>
      <c r="H64" s="49" t="s">
        <v>28</v>
      </c>
      <c r="I64" s="49" t="s">
        <v>29</v>
      </c>
      <c r="J64" s="49" t="s">
        <v>30</v>
      </c>
      <c r="K64" s="49" t="s">
        <v>31</v>
      </c>
      <c r="L64" s="26"/>
      <c r="M64" s="26"/>
      <c r="N64" s="27"/>
    </row>
    <row r="65" spans="1:14" hidden="1" outlineLevel="1" x14ac:dyDescent="0.25">
      <c r="B65" s="52"/>
      <c r="C65" s="53"/>
      <c r="D65" s="47"/>
      <c r="E65" s="47" t="s">
        <v>32</v>
      </c>
      <c r="F65" s="47" t="s">
        <v>32</v>
      </c>
      <c r="G65" s="47" t="s">
        <v>32</v>
      </c>
      <c r="H65" s="47" t="s">
        <v>32</v>
      </c>
      <c r="I65" s="47" t="s">
        <v>32</v>
      </c>
      <c r="J65" s="47" t="s">
        <v>32</v>
      </c>
      <c r="K65" s="47" t="s">
        <v>32</v>
      </c>
      <c r="L65" s="26"/>
      <c r="M65" s="26"/>
      <c r="N65" s="27"/>
    </row>
    <row r="66" spans="1:14" hidden="1" outlineLevel="1" x14ac:dyDescent="0.25">
      <c r="B66" s="25" t="s">
        <v>11</v>
      </c>
      <c r="C66" s="26"/>
      <c r="D66" s="26"/>
      <c r="E66" s="26"/>
      <c r="F66" s="26"/>
      <c r="G66" s="26"/>
      <c r="H66" s="26"/>
      <c r="I66" s="26"/>
      <c r="J66" s="26"/>
      <c r="K66" s="26"/>
      <c r="L66" s="26"/>
      <c r="M66" s="26"/>
      <c r="N66" s="27"/>
    </row>
    <row r="67" spans="1:14" hidden="1" outlineLevel="1" x14ac:dyDescent="0.25">
      <c r="A67" s="31">
        <v>16</v>
      </c>
      <c r="B67" s="32" t="s">
        <v>12</v>
      </c>
      <c r="C67" s="33" t="s">
        <v>40</v>
      </c>
      <c r="D67" s="33" t="s">
        <v>13</v>
      </c>
      <c r="E67" s="68" t="e">
        <f>E42*#REF!</f>
        <v>#REF!</v>
      </c>
      <c r="F67" s="68" t="e">
        <f>F42*#REF!</f>
        <v>#REF!</v>
      </c>
      <c r="G67" s="68" t="e">
        <f>G42*#REF!</f>
        <v>#REF!</v>
      </c>
      <c r="H67" s="68" t="e">
        <f>H42*#REF!</f>
        <v>#REF!</v>
      </c>
      <c r="I67" s="68" t="e">
        <f>I42*#REF!</f>
        <v>#REF!</v>
      </c>
      <c r="J67" s="68" t="e">
        <f>J42*#REF!</f>
        <v>#REF!</v>
      </c>
      <c r="K67" s="64"/>
      <c r="L67" s="65" t="str">
        <f>IFERROR(AVERAGE(E67:G67),"")</f>
        <v/>
      </c>
      <c r="M67" s="66" t="str">
        <f t="shared" ref="M67:M72" si="16">IFERROR(SUM(I67:J67),"")</f>
        <v/>
      </c>
      <c r="N67" s="67" t="e">
        <f>M67-(L67*2)</f>
        <v>#VALUE!</v>
      </c>
    </row>
    <row r="68" spans="1:14" hidden="1" outlineLevel="1" x14ac:dyDescent="0.25">
      <c r="A68" s="31">
        <v>17</v>
      </c>
      <c r="B68" s="32" t="s">
        <v>14</v>
      </c>
      <c r="C68" s="33" t="s">
        <v>41</v>
      </c>
      <c r="D68" s="33" t="s">
        <v>13</v>
      </c>
      <c r="E68" s="68"/>
      <c r="F68" s="68"/>
      <c r="G68" s="68"/>
      <c r="H68" s="68"/>
      <c r="I68" s="68">
        <v>0</v>
      </c>
      <c r="J68" s="68"/>
      <c r="K68" s="64"/>
      <c r="L68" s="65" t="str">
        <f t="shared" ref="L68:L73" si="17">IFERROR(AVERAGE(E68:G68),"")</f>
        <v/>
      </c>
      <c r="M68" s="66">
        <f t="shared" si="16"/>
        <v>0</v>
      </c>
      <c r="N68" s="67">
        <f>SUM(L68:M68)</f>
        <v>0</v>
      </c>
    </row>
    <row r="69" spans="1:14" hidden="1" outlineLevel="1" x14ac:dyDescent="0.25">
      <c r="A69" s="31">
        <v>18</v>
      </c>
      <c r="B69" s="32" t="s">
        <v>46</v>
      </c>
      <c r="C69" s="33" t="s">
        <v>42</v>
      </c>
      <c r="D69" s="33" t="s">
        <v>13</v>
      </c>
      <c r="E69" s="68"/>
      <c r="F69" s="68"/>
      <c r="G69" s="68"/>
      <c r="H69" s="68"/>
      <c r="I69" s="68"/>
      <c r="J69" s="68"/>
      <c r="K69" s="64"/>
      <c r="L69" s="65" t="str">
        <f t="shared" si="17"/>
        <v/>
      </c>
      <c r="M69" s="66">
        <f t="shared" si="16"/>
        <v>0</v>
      </c>
      <c r="N69" s="67">
        <f t="shared" ref="N69:N72" si="18">SUM(L69:M69)</f>
        <v>0</v>
      </c>
    </row>
    <row r="70" spans="1:14" hidden="1" outlineLevel="1" x14ac:dyDescent="0.25">
      <c r="A70" s="31">
        <v>19</v>
      </c>
      <c r="B70" s="32" t="s">
        <v>47</v>
      </c>
      <c r="C70" s="33" t="s">
        <v>43</v>
      </c>
      <c r="D70" s="33" t="s">
        <v>13</v>
      </c>
      <c r="E70" s="68"/>
      <c r="F70" s="68"/>
      <c r="G70" s="68"/>
      <c r="H70" s="68"/>
      <c r="I70" s="68"/>
      <c r="J70" s="68"/>
      <c r="K70" s="64"/>
      <c r="L70" s="65" t="str">
        <f t="shared" si="17"/>
        <v/>
      </c>
      <c r="M70" s="66">
        <f t="shared" si="16"/>
        <v>0</v>
      </c>
      <c r="N70" s="67">
        <f t="shared" si="18"/>
        <v>0</v>
      </c>
    </row>
    <row r="71" spans="1:14" hidden="1" outlineLevel="1" x14ac:dyDescent="0.25">
      <c r="A71" s="31">
        <v>20</v>
      </c>
      <c r="B71" s="32" t="s">
        <v>15</v>
      </c>
      <c r="C71" s="33" t="s">
        <v>44</v>
      </c>
      <c r="D71" s="33" t="s">
        <v>13</v>
      </c>
      <c r="E71" s="68"/>
      <c r="F71" s="68"/>
      <c r="G71" s="68"/>
      <c r="H71" s="68"/>
      <c r="I71" s="68"/>
      <c r="J71" s="68"/>
      <c r="K71" s="64"/>
      <c r="L71" s="65" t="str">
        <f t="shared" si="17"/>
        <v/>
      </c>
      <c r="M71" s="66">
        <f t="shared" si="16"/>
        <v>0</v>
      </c>
      <c r="N71" s="67">
        <f t="shared" si="18"/>
        <v>0</v>
      </c>
    </row>
    <row r="72" spans="1:14" hidden="1" outlineLevel="1" x14ac:dyDescent="0.25">
      <c r="A72" s="31">
        <v>21</v>
      </c>
      <c r="B72" s="32" t="s">
        <v>48</v>
      </c>
      <c r="C72" s="33" t="s">
        <v>45</v>
      </c>
      <c r="D72" s="33" t="s">
        <v>13</v>
      </c>
      <c r="E72" s="64"/>
      <c r="F72" s="64"/>
      <c r="G72" s="64"/>
      <c r="H72" s="64"/>
      <c r="I72" s="64"/>
      <c r="J72" s="64"/>
      <c r="K72" s="64"/>
      <c r="L72" s="65" t="str">
        <f t="shared" si="17"/>
        <v/>
      </c>
      <c r="M72" s="66">
        <f t="shared" si="16"/>
        <v>0</v>
      </c>
      <c r="N72" s="67">
        <f t="shared" si="18"/>
        <v>0</v>
      </c>
    </row>
    <row r="73" spans="1:14" hidden="1" outlineLevel="1" x14ac:dyDescent="0.25">
      <c r="A73" s="31">
        <v>22</v>
      </c>
      <c r="B73" s="32" t="s">
        <v>16</v>
      </c>
      <c r="C73" s="36" t="s">
        <v>17</v>
      </c>
      <c r="D73" s="36" t="s">
        <v>18</v>
      </c>
      <c r="E73" s="68" t="e">
        <f>SUM(E67:E72)</f>
        <v>#REF!</v>
      </c>
      <c r="F73" s="68" t="e">
        <f t="shared" ref="F73:K73" si="19">SUM(F67:F72)</f>
        <v>#REF!</v>
      </c>
      <c r="G73" s="68" t="e">
        <f t="shared" si="19"/>
        <v>#REF!</v>
      </c>
      <c r="H73" s="68" t="e">
        <f t="shared" si="19"/>
        <v>#REF!</v>
      </c>
      <c r="I73" s="68" t="e">
        <f t="shared" si="19"/>
        <v>#REF!</v>
      </c>
      <c r="J73" s="68" t="e">
        <f t="shared" si="19"/>
        <v>#REF!</v>
      </c>
      <c r="K73" s="68">
        <f t="shared" si="19"/>
        <v>0</v>
      </c>
      <c r="L73" s="65" t="str">
        <f t="shared" si="17"/>
        <v/>
      </c>
      <c r="M73" s="66" t="str">
        <f>IFERROR(SUM(I73:J73),"")</f>
        <v/>
      </c>
      <c r="N73" s="67" t="e">
        <f>SUM(N67:N71)</f>
        <v>#VALUE!</v>
      </c>
    </row>
    <row r="74" spans="1:14" hidden="1" outlineLevel="1" x14ac:dyDescent="0.25">
      <c r="A74" s="31"/>
      <c r="B74" s="29" t="s">
        <v>19</v>
      </c>
      <c r="C74" s="30"/>
      <c r="D74" s="30"/>
      <c r="E74" s="69"/>
      <c r="F74" s="69"/>
      <c r="G74" s="69"/>
      <c r="H74" s="69"/>
      <c r="I74" s="69"/>
      <c r="J74" s="69"/>
      <c r="K74" s="69"/>
      <c r="L74" s="70"/>
      <c r="M74" s="70"/>
      <c r="N74" s="71"/>
    </row>
    <row r="75" spans="1:14" hidden="1" outlineLevel="1" x14ac:dyDescent="0.25">
      <c r="A75" s="31">
        <v>23</v>
      </c>
      <c r="B75" s="32" t="s">
        <v>12</v>
      </c>
      <c r="C75" s="33" t="s">
        <v>40</v>
      </c>
      <c r="D75" s="33" t="s">
        <v>13</v>
      </c>
      <c r="E75" s="68">
        <v>0</v>
      </c>
      <c r="F75" s="68">
        <v>0</v>
      </c>
      <c r="G75" s="68">
        <v>0</v>
      </c>
      <c r="H75" s="68">
        <v>2</v>
      </c>
      <c r="I75" s="68">
        <v>0</v>
      </c>
      <c r="J75" s="68">
        <v>0</v>
      </c>
      <c r="K75" s="64"/>
      <c r="L75" s="65">
        <f>IFERROR(AVERAGE(E75:G75),"")</f>
        <v>0</v>
      </c>
      <c r="M75" s="66">
        <f t="shared" ref="M75:M80" si="20">IFERROR(SUM(I75:J75),"")</f>
        <v>0</v>
      </c>
      <c r="N75" s="67">
        <f>M75-(L75*2)</f>
        <v>0</v>
      </c>
    </row>
    <row r="76" spans="1:14" hidden="1" outlineLevel="1" x14ac:dyDescent="0.25">
      <c r="A76" s="31">
        <v>24</v>
      </c>
      <c r="B76" s="32" t="s">
        <v>14</v>
      </c>
      <c r="C76" s="33" t="s">
        <v>41</v>
      </c>
      <c r="D76" s="33" t="s">
        <v>13</v>
      </c>
      <c r="E76" s="68">
        <v>0</v>
      </c>
      <c r="F76" s="68">
        <v>0</v>
      </c>
      <c r="G76" s="68">
        <v>0</v>
      </c>
      <c r="H76" s="68">
        <v>2</v>
      </c>
      <c r="I76" s="68">
        <v>0</v>
      </c>
      <c r="J76" s="68">
        <v>0</v>
      </c>
      <c r="K76" s="64"/>
      <c r="L76" s="65">
        <f t="shared" ref="L76:L81" si="21">IFERROR(AVERAGE(E76:G76),"")</f>
        <v>0</v>
      </c>
      <c r="M76" s="66">
        <f t="shared" si="20"/>
        <v>0</v>
      </c>
      <c r="N76" s="67">
        <f>SUM(L76:M76)</f>
        <v>0</v>
      </c>
    </row>
    <row r="77" spans="1:14" hidden="1" outlineLevel="1" x14ac:dyDescent="0.25">
      <c r="A77" s="31">
        <v>25</v>
      </c>
      <c r="B77" s="32" t="s">
        <v>46</v>
      </c>
      <c r="C77" s="33" t="s">
        <v>42</v>
      </c>
      <c r="D77" s="33" t="s">
        <v>13</v>
      </c>
      <c r="E77" s="68">
        <v>100</v>
      </c>
      <c r="F77" s="68">
        <v>100</v>
      </c>
      <c r="G77" s="68">
        <v>100</v>
      </c>
      <c r="H77" s="68">
        <v>2</v>
      </c>
      <c r="I77" s="68">
        <v>150</v>
      </c>
      <c r="J77" s="68">
        <v>0</v>
      </c>
      <c r="K77" s="64"/>
      <c r="L77" s="65">
        <f t="shared" si="21"/>
        <v>100</v>
      </c>
      <c r="M77" s="66">
        <f t="shared" si="20"/>
        <v>150</v>
      </c>
      <c r="N77" s="67">
        <f t="shared" ref="N77:N80" si="22">SUM(L77:M77)</f>
        <v>250</v>
      </c>
    </row>
    <row r="78" spans="1:14" hidden="1" outlineLevel="1" x14ac:dyDescent="0.25">
      <c r="A78" s="31">
        <v>26</v>
      </c>
      <c r="B78" s="32" t="s">
        <v>47</v>
      </c>
      <c r="C78" s="33" t="s">
        <v>43</v>
      </c>
      <c r="D78" s="33" t="s">
        <v>13</v>
      </c>
      <c r="E78" s="68">
        <v>100</v>
      </c>
      <c r="F78" s="68">
        <v>100</v>
      </c>
      <c r="G78" s="68">
        <v>100</v>
      </c>
      <c r="H78" s="68">
        <v>2</v>
      </c>
      <c r="I78" s="68">
        <v>150</v>
      </c>
      <c r="J78" s="68">
        <v>0</v>
      </c>
      <c r="K78" s="64"/>
      <c r="L78" s="65">
        <f t="shared" si="21"/>
        <v>100</v>
      </c>
      <c r="M78" s="66">
        <f t="shared" si="20"/>
        <v>150</v>
      </c>
      <c r="N78" s="67">
        <f t="shared" si="22"/>
        <v>250</v>
      </c>
    </row>
    <row r="79" spans="1:14" hidden="1" outlineLevel="1" x14ac:dyDescent="0.25">
      <c r="A79" s="31">
        <v>27</v>
      </c>
      <c r="B79" s="32" t="s">
        <v>15</v>
      </c>
      <c r="C79" s="33" t="s">
        <v>44</v>
      </c>
      <c r="D79" s="33" t="s">
        <v>13</v>
      </c>
      <c r="E79" s="68">
        <v>100</v>
      </c>
      <c r="F79" s="68">
        <v>100</v>
      </c>
      <c r="G79" s="68">
        <v>100</v>
      </c>
      <c r="H79" s="68">
        <v>2</v>
      </c>
      <c r="I79" s="68">
        <v>150</v>
      </c>
      <c r="J79" s="68">
        <v>150</v>
      </c>
      <c r="K79" s="64"/>
      <c r="L79" s="65">
        <f t="shared" si="21"/>
        <v>100</v>
      </c>
      <c r="M79" s="66">
        <f t="shared" si="20"/>
        <v>300</v>
      </c>
      <c r="N79" s="67">
        <f t="shared" si="22"/>
        <v>400</v>
      </c>
    </row>
    <row r="80" spans="1:14" hidden="1" outlineLevel="1" x14ac:dyDescent="0.25">
      <c r="A80" s="31">
        <v>28</v>
      </c>
      <c r="B80" s="32" t="s">
        <v>48</v>
      </c>
      <c r="C80" s="33" t="s">
        <v>45</v>
      </c>
      <c r="D80" s="33" t="s">
        <v>13</v>
      </c>
      <c r="E80" s="68">
        <v>100</v>
      </c>
      <c r="F80" s="68">
        <v>100</v>
      </c>
      <c r="G80" s="68">
        <v>100</v>
      </c>
      <c r="H80" s="68">
        <v>2</v>
      </c>
      <c r="I80" s="68">
        <v>150</v>
      </c>
      <c r="J80" s="68">
        <v>150</v>
      </c>
      <c r="K80" s="64"/>
      <c r="L80" s="65">
        <f t="shared" si="21"/>
        <v>100</v>
      </c>
      <c r="M80" s="66">
        <f t="shared" si="20"/>
        <v>300</v>
      </c>
      <c r="N80" s="67">
        <f t="shared" si="22"/>
        <v>400</v>
      </c>
    </row>
    <row r="81" spans="1:14" hidden="1" outlineLevel="1" x14ac:dyDescent="0.25">
      <c r="A81" s="31">
        <v>29</v>
      </c>
      <c r="B81" s="32" t="s">
        <v>20</v>
      </c>
      <c r="C81" s="36" t="s">
        <v>17</v>
      </c>
      <c r="D81" s="36" t="s">
        <v>18</v>
      </c>
      <c r="E81" s="68">
        <f>SUM(E75:E80)</f>
        <v>400</v>
      </c>
      <c r="F81" s="68">
        <f t="shared" ref="F81:K81" si="23">SUM(F75:F80)</f>
        <v>400</v>
      </c>
      <c r="G81" s="68">
        <f t="shared" si="23"/>
        <v>400</v>
      </c>
      <c r="H81" s="68">
        <f t="shared" si="23"/>
        <v>12</v>
      </c>
      <c r="I81" s="68">
        <f t="shared" si="23"/>
        <v>600</v>
      </c>
      <c r="J81" s="68">
        <f t="shared" si="23"/>
        <v>300</v>
      </c>
      <c r="K81" s="68">
        <f t="shared" si="23"/>
        <v>0</v>
      </c>
      <c r="L81" s="65">
        <f t="shared" si="21"/>
        <v>400</v>
      </c>
      <c r="M81" s="66">
        <f>IFERROR(SUM(I81:J81),"")</f>
        <v>900</v>
      </c>
      <c r="N81" s="67">
        <f>SUM(N75:N79)</f>
        <v>900</v>
      </c>
    </row>
    <row r="82" spans="1:14" hidden="1" outlineLevel="1" x14ac:dyDescent="0.25">
      <c r="A82" s="31"/>
      <c r="B82" s="25" t="s">
        <v>21</v>
      </c>
      <c r="C82" s="26"/>
      <c r="D82" s="26"/>
      <c r="E82" s="69"/>
      <c r="F82" s="69"/>
      <c r="G82" s="69"/>
      <c r="H82" s="69"/>
      <c r="I82" s="69"/>
      <c r="J82" s="69"/>
      <c r="K82" s="69"/>
      <c r="L82" s="70"/>
      <c r="M82" s="70"/>
      <c r="N82" s="71"/>
    </row>
    <row r="83" spans="1:14" ht="19.5" hidden="1" outlineLevel="1" thickBot="1" x14ac:dyDescent="0.3">
      <c r="A83" s="31">
        <v>30</v>
      </c>
      <c r="B83" s="42" t="s">
        <v>22</v>
      </c>
      <c r="C83" s="43" t="s">
        <v>17</v>
      </c>
      <c r="D83" s="43" t="s">
        <v>18</v>
      </c>
      <c r="E83" s="72" t="e">
        <f>E73+E81</f>
        <v>#REF!</v>
      </c>
      <c r="F83" s="72" t="e">
        <f t="shared" ref="F83:K83" si="24">F73+F81</f>
        <v>#REF!</v>
      </c>
      <c r="G83" s="72" t="e">
        <f t="shared" si="24"/>
        <v>#REF!</v>
      </c>
      <c r="H83" s="72" t="e">
        <f t="shared" si="24"/>
        <v>#REF!</v>
      </c>
      <c r="I83" s="72" t="e">
        <f t="shared" si="24"/>
        <v>#REF!</v>
      </c>
      <c r="J83" s="72" t="e">
        <f t="shared" si="24"/>
        <v>#REF!</v>
      </c>
      <c r="K83" s="72">
        <f t="shared" si="24"/>
        <v>0</v>
      </c>
      <c r="L83" s="73" t="e">
        <f>L73+L81</f>
        <v>#VALUE!</v>
      </c>
      <c r="M83" s="73" t="e">
        <f>M73+M81</f>
        <v>#VALUE!</v>
      </c>
      <c r="N83" s="74" t="e">
        <f>N73+N81</f>
        <v>#VALUE!</v>
      </c>
    </row>
    <row r="84" spans="1:14" hidden="1" outlineLevel="1" x14ac:dyDescent="0.25"/>
    <row r="85" spans="1:14" collapsed="1" x14ac:dyDescent="0.25"/>
  </sheetData>
  <mergeCells count="9">
    <mergeCell ref="A3:G3"/>
    <mergeCell ref="B37:D37"/>
    <mergeCell ref="B62:D62"/>
    <mergeCell ref="F4:N4"/>
    <mergeCell ref="F5:N5"/>
    <mergeCell ref="F6:N6"/>
    <mergeCell ref="F7:N7"/>
    <mergeCell ref="F8:N9"/>
    <mergeCell ref="B20:D20"/>
  </mergeCell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3" operator="equal" id="{A0EBFCD0-DA9F-4BBE-A54E-4BF4F6EAC4AA}">
            <xm:f>UTILITY!$B$2</xm:f>
            <x14:dxf>
              <font>
                <color rgb="FF006100"/>
              </font>
              <fill>
                <patternFill>
                  <bgColor rgb="FFC6EFCE"/>
                </patternFill>
              </fill>
            </x14:dxf>
          </x14:cfRule>
          <x14:cfRule type="cellIs" priority="4" operator="equal" id="{DA9D3C33-BFE8-49AB-AB4A-54506860EF05}">
            <xm:f>UTILITY!$B$3</xm:f>
            <x14:dxf>
              <font>
                <color rgb="FF9C0006"/>
              </font>
              <fill>
                <patternFill>
                  <bgColor rgb="FFFFC7CE"/>
                </patternFill>
              </fill>
            </x14:dxf>
          </x14:cfRule>
          <xm:sqref>N42:N48</xm:sqref>
        </x14:conditionalFormatting>
        <x14:conditionalFormatting xmlns:xm="http://schemas.microsoft.com/office/excel/2006/main">
          <x14:cfRule type="cellIs" priority="1" operator="equal" id="{060B2860-3B18-4BFB-9BCE-CAACD6F72FF0}">
            <xm:f>UTILITY!$B$2</xm:f>
            <x14:dxf>
              <font>
                <color rgb="FF006100"/>
              </font>
              <fill>
                <patternFill>
                  <bgColor rgb="FFC6EFCE"/>
                </patternFill>
              </fill>
            </x14:dxf>
          </x14:cfRule>
          <x14:cfRule type="cellIs" priority="2" operator="equal" id="{900CDD52-9D23-4A35-AD63-1A408AE41DC8}">
            <xm:f>UTILITY!$B$3</xm:f>
            <x14:dxf>
              <font>
                <color rgb="FF9C0006"/>
              </font>
              <fill>
                <patternFill>
                  <bgColor rgb="FFFFC7CE"/>
                </patternFill>
              </fill>
            </x14:dxf>
          </x14:cfRule>
          <xm:sqref>N50:N56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54578-F8E3-4005-9672-B86725650E1E}">
  <dimension ref="A1:S92"/>
  <sheetViews>
    <sheetView topLeftCell="A5" zoomScaleNormal="100" workbookViewId="0">
      <selection activeCell="B41" sqref="B41"/>
    </sheetView>
  </sheetViews>
  <sheetFormatPr defaultRowHeight="18.75" outlineLevelRow="1" x14ac:dyDescent="0.25"/>
  <cols>
    <col min="1" max="1" width="8" style="18" customWidth="1"/>
    <col min="2" max="2" width="29.28515625" customWidth="1"/>
    <col min="3" max="3" width="39.28515625" customWidth="1"/>
    <col min="4" max="11" width="14.7109375" customWidth="1"/>
    <col min="12" max="14" width="13.42578125" customWidth="1"/>
    <col min="15" max="15" width="15.5703125" customWidth="1"/>
    <col min="16" max="16" width="3.28515625" customWidth="1"/>
    <col min="17" max="17" width="21.140625" customWidth="1"/>
    <col min="18" max="18" width="21.42578125" customWidth="1"/>
    <col min="19" max="19" width="5.85546875" customWidth="1"/>
  </cols>
  <sheetData>
    <row r="1" spans="1:19" ht="28.5" x14ac:dyDescent="0.25">
      <c r="A1" s="1" t="s">
        <v>71</v>
      </c>
      <c r="B1" s="2"/>
      <c r="C1" s="3"/>
      <c r="D1" s="3"/>
      <c r="E1" s="3"/>
      <c r="F1" s="3"/>
      <c r="G1" s="3"/>
      <c r="H1" s="3"/>
      <c r="I1" s="3"/>
      <c r="J1" s="3"/>
      <c r="K1" s="3"/>
      <c r="L1" s="3"/>
      <c r="M1" s="4"/>
      <c r="N1" s="4"/>
      <c r="O1" s="4"/>
      <c r="P1" s="4"/>
      <c r="Q1" s="4"/>
      <c r="R1" s="4"/>
      <c r="S1" s="4"/>
    </row>
    <row r="2" spans="1:19" ht="21" x14ac:dyDescent="0.25">
      <c r="A2" s="5" t="s">
        <v>61</v>
      </c>
      <c r="B2" s="6"/>
      <c r="C2" s="7"/>
      <c r="D2" s="7"/>
      <c r="E2" s="7"/>
      <c r="F2" s="7"/>
      <c r="G2" s="7"/>
      <c r="H2" s="7"/>
      <c r="I2" s="7"/>
      <c r="J2" s="7"/>
      <c r="K2" s="7"/>
      <c r="L2" s="7"/>
      <c r="M2" s="8"/>
      <c r="N2" s="8"/>
      <c r="O2" s="8"/>
      <c r="P2" s="8"/>
      <c r="Q2" s="8"/>
      <c r="R2" s="8"/>
      <c r="S2" s="8"/>
    </row>
    <row r="3" spans="1:19" s="13" customFormat="1" ht="50.25" customHeight="1" x14ac:dyDescent="0.2">
      <c r="A3" s="9"/>
      <c r="B3" s="10" t="s">
        <v>0</v>
      </c>
      <c r="C3" s="101" t="s">
        <v>80</v>
      </c>
      <c r="D3" s="11"/>
      <c r="E3" s="76" t="s">
        <v>57</v>
      </c>
      <c r="F3" s="131" t="s">
        <v>81</v>
      </c>
      <c r="G3" s="131"/>
      <c r="H3" s="131"/>
      <c r="I3" s="131"/>
      <c r="J3" s="131"/>
      <c r="K3" s="131"/>
      <c r="L3" s="131"/>
      <c r="M3" s="131"/>
      <c r="N3" s="131"/>
      <c r="O3" s="131"/>
      <c r="P3" s="12"/>
      <c r="Q3" s="12"/>
      <c r="R3" s="12"/>
      <c r="S3" s="12"/>
    </row>
    <row r="4" spans="1:19" s="13" customFormat="1" ht="12.75" customHeight="1" x14ac:dyDescent="0.3">
      <c r="A4" s="14"/>
      <c r="B4" s="10" t="s">
        <v>1</v>
      </c>
      <c r="C4" s="46" t="s">
        <v>23</v>
      </c>
      <c r="D4" s="11"/>
      <c r="E4" s="11"/>
      <c r="F4" s="137"/>
      <c r="G4" s="138"/>
      <c r="H4" s="138"/>
      <c r="I4" s="138"/>
      <c r="J4" s="138"/>
      <c r="K4" s="138"/>
      <c r="L4" s="138"/>
      <c r="M4" s="138"/>
      <c r="N4" s="138"/>
      <c r="O4" s="139"/>
      <c r="P4" s="16"/>
      <c r="Q4" s="16"/>
      <c r="R4" s="16"/>
      <c r="S4" s="16"/>
    </row>
    <row r="5" spans="1:19" s="13" customFormat="1" ht="31.5" customHeight="1" x14ac:dyDescent="0.3">
      <c r="A5" s="15"/>
      <c r="B5" s="75" t="s">
        <v>24</v>
      </c>
      <c r="C5" s="61">
        <v>2000000</v>
      </c>
      <c r="D5" s="11"/>
      <c r="E5" s="76" t="s">
        <v>58</v>
      </c>
      <c r="F5" s="135" t="s">
        <v>59</v>
      </c>
      <c r="G5" s="136"/>
      <c r="H5" s="136"/>
      <c r="I5" s="136"/>
      <c r="J5" s="136"/>
      <c r="K5" s="136"/>
      <c r="L5" s="136"/>
      <c r="M5" s="136"/>
      <c r="N5" s="136"/>
      <c r="O5" s="136"/>
      <c r="P5" s="16"/>
      <c r="Q5" s="16"/>
      <c r="R5" s="16"/>
      <c r="S5" s="16"/>
    </row>
    <row r="6" spans="1:19" s="13" customFormat="1" ht="12.75" customHeight="1" x14ac:dyDescent="0.3">
      <c r="A6" s="14"/>
      <c r="B6" s="10"/>
      <c r="C6" s="11"/>
      <c r="D6" s="11"/>
      <c r="E6" s="11"/>
      <c r="F6" s="137"/>
      <c r="G6" s="138"/>
      <c r="H6" s="138"/>
      <c r="I6" s="138"/>
      <c r="J6" s="138"/>
      <c r="K6" s="138"/>
      <c r="L6" s="138"/>
      <c r="M6" s="138"/>
      <c r="N6" s="138"/>
      <c r="O6" s="139"/>
      <c r="P6" s="16"/>
      <c r="Q6" s="16"/>
      <c r="R6" s="16"/>
      <c r="S6" s="16"/>
    </row>
    <row r="7" spans="1:19" s="17" customFormat="1" x14ac:dyDescent="0.3">
      <c r="A7" s="11"/>
      <c r="B7" s="10"/>
      <c r="C7" s="10"/>
      <c r="D7" s="10"/>
      <c r="E7" s="10"/>
      <c r="F7" s="140" t="s">
        <v>79</v>
      </c>
      <c r="G7" s="140"/>
      <c r="H7" s="140"/>
      <c r="I7" s="140"/>
      <c r="J7" s="140"/>
      <c r="K7" s="140"/>
      <c r="L7" s="140"/>
      <c r="M7" s="140"/>
      <c r="N7" s="140"/>
      <c r="O7" s="140"/>
      <c r="P7" s="16"/>
      <c r="Q7" s="16"/>
      <c r="R7" s="16"/>
      <c r="S7" s="16"/>
    </row>
    <row r="8" spans="1:19" s="17" customFormat="1" ht="18.75" customHeight="1" x14ac:dyDescent="0.3">
      <c r="A8" s="11"/>
      <c r="B8" s="10" t="s">
        <v>72</v>
      </c>
      <c r="C8" s="62">
        <f>C5/N40</f>
        <v>10050.251256281406</v>
      </c>
      <c r="D8" s="10"/>
      <c r="E8" s="76" t="s">
        <v>60</v>
      </c>
      <c r="F8" s="141"/>
      <c r="G8" s="141"/>
      <c r="H8" s="141"/>
      <c r="I8" s="141"/>
      <c r="J8" s="141"/>
      <c r="K8" s="141"/>
      <c r="L8" s="141"/>
      <c r="M8" s="141"/>
      <c r="N8" s="141"/>
      <c r="O8" s="141"/>
      <c r="P8" s="16"/>
      <c r="Q8" s="16"/>
      <c r="R8" s="16"/>
      <c r="S8" s="16"/>
    </row>
    <row r="9" spans="1:19" s="17" customFormat="1" x14ac:dyDescent="0.3">
      <c r="A9" s="11"/>
      <c r="B9" s="10" t="s">
        <v>73</v>
      </c>
      <c r="C9" s="99">
        <f>N40</f>
        <v>199</v>
      </c>
      <c r="D9" s="10"/>
      <c r="E9" s="11"/>
      <c r="F9" s="77"/>
      <c r="G9" s="16"/>
      <c r="H9" s="16"/>
      <c r="I9" s="16"/>
      <c r="J9" s="16"/>
      <c r="K9" s="16"/>
      <c r="L9" s="16"/>
      <c r="M9" s="16"/>
      <c r="N9" s="16"/>
      <c r="O9" s="16"/>
      <c r="P9" s="16"/>
      <c r="Q9" s="16"/>
      <c r="R9" s="16"/>
      <c r="S9" s="16"/>
    </row>
    <row r="10" spans="1:19" s="17" customFormat="1" x14ac:dyDescent="0.3">
      <c r="A10" s="11"/>
      <c r="B10" s="10" t="s">
        <v>76</v>
      </c>
      <c r="C10" s="100">
        <f>C8*C9</f>
        <v>1999999.9999999998</v>
      </c>
      <c r="D10" s="10"/>
      <c r="E10" s="11"/>
      <c r="F10" s="10"/>
      <c r="G10" s="16"/>
      <c r="H10" s="16"/>
      <c r="I10" s="16"/>
      <c r="J10" s="16"/>
      <c r="K10" s="16"/>
      <c r="L10" s="16"/>
      <c r="M10" s="16"/>
      <c r="N10" s="16"/>
      <c r="O10" s="16"/>
      <c r="P10" s="16"/>
      <c r="Q10" s="16"/>
      <c r="R10" s="16"/>
      <c r="S10" s="16"/>
    </row>
    <row r="11" spans="1:19" s="17" customFormat="1" x14ac:dyDescent="0.3">
      <c r="A11" s="11"/>
      <c r="B11" s="10"/>
      <c r="C11" s="10"/>
      <c r="D11" s="10"/>
      <c r="E11" s="11"/>
      <c r="F11" s="10"/>
      <c r="G11" s="16"/>
      <c r="H11" s="16"/>
      <c r="I11" s="16"/>
      <c r="J11" s="16"/>
      <c r="K11" s="16"/>
      <c r="L11" s="16"/>
      <c r="M11" s="16"/>
      <c r="N11" s="16"/>
      <c r="O11" s="16"/>
      <c r="P11" s="16"/>
      <c r="Q11" s="16"/>
      <c r="R11" s="16"/>
      <c r="S11" s="16"/>
    </row>
    <row r="12" spans="1:19" s="17" customFormat="1" ht="12.75" customHeight="1" x14ac:dyDescent="0.3">
      <c r="A12" s="11"/>
      <c r="B12" s="10" t="s">
        <v>74</v>
      </c>
      <c r="C12" s="62">
        <f>((L24*Q24)+(L25*Q25)+(L26*Q26)+(L27*Q27)+(L28*Q28)+(L29*Q29))/L30</f>
        <v>45000</v>
      </c>
      <c r="D12" s="10"/>
      <c r="E12" s="10"/>
      <c r="F12" s="10"/>
      <c r="G12" s="10"/>
      <c r="H12" s="10"/>
      <c r="I12" s="10"/>
      <c r="J12" s="10"/>
      <c r="K12" s="10"/>
      <c r="L12" s="16"/>
      <c r="M12" s="16"/>
      <c r="N12" s="16"/>
      <c r="O12" s="16"/>
      <c r="P12" s="16"/>
      <c r="Q12" s="16"/>
      <c r="R12" s="16"/>
      <c r="S12" s="16"/>
    </row>
    <row r="13" spans="1:19" s="17" customFormat="1" ht="12.75" customHeight="1" x14ac:dyDescent="0.3">
      <c r="A13" s="11"/>
      <c r="B13" s="10" t="s">
        <v>75</v>
      </c>
      <c r="C13" s="62">
        <f>((M24*R24)+(M25*R25)+(M26*R26)+(M27*R27)+(M28*R28)+(M29*R29))/M30</f>
        <v>47276.381909547737</v>
      </c>
      <c r="D13" s="10"/>
      <c r="E13" s="10"/>
      <c r="F13" s="10"/>
      <c r="G13" s="10"/>
      <c r="H13" s="10"/>
      <c r="I13" s="10"/>
      <c r="J13" s="10"/>
      <c r="K13" s="10"/>
      <c r="L13" s="16"/>
      <c r="M13" s="16"/>
      <c r="N13" s="16"/>
      <c r="O13" s="16"/>
      <c r="P13" s="16"/>
      <c r="Q13" s="16"/>
      <c r="R13" s="16"/>
      <c r="S13" s="16"/>
    </row>
    <row r="14" spans="1:19" s="17" customFormat="1" ht="12.75" customHeight="1" x14ac:dyDescent="0.3">
      <c r="A14" s="11"/>
      <c r="B14" s="10"/>
      <c r="C14" s="10"/>
      <c r="D14" s="10"/>
      <c r="E14" s="10"/>
      <c r="F14" s="10"/>
      <c r="G14" s="10"/>
      <c r="H14" s="10"/>
      <c r="I14" s="10"/>
      <c r="J14" s="10"/>
      <c r="K14" s="10"/>
      <c r="L14" s="16"/>
      <c r="M14" s="16"/>
      <c r="N14" s="16"/>
      <c r="O14" s="16"/>
      <c r="P14" s="16"/>
      <c r="Q14" s="16"/>
      <c r="R14" s="16"/>
      <c r="S14" s="16"/>
    </row>
    <row r="15" spans="1:19" s="17" customFormat="1" ht="12.75" customHeight="1" x14ac:dyDescent="0.3">
      <c r="A15" s="11"/>
      <c r="B15" s="10" t="s">
        <v>77</v>
      </c>
      <c r="C15" s="62">
        <f>((L32*Q32)+(L33*Q33)+(L34*Q34)+(L35*Q35)+(L36*Q36)+(L37*Q37))/L38</f>
        <v>16250</v>
      </c>
      <c r="D15" s="10"/>
      <c r="E15" s="10"/>
      <c r="F15" s="10"/>
      <c r="G15" s="10"/>
      <c r="H15" s="10"/>
      <c r="I15" s="10"/>
      <c r="J15" s="10"/>
      <c r="K15" s="10"/>
      <c r="L15" s="16"/>
      <c r="M15" s="16"/>
      <c r="N15" s="16"/>
      <c r="O15" s="16"/>
      <c r="P15" s="16"/>
      <c r="Q15" s="16"/>
      <c r="R15" s="16"/>
      <c r="S15" s="16"/>
    </row>
    <row r="16" spans="1:19" s="17" customFormat="1" ht="12.75" customHeight="1" x14ac:dyDescent="0.3">
      <c r="A16" s="11"/>
      <c r="B16" s="10" t="s">
        <v>78</v>
      </c>
      <c r="C16" s="62">
        <f>((M32*R32)+(M33*R33)+(M34*R34)+(M35*R35)+(M36*R36)+(M37*R37))/M38</f>
        <v>14875</v>
      </c>
      <c r="D16" s="10"/>
      <c r="E16" s="10"/>
      <c r="F16" s="10"/>
      <c r="G16" s="10"/>
      <c r="H16" s="10"/>
      <c r="I16" s="10"/>
      <c r="J16" s="10"/>
      <c r="K16" s="10"/>
      <c r="L16" s="16"/>
      <c r="M16" s="16"/>
      <c r="N16" s="16"/>
      <c r="O16" s="16"/>
      <c r="P16" s="16"/>
      <c r="Q16" s="16"/>
      <c r="R16" s="16"/>
      <c r="S16" s="16"/>
    </row>
    <row r="17" spans="1:19" s="17" customFormat="1" ht="12.75" customHeight="1" x14ac:dyDescent="0.3">
      <c r="A17" s="11"/>
      <c r="B17" s="10"/>
      <c r="C17" s="10"/>
      <c r="D17" s="10"/>
      <c r="E17" s="10"/>
      <c r="F17" s="10"/>
      <c r="G17" s="10"/>
      <c r="H17" s="10"/>
      <c r="I17" s="10"/>
      <c r="J17" s="10"/>
      <c r="K17" s="10"/>
      <c r="L17" s="16"/>
      <c r="M17" s="16"/>
      <c r="N17" s="16"/>
      <c r="O17" s="16"/>
      <c r="P17" s="16"/>
      <c r="Q17" s="16"/>
      <c r="R17" s="16"/>
      <c r="S17" s="16"/>
    </row>
    <row r="18" spans="1:19" s="17" customFormat="1" ht="19.5" thickBot="1" x14ac:dyDescent="0.35">
      <c r="A18" s="11"/>
      <c r="B18" s="10"/>
      <c r="C18" s="10"/>
      <c r="D18" s="10"/>
      <c r="E18" s="16" t="s">
        <v>2</v>
      </c>
      <c r="F18" s="16" t="s">
        <v>3</v>
      </c>
      <c r="G18" s="16" t="s">
        <v>4</v>
      </c>
      <c r="H18" s="16" t="s">
        <v>5</v>
      </c>
      <c r="I18" s="16" t="s">
        <v>33</v>
      </c>
      <c r="J18" s="16" t="s">
        <v>34</v>
      </c>
      <c r="K18" s="16" t="s">
        <v>35</v>
      </c>
      <c r="L18" s="16" t="s">
        <v>36</v>
      </c>
      <c r="M18" s="16" t="s">
        <v>37</v>
      </c>
      <c r="N18" s="16" t="s">
        <v>38</v>
      </c>
      <c r="O18" s="16" t="s">
        <v>39</v>
      </c>
      <c r="P18" s="16"/>
      <c r="Q18" s="16" t="s">
        <v>67</v>
      </c>
      <c r="R18" s="16" t="s">
        <v>68</v>
      </c>
      <c r="S18" s="16"/>
    </row>
    <row r="19" spans="1:19" ht="21" x14ac:dyDescent="0.3">
      <c r="B19" s="129" t="s">
        <v>56</v>
      </c>
      <c r="C19" s="130"/>
      <c r="D19" s="130"/>
      <c r="E19" s="19" t="s">
        <v>6</v>
      </c>
      <c r="F19" s="19" t="s">
        <v>6</v>
      </c>
      <c r="G19" s="19" t="s">
        <v>6</v>
      </c>
      <c r="H19" s="19" t="s">
        <v>6</v>
      </c>
      <c r="I19" s="19" t="s">
        <v>6</v>
      </c>
      <c r="J19" s="19" t="s">
        <v>6</v>
      </c>
      <c r="K19" s="19" t="s">
        <v>6</v>
      </c>
      <c r="L19" s="56" t="s">
        <v>7</v>
      </c>
      <c r="M19" s="56" t="s">
        <v>7</v>
      </c>
      <c r="N19" s="56" t="s">
        <v>7</v>
      </c>
      <c r="O19" s="57" t="s">
        <v>7</v>
      </c>
      <c r="P19" s="16"/>
      <c r="Q19" s="19" t="s">
        <v>6</v>
      </c>
      <c r="R19" s="19" t="s">
        <v>6</v>
      </c>
      <c r="S19" s="16"/>
    </row>
    <row r="20" spans="1:19" ht="75.75" thickBot="1" x14ac:dyDescent="0.35">
      <c r="B20" s="20" t="s">
        <v>8</v>
      </c>
      <c r="C20" s="21" t="s">
        <v>9</v>
      </c>
      <c r="D20" s="21" t="s">
        <v>10</v>
      </c>
      <c r="E20" s="23" t="s">
        <v>25</v>
      </c>
      <c r="F20" s="23" t="s">
        <v>26</v>
      </c>
      <c r="G20" s="23" t="s">
        <v>27</v>
      </c>
      <c r="H20" s="23" t="s">
        <v>28</v>
      </c>
      <c r="I20" s="23" t="s">
        <v>29</v>
      </c>
      <c r="J20" s="23" t="s">
        <v>30</v>
      </c>
      <c r="K20" s="23" t="s">
        <v>31</v>
      </c>
      <c r="L20" s="22" t="s">
        <v>49</v>
      </c>
      <c r="M20" s="22" t="s">
        <v>50</v>
      </c>
      <c r="N20" s="23" t="s">
        <v>64</v>
      </c>
      <c r="O20" s="24" t="s">
        <v>52</v>
      </c>
      <c r="P20" s="16"/>
      <c r="Q20" s="23" t="s">
        <v>69</v>
      </c>
      <c r="R20" s="23" t="s">
        <v>70</v>
      </c>
      <c r="S20" s="16"/>
    </row>
    <row r="21" spans="1:19" ht="12.75" customHeight="1" x14ac:dyDescent="0.3">
      <c r="B21" s="50"/>
      <c r="C21" s="51"/>
      <c r="D21" s="48"/>
      <c r="E21" s="49" t="s">
        <v>25</v>
      </c>
      <c r="F21" s="49" t="s">
        <v>26</v>
      </c>
      <c r="G21" s="49" t="s">
        <v>27</v>
      </c>
      <c r="H21" s="49" t="s">
        <v>28</v>
      </c>
      <c r="I21" s="49" t="s">
        <v>29</v>
      </c>
      <c r="J21" s="49" t="s">
        <v>30</v>
      </c>
      <c r="K21" s="49" t="s">
        <v>31</v>
      </c>
      <c r="L21" s="26"/>
      <c r="M21" s="26"/>
      <c r="N21" s="27"/>
      <c r="O21" s="58">
        <v>100</v>
      </c>
      <c r="P21" s="16"/>
      <c r="Q21" s="27"/>
      <c r="R21" s="97">
        <v>0.05</v>
      </c>
      <c r="S21" s="16"/>
    </row>
    <row r="22" spans="1:19" ht="12.75" customHeight="1" x14ac:dyDescent="0.3">
      <c r="B22" s="52"/>
      <c r="C22" s="53"/>
      <c r="D22" s="47"/>
      <c r="E22" s="47" t="s">
        <v>32</v>
      </c>
      <c r="F22" s="47" t="s">
        <v>32</v>
      </c>
      <c r="G22" s="47" t="s">
        <v>32</v>
      </c>
      <c r="H22" s="47" t="s">
        <v>32</v>
      </c>
      <c r="I22" s="47" t="s">
        <v>32</v>
      </c>
      <c r="J22" s="47" t="s">
        <v>32</v>
      </c>
      <c r="K22" s="47" t="s">
        <v>32</v>
      </c>
      <c r="L22" s="26"/>
      <c r="M22" s="26"/>
      <c r="N22" s="27"/>
      <c r="O22" s="28"/>
      <c r="P22" s="16"/>
      <c r="Q22" s="27"/>
      <c r="R22" s="27"/>
      <c r="S22" s="16"/>
    </row>
    <row r="23" spans="1:19" x14ac:dyDescent="0.3">
      <c r="B23" s="25" t="s">
        <v>11</v>
      </c>
      <c r="C23" s="26"/>
      <c r="D23" s="26"/>
      <c r="E23" s="26"/>
      <c r="F23" s="26"/>
      <c r="G23" s="26"/>
      <c r="H23" s="26"/>
      <c r="I23" s="26"/>
      <c r="J23" s="26"/>
      <c r="K23" s="26"/>
      <c r="L23" s="26"/>
      <c r="M23" s="26"/>
      <c r="N23" s="27"/>
      <c r="O23" s="28"/>
      <c r="P23" s="16"/>
      <c r="Q23" s="26"/>
      <c r="R23" s="26"/>
      <c r="S23" s="16"/>
    </row>
    <row r="24" spans="1:19" x14ac:dyDescent="0.3">
      <c r="A24" s="31">
        <v>1</v>
      </c>
      <c r="B24" s="32" t="s">
        <v>12</v>
      </c>
      <c r="C24" s="33" t="s">
        <v>40</v>
      </c>
      <c r="D24" s="33" t="s">
        <v>13</v>
      </c>
      <c r="E24" s="54">
        <v>25</v>
      </c>
      <c r="F24" s="54">
        <v>20</v>
      </c>
      <c r="G24" s="54">
        <v>30</v>
      </c>
      <c r="H24" s="54">
        <v>2</v>
      </c>
      <c r="I24" s="54">
        <v>50</v>
      </c>
      <c r="J24" s="54">
        <v>50</v>
      </c>
      <c r="K24" s="59"/>
      <c r="L24" s="55">
        <f>IFERROR(AVERAGE(E24:G24),0)</f>
        <v>25</v>
      </c>
      <c r="M24" s="37">
        <f>IFERROR(SUM(I24:J24),0)</f>
        <v>100</v>
      </c>
      <c r="N24" s="34">
        <f t="shared" ref="N24:N29" si="0">IFERROR(M24-(L24*2),0)</f>
        <v>50</v>
      </c>
      <c r="O24" s="60"/>
      <c r="P24" s="16"/>
      <c r="Q24" s="91">
        <v>50000</v>
      </c>
      <c r="R24" s="91">
        <f>Q24*R$21+Q24</f>
        <v>52500</v>
      </c>
      <c r="S24" s="16"/>
    </row>
    <row r="25" spans="1:19" x14ac:dyDescent="0.3">
      <c r="A25" s="31">
        <v>2</v>
      </c>
      <c r="B25" s="32" t="s">
        <v>14</v>
      </c>
      <c r="C25" s="33" t="s">
        <v>41</v>
      </c>
      <c r="D25" s="33" t="s">
        <v>13</v>
      </c>
      <c r="E25" s="54">
        <v>25</v>
      </c>
      <c r="F25" s="54">
        <v>20</v>
      </c>
      <c r="G25" s="54">
        <v>30</v>
      </c>
      <c r="H25" s="54">
        <v>0</v>
      </c>
      <c r="I25" s="54">
        <v>50</v>
      </c>
      <c r="J25" s="98">
        <v>49</v>
      </c>
      <c r="K25" s="59"/>
      <c r="L25" s="55">
        <f t="shared" ref="L25:L29" si="1">IFERROR(AVERAGE(E25:G25),0)</f>
        <v>25</v>
      </c>
      <c r="M25" s="37">
        <f t="shared" ref="M25:M29" si="2">IFERROR(SUM(I25:J25),0)</f>
        <v>99</v>
      </c>
      <c r="N25" s="34">
        <f t="shared" si="0"/>
        <v>49</v>
      </c>
      <c r="O25" s="60"/>
      <c r="P25" s="16"/>
      <c r="Q25" s="91">
        <v>40000</v>
      </c>
      <c r="R25" s="91">
        <f t="shared" ref="R25:R28" si="3">Q25*R$21+Q25</f>
        <v>42000</v>
      </c>
      <c r="S25" s="16"/>
    </row>
    <row r="26" spans="1:19" x14ac:dyDescent="0.3">
      <c r="A26" s="31">
        <v>3</v>
      </c>
      <c r="B26" s="32" t="s">
        <v>46</v>
      </c>
      <c r="C26" s="33" t="s">
        <v>42</v>
      </c>
      <c r="D26" s="33" t="s">
        <v>13</v>
      </c>
      <c r="E26" s="54">
        <v>0</v>
      </c>
      <c r="F26" s="54">
        <v>0</v>
      </c>
      <c r="G26" s="54">
        <v>0</v>
      </c>
      <c r="H26" s="54">
        <v>0</v>
      </c>
      <c r="I26" s="54">
        <v>0</v>
      </c>
      <c r="J26" s="54">
        <v>0</v>
      </c>
      <c r="K26" s="59"/>
      <c r="L26" s="55">
        <f t="shared" si="1"/>
        <v>0</v>
      </c>
      <c r="M26" s="37">
        <f t="shared" si="2"/>
        <v>0</v>
      </c>
      <c r="N26" s="34">
        <f t="shared" si="0"/>
        <v>0</v>
      </c>
      <c r="O26" s="60"/>
      <c r="P26" s="16"/>
      <c r="Q26" s="91">
        <v>35000</v>
      </c>
      <c r="R26" s="91">
        <f t="shared" si="3"/>
        <v>36750</v>
      </c>
      <c r="S26" s="16"/>
    </row>
    <row r="27" spans="1:19" x14ac:dyDescent="0.3">
      <c r="A27" s="31">
        <v>4</v>
      </c>
      <c r="B27" s="32" t="s">
        <v>47</v>
      </c>
      <c r="C27" s="33" t="s">
        <v>43</v>
      </c>
      <c r="D27" s="33" t="s">
        <v>13</v>
      </c>
      <c r="E27" s="54">
        <v>0</v>
      </c>
      <c r="F27" s="54">
        <v>0</v>
      </c>
      <c r="G27" s="54">
        <v>0</v>
      </c>
      <c r="H27" s="54">
        <v>0</v>
      </c>
      <c r="I27" s="54">
        <v>0</v>
      </c>
      <c r="J27" s="54">
        <v>0</v>
      </c>
      <c r="K27" s="59"/>
      <c r="L27" s="55">
        <f t="shared" si="1"/>
        <v>0</v>
      </c>
      <c r="M27" s="37">
        <f t="shared" si="2"/>
        <v>0</v>
      </c>
      <c r="N27" s="34">
        <f t="shared" si="0"/>
        <v>0</v>
      </c>
      <c r="O27" s="60"/>
      <c r="P27" s="16"/>
      <c r="Q27" s="91">
        <v>10000</v>
      </c>
      <c r="R27" s="91">
        <f t="shared" si="3"/>
        <v>10500</v>
      </c>
      <c r="S27" s="16"/>
    </row>
    <row r="28" spans="1:19" x14ac:dyDescent="0.3">
      <c r="A28" s="31">
        <v>5</v>
      </c>
      <c r="B28" s="32" t="s">
        <v>15</v>
      </c>
      <c r="C28" s="33" t="s">
        <v>44</v>
      </c>
      <c r="D28" s="33" t="s">
        <v>13</v>
      </c>
      <c r="E28" s="54">
        <v>0</v>
      </c>
      <c r="F28" s="54">
        <v>0</v>
      </c>
      <c r="G28" s="54">
        <v>0</v>
      </c>
      <c r="H28" s="54">
        <v>0</v>
      </c>
      <c r="I28" s="54">
        <v>0</v>
      </c>
      <c r="J28" s="54">
        <v>0</v>
      </c>
      <c r="K28" s="59"/>
      <c r="L28" s="55">
        <f t="shared" si="1"/>
        <v>0</v>
      </c>
      <c r="M28" s="37">
        <f t="shared" si="2"/>
        <v>0</v>
      </c>
      <c r="N28" s="34">
        <f t="shared" si="0"/>
        <v>0</v>
      </c>
      <c r="O28" s="60"/>
      <c r="P28" s="16"/>
      <c r="Q28" s="91">
        <v>0</v>
      </c>
      <c r="R28" s="91">
        <f t="shared" si="3"/>
        <v>0</v>
      </c>
      <c r="S28" s="16"/>
    </row>
    <row r="29" spans="1:19" x14ac:dyDescent="0.3">
      <c r="A29" s="31">
        <v>6</v>
      </c>
      <c r="B29" s="32" t="s">
        <v>48</v>
      </c>
      <c r="C29" s="33" t="s">
        <v>45</v>
      </c>
      <c r="D29" s="33" t="s">
        <v>13</v>
      </c>
      <c r="E29" s="59"/>
      <c r="F29" s="59"/>
      <c r="G29" s="59"/>
      <c r="H29" s="59"/>
      <c r="I29" s="59"/>
      <c r="J29" s="59"/>
      <c r="K29" s="59"/>
      <c r="L29" s="55">
        <f t="shared" si="1"/>
        <v>0</v>
      </c>
      <c r="M29" s="37">
        <f t="shared" si="2"/>
        <v>0</v>
      </c>
      <c r="N29" s="34">
        <f t="shared" si="0"/>
        <v>0</v>
      </c>
      <c r="O29" s="60"/>
      <c r="P29" s="16"/>
      <c r="Q29" s="92"/>
      <c r="R29" s="92"/>
      <c r="S29" s="16"/>
    </row>
    <row r="30" spans="1:19" ht="19.5" thickBot="1" x14ac:dyDescent="0.35">
      <c r="A30" s="31">
        <v>7</v>
      </c>
      <c r="B30" s="32" t="s">
        <v>16</v>
      </c>
      <c r="C30" s="36" t="s">
        <v>17</v>
      </c>
      <c r="D30" s="36" t="s">
        <v>18</v>
      </c>
      <c r="E30" s="36">
        <f>SUM(E24:E29)</f>
        <v>50</v>
      </c>
      <c r="F30" s="36">
        <f t="shared" ref="F30:K30" si="4">SUM(F24:F29)</f>
        <v>40</v>
      </c>
      <c r="G30" s="36">
        <f t="shared" si="4"/>
        <v>60</v>
      </c>
      <c r="H30" s="36">
        <f t="shared" si="4"/>
        <v>2</v>
      </c>
      <c r="I30" s="36">
        <f t="shared" si="4"/>
        <v>100</v>
      </c>
      <c r="J30" s="36">
        <f t="shared" si="4"/>
        <v>99</v>
      </c>
      <c r="K30" s="36">
        <f t="shared" si="4"/>
        <v>0</v>
      </c>
      <c r="L30" s="55">
        <f t="shared" ref="L30" si="5">IFERROR(AVERAGE(E30:G30),"")</f>
        <v>50</v>
      </c>
      <c r="M30" s="37">
        <f>IFERROR(SUM(I30:J30),"")</f>
        <v>199</v>
      </c>
      <c r="N30" s="34">
        <f>IFERROR(M30-(L30*2),0)</f>
        <v>99</v>
      </c>
      <c r="O30" s="60"/>
      <c r="P30" s="16"/>
      <c r="Q30" s="92"/>
      <c r="R30" s="92"/>
      <c r="S30" s="16"/>
    </row>
    <row r="31" spans="1:19" x14ac:dyDescent="0.3">
      <c r="A31" s="31"/>
      <c r="B31" s="29" t="s">
        <v>19</v>
      </c>
      <c r="C31" s="30"/>
      <c r="D31" s="30"/>
      <c r="E31" s="26"/>
      <c r="F31" s="26"/>
      <c r="G31" s="26"/>
      <c r="H31" s="26"/>
      <c r="I31" s="26"/>
      <c r="J31" s="26"/>
      <c r="K31" s="26"/>
      <c r="L31" s="38"/>
      <c r="M31" s="38"/>
      <c r="N31" s="39"/>
      <c r="O31" s="40"/>
      <c r="P31" s="16"/>
      <c r="Q31" s="93"/>
      <c r="R31" s="93"/>
      <c r="S31" s="16"/>
    </row>
    <row r="32" spans="1:19" x14ac:dyDescent="0.3">
      <c r="A32" s="31">
        <v>8</v>
      </c>
      <c r="B32" s="32" t="s">
        <v>12</v>
      </c>
      <c r="C32" s="33" t="s">
        <v>40</v>
      </c>
      <c r="D32" s="33" t="s">
        <v>13</v>
      </c>
      <c r="E32" s="54">
        <v>0</v>
      </c>
      <c r="F32" s="54">
        <v>0</v>
      </c>
      <c r="G32" s="54">
        <v>0</v>
      </c>
      <c r="H32" s="54">
        <v>0</v>
      </c>
      <c r="I32" s="54">
        <v>0</v>
      </c>
      <c r="J32" s="54">
        <v>0</v>
      </c>
      <c r="K32" s="59"/>
      <c r="L32" s="55">
        <f>IFERROR(AVERAGE(E32:G32),0)</f>
        <v>0</v>
      </c>
      <c r="M32" s="37">
        <f>IFERROR(SUM(I32:J32),0)</f>
        <v>0</v>
      </c>
      <c r="N32" s="34">
        <f t="shared" ref="N32:N37" si="6">IFERROR(M32-(L32*2),0)</f>
        <v>0</v>
      </c>
      <c r="O32" s="60"/>
      <c r="P32" s="16"/>
      <c r="Q32" s="91">
        <v>0</v>
      </c>
      <c r="R32" s="91">
        <f t="shared" ref="R32:R37" si="7">Q32*R$21+Q32</f>
        <v>0</v>
      </c>
      <c r="S32" s="16"/>
    </row>
    <row r="33" spans="1:19" x14ac:dyDescent="0.3">
      <c r="A33" s="31">
        <v>9</v>
      </c>
      <c r="B33" s="32" t="s">
        <v>14</v>
      </c>
      <c r="C33" s="33" t="s">
        <v>41</v>
      </c>
      <c r="D33" s="33" t="s">
        <v>13</v>
      </c>
      <c r="E33" s="54">
        <v>0</v>
      </c>
      <c r="F33" s="54">
        <v>0</v>
      </c>
      <c r="G33" s="54">
        <v>0</v>
      </c>
      <c r="H33" s="54">
        <v>0</v>
      </c>
      <c r="I33" s="54">
        <v>0</v>
      </c>
      <c r="J33" s="54">
        <v>0</v>
      </c>
      <c r="K33" s="59"/>
      <c r="L33" s="55">
        <f t="shared" ref="L33:L37" si="8">IFERROR(AVERAGE(E33:G33),0)</f>
        <v>0</v>
      </c>
      <c r="M33" s="37">
        <f t="shared" ref="M33:M37" si="9">IFERROR(SUM(I33:J33),0)</f>
        <v>0</v>
      </c>
      <c r="N33" s="34">
        <f t="shared" si="6"/>
        <v>0</v>
      </c>
      <c r="O33" s="60"/>
      <c r="P33" s="16"/>
      <c r="Q33" s="91">
        <v>0</v>
      </c>
      <c r="R33" s="91">
        <f t="shared" si="7"/>
        <v>0</v>
      </c>
      <c r="S33" s="16"/>
    </row>
    <row r="34" spans="1:19" x14ac:dyDescent="0.3">
      <c r="A34" s="31">
        <v>10</v>
      </c>
      <c r="B34" s="32" t="s">
        <v>46</v>
      </c>
      <c r="C34" s="33" t="s">
        <v>42</v>
      </c>
      <c r="D34" s="33" t="s">
        <v>13</v>
      </c>
      <c r="E34" s="54">
        <v>100</v>
      </c>
      <c r="F34" s="54">
        <v>100</v>
      </c>
      <c r="G34" s="54">
        <v>100</v>
      </c>
      <c r="H34" s="54">
        <v>2</v>
      </c>
      <c r="I34" s="54">
        <v>150</v>
      </c>
      <c r="J34" s="54">
        <v>0</v>
      </c>
      <c r="K34" s="59"/>
      <c r="L34" s="55">
        <f t="shared" si="8"/>
        <v>100</v>
      </c>
      <c r="M34" s="37">
        <f t="shared" si="9"/>
        <v>150</v>
      </c>
      <c r="N34" s="34">
        <f t="shared" si="6"/>
        <v>-50</v>
      </c>
      <c r="O34" s="60"/>
      <c r="P34" s="16"/>
      <c r="Q34" s="91">
        <v>25000</v>
      </c>
      <c r="R34" s="91">
        <f t="shared" si="7"/>
        <v>26250</v>
      </c>
      <c r="S34" s="16"/>
    </row>
    <row r="35" spans="1:19" x14ac:dyDescent="0.3">
      <c r="A35" s="31">
        <v>11</v>
      </c>
      <c r="B35" s="32" t="s">
        <v>47</v>
      </c>
      <c r="C35" s="33" t="s">
        <v>43</v>
      </c>
      <c r="D35" s="33" t="s">
        <v>13</v>
      </c>
      <c r="E35" s="54">
        <v>100</v>
      </c>
      <c r="F35" s="54">
        <v>100</v>
      </c>
      <c r="G35" s="54">
        <v>100</v>
      </c>
      <c r="H35" s="54">
        <v>2</v>
      </c>
      <c r="I35" s="54">
        <v>150</v>
      </c>
      <c r="J35" s="54">
        <v>0</v>
      </c>
      <c r="K35" s="59"/>
      <c r="L35" s="55">
        <f t="shared" si="8"/>
        <v>100</v>
      </c>
      <c r="M35" s="37">
        <f t="shared" si="9"/>
        <v>150</v>
      </c>
      <c r="N35" s="34">
        <f t="shared" si="6"/>
        <v>-50</v>
      </c>
      <c r="O35" s="60"/>
      <c r="P35" s="16"/>
      <c r="Q35" s="91">
        <v>20000</v>
      </c>
      <c r="R35" s="91">
        <f t="shared" si="7"/>
        <v>21000</v>
      </c>
      <c r="S35" s="16"/>
    </row>
    <row r="36" spans="1:19" x14ac:dyDescent="0.3">
      <c r="A36" s="31">
        <v>12</v>
      </c>
      <c r="B36" s="32" t="s">
        <v>15</v>
      </c>
      <c r="C36" s="33" t="s">
        <v>44</v>
      </c>
      <c r="D36" s="33" t="s">
        <v>13</v>
      </c>
      <c r="E36" s="54">
        <v>100</v>
      </c>
      <c r="F36" s="54">
        <v>100</v>
      </c>
      <c r="G36" s="54">
        <v>100</v>
      </c>
      <c r="H36" s="54">
        <v>2</v>
      </c>
      <c r="I36" s="54">
        <v>150</v>
      </c>
      <c r="J36" s="54">
        <v>150</v>
      </c>
      <c r="K36" s="59"/>
      <c r="L36" s="55">
        <f t="shared" si="8"/>
        <v>100</v>
      </c>
      <c r="M36" s="37">
        <f t="shared" si="9"/>
        <v>300</v>
      </c>
      <c r="N36" s="34">
        <f t="shared" si="6"/>
        <v>100</v>
      </c>
      <c r="O36" s="60"/>
      <c r="P36" s="16"/>
      <c r="Q36" s="91">
        <v>15000</v>
      </c>
      <c r="R36" s="91">
        <f t="shared" si="7"/>
        <v>15750</v>
      </c>
      <c r="S36" s="16"/>
    </row>
    <row r="37" spans="1:19" x14ac:dyDescent="0.3">
      <c r="A37" s="31">
        <v>13</v>
      </c>
      <c r="B37" s="32" t="s">
        <v>48</v>
      </c>
      <c r="C37" s="33" t="s">
        <v>45</v>
      </c>
      <c r="D37" s="33" t="s">
        <v>13</v>
      </c>
      <c r="E37" s="54">
        <v>100</v>
      </c>
      <c r="F37" s="54">
        <v>100</v>
      </c>
      <c r="G37" s="54">
        <v>100</v>
      </c>
      <c r="H37" s="54">
        <v>2</v>
      </c>
      <c r="I37" s="54">
        <v>150</v>
      </c>
      <c r="J37" s="54">
        <v>150</v>
      </c>
      <c r="K37" s="59"/>
      <c r="L37" s="55">
        <f t="shared" si="8"/>
        <v>100</v>
      </c>
      <c r="M37" s="37">
        <f t="shared" si="9"/>
        <v>300</v>
      </c>
      <c r="N37" s="34">
        <f t="shared" si="6"/>
        <v>100</v>
      </c>
      <c r="O37" s="60"/>
      <c r="P37" s="16"/>
      <c r="Q37" s="91">
        <v>5000</v>
      </c>
      <c r="R37" s="91">
        <f t="shared" si="7"/>
        <v>5250</v>
      </c>
      <c r="S37" s="16"/>
    </row>
    <row r="38" spans="1:19" x14ac:dyDescent="0.3">
      <c r="A38" s="31">
        <v>14</v>
      </c>
      <c r="B38" s="32" t="s">
        <v>20</v>
      </c>
      <c r="C38" s="36" t="s">
        <v>17</v>
      </c>
      <c r="D38" s="36" t="s">
        <v>18</v>
      </c>
      <c r="E38" s="36">
        <f>SUM(E32:E37)</f>
        <v>400</v>
      </c>
      <c r="F38" s="36">
        <f t="shared" ref="F38" si="10">SUM(F32:F37)</f>
        <v>400</v>
      </c>
      <c r="G38" s="36">
        <f t="shared" ref="G38" si="11">SUM(G32:G37)</f>
        <v>400</v>
      </c>
      <c r="H38" s="36">
        <f t="shared" ref="H38" si="12">SUM(H32:H37)</f>
        <v>8</v>
      </c>
      <c r="I38" s="36">
        <f t="shared" ref="I38" si="13">SUM(I32:I37)</f>
        <v>600</v>
      </c>
      <c r="J38" s="36">
        <f t="shared" ref="J38" si="14">SUM(J32:J37)</f>
        <v>300</v>
      </c>
      <c r="K38" s="36">
        <f t="shared" ref="K38" si="15">SUM(K32:K37)</f>
        <v>0</v>
      </c>
      <c r="L38" s="55">
        <f t="shared" ref="L38" si="16">IFERROR(AVERAGE(E38:G38),"")</f>
        <v>400</v>
      </c>
      <c r="M38" s="37">
        <f>IFERROR(SUM(I38:J38),"")</f>
        <v>900</v>
      </c>
      <c r="N38" s="34">
        <f>IFERROR(M38-(L38*2),0)</f>
        <v>100</v>
      </c>
      <c r="O38" s="60"/>
      <c r="P38" s="16"/>
      <c r="Q38" s="94"/>
      <c r="R38" s="94"/>
      <c r="S38" s="16"/>
    </row>
    <row r="39" spans="1:19" x14ac:dyDescent="0.3">
      <c r="A39" s="31"/>
      <c r="B39" s="25" t="s">
        <v>21</v>
      </c>
      <c r="C39" s="26"/>
      <c r="D39" s="26"/>
      <c r="E39" s="26"/>
      <c r="F39" s="26"/>
      <c r="G39" s="26"/>
      <c r="H39" s="26"/>
      <c r="I39" s="26"/>
      <c r="J39" s="26"/>
      <c r="K39" s="26"/>
      <c r="L39" s="38"/>
      <c r="M39" s="38"/>
      <c r="N39" s="39"/>
      <c r="O39" s="41"/>
      <c r="P39" s="16"/>
      <c r="Q39" s="95"/>
      <c r="R39" s="95"/>
      <c r="S39" s="16"/>
    </row>
    <row r="40" spans="1:19" ht="19.5" thickBot="1" x14ac:dyDescent="0.35">
      <c r="A40" s="31">
        <v>15</v>
      </c>
      <c r="B40" s="42" t="s">
        <v>22</v>
      </c>
      <c r="C40" s="43" t="s">
        <v>17</v>
      </c>
      <c r="D40" s="43" t="s">
        <v>18</v>
      </c>
      <c r="E40" s="43">
        <f>E30+E38</f>
        <v>450</v>
      </c>
      <c r="F40" s="43">
        <f t="shared" ref="F40:K40" si="17">F30+F38</f>
        <v>440</v>
      </c>
      <c r="G40" s="43">
        <f t="shared" si="17"/>
        <v>460</v>
      </c>
      <c r="H40" s="43">
        <f t="shared" si="17"/>
        <v>10</v>
      </c>
      <c r="I40" s="43">
        <f t="shared" si="17"/>
        <v>700</v>
      </c>
      <c r="J40" s="43">
        <f t="shared" si="17"/>
        <v>399</v>
      </c>
      <c r="K40" s="43">
        <f t="shared" si="17"/>
        <v>0</v>
      </c>
      <c r="L40" s="44">
        <f>L30+L38</f>
        <v>450</v>
      </c>
      <c r="M40" s="44">
        <f>M30+M38</f>
        <v>1099</v>
      </c>
      <c r="N40" s="102">
        <f>N30+N38</f>
        <v>199</v>
      </c>
      <c r="O40" s="35" t="str">
        <f t="shared" ref="O40" si="18">IF(N40&gt;=O$21,"PASS","FAIL")</f>
        <v>PASS</v>
      </c>
      <c r="P40" s="16"/>
      <c r="Q40" s="96">
        <f t="shared" ref="Q40:R40" si="19">Q30+Q38</f>
        <v>0</v>
      </c>
      <c r="R40" s="96">
        <f t="shared" si="19"/>
        <v>0</v>
      </c>
      <c r="S40" s="16"/>
    </row>
    <row r="41" spans="1:19" x14ac:dyDescent="0.25">
      <c r="P41" s="45"/>
      <c r="Q41" s="45"/>
      <c r="R41" s="45"/>
      <c r="S41" s="45"/>
    </row>
    <row r="42" spans="1:19" hidden="1" outlineLevel="1" x14ac:dyDescent="0.25">
      <c r="P42" s="45"/>
      <c r="Q42" s="45"/>
      <c r="R42" s="45"/>
      <c r="S42" s="45"/>
    </row>
    <row r="43" spans="1:19" ht="19.5" hidden="1" outlineLevel="1" thickBot="1" x14ac:dyDescent="0.35">
      <c r="A43" s="11"/>
      <c r="B43" s="10"/>
      <c r="C43" s="10"/>
      <c r="D43" s="10"/>
      <c r="E43" s="16" t="s">
        <v>2</v>
      </c>
      <c r="F43" s="16" t="s">
        <v>3</v>
      </c>
      <c r="G43" s="16" t="s">
        <v>4</v>
      </c>
      <c r="H43" s="16" t="s">
        <v>5</v>
      </c>
      <c r="I43" s="16" t="s">
        <v>33</v>
      </c>
      <c r="J43" s="16" t="s">
        <v>34</v>
      </c>
      <c r="K43" s="16" t="s">
        <v>35</v>
      </c>
      <c r="L43" s="16" t="s">
        <v>36</v>
      </c>
      <c r="M43" s="16" t="s">
        <v>37</v>
      </c>
      <c r="N43" s="16" t="s">
        <v>38</v>
      </c>
      <c r="O43" s="16" t="s">
        <v>39</v>
      </c>
      <c r="P43" s="45"/>
      <c r="Q43" s="45"/>
      <c r="R43" s="45"/>
      <c r="S43" s="45"/>
    </row>
    <row r="44" spans="1:19" ht="21" hidden="1" outlineLevel="1" x14ac:dyDescent="0.25">
      <c r="B44" s="129" t="s">
        <v>62</v>
      </c>
      <c r="C44" s="130"/>
      <c r="D44" s="130"/>
      <c r="E44" s="19" t="s">
        <v>6</v>
      </c>
      <c r="F44" s="19" t="s">
        <v>6</v>
      </c>
      <c r="G44" s="19" t="s">
        <v>6</v>
      </c>
      <c r="H44" s="19" t="s">
        <v>6</v>
      </c>
      <c r="I44" s="19" t="s">
        <v>6</v>
      </c>
      <c r="J44" s="19" t="s">
        <v>6</v>
      </c>
      <c r="K44" s="19" t="s">
        <v>6</v>
      </c>
      <c r="L44" s="56" t="s">
        <v>7</v>
      </c>
      <c r="M44" s="56" t="s">
        <v>7</v>
      </c>
      <c r="N44" s="56" t="s">
        <v>7</v>
      </c>
      <c r="O44" s="57" t="s">
        <v>7</v>
      </c>
    </row>
    <row r="45" spans="1:19" ht="45.75" hidden="1" outlineLevel="1" thickBot="1" x14ac:dyDescent="0.3">
      <c r="B45" s="20" t="s">
        <v>8</v>
      </c>
      <c r="C45" s="21" t="s">
        <v>9</v>
      </c>
      <c r="D45" s="21" t="s">
        <v>10</v>
      </c>
      <c r="E45" s="23" t="s">
        <v>25</v>
      </c>
      <c r="F45" s="23" t="s">
        <v>26</v>
      </c>
      <c r="G45" s="23" t="s">
        <v>27</v>
      </c>
      <c r="H45" s="23" t="s">
        <v>28</v>
      </c>
      <c r="I45" s="23" t="s">
        <v>29</v>
      </c>
      <c r="J45" s="23" t="s">
        <v>30</v>
      </c>
      <c r="K45" s="23" t="s">
        <v>31</v>
      </c>
      <c r="L45" s="22" t="s">
        <v>65</v>
      </c>
      <c r="M45" s="22" t="s">
        <v>66</v>
      </c>
      <c r="N45" s="24"/>
      <c r="O45" s="24"/>
    </row>
    <row r="46" spans="1:19" hidden="1" outlineLevel="1" x14ac:dyDescent="0.25">
      <c r="B46" s="50"/>
      <c r="C46" s="51"/>
      <c r="D46" s="48"/>
      <c r="E46" s="49" t="s">
        <v>25</v>
      </c>
      <c r="F46" s="49" t="s">
        <v>26</v>
      </c>
      <c r="G46" s="49" t="s">
        <v>27</v>
      </c>
      <c r="H46" s="49" t="s">
        <v>28</v>
      </c>
      <c r="I46" s="49" t="s">
        <v>29</v>
      </c>
      <c r="J46" s="49" t="s">
        <v>30</v>
      </c>
      <c r="K46" s="49" t="s">
        <v>31</v>
      </c>
      <c r="L46" s="26"/>
      <c r="M46" s="26"/>
      <c r="N46" s="27"/>
      <c r="O46" s="58"/>
    </row>
    <row r="47" spans="1:19" hidden="1" outlineLevel="1" x14ac:dyDescent="0.25">
      <c r="B47" s="52"/>
      <c r="C47" s="53"/>
      <c r="D47" s="47"/>
      <c r="E47" s="47" t="s">
        <v>32</v>
      </c>
      <c r="F47" s="47" t="s">
        <v>32</v>
      </c>
      <c r="G47" s="47" t="s">
        <v>32</v>
      </c>
      <c r="H47" s="47" t="s">
        <v>32</v>
      </c>
      <c r="I47" s="47" t="s">
        <v>32</v>
      </c>
      <c r="J47" s="47" t="s">
        <v>32</v>
      </c>
      <c r="K47" s="47" t="s">
        <v>32</v>
      </c>
      <c r="L47" s="26"/>
      <c r="M47" s="26"/>
      <c r="N47" s="27"/>
      <c r="O47" s="28"/>
    </row>
    <row r="48" spans="1:19" hidden="1" outlineLevel="1" x14ac:dyDescent="0.25">
      <c r="B48" s="25" t="s">
        <v>11</v>
      </c>
      <c r="C48" s="26"/>
      <c r="D48" s="26"/>
      <c r="E48" s="26"/>
      <c r="F48" s="26"/>
      <c r="G48" s="26"/>
      <c r="H48" s="26"/>
      <c r="I48" s="26"/>
      <c r="J48" s="26"/>
      <c r="K48" s="26"/>
      <c r="L48" s="26"/>
      <c r="M48" s="26"/>
      <c r="N48" s="27"/>
      <c r="O48" s="28"/>
    </row>
    <row r="49" spans="1:15" hidden="1" outlineLevel="1" x14ac:dyDescent="0.25">
      <c r="A49" s="31">
        <v>16</v>
      </c>
      <c r="B49" s="32" t="s">
        <v>12</v>
      </c>
      <c r="C49" s="33" t="s">
        <v>40</v>
      </c>
      <c r="D49" s="33" t="s">
        <v>13</v>
      </c>
      <c r="E49" s="63">
        <v>50000</v>
      </c>
      <c r="F49" s="63">
        <v>55000</v>
      </c>
      <c r="G49" s="63">
        <v>65000</v>
      </c>
      <c r="H49" s="63">
        <v>0</v>
      </c>
      <c r="I49" s="63">
        <v>70000</v>
      </c>
      <c r="J49" s="63">
        <v>75000</v>
      </c>
      <c r="K49" s="64"/>
      <c r="L49" s="78">
        <f>IFERROR(AVERAGE(E49:G49),0)</f>
        <v>56666.666666666664</v>
      </c>
      <c r="M49" s="79">
        <f>IFERROR(SUM(I49:J49),0)</f>
        <v>145000</v>
      </c>
      <c r="N49" s="60"/>
      <c r="O49" s="60"/>
    </row>
    <row r="50" spans="1:15" hidden="1" outlineLevel="1" x14ac:dyDescent="0.25">
      <c r="A50" s="31">
        <v>17</v>
      </c>
      <c r="B50" s="32" t="s">
        <v>14</v>
      </c>
      <c r="C50" s="33" t="s">
        <v>41</v>
      </c>
      <c r="D50" s="33" t="s">
        <v>13</v>
      </c>
      <c r="E50" s="63">
        <v>0</v>
      </c>
      <c r="F50" s="63">
        <v>0</v>
      </c>
      <c r="G50" s="63">
        <v>0</v>
      </c>
      <c r="H50" s="63">
        <v>0</v>
      </c>
      <c r="I50" s="63">
        <v>0</v>
      </c>
      <c r="J50" s="63">
        <v>0</v>
      </c>
      <c r="K50" s="64"/>
      <c r="L50" s="78">
        <f t="shared" ref="L50:L54" si="20">IFERROR(AVERAGE(E50:G50),0)</f>
        <v>0</v>
      </c>
      <c r="M50" s="79">
        <f t="shared" ref="M50:M54" si="21">IFERROR(SUM(I50:J50),0)</f>
        <v>0</v>
      </c>
      <c r="N50" s="60"/>
      <c r="O50" s="60"/>
    </row>
    <row r="51" spans="1:15" hidden="1" outlineLevel="1" x14ac:dyDescent="0.25">
      <c r="A51" s="31">
        <v>18</v>
      </c>
      <c r="B51" s="32" t="s">
        <v>46</v>
      </c>
      <c r="C51" s="33" t="s">
        <v>42</v>
      </c>
      <c r="D51" s="33" t="s">
        <v>13</v>
      </c>
      <c r="E51" s="63">
        <v>0</v>
      </c>
      <c r="F51" s="63">
        <v>0</v>
      </c>
      <c r="G51" s="63">
        <v>0</v>
      </c>
      <c r="H51" s="63">
        <v>0</v>
      </c>
      <c r="I51" s="63">
        <v>0</v>
      </c>
      <c r="J51" s="63">
        <v>0</v>
      </c>
      <c r="K51" s="64"/>
      <c r="L51" s="78">
        <f t="shared" si="20"/>
        <v>0</v>
      </c>
      <c r="M51" s="79">
        <f t="shared" si="21"/>
        <v>0</v>
      </c>
      <c r="N51" s="60"/>
      <c r="O51" s="60"/>
    </row>
    <row r="52" spans="1:15" hidden="1" outlineLevel="1" x14ac:dyDescent="0.25">
      <c r="A52" s="31">
        <v>19</v>
      </c>
      <c r="B52" s="32" t="s">
        <v>47</v>
      </c>
      <c r="C52" s="33" t="s">
        <v>43</v>
      </c>
      <c r="D52" s="33" t="s">
        <v>13</v>
      </c>
      <c r="E52" s="63">
        <v>0</v>
      </c>
      <c r="F52" s="63">
        <v>0</v>
      </c>
      <c r="G52" s="63">
        <v>0</v>
      </c>
      <c r="H52" s="63">
        <v>0</v>
      </c>
      <c r="I52" s="63">
        <v>0</v>
      </c>
      <c r="J52" s="63">
        <v>0</v>
      </c>
      <c r="K52" s="64"/>
      <c r="L52" s="78">
        <f t="shared" si="20"/>
        <v>0</v>
      </c>
      <c r="M52" s="79">
        <f t="shared" si="21"/>
        <v>0</v>
      </c>
      <c r="N52" s="60"/>
      <c r="O52" s="60"/>
    </row>
    <row r="53" spans="1:15" hidden="1" outlineLevel="1" x14ac:dyDescent="0.25">
      <c r="A53" s="31">
        <v>20</v>
      </c>
      <c r="B53" s="32" t="s">
        <v>15</v>
      </c>
      <c r="C53" s="33" t="s">
        <v>44</v>
      </c>
      <c r="D53" s="33" t="s">
        <v>13</v>
      </c>
      <c r="E53" s="63">
        <v>0</v>
      </c>
      <c r="F53" s="63">
        <v>0</v>
      </c>
      <c r="G53" s="63">
        <v>0</v>
      </c>
      <c r="H53" s="63">
        <v>0</v>
      </c>
      <c r="I53" s="63">
        <v>0</v>
      </c>
      <c r="J53" s="63">
        <v>0</v>
      </c>
      <c r="K53" s="64"/>
      <c r="L53" s="78">
        <f t="shared" si="20"/>
        <v>0</v>
      </c>
      <c r="M53" s="79">
        <f t="shared" si="21"/>
        <v>0</v>
      </c>
      <c r="N53" s="60"/>
      <c r="O53" s="60"/>
    </row>
    <row r="54" spans="1:15" hidden="1" outlineLevel="1" x14ac:dyDescent="0.25">
      <c r="A54" s="31">
        <v>21</v>
      </c>
      <c r="B54" s="32" t="s">
        <v>48</v>
      </c>
      <c r="C54" s="33" t="s">
        <v>45</v>
      </c>
      <c r="D54" s="33" t="s">
        <v>13</v>
      </c>
      <c r="E54" s="64"/>
      <c r="F54" s="64"/>
      <c r="G54" s="64"/>
      <c r="H54" s="64"/>
      <c r="I54" s="64"/>
      <c r="J54" s="64"/>
      <c r="K54" s="64"/>
      <c r="L54" s="78">
        <f t="shared" si="20"/>
        <v>0</v>
      </c>
      <c r="M54" s="79">
        <f t="shared" si="21"/>
        <v>0</v>
      </c>
      <c r="N54" s="60"/>
      <c r="O54" s="60"/>
    </row>
    <row r="55" spans="1:15" ht="19.5" hidden="1" outlineLevel="1" thickBot="1" x14ac:dyDescent="0.3">
      <c r="A55" s="31"/>
      <c r="B55" s="80" t="s">
        <v>16</v>
      </c>
      <c r="C55" s="81" t="s">
        <v>17</v>
      </c>
      <c r="D55" s="81" t="s">
        <v>18</v>
      </c>
      <c r="E55" s="82">
        <f>SUM(E49:E54)</f>
        <v>50000</v>
      </c>
      <c r="F55" s="82">
        <f t="shared" ref="F55" si="22">SUM(F49:F54)</f>
        <v>55000</v>
      </c>
      <c r="G55" s="82">
        <f t="shared" ref="G55" si="23">SUM(G49:G54)</f>
        <v>65000</v>
      </c>
      <c r="H55" s="82">
        <f t="shared" ref="H55" si="24">SUM(H49:H54)</f>
        <v>0</v>
      </c>
      <c r="I55" s="82">
        <f t="shared" ref="I55" si="25">SUM(I49:I54)</f>
        <v>70000</v>
      </c>
      <c r="J55" s="82">
        <f t="shared" ref="J55" si="26">SUM(J49:J54)</f>
        <v>75000</v>
      </c>
      <c r="K55" s="82">
        <f t="shared" ref="K55" si="27">SUM(K49:K54)</f>
        <v>0</v>
      </c>
      <c r="L55" s="83">
        <f t="shared" ref="L55" si="28">IFERROR(AVERAGE(E55:G55),"")</f>
        <v>56666.666666666664</v>
      </c>
      <c r="M55" s="84">
        <f>IFERROR(SUM(I55:J55),"")</f>
        <v>145000</v>
      </c>
      <c r="N55" s="85"/>
      <c r="O55" s="85"/>
    </row>
    <row r="56" spans="1:15" hidden="1" outlineLevel="1" x14ac:dyDescent="0.25">
      <c r="A56" s="31"/>
      <c r="B56" s="29" t="s">
        <v>19</v>
      </c>
      <c r="C56" s="30"/>
      <c r="D56" s="30"/>
      <c r="E56" s="69"/>
      <c r="F56" s="69"/>
      <c r="G56" s="69"/>
      <c r="H56" s="69"/>
      <c r="I56" s="69"/>
      <c r="J56" s="69"/>
      <c r="K56" s="69"/>
      <c r="L56" s="70"/>
      <c r="M56" s="70"/>
      <c r="N56" s="71"/>
      <c r="O56" s="40"/>
    </row>
    <row r="57" spans="1:15" hidden="1" outlineLevel="1" x14ac:dyDescent="0.25">
      <c r="A57" s="31">
        <v>23</v>
      </c>
      <c r="B57" s="32" t="s">
        <v>12</v>
      </c>
      <c r="C57" s="33" t="s">
        <v>40</v>
      </c>
      <c r="D57" s="33" t="s">
        <v>13</v>
      </c>
      <c r="E57" s="63">
        <v>0</v>
      </c>
      <c r="F57" s="63">
        <v>0</v>
      </c>
      <c r="G57" s="63">
        <v>0</v>
      </c>
      <c r="H57" s="63">
        <v>0</v>
      </c>
      <c r="I57" s="63">
        <v>0</v>
      </c>
      <c r="J57" s="63">
        <v>0</v>
      </c>
      <c r="K57" s="64"/>
      <c r="L57" s="78">
        <f>IFERROR(AVERAGE(E57:G57),0)</f>
        <v>0</v>
      </c>
      <c r="M57" s="79">
        <f>IFERROR(SUM(I57:J57),0)</f>
        <v>0</v>
      </c>
      <c r="N57" s="60"/>
      <c r="O57" s="60"/>
    </row>
    <row r="58" spans="1:15" hidden="1" outlineLevel="1" x14ac:dyDescent="0.25">
      <c r="A58" s="31">
        <v>24</v>
      </c>
      <c r="B58" s="32" t="s">
        <v>14</v>
      </c>
      <c r="C58" s="33" t="s">
        <v>41</v>
      </c>
      <c r="D58" s="33" t="s">
        <v>13</v>
      </c>
      <c r="E58" s="63">
        <v>0</v>
      </c>
      <c r="F58" s="63">
        <v>0</v>
      </c>
      <c r="G58" s="63">
        <v>0</v>
      </c>
      <c r="H58" s="63">
        <v>0</v>
      </c>
      <c r="I58" s="63">
        <v>0</v>
      </c>
      <c r="J58" s="63">
        <v>0</v>
      </c>
      <c r="K58" s="64"/>
      <c r="L58" s="78">
        <f t="shared" ref="L58:L62" si="29">IFERROR(AVERAGE(E58:G58),0)</f>
        <v>0</v>
      </c>
      <c r="M58" s="79">
        <f t="shared" ref="M58:M62" si="30">IFERROR(SUM(I58:J58),0)</f>
        <v>0</v>
      </c>
      <c r="N58" s="60"/>
      <c r="O58" s="60"/>
    </row>
    <row r="59" spans="1:15" hidden="1" outlineLevel="1" x14ac:dyDescent="0.25">
      <c r="A59" s="31">
        <v>25</v>
      </c>
      <c r="B59" s="32" t="s">
        <v>46</v>
      </c>
      <c r="C59" s="33" t="s">
        <v>42</v>
      </c>
      <c r="D59" s="33" t="s">
        <v>13</v>
      </c>
      <c r="E59" s="63">
        <v>25000</v>
      </c>
      <c r="F59" s="63">
        <v>30000</v>
      </c>
      <c r="G59" s="63">
        <v>35000</v>
      </c>
      <c r="H59" s="63">
        <v>2</v>
      </c>
      <c r="I59" s="63">
        <v>40000</v>
      </c>
      <c r="J59" s="63">
        <v>45000</v>
      </c>
      <c r="K59" s="64"/>
      <c r="L59" s="78">
        <f t="shared" si="29"/>
        <v>30000</v>
      </c>
      <c r="M59" s="79">
        <f t="shared" si="30"/>
        <v>85000</v>
      </c>
      <c r="N59" s="60"/>
      <c r="O59" s="60"/>
    </row>
    <row r="60" spans="1:15" hidden="1" outlineLevel="1" x14ac:dyDescent="0.25">
      <c r="A60" s="31">
        <v>26</v>
      </c>
      <c r="B60" s="32" t="s">
        <v>47</v>
      </c>
      <c r="C60" s="33" t="s">
        <v>43</v>
      </c>
      <c r="D60" s="33" t="s">
        <v>13</v>
      </c>
      <c r="E60" s="63">
        <v>20000</v>
      </c>
      <c r="F60" s="63"/>
      <c r="G60" s="63"/>
      <c r="H60" s="63"/>
      <c r="I60" s="63"/>
      <c r="J60" s="63"/>
      <c r="K60" s="64"/>
      <c r="L60" s="78">
        <f t="shared" si="29"/>
        <v>20000</v>
      </c>
      <c r="M60" s="79">
        <f t="shared" si="30"/>
        <v>0</v>
      </c>
      <c r="N60" s="60"/>
      <c r="O60" s="60"/>
    </row>
    <row r="61" spans="1:15" hidden="1" outlineLevel="1" x14ac:dyDescent="0.25">
      <c r="A61" s="31">
        <v>27</v>
      </c>
      <c r="B61" s="32" t="s">
        <v>15</v>
      </c>
      <c r="C61" s="33" t="s">
        <v>44</v>
      </c>
      <c r="D61" s="33" t="s">
        <v>13</v>
      </c>
      <c r="E61" s="63">
        <v>15000</v>
      </c>
      <c r="F61" s="63">
        <v>17500</v>
      </c>
      <c r="G61" s="63">
        <v>20000</v>
      </c>
      <c r="H61" s="63"/>
      <c r="I61" s="63">
        <v>22500</v>
      </c>
      <c r="J61" s="63">
        <v>25000</v>
      </c>
      <c r="K61" s="64"/>
      <c r="L61" s="78">
        <f t="shared" si="29"/>
        <v>17500</v>
      </c>
      <c r="M61" s="79">
        <f t="shared" si="30"/>
        <v>47500</v>
      </c>
      <c r="N61" s="60"/>
      <c r="O61" s="60"/>
    </row>
    <row r="62" spans="1:15" hidden="1" outlineLevel="1" x14ac:dyDescent="0.25">
      <c r="A62" s="31">
        <v>28</v>
      </c>
      <c r="B62" s="32" t="s">
        <v>48</v>
      </c>
      <c r="C62" s="33" t="s">
        <v>45</v>
      </c>
      <c r="D62" s="33" t="s">
        <v>13</v>
      </c>
      <c r="E62" s="63">
        <v>10000</v>
      </c>
      <c r="F62" s="63">
        <v>12500</v>
      </c>
      <c r="G62" s="63">
        <v>15000</v>
      </c>
      <c r="H62" s="63"/>
      <c r="I62" s="63">
        <v>17500</v>
      </c>
      <c r="J62" s="63">
        <v>20000</v>
      </c>
      <c r="K62" s="64"/>
      <c r="L62" s="78">
        <f t="shared" si="29"/>
        <v>12500</v>
      </c>
      <c r="M62" s="79">
        <f t="shared" si="30"/>
        <v>37500</v>
      </c>
      <c r="N62" s="60"/>
      <c r="O62" s="60"/>
    </row>
    <row r="63" spans="1:15" hidden="1" outlineLevel="1" x14ac:dyDescent="0.25">
      <c r="A63" s="31"/>
      <c r="B63" s="80" t="s">
        <v>20</v>
      </c>
      <c r="C63" s="81" t="s">
        <v>17</v>
      </c>
      <c r="D63" s="81" t="s">
        <v>18</v>
      </c>
      <c r="E63" s="82">
        <f>SUM(E57:E62)</f>
        <v>70000</v>
      </c>
      <c r="F63" s="82">
        <f t="shared" ref="F63" si="31">SUM(F57:F62)</f>
        <v>60000</v>
      </c>
      <c r="G63" s="82">
        <f t="shared" ref="G63" si="32">SUM(G57:G62)</f>
        <v>70000</v>
      </c>
      <c r="H63" s="82">
        <f t="shared" ref="H63" si="33">SUM(H57:H62)</f>
        <v>2</v>
      </c>
      <c r="I63" s="82">
        <f t="shared" ref="I63" si="34">SUM(I57:I62)</f>
        <v>80000</v>
      </c>
      <c r="J63" s="82">
        <f t="shared" ref="J63" si="35">SUM(J57:J62)</f>
        <v>90000</v>
      </c>
      <c r="K63" s="82">
        <f t="shared" ref="K63" si="36">SUM(K57:K62)</f>
        <v>0</v>
      </c>
      <c r="L63" s="83">
        <f t="shared" ref="L63" si="37">IFERROR(AVERAGE(E63:G63),"")</f>
        <v>66666.666666666672</v>
      </c>
      <c r="M63" s="84">
        <f>IFERROR(SUM(I63:J63),"")</f>
        <v>170000</v>
      </c>
      <c r="N63" s="85"/>
      <c r="O63" s="85"/>
    </row>
    <row r="64" spans="1:15" hidden="1" outlineLevel="1" x14ac:dyDescent="0.25">
      <c r="A64" s="31"/>
      <c r="B64" s="25" t="s">
        <v>21</v>
      </c>
      <c r="C64" s="26"/>
      <c r="D64" s="26"/>
      <c r="E64" s="69"/>
      <c r="F64" s="69"/>
      <c r="G64" s="69"/>
      <c r="H64" s="69"/>
      <c r="I64" s="69"/>
      <c r="J64" s="69"/>
      <c r="K64" s="69"/>
      <c r="L64" s="70"/>
      <c r="M64" s="70"/>
      <c r="N64" s="71"/>
      <c r="O64" s="41"/>
    </row>
    <row r="65" spans="1:15" ht="19.5" hidden="1" outlineLevel="1" thickBot="1" x14ac:dyDescent="0.3">
      <c r="A65" s="31">
        <v>30</v>
      </c>
      <c r="B65" s="86" t="s">
        <v>22</v>
      </c>
      <c r="C65" s="87" t="s">
        <v>17</v>
      </c>
      <c r="D65" s="87" t="s">
        <v>18</v>
      </c>
      <c r="E65" s="88">
        <f>E55+E63</f>
        <v>120000</v>
      </c>
      <c r="F65" s="88">
        <f t="shared" ref="F65:K65" si="38">F55+F63</f>
        <v>115000</v>
      </c>
      <c r="G65" s="88">
        <f t="shared" si="38"/>
        <v>135000</v>
      </c>
      <c r="H65" s="88">
        <f t="shared" si="38"/>
        <v>2</v>
      </c>
      <c r="I65" s="88">
        <f t="shared" si="38"/>
        <v>150000</v>
      </c>
      <c r="J65" s="88">
        <f t="shared" si="38"/>
        <v>165000</v>
      </c>
      <c r="K65" s="88">
        <f t="shared" si="38"/>
        <v>0</v>
      </c>
      <c r="L65" s="89">
        <f>L55+L63</f>
        <v>123333.33333333334</v>
      </c>
      <c r="M65" s="89">
        <f>M55+M63</f>
        <v>315000</v>
      </c>
      <c r="N65" s="90">
        <f>N55+N63</f>
        <v>0</v>
      </c>
      <c r="O65" s="85"/>
    </row>
    <row r="66" spans="1:15" hidden="1" outlineLevel="1" x14ac:dyDescent="0.25"/>
    <row r="67" spans="1:15" hidden="1" outlineLevel="1" x14ac:dyDescent="0.25"/>
    <row r="68" spans="1:15" ht="19.5" hidden="1" outlineLevel="1" thickBot="1" x14ac:dyDescent="0.35">
      <c r="A68" s="11"/>
      <c r="B68" s="10"/>
      <c r="C68" s="10"/>
      <c r="D68" s="10"/>
      <c r="E68" s="16" t="s">
        <v>2</v>
      </c>
      <c r="F68" s="16" t="s">
        <v>3</v>
      </c>
      <c r="G68" s="16" t="s">
        <v>4</v>
      </c>
      <c r="H68" s="16" t="s">
        <v>5</v>
      </c>
      <c r="I68" s="16" t="s">
        <v>33</v>
      </c>
      <c r="J68" s="16" t="s">
        <v>34</v>
      </c>
      <c r="K68" s="16" t="s">
        <v>35</v>
      </c>
      <c r="L68" s="16" t="s">
        <v>36</v>
      </c>
      <c r="M68" s="16" t="s">
        <v>37</v>
      </c>
      <c r="N68" s="16" t="s">
        <v>38</v>
      </c>
      <c r="O68" s="16" t="s">
        <v>39</v>
      </c>
    </row>
    <row r="69" spans="1:15" ht="21" hidden="1" outlineLevel="1" x14ac:dyDescent="0.25">
      <c r="B69" s="129" t="s">
        <v>63</v>
      </c>
      <c r="C69" s="130"/>
      <c r="D69" s="130"/>
      <c r="E69" s="56" t="s">
        <v>7</v>
      </c>
      <c r="F69" s="56" t="s">
        <v>7</v>
      </c>
      <c r="G69" s="56" t="s">
        <v>7</v>
      </c>
      <c r="H69" s="56" t="s">
        <v>7</v>
      </c>
      <c r="I69" s="56" t="s">
        <v>7</v>
      </c>
      <c r="J69" s="56" t="s">
        <v>7</v>
      </c>
      <c r="K69" s="56" t="s">
        <v>7</v>
      </c>
      <c r="L69" s="56" t="s">
        <v>7</v>
      </c>
      <c r="M69" s="56" t="s">
        <v>7</v>
      </c>
      <c r="N69" s="56" t="s">
        <v>7</v>
      </c>
      <c r="O69" s="57"/>
    </row>
    <row r="70" spans="1:15" ht="75.75" hidden="1" outlineLevel="1" thickBot="1" x14ac:dyDescent="0.3">
      <c r="B70" s="20" t="s">
        <v>8</v>
      </c>
      <c r="C70" s="21" t="s">
        <v>9</v>
      </c>
      <c r="D70" s="21" t="s">
        <v>10</v>
      </c>
      <c r="E70" s="23" t="s">
        <v>25</v>
      </c>
      <c r="F70" s="23" t="s">
        <v>26</v>
      </c>
      <c r="G70" s="23" t="s">
        <v>27</v>
      </c>
      <c r="H70" s="23" t="s">
        <v>28</v>
      </c>
      <c r="I70" s="23" t="s">
        <v>29</v>
      </c>
      <c r="J70" s="23" t="s">
        <v>30</v>
      </c>
      <c r="K70" s="23" t="s">
        <v>31</v>
      </c>
      <c r="L70" s="22" t="s">
        <v>49</v>
      </c>
      <c r="M70" s="22" t="s">
        <v>50</v>
      </c>
      <c r="N70" s="23" t="s">
        <v>51</v>
      </c>
      <c r="O70" s="24"/>
    </row>
    <row r="71" spans="1:15" hidden="1" outlineLevel="1" x14ac:dyDescent="0.25">
      <c r="B71" s="50"/>
      <c r="C71" s="51"/>
      <c r="D71" s="48"/>
      <c r="E71" s="49" t="s">
        <v>25</v>
      </c>
      <c r="F71" s="49" t="s">
        <v>26</v>
      </c>
      <c r="G71" s="49" t="s">
        <v>27</v>
      </c>
      <c r="H71" s="49" t="s">
        <v>28</v>
      </c>
      <c r="I71" s="49" t="s">
        <v>29</v>
      </c>
      <c r="J71" s="49" t="s">
        <v>30</v>
      </c>
      <c r="K71" s="49" t="s">
        <v>31</v>
      </c>
      <c r="L71" s="26"/>
      <c r="M71" s="26"/>
      <c r="N71" s="27"/>
      <c r="O71" s="58"/>
    </row>
    <row r="72" spans="1:15" hidden="1" outlineLevel="1" x14ac:dyDescent="0.25">
      <c r="B72" s="52"/>
      <c r="C72" s="53"/>
      <c r="D72" s="47"/>
      <c r="E72" s="47" t="s">
        <v>32</v>
      </c>
      <c r="F72" s="47" t="s">
        <v>32</v>
      </c>
      <c r="G72" s="47" t="s">
        <v>32</v>
      </c>
      <c r="H72" s="47" t="s">
        <v>32</v>
      </c>
      <c r="I72" s="47" t="s">
        <v>32</v>
      </c>
      <c r="J72" s="47" t="s">
        <v>32</v>
      </c>
      <c r="K72" s="47" t="s">
        <v>32</v>
      </c>
      <c r="L72" s="26"/>
      <c r="M72" s="26"/>
      <c r="N72" s="27"/>
      <c r="O72" s="28"/>
    </row>
    <row r="73" spans="1:15" hidden="1" outlineLevel="1" x14ac:dyDescent="0.25">
      <c r="B73" s="25" t="s">
        <v>11</v>
      </c>
      <c r="C73" s="26"/>
      <c r="D73" s="26"/>
      <c r="E73" s="26"/>
      <c r="F73" s="26"/>
      <c r="G73" s="26"/>
      <c r="H73" s="26"/>
      <c r="I73" s="26"/>
      <c r="J73" s="26"/>
      <c r="K73" s="26"/>
      <c r="L73" s="26"/>
      <c r="M73" s="26"/>
      <c r="N73" s="27"/>
      <c r="O73" s="28"/>
    </row>
    <row r="74" spans="1:15" hidden="1" outlineLevel="1" x14ac:dyDescent="0.25">
      <c r="A74" s="31">
        <v>16</v>
      </c>
      <c r="B74" s="32" t="s">
        <v>12</v>
      </c>
      <c r="C74" s="33" t="s">
        <v>40</v>
      </c>
      <c r="D74" s="33" t="s">
        <v>13</v>
      </c>
      <c r="E74" s="68">
        <f>E49*E24</f>
        <v>1250000</v>
      </c>
      <c r="F74" s="68">
        <f t="shared" ref="F74:J74" si="39">F49*F24</f>
        <v>1100000</v>
      </c>
      <c r="G74" s="68">
        <f t="shared" si="39"/>
        <v>1950000</v>
      </c>
      <c r="H74" s="68">
        <f t="shared" si="39"/>
        <v>0</v>
      </c>
      <c r="I74" s="68">
        <f t="shared" si="39"/>
        <v>3500000</v>
      </c>
      <c r="J74" s="68">
        <f t="shared" si="39"/>
        <v>3750000</v>
      </c>
      <c r="K74" s="64"/>
      <c r="L74" s="65">
        <f>IFERROR(AVERAGE(E74:G74),"")</f>
        <v>1433333.3333333333</v>
      </c>
      <c r="M74" s="66">
        <f t="shared" ref="M74:M79" si="40">IFERROR(SUM(I74:J74),"")</f>
        <v>7250000</v>
      </c>
      <c r="N74" s="67">
        <f>M74-(L74*2)</f>
        <v>4383333.333333334</v>
      </c>
      <c r="O74" s="60"/>
    </row>
    <row r="75" spans="1:15" hidden="1" outlineLevel="1" x14ac:dyDescent="0.25">
      <c r="A75" s="31">
        <v>17</v>
      </c>
      <c r="B75" s="32" t="s">
        <v>14</v>
      </c>
      <c r="C75" s="33" t="s">
        <v>41</v>
      </c>
      <c r="D75" s="33" t="s">
        <v>13</v>
      </c>
      <c r="E75" s="68"/>
      <c r="F75" s="68"/>
      <c r="G75" s="68"/>
      <c r="H75" s="68"/>
      <c r="I75" s="68">
        <v>0</v>
      </c>
      <c r="J75" s="68"/>
      <c r="K75" s="64"/>
      <c r="L75" s="65" t="str">
        <f t="shared" ref="L75:L80" si="41">IFERROR(AVERAGE(E75:G75),"")</f>
        <v/>
      </c>
      <c r="M75" s="66">
        <f t="shared" si="40"/>
        <v>0</v>
      </c>
      <c r="N75" s="67">
        <f>SUM(L75:M75)</f>
        <v>0</v>
      </c>
      <c r="O75" s="60"/>
    </row>
    <row r="76" spans="1:15" hidden="1" outlineLevel="1" x14ac:dyDescent="0.25">
      <c r="A76" s="31">
        <v>18</v>
      </c>
      <c r="B76" s="32" t="s">
        <v>46</v>
      </c>
      <c r="C76" s="33" t="s">
        <v>42</v>
      </c>
      <c r="D76" s="33" t="s">
        <v>13</v>
      </c>
      <c r="E76" s="68"/>
      <c r="F76" s="68"/>
      <c r="G76" s="68"/>
      <c r="H76" s="68"/>
      <c r="I76" s="68"/>
      <c r="J76" s="68"/>
      <c r="K76" s="64"/>
      <c r="L76" s="65" t="str">
        <f t="shared" si="41"/>
        <v/>
      </c>
      <c r="M76" s="66">
        <f t="shared" si="40"/>
        <v>0</v>
      </c>
      <c r="N76" s="67">
        <f t="shared" ref="N76:N79" si="42">SUM(L76:M76)</f>
        <v>0</v>
      </c>
      <c r="O76" s="60"/>
    </row>
    <row r="77" spans="1:15" hidden="1" outlineLevel="1" x14ac:dyDescent="0.25">
      <c r="A77" s="31">
        <v>19</v>
      </c>
      <c r="B77" s="32" t="s">
        <v>47</v>
      </c>
      <c r="C77" s="33" t="s">
        <v>43</v>
      </c>
      <c r="D77" s="33" t="s">
        <v>13</v>
      </c>
      <c r="E77" s="68"/>
      <c r="F77" s="68"/>
      <c r="G77" s="68"/>
      <c r="H77" s="68"/>
      <c r="I77" s="68"/>
      <c r="J77" s="68"/>
      <c r="K77" s="64"/>
      <c r="L77" s="65" t="str">
        <f t="shared" si="41"/>
        <v/>
      </c>
      <c r="M77" s="66">
        <f t="shared" si="40"/>
        <v>0</v>
      </c>
      <c r="N77" s="67">
        <f t="shared" si="42"/>
        <v>0</v>
      </c>
      <c r="O77" s="60"/>
    </row>
    <row r="78" spans="1:15" hidden="1" outlineLevel="1" x14ac:dyDescent="0.25">
      <c r="A78" s="31">
        <v>20</v>
      </c>
      <c r="B78" s="32" t="s">
        <v>15</v>
      </c>
      <c r="C78" s="33" t="s">
        <v>44</v>
      </c>
      <c r="D78" s="33" t="s">
        <v>13</v>
      </c>
      <c r="E78" s="68"/>
      <c r="F78" s="68"/>
      <c r="G78" s="68"/>
      <c r="H78" s="68"/>
      <c r="I78" s="68"/>
      <c r="J78" s="68"/>
      <c r="K78" s="64"/>
      <c r="L78" s="65" t="str">
        <f t="shared" si="41"/>
        <v/>
      </c>
      <c r="M78" s="66">
        <f t="shared" si="40"/>
        <v>0</v>
      </c>
      <c r="N78" s="67">
        <f t="shared" si="42"/>
        <v>0</v>
      </c>
      <c r="O78" s="60"/>
    </row>
    <row r="79" spans="1:15" hidden="1" outlineLevel="1" x14ac:dyDescent="0.25">
      <c r="A79" s="31">
        <v>21</v>
      </c>
      <c r="B79" s="32" t="s">
        <v>48</v>
      </c>
      <c r="C79" s="33" t="s">
        <v>45</v>
      </c>
      <c r="D79" s="33" t="s">
        <v>13</v>
      </c>
      <c r="E79" s="64"/>
      <c r="F79" s="64"/>
      <c r="G79" s="64"/>
      <c r="H79" s="64"/>
      <c r="I79" s="64"/>
      <c r="J79" s="64"/>
      <c r="K79" s="64"/>
      <c r="L79" s="65" t="str">
        <f t="shared" si="41"/>
        <v/>
      </c>
      <c r="M79" s="66">
        <f t="shared" si="40"/>
        <v>0</v>
      </c>
      <c r="N79" s="67">
        <f t="shared" si="42"/>
        <v>0</v>
      </c>
      <c r="O79" s="60"/>
    </row>
    <row r="80" spans="1:15" ht="19.5" hidden="1" outlineLevel="1" thickBot="1" x14ac:dyDescent="0.3">
      <c r="A80" s="31">
        <v>22</v>
      </c>
      <c r="B80" s="32" t="s">
        <v>16</v>
      </c>
      <c r="C80" s="36" t="s">
        <v>17</v>
      </c>
      <c r="D80" s="36" t="s">
        <v>18</v>
      </c>
      <c r="E80" s="68">
        <f>SUM(E74:E79)</f>
        <v>1250000</v>
      </c>
      <c r="F80" s="68">
        <f t="shared" ref="F80" si="43">SUM(F74:F79)</f>
        <v>1100000</v>
      </c>
      <c r="G80" s="68">
        <f t="shared" ref="G80" si="44">SUM(G74:G79)</f>
        <v>1950000</v>
      </c>
      <c r="H80" s="68">
        <f t="shared" ref="H80" si="45">SUM(H74:H79)</f>
        <v>0</v>
      </c>
      <c r="I80" s="68">
        <f t="shared" ref="I80" si="46">SUM(I74:I79)</f>
        <v>3500000</v>
      </c>
      <c r="J80" s="68">
        <f t="shared" ref="J80" si="47">SUM(J74:J79)</f>
        <v>3750000</v>
      </c>
      <c r="K80" s="68">
        <f t="shared" ref="K80" si="48">SUM(K74:K79)</f>
        <v>0</v>
      </c>
      <c r="L80" s="65">
        <f t="shared" si="41"/>
        <v>1433333.3333333333</v>
      </c>
      <c r="M80" s="66">
        <f>IFERROR(SUM(I80:J80),"")</f>
        <v>7250000</v>
      </c>
      <c r="N80" s="67">
        <f>SUM(N74:N78)</f>
        <v>4383333.333333334</v>
      </c>
      <c r="O80" s="60"/>
    </row>
    <row r="81" spans="1:15" hidden="1" outlineLevel="1" x14ac:dyDescent="0.25">
      <c r="A81" s="31"/>
      <c r="B81" s="29" t="s">
        <v>19</v>
      </c>
      <c r="C81" s="30"/>
      <c r="D81" s="30"/>
      <c r="E81" s="69"/>
      <c r="F81" s="69"/>
      <c r="G81" s="69"/>
      <c r="H81" s="69"/>
      <c r="I81" s="69"/>
      <c r="J81" s="69"/>
      <c r="K81" s="69"/>
      <c r="L81" s="70"/>
      <c r="M81" s="70"/>
      <c r="N81" s="71"/>
      <c r="O81" s="40"/>
    </row>
    <row r="82" spans="1:15" hidden="1" outlineLevel="1" x14ac:dyDescent="0.25">
      <c r="A82" s="31">
        <v>23</v>
      </c>
      <c r="B82" s="32" t="s">
        <v>12</v>
      </c>
      <c r="C82" s="33" t="s">
        <v>40</v>
      </c>
      <c r="D82" s="33" t="s">
        <v>13</v>
      </c>
      <c r="E82" s="68">
        <v>0</v>
      </c>
      <c r="F82" s="68">
        <v>0</v>
      </c>
      <c r="G82" s="68">
        <v>0</v>
      </c>
      <c r="H82" s="68">
        <v>2</v>
      </c>
      <c r="I82" s="68">
        <v>0</v>
      </c>
      <c r="J82" s="68">
        <v>0</v>
      </c>
      <c r="K82" s="64"/>
      <c r="L82" s="65">
        <f>IFERROR(AVERAGE(E82:G82),"")</f>
        <v>0</v>
      </c>
      <c r="M82" s="66">
        <f t="shared" ref="M82:M87" si="49">IFERROR(SUM(I82:J82),"")</f>
        <v>0</v>
      </c>
      <c r="N82" s="67">
        <f>M82-(L82*2)</f>
        <v>0</v>
      </c>
      <c r="O82" s="60"/>
    </row>
    <row r="83" spans="1:15" hidden="1" outlineLevel="1" x14ac:dyDescent="0.25">
      <c r="A83" s="31">
        <v>24</v>
      </c>
      <c r="B83" s="32" t="s">
        <v>14</v>
      </c>
      <c r="C83" s="33" t="s">
        <v>41</v>
      </c>
      <c r="D83" s="33" t="s">
        <v>13</v>
      </c>
      <c r="E83" s="68">
        <v>0</v>
      </c>
      <c r="F83" s="68">
        <v>0</v>
      </c>
      <c r="G83" s="68">
        <v>0</v>
      </c>
      <c r="H83" s="68">
        <v>2</v>
      </c>
      <c r="I83" s="68">
        <v>0</v>
      </c>
      <c r="J83" s="68">
        <v>0</v>
      </c>
      <c r="K83" s="64"/>
      <c r="L83" s="65">
        <f t="shared" ref="L83:L88" si="50">IFERROR(AVERAGE(E83:G83),"")</f>
        <v>0</v>
      </c>
      <c r="M83" s="66">
        <f t="shared" si="49"/>
        <v>0</v>
      </c>
      <c r="N83" s="67">
        <f>SUM(L83:M83)</f>
        <v>0</v>
      </c>
      <c r="O83" s="60"/>
    </row>
    <row r="84" spans="1:15" hidden="1" outlineLevel="1" x14ac:dyDescent="0.25">
      <c r="A84" s="31">
        <v>25</v>
      </c>
      <c r="B84" s="32" t="s">
        <v>46</v>
      </c>
      <c r="C84" s="33" t="s">
        <v>42</v>
      </c>
      <c r="D84" s="33" t="s">
        <v>13</v>
      </c>
      <c r="E84" s="68">
        <v>100</v>
      </c>
      <c r="F84" s="68">
        <v>100</v>
      </c>
      <c r="G84" s="68">
        <v>100</v>
      </c>
      <c r="H84" s="68">
        <v>2</v>
      </c>
      <c r="I84" s="68">
        <v>150</v>
      </c>
      <c r="J84" s="68">
        <v>0</v>
      </c>
      <c r="K84" s="64"/>
      <c r="L84" s="65">
        <f t="shared" si="50"/>
        <v>100</v>
      </c>
      <c r="M84" s="66">
        <f t="shared" si="49"/>
        <v>150</v>
      </c>
      <c r="N84" s="67">
        <f t="shared" ref="N84:N87" si="51">SUM(L84:M84)</f>
        <v>250</v>
      </c>
      <c r="O84" s="60"/>
    </row>
    <row r="85" spans="1:15" hidden="1" outlineLevel="1" x14ac:dyDescent="0.25">
      <c r="A85" s="31">
        <v>26</v>
      </c>
      <c r="B85" s="32" t="s">
        <v>47</v>
      </c>
      <c r="C85" s="33" t="s">
        <v>43</v>
      </c>
      <c r="D85" s="33" t="s">
        <v>13</v>
      </c>
      <c r="E85" s="68">
        <v>100</v>
      </c>
      <c r="F85" s="68">
        <v>100</v>
      </c>
      <c r="G85" s="68">
        <v>100</v>
      </c>
      <c r="H85" s="68">
        <v>2</v>
      </c>
      <c r="I85" s="68">
        <v>150</v>
      </c>
      <c r="J85" s="68">
        <v>0</v>
      </c>
      <c r="K85" s="64"/>
      <c r="L85" s="65">
        <f t="shared" si="50"/>
        <v>100</v>
      </c>
      <c r="M85" s="66">
        <f t="shared" si="49"/>
        <v>150</v>
      </c>
      <c r="N85" s="67">
        <f t="shared" si="51"/>
        <v>250</v>
      </c>
      <c r="O85" s="60"/>
    </row>
    <row r="86" spans="1:15" hidden="1" outlineLevel="1" x14ac:dyDescent="0.25">
      <c r="A86" s="31">
        <v>27</v>
      </c>
      <c r="B86" s="32" t="s">
        <v>15</v>
      </c>
      <c r="C86" s="33" t="s">
        <v>44</v>
      </c>
      <c r="D86" s="33" t="s">
        <v>13</v>
      </c>
      <c r="E86" s="68">
        <v>100</v>
      </c>
      <c r="F86" s="68">
        <v>100</v>
      </c>
      <c r="G86" s="68">
        <v>100</v>
      </c>
      <c r="H86" s="68">
        <v>2</v>
      </c>
      <c r="I86" s="68">
        <v>150</v>
      </c>
      <c r="J86" s="68">
        <v>150</v>
      </c>
      <c r="K86" s="64"/>
      <c r="L86" s="65">
        <f t="shared" si="50"/>
        <v>100</v>
      </c>
      <c r="M86" s="66">
        <f t="shared" si="49"/>
        <v>300</v>
      </c>
      <c r="N86" s="67">
        <f t="shared" si="51"/>
        <v>400</v>
      </c>
      <c r="O86" s="60"/>
    </row>
    <row r="87" spans="1:15" hidden="1" outlineLevel="1" x14ac:dyDescent="0.25">
      <c r="A87" s="31">
        <v>28</v>
      </c>
      <c r="B87" s="32" t="s">
        <v>48</v>
      </c>
      <c r="C87" s="33" t="s">
        <v>45</v>
      </c>
      <c r="D87" s="33" t="s">
        <v>13</v>
      </c>
      <c r="E87" s="68">
        <v>100</v>
      </c>
      <c r="F87" s="68">
        <v>100</v>
      </c>
      <c r="G87" s="68">
        <v>100</v>
      </c>
      <c r="H87" s="68">
        <v>2</v>
      </c>
      <c r="I87" s="68">
        <v>150</v>
      </c>
      <c r="J87" s="68">
        <v>150</v>
      </c>
      <c r="K87" s="64"/>
      <c r="L87" s="65">
        <f t="shared" si="50"/>
        <v>100</v>
      </c>
      <c r="M87" s="66">
        <f t="shared" si="49"/>
        <v>300</v>
      </c>
      <c r="N87" s="67">
        <f t="shared" si="51"/>
        <v>400</v>
      </c>
      <c r="O87" s="60"/>
    </row>
    <row r="88" spans="1:15" hidden="1" outlineLevel="1" x14ac:dyDescent="0.25">
      <c r="A88" s="31">
        <v>29</v>
      </c>
      <c r="B88" s="32" t="s">
        <v>20</v>
      </c>
      <c r="C88" s="36" t="s">
        <v>17</v>
      </c>
      <c r="D88" s="36" t="s">
        <v>18</v>
      </c>
      <c r="E88" s="68">
        <f>SUM(E82:E87)</f>
        <v>400</v>
      </c>
      <c r="F88" s="68">
        <f t="shared" ref="F88" si="52">SUM(F82:F87)</f>
        <v>400</v>
      </c>
      <c r="G88" s="68">
        <f t="shared" ref="G88" si="53">SUM(G82:G87)</f>
        <v>400</v>
      </c>
      <c r="H88" s="68">
        <f t="shared" ref="H88" si="54">SUM(H82:H87)</f>
        <v>12</v>
      </c>
      <c r="I88" s="68">
        <f t="shared" ref="I88" si="55">SUM(I82:I87)</f>
        <v>600</v>
      </c>
      <c r="J88" s="68">
        <f t="shared" ref="J88" si="56">SUM(J82:J87)</f>
        <v>300</v>
      </c>
      <c r="K88" s="68">
        <f t="shared" ref="K88" si="57">SUM(K82:K87)</f>
        <v>0</v>
      </c>
      <c r="L88" s="65">
        <f t="shared" si="50"/>
        <v>400</v>
      </c>
      <c r="M88" s="66">
        <f>IFERROR(SUM(I88:J88),"")</f>
        <v>900</v>
      </c>
      <c r="N88" s="67">
        <f>SUM(N82:N86)</f>
        <v>900</v>
      </c>
      <c r="O88" s="60"/>
    </row>
    <row r="89" spans="1:15" hidden="1" outlineLevel="1" x14ac:dyDescent="0.25">
      <c r="A89" s="31"/>
      <c r="B89" s="25" t="s">
        <v>21</v>
      </c>
      <c r="C89" s="26"/>
      <c r="D89" s="26"/>
      <c r="E89" s="69"/>
      <c r="F89" s="69"/>
      <c r="G89" s="69"/>
      <c r="H89" s="69"/>
      <c r="I89" s="69"/>
      <c r="J89" s="69"/>
      <c r="K89" s="69"/>
      <c r="L89" s="70"/>
      <c r="M89" s="70"/>
      <c r="N89" s="71"/>
      <c r="O89" s="41"/>
    </row>
    <row r="90" spans="1:15" ht="19.5" hidden="1" outlineLevel="1" thickBot="1" x14ac:dyDescent="0.3">
      <c r="A90" s="31">
        <v>30</v>
      </c>
      <c r="B90" s="42" t="s">
        <v>22</v>
      </c>
      <c r="C90" s="43" t="s">
        <v>17</v>
      </c>
      <c r="D90" s="43" t="s">
        <v>18</v>
      </c>
      <c r="E90" s="72">
        <f>E80+E88</f>
        <v>1250400</v>
      </c>
      <c r="F90" s="72">
        <f t="shared" ref="F90:K90" si="58">F80+F88</f>
        <v>1100400</v>
      </c>
      <c r="G90" s="72">
        <f t="shared" si="58"/>
        <v>1950400</v>
      </c>
      <c r="H90" s="72">
        <f t="shared" si="58"/>
        <v>12</v>
      </c>
      <c r="I90" s="72">
        <f t="shared" si="58"/>
        <v>3500600</v>
      </c>
      <c r="J90" s="72">
        <f t="shared" si="58"/>
        <v>3750300</v>
      </c>
      <c r="K90" s="72">
        <f t="shared" si="58"/>
        <v>0</v>
      </c>
      <c r="L90" s="73">
        <f>L80+L88</f>
        <v>1433733.3333333333</v>
      </c>
      <c r="M90" s="73">
        <f>M80+M88</f>
        <v>7250900</v>
      </c>
      <c r="N90" s="74">
        <f>N80+N88</f>
        <v>4384233.333333334</v>
      </c>
      <c r="O90" s="60"/>
    </row>
    <row r="91" spans="1:15" hidden="1" outlineLevel="1" x14ac:dyDescent="0.25"/>
    <row r="92" spans="1:15" collapsed="1" x14ac:dyDescent="0.25"/>
  </sheetData>
  <mergeCells count="8">
    <mergeCell ref="B69:D69"/>
    <mergeCell ref="F7:O8"/>
    <mergeCell ref="B19:D19"/>
    <mergeCell ref="B44:D44"/>
    <mergeCell ref="F3:O3"/>
    <mergeCell ref="F4:O4"/>
    <mergeCell ref="F5:O5"/>
    <mergeCell ref="F6:O6"/>
  </mergeCell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9" operator="equal" id="{1B807D8B-6297-4721-B423-19D905FDE36A}">
            <xm:f>UTILITY!$B$2</xm:f>
            <x14:dxf>
              <font>
                <color rgb="FF006100"/>
              </font>
              <fill>
                <patternFill>
                  <bgColor rgb="FFC6EFCE"/>
                </patternFill>
              </fill>
            </x14:dxf>
          </x14:cfRule>
          <x14:cfRule type="cellIs" priority="10" operator="equal" id="{B47FDE9B-6258-4A72-8FD8-B9720704B908}">
            <xm:f>UTILITY!$B$3</xm:f>
            <x14:dxf>
              <font>
                <color rgb="FF9C0006"/>
              </font>
              <fill>
                <patternFill>
                  <bgColor rgb="FFFFC7CE"/>
                </patternFill>
              </fill>
            </x14:dxf>
          </x14:cfRule>
          <xm:sqref>O24:O40</xm:sqref>
        </x14:conditionalFormatting>
        <x14:conditionalFormatting xmlns:xm="http://schemas.microsoft.com/office/excel/2006/main">
          <x14:cfRule type="cellIs" priority="7" operator="equal" id="{4A47E20D-DBF0-4BA6-8A0F-F88977CE607B}">
            <xm:f>UTILITY!$B$2</xm:f>
            <x14:dxf>
              <font>
                <color rgb="FF006100"/>
              </font>
              <fill>
                <patternFill>
                  <bgColor rgb="FFC6EFCE"/>
                </patternFill>
              </fill>
            </x14:dxf>
          </x14:cfRule>
          <x14:cfRule type="cellIs" priority="8" operator="equal" id="{A86C7A14-F84C-4718-9C5F-9F6DCE497C06}">
            <xm:f>UTILITY!$B$3</xm:f>
            <x14:dxf>
              <font>
                <color rgb="FF9C0006"/>
              </font>
              <fill>
                <patternFill>
                  <bgColor rgb="FFFFC7CE"/>
                </patternFill>
              </fill>
            </x14:dxf>
          </x14:cfRule>
          <xm:sqref>O49:O65</xm:sqref>
        </x14:conditionalFormatting>
        <x14:conditionalFormatting xmlns:xm="http://schemas.microsoft.com/office/excel/2006/main">
          <x14:cfRule type="cellIs" priority="5" operator="equal" id="{8F7BDF4B-6FDC-4E18-8DCD-D0C424230001}">
            <xm:f>UTILITY!$B$2</xm:f>
            <x14:dxf>
              <font>
                <color rgb="FF006100"/>
              </font>
              <fill>
                <patternFill>
                  <bgColor rgb="FFC6EFCE"/>
                </patternFill>
              </fill>
            </x14:dxf>
          </x14:cfRule>
          <x14:cfRule type="cellIs" priority="6" operator="equal" id="{04E34A59-5A56-4EDB-8C20-DC68A5126EEA}">
            <xm:f>UTILITY!$B$3</xm:f>
            <x14:dxf>
              <font>
                <color rgb="FF9C0006"/>
              </font>
              <fill>
                <patternFill>
                  <bgColor rgb="FFFFC7CE"/>
                </patternFill>
              </fill>
            </x14:dxf>
          </x14:cfRule>
          <xm:sqref>O74:O90</xm:sqref>
        </x14:conditionalFormatting>
        <x14:conditionalFormatting xmlns:xm="http://schemas.microsoft.com/office/excel/2006/main">
          <x14:cfRule type="cellIs" priority="3" operator="equal" id="{910B1000-C9C5-482E-B37D-9F2EA0ADF315}">
            <xm:f>UTILITY!$B$2</xm:f>
            <x14:dxf>
              <font>
                <color rgb="FF006100"/>
              </font>
              <fill>
                <patternFill>
                  <bgColor rgb="FFC6EFCE"/>
                </patternFill>
              </fill>
            </x14:dxf>
          </x14:cfRule>
          <x14:cfRule type="cellIs" priority="4" operator="equal" id="{C7032385-3286-4560-B619-CC7AFE633413}">
            <xm:f>UTILITY!$B$3</xm:f>
            <x14:dxf>
              <font>
                <color rgb="FF9C0006"/>
              </font>
              <fill>
                <patternFill>
                  <bgColor rgb="FFFFC7CE"/>
                </patternFill>
              </fill>
            </x14:dxf>
          </x14:cfRule>
          <xm:sqref>N49:N55</xm:sqref>
        </x14:conditionalFormatting>
        <x14:conditionalFormatting xmlns:xm="http://schemas.microsoft.com/office/excel/2006/main">
          <x14:cfRule type="cellIs" priority="1" operator="equal" id="{7461FFD0-39C5-41EC-B41C-967BF97DB5C4}">
            <xm:f>UTILITY!$B$2</xm:f>
            <x14:dxf>
              <font>
                <color rgb="FF006100"/>
              </font>
              <fill>
                <patternFill>
                  <bgColor rgb="FFC6EFCE"/>
                </patternFill>
              </fill>
            </x14:dxf>
          </x14:cfRule>
          <x14:cfRule type="cellIs" priority="2" operator="equal" id="{AA3D0A9F-8D4B-4509-8795-37C56008C818}">
            <xm:f>UTILITY!$B$3</xm:f>
            <x14:dxf>
              <font>
                <color rgb="FF9C0006"/>
              </font>
              <fill>
                <patternFill>
                  <bgColor rgb="FFFFC7CE"/>
                </patternFill>
              </fill>
            </x14:dxf>
          </x14:cfRule>
          <xm:sqref>N57:N63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8C800-462F-46F5-92C5-024554EC5BE5}">
  <dimension ref="B1:B7"/>
  <sheetViews>
    <sheetView workbookViewId="0">
      <selection activeCell="B7" sqref="B7"/>
    </sheetView>
  </sheetViews>
  <sheetFormatPr defaultRowHeight="15" x14ac:dyDescent="0.25"/>
  <cols>
    <col min="2" max="2" width="11" customWidth="1"/>
  </cols>
  <sheetData>
    <row r="1" spans="2:2" x14ac:dyDescent="0.25">
      <c r="B1" t="s">
        <v>55</v>
      </c>
    </row>
    <row r="2" spans="2:2" x14ac:dyDescent="0.25">
      <c r="B2" t="s">
        <v>53</v>
      </c>
    </row>
    <row r="3" spans="2:2" x14ac:dyDescent="0.25">
      <c r="B3" t="s">
        <v>54</v>
      </c>
    </row>
    <row r="6" spans="2:2" x14ac:dyDescent="0.25">
      <c r="B6" t="s">
        <v>98</v>
      </c>
    </row>
    <row r="7" spans="2:2" x14ac:dyDescent="0.25">
      <c r="B7" t="s">
        <v>99</v>
      </c>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56CB8997DEF64AA73C10F5B3C182D2" ma:contentTypeVersion="1" ma:contentTypeDescription="Create a new document." ma:contentTypeScope="" ma:versionID="1f131197ed076eec015f2e70537869e0">
  <xsd:schema xmlns:xsd="http://www.w3.org/2001/XMLSchema" xmlns:xs="http://www.w3.org/2001/XMLSchema" xmlns:p="http://schemas.microsoft.com/office/2006/metadata/properties" xmlns:ns2="52222ef0-b167-44f5-92f7-438fda0857cd" xmlns:ns3="5b79b3cd-350d-45c8-9f1f-77924e4afaaa" targetNamespace="http://schemas.microsoft.com/office/2006/metadata/properties" ma:root="true" ma:fieldsID="bdf7557197dfdeac2370447d3dd31d6f" ns2:_="" ns3:_="">
    <xsd:import namespace="52222ef0-b167-44f5-92f7-438fda0857cd"/>
    <xsd:import namespace="5b79b3cd-350d-45c8-9f1f-77924e4afaaa"/>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b79b3cd-350d-45c8-9f1f-77924e4afaa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52222ef0-b167-44f5-92f7-438fda0857cd">DOCDFI-730196915-190</_dlc_DocId>
    <_dlc_DocIdUrl xmlns="52222ef0-b167-44f5-92f7-438fda0857cd">
      <Url>https://my.treasury.gov/collab/CDFI/PolicyandProgramManagement/_layouts/15/DocIdRedir.aspx?ID=DOCDFI-730196915-190</Url>
      <Description>DOCDFI-730196915-190</Description>
    </_dlc_DocIdUrl>
  </documentManagement>
</p:properties>
</file>

<file path=customXml/itemProps1.xml><?xml version="1.0" encoding="utf-8"?>
<ds:datastoreItem xmlns:ds="http://schemas.openxmlformats.org/officeDocument/2006/customXml" ds:itemID="{534FC98E-77BD-4BE9-9BCB-918F6CE335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222ef0-b167-44f5-92f7-438fda0857cd"/>
    <ds:schemaRef ds:uri="5b79b3cd-350d-45c8-9f1f-77924e4afa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32DADD-4C00-483E-94CA-2F3BCC5508C1}">
  <ds:schemaRefs>
    <ds:schemaRef ds:uri="http://schemas.microsoft.com/sharepoint/events"/>
  </ds:schemaRefs>
</ds:datastoreItem>
</file>

<file path=customXml/itemProps3.xml><?xml version="1.0" encoding="utf-8"?>
<ds:datastoreItem xmlns:ds="http://schemas.openxmlformats.org/officeDocument/2006/customXml" ds:itemID="{CD01437D-6A45-49E7-9814-F76A8BA0D9E2}">
  <ds:schemaRefs>
    <ds:schemaRef ds:uri="http://schemas.microsoft.com/sharepoint/v3/contenttype/forms"/>
  </ds:schemaRefs>
</ds:datastoreItem>
</file>

<file path=customXml/itemProps4.xml><?xml version="1.0" encoding="utf-8"?>
<ds:datastoreItem xmlns:ds="http://schemas.openxmlformats.org/officeDocument/2006/customXml" ds:itemID="{C19DEBCC-C8DA-46AD-825E-D383D3E96FA4}">
  <ds:schemaRefs>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purl.org/dc/terms/"/>
    <ds:schemaRef ds:uri="http://schemas.openxmlformats.org/package/2006/metadata/core-properties"/>
    <ds:schemaRef ds:uri="5b79b3cd-350d-45c8-9f1f-77924e4afaaa"/>
    <ds:schemaRef ds:uri="52222ef0-b167-44f5-92f7-438fda0857cd"/>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REVISED</vt:lpstr>
      <vt:lpstr>Base</vt:lpstr>
      <vt:lpstr>UTILITY</vt:lpstr>
    </vt:vector>
  </TitlesOfParts>
  <Company>TTB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Schlack, Andrew</dc:creator>
  <cp:lastModifiedBy>Clark, Spencer</cp:lastModifiedBy>
  <dcterms:created xsi:type="dcterms:W3CDTF">2024-08-23T14:45:55Z</dcterms:created>
  <dcterms:modified xsi:type="dcterms:W3CDTF">2024-12-19T21:10:43Z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ab42d92c-a3e5-4d36-ad7d-8ab07a9cb416</vt:lpwstr>
  </property>
  <property fmtid="{D5CDD505-2E9C-101B-9397-08002B2CF9AE}" pid="3" name="ContentTypeId">
    <vt:lpwstr>0x010100DF56CB8997DEF64AA73C10F5B3C182D2</vt:lpwstr>
  </property>
  <property fmtid="{D5CDD505-2E9C-101B-9397-08002B2CF9AE}" pid="4" name="MSIP_Label_c9a1b251-8b9e-4059-8b96-32f7259f1931_Enabled">
    <vt:lpwstr>true</vt:lpwstr>
  </property>
  <property fmtid="{D5CDD505-2E9C-101B-9397-08002B2CF9AE}" pid="5" name="MSIP_Label_c9a1b251-8b9e-4059-8b96-32f7259f1931_SetDate">
    <vt:lpwstr>2024-11-14T18:30:07Z</vt:lpwstr>
  </property>
  <property fmtid="{D5CDD505-2E9C-101B-9397-08002B2CF9AE}" pid="6" name="MSIP_Label_c9a1b251-8b9e-4059-8b96-32f7259f1931_Method">
    <vt:lpwstr>Standard</vt:lpwstr>
  </property>
  <property fmtid="{D5CDD505-2E9C-101B-9397-08002B2CF9AE}" pid="7" name="MSIP_Label_c9a1b251-8b9e-4059-8b96-32f7259f1931_Name">
    <vt:lpwstr>CUI Basic</vt:lpwstr>
  </property>
  <property fmtid="{D5CDD505-2E9C-101B-9397-08002B2CF9AE}" pid="8" name="MSIP_Label_c9a1b251-8b9e-4059-8b96-32f7259f1931_SiteId">
    <vt:lpwstr>ab5eeca9-2540-4909-a9ee-17cb3edf5cec</vt:lpwstr>
  </property>
  <property fmtid="{D5CDD505-2E9C-101B-9397-08002B2CF9AE}" pid="9" name="MSIP_Label_c9a1b251-8b9e-4059-8b96-32f7259f1931_ActionId">
    <vt:lpwstr>4ed400be-764f-41ef-a14a-bf867228ec10</vt:lpwstr>
  </property>
  <property fmtid="{D5CDD505-2E9C-101B-9397-08002B2CF9AE}" pid="10" name="MSIP_Label_c9a1b251-8b9e-4059-8b96-32f7259f1931_ContentBits">
    <vt:lpwstr>0</vt:lpwstr>
  </property>
</Properties>
</file>