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usepa-my.sharepoint.com/personal/kerwin_courtney_epa_gov/Documents/Downloads/"/>
    </mc:Choice>
  </mc:AlternateContent>
  <xr:revisionPtr revIDLastSave="0" documentId="8_{F8842F24-DCA9-4F69-9976-ACF66B20F9ED}" xr6:coauthVersionLast="47" xr6:coauthVersionMax="47" xr10:uidLastSave="{00000000-0000-0000-0000-000000000000}"/>
  <bookViews>
    <workbookView xWindow="-110" yWindow="-110" windowWidth="19420" windowHeight="10300" xr2:uid="{344B3079-2DE7-4C97-9E22-F2D8B32858A6}"/>
  </bookViews>
  <sheets>
    <sheet name="Resp. Year 1" sheetId="1" r:id="rId1"/>
    <sheet name="Resp. Year 2" sheetId="12" r:id="rId2"/>
    <sheet name="Resp. Year 3" sheetId="13" r:id="rId3"/>
    <sheet name="Resp. Summary" sheetId="5" r:id="rId4"/>
    <sheet name="EPA Year 1" sheetId="6" r:id="rId5"/>
    <sheet name="EPA Year 2 " sheetId="10" r:id="rId6"/>
    <sheet name="EPA Year 3" sheetId="11" r:id="rId7"/>
    <sheet name="EPA Summary" sheetId="9" r:id="rId8"/>
    <sheet name="Labor rates" sheetId="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I9" i="5"/>
  <c r="G43" i="13"/>
  <c r="G43" i="12"/>
  <c r="G43" i="1"/>
  <c r="G13" i="11"/>
  <c r="G13" i="10"/>
  <c r="G13" i="6"/>
  <c r="J26" i="1"/>
  <c r="C13" i="2"/>
  <c r="C12" i="2"/>
  <c r="C11" i="2"/>
  <c r="C6" i="2"/>
  <c r="C5" i="2"/>
  <c r="C4" i="2"/>
  <c r="B4" i="2" s="1"/>
  <c r="G28" i="12"/>
  <c r="G27" i="12"/>
  <c r="G26" i="12"/>
  <c r="G28" i="13"/>
  <c r="G27" i="13"/>
  <c r="G26" i="13"/>
  <c r="I26" i="12" l="1"/>
  <c r="H26" i="12"/>
  <c r="I27" i="12"/>
  <c r="H27" i="12"/>
  <c r="I28" i="12"/>
  <c r="H28" i="12"/>
  <c r="I26" i="13"/>
  <c r="H26" i="13"/>
  <c r="I27" i="13"/>
  <c r="H27" i="13"/>
  <c r="I28" i="13"/>
  <c r="H28" i="13"/>
  <c r="G39" i="13"/>
  <c r="H39" i="13" s="1"/>
  <c r="I39" i="13"/>
  <c r="G39" i="12"/>
  <c r="H39" i="12"/>
  <c r="I39" i="12"/>
  <c r="E41" i="13"/>
  <c r="E40" i="13"/>
  <c r="E39" i="13"/>
  <c r="E38" i="13"/>
  <c r="E37" i="13"/>
  <c r="G37" i="13" s="1"/>
  <c r="E36" i="13"/>
  <c r="G36" i="13" s="1"/>
  <c r="E35" i="13"/>
  <c r="G35" i="13" s="1"/>
  <c r="E34" i="13"/>
  <c r="G34" i="13" s="1"/>
  <c r="E33" i="13"/>
  <c r="E32" i="13"/>
  <c r="E31" i="13"/>
  <c r="E30" i="13"/>
  <c r="E28" i="13"/>
  <c r="E27" i="13"/>
  <c r="E26" i="13"/>
  <c r="E22" i="13"/>
  <c r="G22" i="13" s="1"/>
  <c r="E21" i="13"/>
  <c r="E20" i="13"/>
  <c r="E19" i="13"/>
  <c r="E18" i="13"/>
  <c r="E17" i="13"/>
  <c r="E16" i="13"/>
  <c r="E15" i="13"/>
  <c r="E14" i="13"/>
  <c r="G14" i="13" s="1"/>
  <c r="E10" i="13"/>
  <c r="E8" i="13"/>
  <c r="E41" i="12"/>
  <c r="E40" i="12"/>
  <c r="E39" i="12"/>
  <c r="E38" i="12"/>
  <c r="E37" i="12"/>
  <c r="G37" i="12" s="1"/>
  <c r="E36" i="12"/>
  <c r="G36" i="12" s="1"/>
  <c r="E35" i="12"/>
  <c r="G35" i="12" s="1"/>
  <c r="E34" i="12"/>
  <c r="G34" i="12" s="1"/>
  <c r="I34" i="12" s="1"/>
  <c r="E33" i="12"/>
  <c r="E32" i="12"/>
  <c r="E31" i="12"/>
  <c r="E30" i="12"/>
  <c r="E28" i="12"/>
  <c r="E27" i="12"/>
  <c r="E26" i="12"/>
  <c r="E22" i="12"/>
  <c r="E21" i="12"/>
  <c r="E20" i="12"/>
  <c r="E19" i="12"/>
  <c r="E18" i="12"/>
  <c r="E17" i="12"/>
  <c r="G17" i="12" s="1"/>
  <c r="E16" i="12"/>
  <c r="G16" i="12" s="1"/>
  <c r="E15" i="12"/>
  <c r="E14" i="12"/>
  <c r="E10" i="12"/>
  <c r="E8" i="12"/>
  <c r="G38" i="13"/>
  <c r="G38" i="12"/>
  <c r="E38" i="1"/>
  <c r="G38" i="1" s="1"/>
  <c r="E39" i="1"/>
  <c r="G39" i="1" s="1"/>
  <c r="E28" i="1"/>
  <c r="G28" i="1" s="1"/>
  <c r="E27" i="1"/>
  <c r="G27" i="1" s="1"/>
  <c r="E26" i="1"/>
  <c r="G26" i="1" s="1"/>
  <c r="H7" i="5"/>
  <c r="H6" i="5"/>
  <c r="H5" i="5"/>
  <c r="G41" i="13"/>
  <c r="G40" i="13"/>
  <c r="G33" i="13"/>
  <c r="G32" i="13"/>
  <c r="G31" i="13"/>
  <c r="G30" i="13"/>
  <c r="G21" i="13"/>
  <c r="H21" i="13" s="1"/>
  <c r="G20" i="13"/>
  <c r="G19" i="13"/>
  <c r="G18" i="13"/>
  <c r="G17" i="13"/>
  <c r="G16" i="13"/>
  <c r="G15" i="13"/>
  <c r="G10" i="13"/>
  <c r="H10" i="13" s="1"/>
  <c r="G8" i="13"/>
  <c r="G41" i="12"/>
  <c r="G40" i="12"/>
  <c r="G33" i="12"/>
  <c r="G32" i="12"/>
  <c r="G31" i="12"/>
  <c r="G30" i="12"/>
  <c r="G22" i="12"/>
  <c r="I22" i="12" s="1"/>
  <c r="G21" i="12"/>
  <c r="H21" i="12" s="1"/>
  <c r="G20" i="12"/>
  <c r="G19" i="12"/>
  <c r="G18" i="12"/>
  <c r="G15" i="12"/>
  <c r="G14" i="12"/>
  <c r="G10" i="12"/>
  <c r="G8" i="12"/>
  <c r="I38" i="13" l="1"/>
  <c r="H38" i="13"/>
  <c r="I38" i="12"/>
  <c r="H38" i="12"/>
  <c r="H34" i="13"/>
  <c r="I34" i="13"/>
  <c r="C7" i="5"/>
  <c r="I21" i="13"/>
  <c r="I10" i="13"/>
  <c r="I10" i="12"/>
  <c r="C6" i="5"/>
  <c r="H33" i="12"/>
  <c r="I33" i="12"/>
  <c r="I38" i="1"/>
  <c r="H38" i="1"/>
  <c r="I39" i="1"/>
  <c r="H39" i="1"/>
  <c r="I28" i="1"/>
  <c r="H28" i="1"/>
  <c r="I27" i="1"/>
  <c r="H27" i="1"/>
  <c r="H26" i="1"/>
  <c r="I26" i="1"/>
  <c r="H8" i="5"/>
  <c r="H9" i="5"/>
  <c r="I16" i="13"/>
  <c r="H16" i="13"/>
  <c r="I20" i="13"/>
  <c r="H20" i="13"/>
  <c r="I32" i="13"/>
  <c r="H32" i="13"/>
  <c r="I8" i="13"/>
  <c r="H8" i="13"/>
  <c r="H17" i="13"/>
  <c r="I17" i="13"/>
  <c r="H30" i="13"/>
  <c r="I30" i="13"/>
  <c r="H31" i="13"/>
  <c r="I31" i="13"/>
  <c r="I33" i="13"/>
  <c r="H33" i="13"/>
  <c r="I37" i="13"/>
  <c r="H37" i="13"/>
  <c r="H18" i="13"/>
  <c r="I18" i="13"/>
  <c r="I19" i="13"/>
  <c r="H19" i="13"/>
  <c r="H40" i="13"/>
  <c r="I40" i="13"/>
  <c r="H41" i="13"/>
  <c r="I41" i="13"/>
  <c r="H15" i="13"/>
  <c r="H36" i="13"/>
  <c r="I15" i="13"/>
  <c r="I36" i="13"/>
  <c r="H14" i="13"/>
  <c r="H22" i="13"/>
  <c r="H35" i="13"/>
  <c r="I14" i="13"/>
  <c r="I22" i="13"/>
  <c r="I35" i="13"/>
  <c r="I18" i="12"/>
  <c r="H18" i="12"/>
  <c r="I16" i="12"/>
  <c r="H16" i="12"/>
  <c r="I32" i="12"/>
  <c r="H32" i="12"/>
  <c r="I37" i="12"/>
  <c r="H37" i="12"/>
  <c r="I15" i="12"/>
  <c r="H15" i="12"/>
  <c r="I17" i="12"/>
  <c r="H17" i="12"/>
  <c r="I30" i="12"/>
  <c r="H30" i="12"/>
  <c r="I8" i="12"/>
  <c r="H8" i="12"/>
  <c r="H31" i="12"/>
  <c r="I31" i="12"/>
  <c r="H19" i="12"/>
  <c r="I19" i="12"/>
  <c r="I36" i="12"/>
  <c r="H36" i="12"/>
  <c r="I20" i="12"/>
  <c r="H20" i="12"/>
  <c r="I40" i="12"/>
  <c r="H40" i="12"/>
  <c r="H41" i="12"/>
  <c r="I41" i="12"/>
  <c r="I21" i="12"/>
  <c r="H10" i="12"/>
  <c r="H14" i="12"/>
  <c r="H22" i="12"/>
  <c r="H35" i="12"/>
  <c r="I14" i="12"/>
  <c r="I35" i="12"/>
  <c r="H34" i="12"/>
  <c r="H9" i="9"/>
  <c r="H8" i="9"/>
  <c r="E7" i="5" l="1"/>
  <c r="G42" i="13"/>
  <c r="G23" i="13"/>
  <c r="D7" i="5"/>
  <c r="E6" i="5"/>
  <c r="G23" i="12"/>
  <c r="D6" i="5"/>
  <c r="G42" i="12"/>
  <c r="G45" i="13" l="1"/>
  <c r="F7" i="5"/>
  <c r="G45" i="12"/>
  <c r="F6" i="5"/>
  <c r="F8" i="5" l="1"/>
  <c r="F9" i="5"/>
  <c r="E12" i="11"/>
  <c r="G12" i="11" s="1"/>
  <c r="E11" i="11"/>
  <c r="G11" i="11" s="1"/>
  <c r="G10" i="11"/>
  <c r="E10" i="11"/>
  <c r="E9" i="11"/>
  <c r="G9" i="11" s="1"/>
  <c r="E8" i="11"/>
  <c r="G8" i="11" s="1"/>
  <c r="E7" i="11"/>
  <c r="G7" i="11" s="1"/>
  <c r="E6" i="11"/>
  <c r="G6" i="11" s="1"/>
  <c r="G5" i="11"/>
  <c r="E5" i="11"/>
  <c r="G12" i="10"/>
  <c r="H12" i="10" s="1"/>
  <c r="E12" i="10"/>
  <c r="G11" i="10"/>
  <c r="E11" i="10"/>
  <c r="G10" i="10"/>
  <c r="E10" i="10"/>
  <c r="E9" i="10"/>
  <c r="G9" i="10" s="1"/>
  <c r="G8" i="10"/>
  <c r="H8" i="10" s="1"/>
  <c r="E8" i="10"/>
  <c r="E7" i="10"/>
  <c r="G7" i="10" s="1"/>
  <c r="E6" i="10"/>
  <c r="G6" i="10" s="1"/>
  <c r="E5" i="10"/>
  <c r="G5" i="10" s="1"/>
  <c r="G12" i="6"/>
  <c r="G11" i="6"/>
  <c r="G10" i="6"/>
  <c r="G9" i="6"/>
  <c r="G8" i="6"/>
  <c r="G7" i="6"/>
  <c r="G6" i="6"/>
  <c r="E12" i="6"/>
  <c r="E11" i="6"/>
  <c r="E10" i="6"/>
  <c r="E9" i="6"/>
  <c r="E8" i="6"/>
  <c r="E7" i="6"/>
  <c r="E6" i="6"/>
  <c r="E5" i="6"/>
  <c r="G5" i="6" s="1"/>
  <c r="G37" i="1"/>
  <c r="I37" i="1" s="1"/>
  <c r="G36" i="1"/>
  <c r="I36" i="1" s="1"/>
  <c r="E41" i="1"/>
  <c r="G41" i="1" s="1"/>
  <c r="I41" i="1" s="1"/>
  <c r="E40" i="1"/>
  <c r="G40" i="1" s="1"/>
  <c r="I40" i="1" s="1"/>
  <c r="E37" i="1"/>
  <c r="E36" i="1"/>
  <c r="E35" i="1"/>
  <c r="G35" i="1" s="1"/>
  <c r="I35" i="1" s="1"/>
  <c r="E34" i="1"/>
  <c r="G34" i="1" s="1"/>
  <c r="H34" i="1" s="1"/>
  <c r="E33" i="1"/>
  <c r="G33" i="1" s="1"/>
  <c r="I33" i="1" s="1"/>
  <c r="E32" i="1"/>
  <c r="G32" i="1" s="1"/>
  <c r="I32" i="1" s="1"/>
  <c r="E31" i="1"/>
  <c r="G31" i="1" s="1"/>
  <c r="I31" i="1" s="1"/>
  <c r="E30" i="1"/>
  <c r="G30" i="1" s="1"/>
  <c r="E22" i="1"/>
  <c r="G22" i="1" s="1"/>
  <c r="E21" i="1"/>
  <c r="G21" i="1" s="1"/>
  <c r="E20" i="1"/>
  <c r="G20" i="1" s="1"/>
  <c r="H20" i="1" s="1"/>
  <c r="E19" i="1"/>
  <c r="G19" i="1" s="1"/>
  <c r="E18" i="1"/>
  <c r="G18" i="1" s="1"/>
  <c r="E17" i="1"/>
  <c r="G17" i="1" s="1"/>
  <c r="E16" i="1"/>
  <c r="G16" i="1" s="1"/>
  <c r="E15" i="1"/>
  <c r="G15" i="1" s="1"/>
  <c r="E14" i="1"/>
  <c r="G14" i="1" s="1"/>
  <c r="E10" i="1"/>
  <c r="G10" i="1" s="1"/>
  <c r="E8" i="1"/>
  <c r="G8" i="1" s="1"/>
  <c r="I8" i="1" s="1"/>
  <c r="B13" i="2"/>
  <c r="B12" i="2"/>
  <c r="B11" i="2"/>
  <c r="B6" i="2"/>
  <c r="B5" i="2"/>
  <c r="J26" i="13" l="1"/>
  <c r="J27" i="12"/>
  <c r="J27" i="13"/>
  <c r="J28" i="13"/>
  <c r="J28" i="12"/>
  <c r="J26" i="12"/>
  <c r="I11" i="10"/>
  <c r="H11" i="10"/>
  <c r="C5" i="5"/>
  <c r="J38" i="1"/>
  <c r="J38" i="12"/>
  <c r="J38" i="13"/>
  <c r="J28" i="1"/>
  <c r="J27" i="1"/>
  <c r="J39" i="1"/>
  <c r="C7" i="9"/>
  <c r="H5" i="11"/>
  <c r="I5" i="11"/>
  <c r="C6" i="9"/>
  <c r="J11" i="10"/>
  <c r="C5" i="9"/>
  <c r="H5" i="6"/>
  <c r="I5" i="6"/>
  <c r="C9" i="5"/>
  <c r="J22" i="13"/>
  <c r="J33" i="12"/>
  <c r="J36" i="12"/>
  <c r="J34" i="13"/>
  <c r="J15" i="12"/>
  <c r="J32" i="12"/>
  <c r="J20" i="12"/>
  <c r="J21" i="13"/>
  <c r="J17" i="12"/>
  <c r="J31" i="13"/>
  <c r="J10" i="12"/>
  <c r="J10" i="13"/>
  <c r="J32" i="13"/>
  <c r="J40" i="12"/>
  <c r="J34" i="12"/>
  <c r="J30" i="13"/>
  <c r="J37" i="12"/>
  <c r="J36" i="13"/>
  <c r="J41" i="12"/>
  <c r="J8" i="12"/>
  <c r="J18" i="12"/>
  <c r="J19" i="13"/>
  <c r="J15" i="13"/>
  <c r="J19" i="12"/>
  <c r="J16" i="13"/>
  <c r="J14" i="12"/>
  <c r="J8" i="13"/>
  <c r="J14" i="13"/>
  <c r="J37" i="13"/>
  <c r="J35" i="12"/>
  <c r="J17" i="13"/>
  <c r="J20" i="13"/>
  <c r="J16" i="12"/>
  <c r="J21" i="12"/>
  <c r="J18" i="13"/>
  <c r="J40" i="13"/>
  <c r="J41" i="13"/>
  <c r="J33" i="13"/>
  <c r="J31" i="12"/>
  <c r="J35" i="13"/>
  <c r="J30" i="12"/>
  <c r="J22" i="12"/>
  <c r="H35" i="1"/>
  <c r="J35" i="1" s="1"/>
  <c r="H40" i="1"/>
  <c r="J40" i="1" s="1"/>
  <c r="H36" i="1"/>
  <c r="J36" i="1" s="1"/>
  <c r="H37" i="1"/>
  <c r="J37" i="1" s="1"/>
  <c r="I34" i="1"/>
  <c r="J34" i="1" s="1"/>
  <c r="H33" i="1"/>
  <c r="J33" i="1" s="1"/>
  <c r="H8" i="1"/>
  <c r="J8" i="1" s="1"/>
  <c r="H12" i="11"/>
  <c r="I12" i="11"/>
  <c r="J12" i="11" s="1"/>
  <c r="I6" i="11"/>
  <c r="H6" i="11"/>
  <c r="H7" i="11"/>
  <c r="I7" i="11"/>
  <c r="H8" i="11"/>
  <c r="I8" i="11"/>
  <c r="J8" i="11" s="1"/>
  <c r="H9" i="11"/>
  <c r="I9" i="11"/>
  <c r="J9" i="11" s="1"/>
  <c r="I11" i="11"/>
  <c r="H11" i="11"/>
  <c r="J11" i="11"/>
  <c r="H10" i="11"/>
  <c r="I10" i="11"/>
  <c r="I9" i="10"/>
  <c r="H9" i="10"/>
  <c r="J9" i="10" s="1"/>
  <c r="H5" i="10"/>
  <c r="I5" i="10"/>
  <c r="H6" i="10"/>
  <c r="I6" i="10"/>
  <c r="I7" i="10"/>
  <c r="H7" i="10"/>
  <c r="J7" i="10"/>
  <c r="J8" i="10"/>
  <c r="H10" i="10"/>
  <c r="I10" i="10"/>
  <c r="I12" i="10"/>
  <c r="J12" i="10" s="1"/>
  <c r="I8" i="10"/>
  <c r="J9" i="6"/>
  <c r="J12" i="6"/>
  <c r="H7" i="6"/>
  <c r="H9" i="6"/>
  <c r="H11" i="6"/>
  <c r="I7" i="6"/>
  <c r="I9" i="6"/>
  <c r="I11" i="6"/>
  <c r="H12" i="6"/>
  <c r="H6" i="6"/>
  <c r="H8" i="6"/>
  <c r="J8" i="6" s="1"/>
  <c r="I6" i="6"/>
  <c r="I8" i="6"/>
  <c r="I10" i="6"/>
  <c r="I12" i="6"/>
  <c r="H10" i="6"/>
  <c r="J10" i="6" s="1"/>
  <c r="H41" i="1"/>
  <c r="J41" i="1" s="1"/>
  <c r="I30" i="1"/>
  <c r="H31" i="1"/>
  <c r="J31" i="1" s="1"/>
  <c r="H30" i="1"/>
  <c r="H32" i="1"/>
  <c r="J32" i="1" s="1"/>
  <c r="I16" i="1"/>
  <c r="H16" i="1"/>
  <c r="H17" i="1"/>
  <c r="I17" i="1"/>
  <c r="J17" i="1" s="1"/>
  <c r="H18" i="1"/>
  <c r="I18" i="1"/>
  <c r="J18" i="1"/>
  <c r="I19" i="1"/>
  <c r="H19" i="1"/>
  <c r="I14" i="1"/>
  <c r="H14" i="1"/>
  <c r="J14" i="1" s="1"/>
  <c r="H21" i="1"/>
  <c r="I21" i="1"/>
  <c r="I15" i="1"/>
  <c r="H15" i="1"/>
  <c r="J15" i="1" s="1"/>
  <c r="H22" i="1"/>
  <c r="I22" i="1"/>
  <c r="I20" i="1"/>
  <c r="J20" i="1" s="1"/>
  <c r="I10" i="1"/>
  <c r="H10" i="1"/>
  <c r="H23" i="13" l="1"/>
  <c r="H42" i="13"/>
  <c r="J10" i="11"/>
  <c r="J7" i="11"/>
  <c r="J6" i="6"/>
  <c r="J30" i="1"/>
  <c r="G42" i="1"/>
  <c r="J10" i="1"/>
  <c r="G23" i="1"/>
  <c r="H42" i="1"/>
  <c r="C9" i="9"/>
  <c r="E7" i="9"/>
  <c r="J5" i="11"/>
  <c r="D7" i="9"/>
  <c r="J10" i="10"/>
  <c r="J6" i="10"/>
  <c r="E6" i="9"/>
  <c r="J5" i="10"/>
  <c r="D6" i="9"/>
  <c r="J11" i="6"/>
  <c r="E5" i="9"/>
  <c r="C8" i="9"/>
  <c r="J7" i="6"/>
  <c r="D5" i="9"/>
  <c r="J5" i="6"/>
  <c r="J16" i="1"/>
  <c r="C8" i="5"/>
  <c r="H42" i="12"/>
  <c r="H23" i="12"/>
  <c r="E5" i="5"/>
  <c r="E8" i="5" s="1"/>
  <c r="D5" i="5"/>
  <c r="F5" i="5" s="1"/>
  <c r="J6" i="11"/>
  <c r="J13" i="11" s="1"/>
  <c r="G7" i="9" s="1"/>
  <c r="I7" i="9" s="1"/>
  <c r="J22" i="1"/>
  <c r="J21" i="1"/>
  <c r="J19" i="1"/>
  <c r="H43" i="13" l="1"/>
  <c r="G7" i="5" s="1"/>
  <c r="I7" i="5" s="1"/>
  <c r="J13" i="6"/>
  <c r="G5" i="9" s="1"/>
  <c r="G8" i="9" s="1"/>
  <c r="J13" i="10"/>
  <c r="G6" i="9" s="1"/>
  <c r="I6" i="9" s="1"/>
  <c r="H23" i="1"/>
  <c r="H43" i="1" s="1"/>
  <c r="H45" i="1" s="1"/>
  <c r="E9" i="9"/>
  <c r="F7" i="9"/>
  <c r="F6" i="9"/>
  <c r="D9" i="9"/>
  <c r="E8" i="9"/>
  <c r="F5" i="9"/>
  <c r="D8" i="9"/>
  <c r="H43" i="12"/>
  <c r="H45" i="12" s="1"/>
  <c r="E9" i="5"/>
  <c r="D8" i="5"/>
  <c r="D9" i="5"/>
  <c r="G45" i="1"/>
  <c r="I5" i="9" l="1"/>
  <c r="G9" i="9"/>
  <c r="F8" i="9"/>
  <c r="F9" i="9"/>
  <c r="H45" i="13"/>
  <c r="G6" i="5"/>
  <c r="I6" i="5" s="1"/>
  <c r="G5" i="5"/>
  <c r="I5" i="5" s="1"/>
  <c r="I8" i="9" l="1"/>
  <c r="I9" i="9"/>
  <c r="G8" i="5"/>
  <c r="I8" i="5" l="1"/>
</calcChain>
</file>

<file path=xl/sharedStrings.xml><?xml version="1.0" encoding="utf-8"?>
<sst xmlns="http://schemas.openxmlformats.org/spreadsheetml/2006/main" count="417" uniqueCount="152">
  <si>
    <t>Table 1 : Annual Respondent Burden and Cost Year One – Rubber Tire NESHAP Amendments (40 CFR 63, subpart XXXX)</t>
  </si>
  <si>
    <r>
      <t>Burden item</t>
    </r>
    <r>
      <rPr>
        <sz val="8"/>
        <color theme="1"/>
        <rFont val="Times New Roman"/>
        <family val="1"/>
      </rPr>
      <t> </t>
    </r>
  </si>
  <si>
    <t>(A)</t>
  </si>
  <si>
    <t>(B)</t>
  </si>
  <si>
    <t>(C)</t>
  </si>
  <si>
    <t>(D)</t>
  </si>
  <si>
    <t>(E)</t>
  </si>
  <si>
    <t>(F)</t>
  </si>
  <si>
    <t>(G)</t>
  </si>
  <si>
    <t>(H)</t>
  </si>
  <si>
    <t>Person hours per occurrence</t>
  </si>
  <si>
    <t>No. of occurrences per respondent per year</t>
  </si>
  <si>
    <t>Person hours per respondent per year</t>
  </si>
  <si>
    <r>
      <t xml:space="preserve">Respondents per year </t>
    </r>
    <r>
      <rPr>
        <b/>
        <vertAlign val="superscript"/>
        <sz val="12"/>
        <color rgb="FF000000"/>
        <rFont val="Times New Roman"/>
        <family val="1"/>
      </rPr>
      <t>a</t>
    </r>
  </si>
  <si>
    <t>Technical person- hours per year</t>
  </si>
  <si>
    <t>Management person hours per year</t>
  </si>
  <si>
    <t>Clerical person hours per year</t>
  </si>
  <si>
    <r>
      <t>Total Cost per year</t>
    </r>
    <r>
      <rPr>
        <b/>
        <vertAlign val="superscript"/>
        <sz val="10"/>
        <color rgb="FF000000"/>
        <rFont val="Times New Roman"/>
        <family val="1"/>
      </rPr>
      <t>b</t>
    </r>
  </si>
  <si>
    <t>(C=A x B)</t>
  </si>
  <si>
    <t>(E=C x D)</t>
  </si>
  <si>
    <t>(E x 0.05)</t>
  </si>
  <si>
    <t>(E x 0.1)</t>
  </si>
  <si>
    <t>1.  Applications</t>
  </si>
  <si>
    <t>N/A</t>
  </si>
  <si>
    <t>2.  Survey and Studies</t>
  </si>
  <si>
    <t>3. Reporting Requirements</t>
  </si>
  <si>
    <r>
      <t xml:space="preserve">   A. Familiarization with rule requirements</t>
    </r>
    <r>
      <rPr>
        <vertAlign val="superscript"/>
        <sz val="10"/>
        <color rgb="FF000000"/>
        <rFont val="Times New Roman"/>
        <family val="1"/>
      </rPr>
      <t>a</t>
    </r>
    <r>
      <rPr>
        <sz val="10"/>
        <color rgb="FF000000"/>
        <rFont val="Times New Roman"/>
        <family val="1"/>
      </rPr>
      <t xml:space="preserve"> </t>
    </r>
  </si>
  <si>
    <t xml:space="preserve">   B. Required Activities</t>
  </si>
  <si>
    <r>
      <t xml:space="preserve">i. Performance test </t>
    </r>
    <r>
      <rPr>
        <vertAlign val="superscript"/>
        <sz val="10"/>
        <color rgb="FF000000"/>
        <rFont val="Times New Roman"/>
        <family val="1"/>
      </rPr>
      <t>c</t>
    </r>
  </si>
  <si>
    <t>C. Create Information</t>
  </si>
  <si>
    <t>See item 4.F</t>
  </si>
  <si>
    <t>D. Gather existing information</t>
  </si>
  <si>
    <t xml:space="preserve">   E. Write reports</t>
  </si>
  <si>
    <r>
      <t xml:space="preserve">i.  Initial Notifications </t>
    </r>
    <r>
      <rPr>
        <vertAlign val="superscript"/>
        <sz val="10"/>
        <color rgb="FF000000"/>
        <rFont val="Times New Roman"/>
        <family val="1"/>
      </rPr>
      <t>d</t>
    </r>
  </si>
  <si>
    <r>
      <t>ii. Performance test notification</t>
    </r>
    <r>
      <rPr>
        <vertAlign val="superscript"/>
        <sz val="10"/>
        <color rgb="FF000000"/>
        <rFont val="Times New Roman"/>
        <family val="1"/>
      </rPr>
      <t xml:space="preserve"> e</t>
    </r>
  </si>
  <si>
    <r>
      <t xml:space="preserve">iii. Compliance status notification </t>
    </r>
    <r>
      <rPr>
        <vertAlign val="superscript"/>
        <sz val="10"/>
        <color rgb="FF000000"/>
        <rFont val="Times New Roman"/>
        <family val="1"/>
      </rPr>
      <t>f</t>
    </r>
  </si>
  <si>
    <r>
      <t xml:space="preserve">iv. Notification of alternative monitoring method </t>
    </r>
    <r>
      <rPr>
        <vertAlign val="superscript"/>
        <sz val="10"/>
        <color rgb="FF000000"/>
        <rFont val="Times New Roman"/>
        <family val="1"/>
      </rPr>
      <t>g</t>
    </r>
  </si>
  <si>
    <r>
      <t xml:space="preserve">v. Notification of reassessment of predominant use </t>
    </r>
    <r>
      <rPr>
        <vertAlign val="superscript"/>
        <sz val="10"/>
        <color rgb="FF000000"/>
        <rFont val="Times New Roman"/>
        <family val="1"/>
      </rPr>
      <t>h</t>
    </r>
  </si>
  <si>
    <r>
      <t xml:space="preserve">vii. Site-specific monitoring plan </t>
    </r>
    <r>
      <rPr>
        <vertAlign val="superscript"/>
        <sz val="10"/>
        <color rgb="FF000000"/>
        <rFont val="Times New Roman"/>
        <family val="1"/>
      </rPr>
      <t>i</t>
    </r>
  </si>
  <si>
    <r>
      <t xml:space="preserve">viii. Performance test reports </t>
    </r>
    <r>
      <rPr>
        <vertAlign val="superscript"/>
        <sz val="10"/>
        <color rgb="FF000000"/>
        <rFont val="Times New Roman"/>
        <family val="1"/>
      </rPr>
      <t>j</t>
    </r>
  </si>
  <si>
    <r>
      <t xml:space="preserve">ix. Semiannual compliance reports </t>
    </r>
    <r>
      <rPr>
        <vertAlign val="superscript"/>
        <sz val="10"/>
        <color rgb="FF000000"/>
        <rFont val="Times New Roman"/>
        <family val="1"/>
      </rPr>
      <t>k</t>
    </r>
  </si>
  <si>
    <r>
      <t xml:space="preserve">x. Annual compliance reports </t>
    </r>
    <r>
      <rPr>
        <vertAlign val="superscript"/>
        <sz val="10"/>
        <color rgb="FF000000"/>
        <rFont val="Times New Roman"/>
        <family val="1"/>
      </rPr>
      <t>l</t>
    </r>
  </si>
  <si>
    <t>Subtotal Hours and Dollars for Reporting  Requirements</t>
  </si>
  <si>
    <t>4. Recordkeeping Requirements</t>
  </si>
  <si>
    <t xml:space="preserve">   A. Familiarization with rule requirements </t>
  </si>
  <si>
    <t>See 3.A</t>
  </si>
  <si>
    <r>
      <t xml:space="preserve">   B. Plan activities </t>
    </r>
    <r>
      <rPr>
        <vertAlign val="superscript"/>
        <sz val="10"/>
        <color rgb="FF000000"/>
        <rFont val="Times New Roman"/>
        <family val="1"/>
      </rPr>
      <t>m</t>
    </r>
  </si>
  <si>
    <r>
      <t xml:space="preserve">   C. Implement Activities </t>
    </r>
    <r>
      <rPr>
        <vertAlign val="superscript"/>
        <sz val="10"/>
        <color rgb="FF000000"/>
        <rFont val="Times New Roman"/>
        <family val="1"/>
      </rPr>
      <t>m</t>
    </r>
  </si>
  <si>
    <r>
      <t xml:space="preserve">   E. Develop record system </t>
    </r>
    <r>
      <rPr>
        <vertAlign val="superscript"/>
        <sz val="10"/>
        <color rgb="FF000000"/>
        <rFont val="Times New Roman"/>
        <family val="1"/>
      </rPr>
      <t>m</t>
    </r>
  </si>
  <si>
    <t xml:space="preserve">   F. Time to enter information</t>
  </si>
  <si>
    <r>
      <t xml:space="preserve">        i. Records of notifications</t>
    </r>
    <r>
      <rPr>
        <vertAlign val="superscript"/>
        <sz val="10"/>
        <color rgb="FF000000"/>
        <rFont val="Times New Roman"/>
        <family val="1"/>
      </rPr>
      <t>n</t>
    </r>
  </si>
  <si>
    <r>
      <t xml:space="preserve">        ii. Records of performance tests</t>
    </r>
    <r>
      <rPr>
        <vertAlign val="superscript"/>
        <sz val="10"/>
        <color rgb="FF000000"/>
        <rFont val="Times New Roman"/>
        <family val="1"/>
      </rPr>
      <t>n</t>
    </r>
  </si>
  <si>
    <r>
      <t xml:space="preserve">        iv. Monthly Purchase records - purchase alternative</t>
    </r>
    <r>
      <rPr>
        <vertAlign val="superscript"/>
        <sz val="10"/>
        <color rgb="FF000000"/>
        <rFont val="Times New Roman"/>
        <family val="1"/>
      </rPr>
      <t>o</t>
    </r>
  </si>
  <si>
    <r>
      <t xml:space="preserve">        v. Compliance calculation and supporting data - monthly average option </t>
    </r>
    <r>
      <rPr>
        <vertAlign val="superscript"/>
        <sz val="10"/>
        <color rgb="FF000000"/>
        <rFont val="Times New Roman"/>
        <family val="1"/>
      </rPr>
      <t>o</t>
    </r>
  </si>
  <si>
    <r>
      <t>vi. Method 311 or alternative results</t>
    </r>
    <r>
      <rPr>
        <vertAlign val="superscript"/>
        <sz val="10"/>
        <color rgb="FF000000"/>
        <rFont val="Times New Roman"/>
        <family val="1"/>
      </rPr>
      <t>o</t>
    </r>
  </si>
  <si>
    <r>
      <t xml:space="preserve">        vii. Control equipment O&amp;M log </t>
    </r>
    <r>
      <rPr>
        <vertAlign val="superscript"/>
        <sz val="10"/>
        <color rgb="FF000000"/>
        <rFont val="Times New Roman"/>
        <family val="1"/>
      </rPr>
      <t>p</t>
    </r>
  </si>
  <si>
    <r>
      <t xml:space="preserve">        viii. CPMS calibration validation records</t>
    </r>
    <r>
      <rPr>
        <vertAlign val="superscript"/>
        <sz val="10"/>
        <color rgb="FF000000"/>
        <rFont val="Times New Roman"/>
        <family val="1"/>
      </rPr>
      <t>p</t>
    </r>
  </si>
  <si>
    <r>
      <t xml:space="preserve">        ix. Operating parameters </t>
    </r>
    <r>
      <rPr>
        <vertAlign val="superscript"/>
        <sz val="10"/>
        <color rgb="FF000000"/>
        <rFont val="Times New Roman"/>
        <family val="1"/>
      </rPr>
      <t>p</t>
    </r>
  </si>
  <si>
    <r>
      <t xml:space="preserve">x. Rubber production and THC emissions data </t>
    </r>
    <r>
      <rPr>
        <vertAlign val="superscript"/>
        <sz val="10"/>
        <color rgb="FF000000"/>
        <rFont val="Times New Roman"/>
        <family val="1"/>
      </rPr>
      <t>p</t>
    </r>
  </si>
  <si>
    <r>
      <t xml:space="preserve">   G. Time to train personnel</t>
    </r>
    <r>
      <rPr>
        <vertAlign val="superscript"/>
        <sz val="10"/>
        <color rgb="FF000000"/>
        <rFont val="Times New Roman"/>
        <family val="1"/>
      </rPr>
      <t>q</t>
    </r>
  </si>
  <si>
    <r>
      <t xml:space="preserve">   H. Store, file and maintain records </t>
    </r>
    <r>
      <rPr>
        <vertAlign val="superscript"/>
        <sz val="10"/>
        <color rgb="FF000000"/>
        <rFont val="Times New Roman"/>
        <family val="1"/>
      </rPr>
      <t>r</t>
    </r>
  </si>
  <si>
    <r>
      <t xml:space="preserve">    I. Retrieve records/reports </t>
    </r>
    <r>
      <rPr>
        <vertAlign val="superscript"/>
        <sz val="10"/>
        <color rgb="FF000000"/>
        <rFont val="Times New Roman"/>
        <family val="1"/>
      </rPr>
      <t>r</t>
    </r>
  </si>
  <si>
    <t xml:space="preserve">Subtotal  Hours and Dollars for Recordkeeping Requirements  </t>
  </si>
  <si>
    <t>TOTAL LABOR BURDEN AND COST (rounded)</t>
  </si>
  <si>
    <r>
      <t>Total CAPITAL and O&amp;M COST (rounded)</t>
    </r>
    <r>
      <rPr>
        <b/>
        <vertAlign val="superscript"/>
        <sz val="10"/>
        <color rgb="FF000000"/>
        <rFont val="Times New Roman"/>
        <family val="1"/>
      </rPr>
      <t>s</t>
    </r>
  </si>
  <si>
    <t>GRAND TOTAL (rounded)</t>
  </si>
  <si>
    <r>
      <t>a</t>
    </r>
    <r>
      <rPr>
        <sz val="10"/>
        <color rgb="FF000000"/>
        <rFont val="Times New Roman"/>
        <family val="1"/>
      </rPr>
      <t xml:space="preserve"> We estimate 12 existing major sources per year that have rubber processing mixers will be subject to the rule, based on a survey of the industry. No new sources subject to the rule are expected in the three years after the amendments are final.</t>
    </r>
  </si>
  <si>
    <r>
      <t>b</t>
    </r>
    <r>
      <rPr>
        <sz val="10"/>
        <color rgb="FF000000"/>
        <rFont val="Times New Roman"/>
        <family val="1"/>
      </rPr>
      <t xml:space="preserve"> This ICR uses the following labor rates: $174.93 per hour for Executive, Administrative, and Managerial labor; $141.35 per hour for Technical labor, and $69.55 per hour for Clerical labor. These rates are from the United States Department of Labor, Bureau of Labor Statistics, March 2024, “Table 4.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</si>
  <si>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color rgb="FF000000"/>
        <rFont val="Times New Roman"/>
        <family val="1"/>
      </rPr>
      <t>We assume it will take 30 hours for the facility for the initial PM performancetests. 12 major source facilities have mixers and we assume that 12 facilities will perform the initial PM performance tests in year 3. We assume 5 percent of respondents will need to repeat the performance test, but with only 12 facilities, we assume only one facility will need to repeat performance test.</t>
    </r>
  </si>
  <si>
    <r>
      <t>d</t>
    </r>
    <r>
      <rPr>
        <sz val="10"/>
        <color rgb="FF000000"/>
        <rFont val="Times New Roman"/>
        <family val="1"/>
      </rPr>
      <t xml:space="preserve"> We assume 12 facilities will submit the initial noification in year 1.</t>
    </r>
  </si>
  <si>
    <r>
      <t xml:space="preserve">e </t>
    </r>
    <r>
      <rPr>
        <sz val="10"/>
        <color rgb="FF000000"/>
        <rFont val="Times New Roman"/>
        <family val="1"/>
      </rPr>
      <t xml:space="preserve"> 12 major source facilities have mixers and we assume that 12 facilities will perform the initial fPM or metal HAP performance tests in year 3. We assume 5 percent of respondents will need to repeat the performance test, but with only 12 facilities, we assume only one facility will need to repeat performance test. </t>
    </r>
  </si>
  <si>
    <r>
      <rPr>
        <vertAlign val="superscript"/>
        <sz val="10"/>
        <color rgb="FF000000"/>
        <rFont val="Times New Roman"/>
        <family val="1"/>
      </rPr>
      <t>f</t>
    </r>
    <r>
      <rPr>
        <sz val="10"/>
        <color rgb="FF000000"/>
        <rFont val="Times New Roman"/>
        <family val="1"/>
      </rPr>
      <t xml:space="preserve"> We assume 12 facilities will come into compliance with the standards for mixers in year 3 and submit the notification of compliance status.</t>
    </r>
  </si>
  <si>
    <r>
      <rPr>
        <vertAlign val="superscript"/>
        <sz val="10"/>
        <color rgb="FF000000"/>
        <rFont val="Times New Roman"/>
        <family val="1"/>
      </rPr>
      <t>g</t>
    </r>
    <r>
      <rPr>
        <sz val="10"/>
        <color rgb="FF000000"/>
        <rFont val="Times New Roman"/>
        <family val="1"/>
      </rPr>
      <t xml:space="preserve"> We assume no facilities will pursue alternative monitoring for rubber processing.</t>
    </r>
  </si>
  <si>
    <r>
      <rPr>
        <vertAlign val="superscript"/>
        <sz val="10"/>
        <color rgb="FF000000"/>
        <rFont val="Times New Roman"/>
        <family val="1"/>
      </rPr>
      <t>h</t>
    </r>
    <r>
      <rPr>
        <sz val="10"/>
        <color rgb="FF000000"/>
        <rFont val="Times New Roman"/>
        <family val="1"/>
      </rPr>
      <t xml:space="preserve"> This is not applicable to rubber processing.</t>
    </r>
  </si>
  <si>
    <r>
      <rPr>
        <vertAlign val="superscript"/>
        <sz val="10"/>
        <color theme="1"/>
        <rFont val="Times New Roman"/>
        <family val="1"/>
      </rPr>
      <t>i</t>
    </r>
    <r>
      <rPr>
        <sz val="10"/>
        <color theme="1"/>
        <rFont val="Times New Roman"/>
        <family val="1"/>
      </rPr>
      <t xml:space="preserve"> We assume that facilities will update their monitoring plans for the rubber processing limitations and monitoring in year 1.</t>
    </r>
  </si>
  <si>
    <r>
      <rPr>
        <vertAlign val="superscript"/>
        <sz val="10"/>
        <color theme="1"/>
        <rFont val="Times New Roman"/>
        <family val="1"/>
      </rPr>
      <t>j</t>
    </r>
    <r>
      <rPr>
        <sz val="10"/>
        <color theme="1"/>
        <rFont val="Times New Roman"/>
        <family val="1"/>
      </rPr>
      <t xml:space="preserve"> We assume 12 facilities will demonstrate compliance in year 3 and submit performance test reports.</t>
    </r>
  </si>
  <si>
    <r>
      <rPr>
        <vertAlign val="superscript"/>
        <sz val="10"/>
        <color theme="1"/>
        <rFont val="Times New Roman"/>
        <family val="1"/>
      </rPr>
      <t>k</t>
    </r>
    <r>
      <rPr>
        <sz val="10"/>
        <color theme="1"/>
        <rFont val="Times New Roman"/>
        <family val="1"/>
      </rPr>
      <t xml:space="preserve"> We assume 12 facilities will demonstrate compliance in year 3 and begin including rubber processing in their semiannual compliance reports, which will require an additional 2 hours per report. </t>
    </r>
  </si>
  <si>
    <r>
      <rPr>
        <vertAlign val="superscript"/>
        <sz val="10"/>
        <color theme="1"/>
        <rFont val="Times New Roman"/>
        <family val="1"/>
      </rPr>
      <t>l</t>
    </r>
    <r>
      <rPr>
        <sz val="10"/>
        <color theme="1"/>
        <rFont val="Times New Roman"/>
        <family val="1"/>
      </rPr>
      <t xml:space="preserve"> We assume that no facilities meet the criteria for annual reporting.</t>
    </r>
  </si>
  <si>
    <r>
      <rPr>
        <vertAlign val="superscript"/>
        <sz val="10"/>
        <color theme="1"/>
        <rFont val="Times New Roman"/>
        <family val="1"/>
      </rPr>
      <t>m</t>
    </r>
    <r>
      <rPr>
        <sz val="10"/>
        <color theme="1"/>
        <rFont val="Times New Roman"/>
        <family val="1"/>
      </rPr>
      <t xml:space="preserve"> We have estimated 6 hours per facility to plan and develop the record system for rubber processing in year 1. It will be implemnted in year 3.</t>
    </r>
  </si>
  <si>
    <r>
      <rPr>
        <vertAlign val="superscript"/>
        <sz val="10"/>
        <color theme="1"/>
        <rFont val="Times New Roman"/>
        <family val="1"/>
      </rPr>
      <t>n</t>
    </r>
    <r>
      <rPr>
        <sz val="10"/>
        <color theme="1"/>
        <rFont val="Times New Roman"/>
        <family val="1"/>
      </rPr>
      <t xml:space="preserve"> We assume 12 facilies will demonstrate compliance in year 3.</t>
    </r>
  </si>
  <si>
    <r>
      <rPr>
        <vertAlign val="superscript"/>
        <sz val="10"/>
        <color theme="1"/>
        <rFont val="Times New Roman"/>
        <family val="1"/>
      </rPr>
      <t>o</t>
    </r>
    <r>
      <rPr>
        <sz val="10"/>
        <color theme="1"/>
        <rFont val="Times New Roman"/>
        <family val="1"/>
      </rPr>
      <t xml:space="preserve"> Not applicable to rubber processing.</t>
    </r>
  </si>
  <si>
    <r>
      <rPr>
        <vertAlign val="superscript"/>
        <sz val="10"/>
        <color theme="1"/>
        <rFont val="Times New Roman"/>
        <family val="1"/>
      </rPr>
      <t>p</t>
    </r>
    <r>
      <rPr>
        <sz val="10"/>
        <color theme="1"/>
        <rFont val="Times New Roman"/>
        <family val="1"/>
      </rPr>
      <t xml:space="preserve"> We assume 12 facilities will begin collecting these records in year 3.</t>
    </r>
  </si>
  <si>
    <r>
      <rPr>
        <vertAlign val="superscript"/>
        <sz val="10"/>
        <color theme="1"/>
        <rFont val="Times New Roman"/>
        <family val="1"/>
      </rPr>
      <t xml:space="preserve">q  </t>
    </r>
    <r>
      <rPr>
        <sz val="10"/>
        <color theme="1"/>
        <rFont val="Times New Roman"/>
        <family val="1"/>
      </rPr>
      <t>We assume 12 facilities will come into compliance in year 3 and train personnel.</t>
    </r>
  </si>
  <si>
    <r>
      <rPr>
        <vertAlign val="superscript"/>
        <sz val="10"/>
        <color theme="1"/>
        <rFont val="Times New Roman"/>
        <family val="1"/>
      </rPr>
      <t>r</t>
    </r>
    <r>
      <rPr>
        <sz val="10"/>
        <color theme="1"/>
        <rFont val="Times New Roman"/>
        <family val="1"/>
      </rPr>
      <t xml:space="preserve"> We assume 12 facilities per year will begin these actvities in year 3.</t>
    </r>
  </si>
  <si>
    <r>
      <rPr>
        <vertAlign val="superscript"/>
        <sz val="10"/>
        <color theme="1"/>
        <rFont val="Times New Roman"/>
        <family val="1"/>
      </rPr>
      <t>s</t>
    </r>
    <r>
      <rPr>
        <sz val="10"/>
        <color theme="1"/>
        <rFont val="Times New Roman"/>
        <family val="1"/>
      </rPr>
      <t xml:space="preserve"> Capital and O&amp;M costs will start in year 3 and are for THC CEMS on 97 mixers and bag leak detection systems on 114 baghouses.</t>
    </r>
  </si>
  <si>
    <t>Table 2 : Annual Respondent Burden and Cost Year Two – Rubber Tire NESHAP Amendments (40 CFR 63, subpart XXXX)</t>
  </si>
  <si>
    <r>
      <rPr>
        <vertAlign val="superscript"/>
        <sz val="10"/>
        <color theme="1"/>
        <rFont val="Times New Roman"/>
        <family val="1"/>
      </rPr>
      <t xml:space="preserve">q </t>
    </r>
    <r>
      <rPr>
        <sz val="10"/>
        <color theme="1"/>
        <rFont val="Times New Roman"/>
        <family val="1"/>
      </rPr>
      <t>We assume 12 facilities will come into compliance in year 3 and train personnel.</t>
    </r>
  </si>
  <si>
    <t>Table 3 : Annual Respondent Burden and Cost Year Three – Rubber Tire NESHAP Amendments (40 CFR 63, subpart XXXX)</t>
  </si>
  <si>
    <r>
      <t xml:space="preserve">c </t>
    </r>
    <r>
      <rPr>
        <sz val="10"/>
        <color rgb="FF000000"/>
        <rFont val="Times New Roman"/>
        <family val="1"/>
      </rPr>
      <t>We assume it will take 30 hours for the facility for the initial PM performance tests. 12 major source facilities have mixers and we assume that 12 facilities will perform the initial PM performance tests in year 3. We assume 5 percent of respondents will need to repeat the performance test, but with only 12 facilities, we assume only one facility will need to repeat performance test.</t>
    </r>
  </si>
  <si>
    <t>Table 4 - Summary of Annual Respondent Burden and Cost of the Rubber Tire NESHAP Amendments (40 CFR 63, subpart XXXX)</t>
  </si>
  <si>
    <t>Year</t>
  </si>
  <si>
    <t>Technical Hours</t>
  </si>
  <si>
    <t>Management Hours</t>
  </si>
  <si>
    <t>Clerical Hours</t>
  </si>
  <si>
    <t>Total Labor Hours</t>
  </si>
  <si>
    <t>Labor Costs</t>
  </si>
  <si>
    <t>Non-Labor (Capital/Startup and O&amp;M) Costs</t>
  </si>
  <si>
    <t>Total Costs</t>
  </si>
  <si>
    <t>Total</t>
  </si>
  <si>
    <t>Average</t>
  </si>
  <si>
    <t>Table 5: Average Annual Agency Burden and Cost (New) Year One – Rubber Tire NESHAP Amendments (40 CFR 63, subpart XXXX)</t>
  </si>
  <si>
    <t>Activity</t>
  </si>
  <si>
    <t>EPA person-hours per occurrence</t>
  </si>
  <si>
    <t>No. of occurrences per plant per year</t>
  </si>
  <si>
    <t>EPA person hours per plant per year (A x B)</t>
  </si>
  <si>
    <r>
      <t>Plants per year</t>
    </r>
    <r>
      <rPr>
        <b/>
        <vertAlign val="superscript"/>
        <sz val="10"/>
        <color rgb="FF000000"/>
        <rFont val="Times New Roman"/>
        <family val="1"/>
      </rPr>
      <t>a</t>
    </r>
    <r>
      <rPr>
        <b/>
        <sz val="10"/>
        <color rgb="FF000000"/>
        <rFont val="Times New Roman"/>
        <family val="1"/>
      </rPr>
      <t xml:space="preserve">  </t>
    </r>
  </si>
  <si>
    <t>Technical person-hours per year</t>
  </si>
  <si>
    <t>Management person-hours per year</t>
  </si>
  <si>
    <t>Clerical person-hours per year</t>
  </si>
  <si>
    <r>
      <t>Cost, $</t>
    </r>
    <r>
      <rPr>
        <b/>
        <vertAlign val="superscript"/>
        <sz val="10"/>
        <color rgb="FF000000"/>
        <rFont val="Times New Roman"/>
        <family val="1"/>
      </rPr>
      <t>b</t>
    </r>
  </si>
  <si>
    <t>(C x D)</t>
  </si>
  <si>
    <r>
      <t xml:space="preserve">Review Initial notification reports </t>
    </r>
    <r>
      <rPr>
        <vertAlign val="superscript"/>
        <sz val="10"/>
        <color rgb="FF000000"/>
        <rFont val="Times New Roman"/>
        <family val="1"/>
      </rPr>
      <t>c</t>
    </r>
  </si>
  <si>
    <r>
      <t>Review Performance Test Notifications</t>
    </r>
    <r>
      <rPr>
        <vertAlign val="superscript"/>
        <sz val="10"/>
        <color rgb="FF000000"/>
        <rFont val="Times New Roman"/>
        <family val="1"/>
      </rPr>
      <t>d</t>
    </r>
  </si>
  <si>
    <r>
      <t>Review notifications of compliance status</t>
    </r>
    <r>
      <rPr>
        <vertAlign val="superscript"/>
        <sz val="10"/>
        <color rgb="FF000000"/>
        <rFont val="Times New Roman"/>
        <family val="1"/>
      </rPr>
      <t>c</t>
    </r>
  </si>
  <si>
    <r>
      <t>Review notifications of alternative monitoring</t>
    </r>
    <r>
      <rPr>
        <vertAlign val="superscript"/>
        <sz val="10"/>
        <color rgb="FF000000"/>
        <rFont val="Times New Roman"/>
        <family val="1"/>
      </rPr>
      <t>d</t>
    </r>
  </si>
  <si>
    <r>
      <t>Review notifications of reassessment of predominant use</t>
    </r>
    <r>
      <rPr>
        <vertAlign val="superscript"/>
        <sz val="10"/>
        <color rgb="FF000000"/>
        <rFont val="Times New Roman"/>
        <family val="1"/>
      </rPr>
      <t>d</t>
    </r>
  </si>
  <si>
    <r>
      <t>Review performance test results</t>
    </r>
    <r>
      <rPr>
        <vertAlign val="superscript"/>
        <sz val="10"/>
        <color rgb="FF000000"/>
        <rFont val="Times New Roman"/>
        <family val="1"/>
      </rPr>
      <t>d</t>
    </r>
  </si>
  <si>
    <r>
      <t>Review semiannual summary reports</t>
    </r>
    <r>
      <rPr>
        <vertAlign val="superscript"/>
        <sz val="10"/>
        <color rgb="FF000000"/>
        <rFont val="Times New Roman"/>
        <family val="1"/>
      </rPr>
      <t>a</t>
    </r>
  </si>
  <si>
    <r>
      <t>Review annual summary reports</t>
    </r>
    <r>
      <rPr>
        <vertAlign val="superscript"/>
        <sz val="10"/>
        <color rgb="FF000000"/>
        <rFont val="Times New Roman"/>
        <family val="1"/>
      </rPr>
      <t>a</t>
    </r>
  </si>
  <si>
    <r>
      <t>TOTAL ANNUAL BURDEN AND COST (rounded)</t>
    </r>
    <r>
      <rPr>
        <b/>
        <vertAlign val="superscript"/>
        <sz val="10"/>
        <color rgb="FF000000"/>
        <rFont val="Times New Roman"/>
        <family val="1"/>
      </rPr>
      <t>e</t>
    </r>
  </si>
  <si>
    <t>Assumptions:</t>
  </si>
  <si>
    <r>
      <t>a</t>
    </r>
    <r>
      <rPr>
        <sz val="10"/>
        <color rgb="FF000000"/>
        <rFont val="Times New Roman"/>
        <family val="1"/>
      </rPr>
      <t xml:space="preserve">  Based on 12 major source facilities with rubber mixers in the rubber processing subcategory and 4 demonstrate compliance each year over the next three years. All are assumed to be submitting semiannual compliance reports. </t>
    </r>
  </si>
  <si>
    <r>
      <t>b</t>
    </r>
    <r>
      <rPr>
        <sz val="10"/>
        <color rgb="FF000000"/>
        <rFont val="Times New Roman"/>
        <family val="1"/>
      </rPr>
      <t xml:space="preserve">  This cost is based on the following hourly labor rates, multiplied by 1.6 as benefits multiplication factor to account for government overhead expenses: $48.07 for Managerial, $35.67 for Technical, and $19.30 Clerical.  These rates are from the Office of Personnel Management (OPM) “2024 General Schedule” which excludes locality rates of pay.</t>
    </r>
  </si>
  <si>
    <r>
      <t>c</t>
    </r>
    <r>
      <rPr>
        <sz val="10"/>
        <color rgb="FF000000"/>
        <rFont val="Times New Roman"/>
        <family val="1"/>
      </rPr>
      <t xml:space="preserve">  These are initial rule requirements and apply to newly regulated rubber processing sources.</t>
    </r>
  </si>
  <si>
    <r>
      <t xml:space="preserve">d </t>
    </r>
    <r>
      <rPr>
        <sz val="12"/>
        <color rgb="FF000000"/>
        <rFont val="Times New Roman"/>
        <family val="1"/>
      </rPr>
      <t>We a</t>
    </r>
    <r>
      <rPr>
        <sz val="10"/>
        <color rgb="FF000000"/>
        <rFont val="Times New Roman"/>
        <family val="1"/>
      </rPr>
      <t>ssume that no facilities are requesting alternative monitoring. In addition, notifications of reassessment of predominant use are not applicable to rubber processing.</t>
    </r>
  </si>
  <si>
    <r>
      <t xml:space="preserve">e  </t>
    </r>
    <r>
      <rPr>
        <sz val="10"/>
        <color rgb="FF000000"/>
        <rFont val="Times New Roman"/>
        <family val="1"/>
      </rPr>
      <t>Totals have been rounded to 3 significant figures. Figures may not add exactly due to rounding.</t>
    </r>
  </si>
  <si>
    <t>Table 6: Average Annual EPA Burden and Cost (New) Year Two – Rubber Tire NESHAP Amendments (40 CFR 63, subpart XXXX)</t>
  </si>
  <si>
    <t>Table 7: Average Annual Agency Burden and Cost (New) Year Three – Rubber Tire NESHAP Amendments (40 CFR 63, subpart XXXX)</t>
  </si>
  <si>
    <t>Table 8 - Summary of Annual Agency Burden and Cost (New) of the Rubber Tire NESHAP Amendments (40 CFR 63, subpart XXXX)</t>
  </si>
  <si>
    <t>Total Hours</t>
  </si>
  <si>
    <t>Non-Labor Costs</t>
  </si>
  <si>
    <t>These rates are from the United States Department of Labor, Bureau of Labor Statistics, March 2024, “Table 4. Civilian workers by occupational and industry group.” The rates are from the first matching entries in column 1, “Total compensation.” The rates have been increased by 110 percent to account for the benefit packages available to those employed by private industry.</t>
  </si>
  <si>
    <t xml:space="preserve">This ICR uses the following private labor rates: </t>
  </si>
  <si>
    <t>Loaded (Base + 110%)</t>
  </si>
  <si>
    <t>Base</t>
  </si>
  <si>
    <t>Multiplier (=base+110%)</t>
  </si>
  <si>
    <t xml:space="preserve">March 2024 values: </t>
  </si>
  <si>
    <t>https://www.bls.gov/news.release/ecec.t04.htm</t>
  </si>
  <si>
    <t>Manager</t>
  </si>
  <si>
    <t>"Management, business, and financial occupations"</t>
  </si>
  <si>
    <t>Technical</t>
  </si>
  <si>
    <t>"Professional and related occupations"</t>
  </si>
  <si>
    <t>Clerical</t>
  </si>
  <si>
    <t>"Office and administrative support occupations"</t>
  </si>
  <si>
    <t>Government Labor Rates</t>
  </si>
  <si>
    <t>These rates are from the Office of Personnel Management (OPM), 2024 General Schedule, which excludes locality rates of pay</t>
  </si>
  <si>
    <t>Multiplier (=base+60%)</t>
  </si>
  <si>
    <t>2024 Values</t>
  </si>
  <si>
    <t>https://www.opm.gov/policy-data-oversight/pay-leave/salaries-wages/salary-tables/pdf/2024/GS_h.pdf</t>
  </si>
  <si>
    <t>GS 13, step 5</t>
  </si>
  <si>
    <t>GS 12, step 1</t>
  </si>
  <si>
    <t>GS 6, step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</si>
</sst>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General_)"/>
    <numFmt numFmtId="166" formatCode="&quot;$&quot;#,##0"/>
  </numFmts>
  <fonts count="26"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sz val="8"/>
      <color theme="1"/>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FF0000"/>
      <name val="Times New Roman"/>
      <family val="1"/>
    </font>
    <font>
      <b/>
      <i/>
      <sz val="10"/>
      <color rgb="FF000000"/>
      <name val="Times New Roman"/>
      <family val="1"/>
    </font>
    <font>
      <i/>
      <sz val="10"/>
      <color rgb="FF000000"/>
      <name val="Times New Roman"/>
      <family val="1"/>
    </font>
    <font>
      <sz val="11"/>
      <color rgb="FF000000"/>
      <name val="Calibri"/>
      <family val="2"/>
    </font>
    <font>
      <sz val="12"/>
      <color rgb="FF000000"/>
      <name val="Times New Roman"/>
      <family val="1"/>
    </font>
    <font>
      <vertAlign val="superscript"/>
      <sz val="12"/>
      <color rgb="FF000000"/>
      <name val="Times New Roman"/>
      <family val="1"/>
    </font>
    <font>
      <sz val="10"/>
      <name val="Arial"/>
      <family val="2"/>
    </font>
    <font>
      <sz val="10"/>
      <name val="Times New Roman"/>
      <family val="1"/>
    </font>
    <font>
      <u/>
      <sz val="11"/>
      <color theme="10"/>
      <name val="Calibri"/>
      <family val="2"/>
    </font>
    <font>
      <b/>
      <sz val="10"/>
      <name val="Times New Roman"/>
      <family val="1"/>
    </font>
    <font>
      <b/>
      <sz val="12"/>
      <name val="Times New Roman"/>
      <family val="1"/>
    </font>
    <font>
      <b/>
      <sz val="11"/>
      <color theme="1"/>
      <name val="Times New Roman"/>
      <family val="1"/>
    </font>
    <font>
      <vertAlign val="superscript"/>
      <sz val="10"/>
      <color theme="1"/>
      <name val="Times New Roman"/>
      <family val="1"/>
    </font>
    <font>
      <sz val="11"/>
      <color rgb="FFFF0000"/>
      <name val="Calibri"/>
      <family val="2"/>
      <scheme val="minor"/>
    </font>
    <font>
      <sz val="12"/>
      <color rgb="FFFF0000"/>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6" fillId="0" borderId="0"/>
    <xf numFmtId="0" fontId="25" fillId="0" borderId="0" applyNumberFormat="0" applyFill="0" applyBorder="0" applyAlignment="0" applyProtection="0"/>
  </cellStyleXfs>
  <cellXfs count="101">
    <xf numFmtId="0" fontId="0" fillId="0" borderId="0" xfId="0"/>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7" xfId="0" applyBorder="1" applyAlignment="1">
      <alignment vertical="center" wrapText="1"/>
    </xf>
    <xf numFmtId="0" fontId="4" fillId="0" borderId="7" xfId="0" applyFont="1" applyBorder="1" applyAlignment="1">
      <alignment horizontal="center" vertical="center" wrapText="1"/>
    </xf>
    <xf numFmtId="0" fontId="8" fillId="0" borderId="3" xfId="0" applyFont="1" applyBorder="1" applyAlignment="1">
      <alignment vertical="center" wrapText="1"/>
    </xf>
    <xf numFmtId="0" fontId="8" fillId="0" borderId="7" xfId="0" applyFont="1" applyBorder="1" applyAlignment="1">
      <alignment horizontal="center" vertical="center"/>
    </xf>
    <xf numFmtId="0" fontId="8" fillId="0" borderId="7" xfId="0" applyFont="1" applyBorder="1" applyAlignment="1">
      <alignment vertical="center"/>
    </xf>
    <xf numFmtId="0" fontId="8" fillId="0" borderId="7" xfId="0" applyFont="1" applyBorder="1" applyAlignment="1">
      <alignment horizontal="right" vertical="center"/>
    </xf>
    <xf numFmtId="8" fontId="8" fillId="0" borderId="7" xfId="0" applyNumberFormat="1"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pplyAlignment="1">
      <alignment horizontal="right" vertical="center"/>
    </xf>
    <xf numFmtId="0" fontId="2" fillId="0" borderId="7" xfId="0" applyFont="1" applyBorder="1" applyAlignment="1">
      <alignment horizontal="center" vertical="center"/>
    </xf>
    <xf numFmtId="6" fontId="8" fillId="0" borderId="7" xfId="0" applyNumberFormat="1" applyFont="1" applyBorder="1" applyAlignment="1">
      <alignment horizontal="right" vertical="center"/>
    </xf>
    <xf numFmtId="0" fontId="11" fillId="0" borderId="3" xfId="0" applyFont="1" applyBorder="1" applyAlignment="1">
      <alignment vertical="center" wrapText="1"/>
    </xf>
    <xf numFmtId="6" fontId="11" fillId="0" borderId="7" xfId="0" applyNumberFormat="1" applyFont="1" applyBorder="1" applyAlignment="1">
      <alignment horizontal="right" vertical="center"/>
    </xf>
    <xf numFmtId="0" fontId="3" fillId="0" borderId="0" xfId="0" applyFont="1" applyAlignment="1">
      <alignment vertical="center" wrapText="1"/>
    </xf>
    <xf numFmtId="3" fontId="8" fillId="0" borderId="7" xfId="0" applyNumberFormat="1" applyFont="1" applyBorder="1" applyAlignment="1">
      <alignment horizontal="center" vertical="center"/>
    </xf>
    <xf numFmtId="3" fontId="12" fillId="0" borderId="8" xfId="0" applyNumberFormat="1" applyFont="1" applyBorder="1" applyAlignment="1">
      <alignment horizontal="center" vertical="center"/>
    </xf>
    <xf numFmtId="6" fontId="12" fillId="0" borderId="7" xfId="0" applyNumberFormat="1" applyFont="1" applyBorder="1" applyAlignment="1">
      <alignment horizontal="right" vertical="center"/>
    </xf>
    <xf numFmtId="0" fontId="4" fillId="0" borderId="3" xfId="0" applyFont="1" applyBorder="1" applyAlignment="1">
      <alignment vertical="center" wrapText="1"/>
    </xf>
    <xf numFmtId="3" fontId="4" fillId="0" borderId="7" xfId="0" applyNumberFormat="1" applyFont="1" applyBorder="1" applyAlignment="1">
      <alignment horizontal="center" vertical="center"/>
    </xf>
    <xf numFmtId="0" fontId="13" fillId="0" borderId="7" xfId="0" applyFont="1" applyBorder="1" applyAlignment="1">
      <alignment vertical="center"/>
    </xf>
    <xf numFmtId="3" fontId="4" fillId="0" borderId="8" xfId="0" applyNumberFormat="1" applyFont="1" applyBorder="1" applyAlignment="1">
      <alignment horizontal="center" vertical="center"/>
    </xf>
    <xf numFmtId="0" fontId="5" fillId="0" borderId="0" xfId="0" applyFont="1" applyAlignment="1">
      <alignment vertical="center"/>
    </xf>
    <xf numFmtId="0" fontId="14" fillId="0" borderId="0" xfId="0" applyFont="1" applyAlignment="1">
      <alignment vertical="center"/>
    </xf>
    <xf numFmtId="44" fontId="14" fillId="0" borderId="0" xfId="1" applyFont="1" applyAlignment="1">
      <alignment horizontal="left" vertical="center" indent="10"/>
    </xf>
    <xf numFmtId="1" fontId="11" fillId="0" borderId="8" xfId="0" applyNumberFormat="1" applyFont="1" applyBorder="1" applyAlignment="1">
      <alignment horizontal="center" vertical="center"/>
    </xf>
    <xf numFmtId="164" fontId="4" fillId="0" borderId="7" xfId="1" applyNumberFormat="1" applyFont="1" applyBorder="1" applyAlignment="1">
      <alignment horizontal="center" vertical="center"/>
    </xf>
    <xf numFmtId="164" fontId="4" fillId="0" borderId="7" xfId="0" applyNumberFormat="1" applyFont="1" applyBorder="1" applyAlignment="1">
      <alignment horizontal="right" vertical="center"/>
    </xf>
    <xf numFmtId="0" fontId="8" fillId="0" borderId="3" xfId="0" applyFont="1" applyBorder="1" applyAlignment="1">
      <alignment vertical="center"/>
    </xf>
    <xf numFmtId="0" fontId="8" fillId="0" borderId="7" xfId="0" applyFont="1" applyBorder="1" applyAlignment="1">
      <alignment horizontal="center" vertical="center" wrapText="1"/>
    </xf>
    <xf numFmtId="0" fontId="4" fillId="0" borderId="3" xfId="0" applyFont="1" applyBorder="1" applyAlignment="1">
      <alignment vertical="center"/>
    </xf>
    <xf numFmtId="8" fontId="8" fillId="0" borderId="7" xfId="0" quotePrefix="1" applyNumberFormat="1" applyFont="1" applyBorder="1" applyAlignment="1">
      <alignment horizontal="right" vertical="center"/>
    </xf>
    <xf numFmtId="164" fontId="8" fillId="0" borderId="7" xfId="1" quotePrefix="1" applyNumberFormat="1" applyFont="1" applyBorder="1" applyAlignment="1">
      <alignment horizontal="right" vertical="center"/>
    </xf>
    <xf numFmtId="164" fontId="8" fillId="0" borderId="7" xfId="1" applyNumberFormat="1" applyFont="1" applyBorder="1" applyAlignment="1">
      <alignment horizontal="right" vertical="center"/>
    </xf>
    <xf numFmtId="0" fontId="4" fillId="0" borderId="0" xfId="0" applyFont="1" applyAlignment="1">
      <alignment vertical="center" wrapText="1"/>
    </xf>
    <xf numFmtId="0" fontId="2" fillId="0" borderId="0" xfId="0" applyFont="1"/>
    <xf numFmtId="165" fontId="20" fillId="2" borderId="0" xfId="0" applyNumberFormat="1" applyFont="1" applyFill="1" applyAlignment="1">
      <alignment vertical="center" wrapText="1"/>
    </xf>
    <xf numFmtId="165" fontId="20" fillId="2" borderId="0" xfId="0" applyNumberFormat="1" applyFont="1" applyFill="1" applyAlignment="1">
      <alignment vertical="center"/>
    </xf>
    <xf numFmtId="165" fontId="19" fillId="2" borderId="15" xfId="0" applyNumberFormat="1" applyFont="1" applyFill="1" applyBorder="1" applyAlignment="1">
      <alignment horizontal="center"/>
    </xf>
    <xf numFmtId="165" fontId="19" fillId="2" borderId="15" xfId="0" applyNumberFormat="1" applyFont="1" applyFill="1" applyBorder="1" applyAlignment="1">
      <alignment horizontal="center" wrapText="1"/>
    </xf>
    <xf numFmtId="165" fontId="19" fillId="0" borderId="15" xfId="0" applyNumberFormat="1" applyFont="1" applyBorder="1" applyAlignment="1">
      <alignment horizontal="center" wrapText="1"/>
    </xf>
    <xf numFmtId="165" fontId="17" fillId="2" borderId="15" xfId="0" applyNumberFormat="1" applyFont="1" applyFill="1" applyBorder="1" applyAlignment="1">
      <alignment horizontal="center"/>
    </xf>
    <xf numFmtId="3" fontId="17" fillId="2" borderId="15" xfId="0" applyNumberFormat="1" applyFont="1" applyFill="1" applyBorder="1" applyAlignment="1">
      <alignment horizontal="center"/>
    </xf>
    <xf numFmtId="166" fontId="17" fillId="2" borderId="15" xfId="0" applyNumberFormat="1" applyFont="1" applyFill="1" applyBorder="1" applyAlignment="1">
      <alignment horizontal="center"/>
    </xf>
    <xf numFmtId="165" fontId="20" fillId="2" borderId="0" xfId="0" applyNumberFormat="1" applyFont="1" applyFill="1"/>
    <xf numFmtId="3" fontId="17" fillId="2" borderId="16" xfId="0" applyNumberFormat="1" applyFont="1" applyFill="1" applyBorder="1" applyAlignment="1">
      <alignment horizontal="center"/>
    </xf>
    <xf numFmtId="166" fontId="17" fillId="2" borderId="16" xfId="0" applyNumberFormat="1" applyFont="1" applyFill="1" applyBorder="1" applyAlignment="1">
      <alignment horizontal="center"/>
    </xf>
    <xf numFmtId="3" fontId="17" fillId="2" borderId="17" xfId="0" applyNumberFormat="1" applyFont="1" applyFill="1" applyBorder="1" applyAlignment="1">
      <alignment horizontal="center"/>
    </xf>
    <xf numFmtId="166" fontId="17" fillId="2" borderId="17" xfId="0" applyNumberFormat="1" applyFont="1" applyFill="1" applyBorder="1" applyAlignment="1">
      <alignment horizontal="center"/>
    </xf>
    <xf numFmtId="165" fontId="19" fillId="2" borderId="17" xfId="0" applyNumberFormat="1" applyFont="1" applyFill="1" applyBorder="1" applyAlignment="1">
      <alignment horizontal="center"/>
    </xf>
    <xf numFmtId="165" fontId="19" fillId="2" borderId="17" xfId="0" applyNumberFormat="1" applyFont="1" applyFill="1" applyBorder="1" applyAlignment="1">
      <alignment horizontal="center" wrapText="1"/>
    </xf>
    <xf numFmtId="165" fontId="17" fillId="2" borderId="16" xfId="0" applyNumberFormat="1" applyFont="1" applyFill="1" applyBorder="1" applyAlignment="1">
      <alignment horizontal="center"/>
    </xf>
    <xf numFmtId="165" fontId="17" fillId="2" borderId="17" xfId="0" applyNumberFormat="1" applyFont="1" applyFill="1" applyBorder="1" applyAlignment="1">
      <alignment horizontal="center"/>
    </xf>
    <xf numFmtId="0" fontId="21" fillId="0" borderId="0" xfId="0" applyFont="1"/>
    <xf numFmtId="0" fontId="8" fillId="0" borderId="3" xfId="0" applyFont="1" applyBorder="1" applyAlignment="1">
      <alignment horizontal="left" vertical="center" wrapText="1" indent="3"/>
    </xf>
    <xf numFmtId="0" fontId="8" fillId="0" borderId="3" xfId="0" applyFont="1" applyBorder="1" applyAlignment="1">
      <alignment horizontal="left" vertical="center" wrapText="1" indent="2"/>
    </xf>
    <xf numFmtId="0" fontId="24" fillId="0" borderId="0" xfId="0" applyFont="1" applyAlignment="1">
      <alignment vertical="center"/>
    </xf>
    <xf numFmtId="0" fontId="23" fillId="0" borderId="0" xfId="0" applyFont="1"/>
    <xf numFmtId="6" fontId="3" fillId="0" borderId="0" xfId="0" applyNumberFormat="1" applyFont="1" applyAlignment="1">
      <alignment horizontal="center" vertical="center" wrapText="1"/>
    </xf>
    <xf numFmtId="6" fontId="14" fillId="0" borderId="0" xfId="0" applyNumberFormat="1" applyFont="1" applyAlignment="1">
      <alignment horizontal="center" vertical="center" wrapText="1"/>
    </xf>
    <xf numFmtId="0" fontId="14" fillId="0" borderId="0" xfId="0" applyFont="1" applyFill="1" applyAlignment="1">
      <alignment vertical="center"/>
    </xf>
    <xf numFmtId="0" fontId="25" fillId="0" borderId="0" xfId="4" applyFill="1"/>
    <xf numFmtId="44" fontId="14" fillId="0" borderId="0" xfId="1" applyFont="1" applyFill="1" applyAlignment="1">
      <alignment horizontal="left" vertical="center" indent="10"/>
    </xf>
    <xf numFmtId="0" fontId="0" fillId="0" borderId="0" xfId="0" applyFill="1"/>
    <xf numFmtId="0" fontId="14" fillId="0" borderId="0" xfId="0" applyFont="1" applyFill="1" applyAlignment="1">
      <alignment horizontal="right" vertical="center"/>
    </xf>
    <xf numFmtId="0" fontId="25" fillId="0" borderId="0" xfId="4" applyFill="1" applyAlignment="1">
      <alignment vertical="center"/>
    </xf>
    <xf numFmtId="0" fontId="2" fillId="0" borderId="0" xfId="0" applyFont="1" applyAlignment="1">
      <alignment horizontal="left" vertical="top"/>
    </xf>
    <xf numFmtId="0" fontId="3" fillId="0" borderId="0" xfId="0" applyFont="1" applyAlignment="1">
      <alignment horizontal="center" vertical="center" wrapText="1"/>
    </xf>
    <xf numFmtId="166" fontId="17" fillId="2" borderId="18" xfId="0" applyNumberFormat="1" applyFont="1" applyFill="1" applyBorder="1" applyAlignment="1">
      <alignment horizontal="center"/>
    </xf>
    <xf numFmtId="3" fontId="17" fillId="2" borderId="19" xfId="0" applyNumberFormat="1" applyFont="1" applyFill="1" applyBorder="1" applyAlignment="1">
      <alignment horizontal="center"/>
    </xf>
    <xf numFmtId="3" fontId="17" fillId="2" borderId="20" xfId="0" applyNumberFormat="1" applyFont="1" applyFill="1" applyBorder="1" applyAlignment="1">
      <alignment horizontal="center"/>
    </xf>
    <xf numFmtId="166" fontId="17" fillId="2" borderId="21" xfId="0" applyNumberFormat="1" applyFont="1" applyFill="1" applyBorder="1" applyAlignment="1">
      <alignment horizontal="center"/>
    </xf>
    <xf numFmtId="3" fontId="17" fillId="2" borderId="22" xfId="0" applyNumberFormat="1" applyFont="1" applyFill="1" applyBorder="1" applyAlignment="1">
      <alignment horizontal="center"/>
    </xf>
    <xf numFmtId="166" fontId="17" fillId="2" borderId="23" xfId="0" applyNumberFormat="1" applyFont="1" applyFill="1" applyBorder="1" applyAlignment="1">
      <alignment horizontal="center"/>
    </xf>
    <xf numFmtId="166" fontId="17" fillId="2" borderId="24" xfId="0" applyNumberFormat="1" applyFont="1" applyFill="1" applyBorder="1" applyAlignment="1">
      <alignment horizontal="center"/>
    </xf>
    <xf numFmtId="166" fontId="17" fillId="2" borderId="25" xfId="0" applyNumberFormat="1" applyFont="1" applyFill="1" applyBorder="1" applyAlignment="1">
      <alignment horizontal="center"/>
    </xf>
    <xf numFmtId="166" fontId="17" fillId="2" borderId="26" xfId="0" applyNumberFormat="1" applyFont="1" applyFill="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3" fillId="0" borderId="0" xfId="0" applyFont="1" applyAlignment="1">
      <alignment horizontal="center" vertical="center" wrapText="1"/>
    </xf>
  </cellXfs>
  <cellStyles count="5">
    <cellStyle name="Currency" xfId="1" builtinId="4"/>
    <cellStyle name="Hyperlink" xfId="4" builtinId="8"/>
    <cellStyle name="Hyperlink 2" xfId="2" xr:uid="{10584420-F10F-4718-A1CE-272F939A522D}"/>
    <cellStyle name="Normal" xfId="0" builtinId="0"/>
    <cellStyle name="Normal 2" xfId="3" xr:uid="{EC996E93-F232-46C4-8BD5-CF29E79AB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bls.gov/news.release/ecec.t04.htm" TargetMode="External"/><Relationship Id="rId1" Type="http://schemas.openxmlformats.org/officeDocument/2006/relationships/hyperlink" Target="https://www.opm.gov/policy-data-oversight/pay-leave/salaries-wages/salary-tables/pdf/2024/GS_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C994-C3E1-403D-9B50-C79F209FE31D}">
  <dimension ref="B1:K65"/>
  <sheetViews>
    <sheetView tabSelected="1" topLeftCell="A2" workbookViewId="0">
      <selection activeCell="G43" sqref="G43"/>
    </sheetView>
  </sheetViews>
  <sheetFormatPr defaultRowHeight="15" x14ac:dyDescent="0.25"/>
  <cols>
    <col min="2" max="2" width="25.42578125" customWidth="1"/>
    <col min="8" max="8" width="12" bestFit="1" customWidth="1"/>
    <col min="10" max="10" width="12.7109375" customWidth="1"/>
  </cols>
  <sheetData>
    <row r="1" spans="2:10" ht="15.75" thickBot="1" x14ac:dyDescent="0.3">
      <c r="B1" s="55" t="s">
        <v>0</v>
      </c>
    </row>
    <row r="2" spans="2:10" x14ac:dyDescent="0.25">
      <c r="B2" s="79" t="s">
        <v>1</v>
      </c>
      <c r="C2" s="1" t="s">
        <v>2</v>
      </c>
      <c r="D2" s="1" t="s">
        <v>3</v>
      </c>
      <c r="E2" s="1" t="s">
        <v>4</v>
      </c>
      <c r="F2" s="1" t="s">
        <v>5</v>
      </c>
      <c r="G2" s="1" t="s">
        <v>6</v>
      </c>
      <c r="H2" s="1" t="s">
        <v>7</v>
      </c>
      <c r="I2" s="1" t="s">
        <v>8</v>
      </c>
      <c r="J2" s="1" t="s">
        <v>9</v>
      </c>
    </row>
    <row r="3" spans="2:10" ht="74.25" customHeight="1" x14ac:dyDescent="0.25">
      <c r="B3" s="80"/>
      <c r="C3" s="2" t="s">
        <v>10</v>
      </c>
      <c r="D3" s="2" t="s">
        <v>11</v>
      </c>
      <c r="E3" s="2" t="s">
        <v>12</v>
      </c>
      <c r="F3" s="2" t="s">
        <v>13</v>
      </c>
      <c r="G3" s="2" t="s">
        <v>14</v>
      </c>
      <c r="H3" s="2" t="s">
        <v>15</v>
      </c>
      <c r="I3" s="2" t="s">
        <v>16</v>
      </c>
      <c r="J3" s="2" t="s">
        <v>17</v>
      </c>
    </row>
    <row r="4" spans="2:10" ht="15.75" thickBot="1" x14ac:dyDescent="0.3">
      <c r="B4" s="81"/>
      <c r="C4" s="3"/>
      <c r="D4" s="3"/>
      <c r="E4" s="4" t="s">
        <v>18</v>
      </c>
      <c r="F4" s="3"/>
      <c r="G4" s="4" t="s">
        <v>19</v>
      </c>
      <c r="H4" s="4" t="s">
        <v>20</v>
      </c>
      <c r="I4" s="4" t="s">
        <v>21</v>
      </c>
      <c r="J4" s="3"/>
    </row>
    <row r="5" spans="2:10" ht="15.75" thickBot="1" x14ac:dyDescent="0.3">
      <c r="B5" s="5" t="s">
        <v>22</v>
      </c>
      <c r="C5" s="6" t="s">
        <v>23</v>
      </c>
      <c r="D5" s="4"/>
      <c r="E5" s="4"/>
      <c r="F5" s="4"/>
      <c r="G5" s="4"/>
      <c r="H5" s="4"/>
      <c r="I5" s="4"/>
      <c r="J5" s="4"/>
    </row>
    <row r="6" spans="2:10" ht="15.75" thickBot="1" x14ac:dyDescent="0.3">
      <c r="B6" s="5" t="s">
        <v>24</v>
      </c>
      <c r="C6" s="6" t="s">
        <v>23</v>
      </c>
      <c r="D6" s="4"/>
      <c r="E6" s="4"/>
      <c r="F6" s="4"/>
      <c r="G6" s="4"/>
      <c r="H6" s="4"/>
      <c r="I6" s="4"/>
      <c r="J6" s="4"/>
    </row>
    <row r="7" spans="2:10" ht="15.75" thickBot="1" x14ac:dyDescent="0.3">
      <c r="B7" s="5" t="s">
        <v>25</v>
      </c>
      <c r="C7" s="7"/>
      <c r="D7" s="7"/>
      <c r="E7" s="6"/>
      <c r="F7" s="6"/>
      <c r="G7" s="6"/>
      <c r="H7" s="6"/>
      <c r="I7" s="6"/>
      <c r="J7" s="8"/>
    </row>
    <row r="8" spans="2:10" ht="29.25" thickBot="1" x14ac:dyDescent="0.3">
      <c r="B8" s="5" t="s">
        <v>26</v>
      </c>
      <c r="C8" s="6">
        <v>6</v>
      </c>
      <c r="D8" s="6">
        <v>1</v>
      </c>
      <c r="E8" s="6">
        <f>C8*D8</f>
        <v>6</v>
      </c>
      <c r="F8" s="6">
        <v>12</v>
      </c>
      <c r="G8" s="6">
        <f>E8*F8</f>
        <v>72</v>
      </c>
      <c r="H8" s="6">
        <f>G8*0.05</f>
        <v>3.6</v>
      </c>
      <c r="I8" s="6">
        <f>G8*0.1</f>
        <v>7.2</v>
      </c>
      <c r="J8" s="33">
        <f>(G8*'Labor rates'!$B$5)+(H8*'Labor rates'!$B$4)+(I8*'Labor rates'!$B$6)</f>
        <v>11307.794400000001</v>
      </c>
    </row>
    <row r="9" spans="2:10" ht="15.75" thickBot="1" x14ac:dyDescent="0.3">
      <c r="B9" s="5" t="s">
        <v>27</v>
      </c>
      <c r="C9" s="10"/>
      <c r="D9" s="10"/>
      <c r="E9" s="10"/>
      <c r="F9" s="10"/>
      <c r="G9" s="10"/>
      <c r="H9" s="10"/>
      <c r="I9" s="10"/>
      <c r="J9" s="11"/>
    </row>
    <row r="10" spans="2:10" ht="16.5" thickBot="1" x14ac:dyDescent="0.3">
      <c r="B10" s="56" t="s">
        <v>28</v>
      </c>
      <c r="C10" s="12">
        <v>30</v>
      </c>
      <c r="D10" s="12">
        <v>1</v>
      </c>
      <c r="E10" s="6">
        <f>C10*D10</f>
        <v>30</v>
      </c>
      <c r="F10" s="6">
        <v>0</v>
      </c>
      <c r="G10" s="6">
        <f>E10*F10</f>
        <v>0</v>
      </c>
      <c r="H10" s="6">
        <f>G10*0.05</f>
        <v>0</v>
      </c>
      <c r="I10" s="6">
        <f>G10*0.1</f>
        <v>0</v>
      </c>
      <c r="J10" s="9">
        <f>(G10*'Labor rates'!$B$5)+(H10*'Labor rates'!$B$4)+(I10*'Labor rates'!$B$6)</f>
        <v>0</v>
      </c>
    </row>
    <row r="11" spans="2:10" ht="15.75" thickBot="1" x14ac:dyDescent="0.3">
      <c r="B11" s="5" t="s">
        <v>29</v>
      </c>
      <c r="C11" s="7" t="s">
        <v>30</v>
      </c>
      <c r="D11" s="6"/>
      <c r="E11" s="6"/>
      <c r="F11" s="6"/>
      <c r="G11" s="6"/>
      <c r="H11" s="6"/>
      <c r="I11" s="6"/>
      <c r="J11" s="8"/>
    </row>
    <row r="12" spans="2:10" ht="15.75" thickBot="1" x14ac:dyDescent="0.3">
      <c r="B12" s="5" t="s">
        <v>31</v>
      </c>
      <c r="C12" s="6" t="s">
        <v>23</v>
      </c>
      <c r="D12" s="6"/>
      <c r="E12" s="6"/>
      <c r="F12" s="6"/>
      <c r="G12" s="6"/>
      <c r="H12" s="6"/>
      <c r="I12" s="6"/>
      <c r="J12" s="8"/>
    </row>
    <row r="13" spans="2:10" ht="15.75" thickBot="1" x14ac:dyDescent="0.3">
      <c r="B13" s="5" t="s">
        <v>32</v>
      </c>
      <c r="C13" s="6"/>
      <c r="D13" s="6"/>
      <c r="E13" s="6"/>
      <c r="F13" s="6"/>
      <c r="G13" s="6"/>
      <c r="H13" s="6"/>
      <c r="I13" s="6"/>
      <c r="J13" s="8"/>
    </row>
    <row r="14" spans="2:10" ht="16.5" thickBot="1" x14ac:dyDescent="0.3">
      <c r="B14" s="56" t="s">
        <v>33</v>
      </c>
      <c r="C14" s="6">
        <v>2</v>
      </c>
      <c r="D14" s="6">
        <v>1</v>
      </c>
      <c r="E14" s="6">
        <f t="shared" ref="E14:E22" si="0">C14*D14</f>
        <v>2</v>
      </c>
      <c r="F14" s="6">
        <v>12</v>
      </c>
      <c r="G14" s="6">
        <f t="shared" ref="G14:G22" si="1">E14*F14</f>
        <v>24</v>
      </c>
      <c r="H14" s="6">
        <f>G14*0.05</f>
        <v>1.2000000000000002</v>
      </c>
      <c r="I14" s="6">
        <f>G14*0.1</f>
        <v>2.4000000000000004</v>
      </c>
      <c r="J14" s="9">
        <f>(G14*'Labor rates'!$B$5)+(H14*'Labor rates'!$B$4)+(I14*'Labor rates'!$B$6)</f>
        <v>3769.2647999999999</v>
      </c>
    </row>
    <row r="15" spans="2:10" ht="29.25" thickBot="1" x14ac:dyDescent="0.3">
      <c r="B15" s="56" t="s">
        <v>34</v>
      </c>
      <c r="C15" s="6">
        <v>2</v>
      </c>
      <c r="D15" s="6">
        <v>1</v>
      </c>
      <c r="E15" s="6">
        <f t="shared" si="0"/>
        <v>2</v>
      </c>
      <c r="F15" s="6">
        <v>0</v>
      </c>
      <c r="G15" s="6">
        <f t="shared" si="1"/>
        <v>0</v>
      </c>
      <c r="H15" s="6">
        <f t="shared" ref="H15:H22" si="2">G15*0.05</f>
        <v>0</v>
      </c>
      <c r="I15" s="6">
        <f t="shared" ref="I15:I22" si="3">G15*0.1</f>
        <v>0</v>
      </c>
      <c r="J15" s="9">
        <f>(G15*'Labor rates'!$B$5)+(H15*'Labor rates'!$B$4)+(I15*'Labor rates'!$B$6)</f>
        <v>0</v>
      </c>
    </row>
    <row r="16" spans="2:10" ht="29.25" thickBot="1" x14ac:dyDescent="0.3">
      <c r="B16" s="56" t="s">
        <v>35</v>
      </c>
      <c r="C16" s="6">
        <v>2</v>
      </c>
      <c r="D16" s="6">
        <v>1</v>
      </c>
      <c r="E16" s="6">
        <f t="shared" si="0"/>
        <v>2</v>
      </c>
      <c r="F16" s="6">
        <v>0</v>
      </c>
      <c r="G16" s="6">
        <f t="shared" si="1"/>
        <v>0</v>
      </c>
      <c r="H16" s="6">
        <f t="shared" si="2"/>
        <v>0</v>
      </c>
      <c r="I16" s="6">
        <f t="shared" si="3"/>
        <v>0</v>
      </c>
      <c r="J16" s="9">
        <f>(G16*'Labor rates'!$B$5)+(H16*'Labor rates'!$B$4)+(I16*'Labor rates'!$B$6)</f>
        <v>0</v>
      </c>
    </row>
    <row r="17" spans="2:10" ht="42" thickBot="1" x14ac:dyDescent="0.3">
      <c r="B17" s="56" t="s">
        <v>36</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3">
      <c r="B18" s="56" t="s">
        <v>37</v>
      </c>
      <c r="C18" s="6">
        <v>2</v>
      </c>
      <c r="D18" s="6">
        <v>1</v>
      </c>
      <c r="E18" s="6">
        <f t="shared" si="0"/>
        <v>2</v>
      </c>
      <c r="F18" s="6">
        <v>0</v>
      </c>
      <c r="G18" s="6">
        <f t="shared" si="1"/>
        <v>0</v>
      </c>
      <c r="H18" s="6">
        <f t="shared" si="2"/>
        <v>0</v>
      </c>
      <c r="I18" s="6">
        <f t="shared" si="3"/>
        <v>0</v>
      </c>
      <c r="J18" s="9">
        <f>(G18*'Labor rates'!$B$5)+(H18*'Labor rates'!$B$4)+(I18*'Labor rates'!$B$6)</f>
        <v>0</v>
      </c>
    </row>
    <row r="19" spans="2:10" ht="29.25" thickBot="1" x14ac:dyDescent="0.3">
      <c r="B19" s="56" t="s">
        <v>38</v>
      </c>
      <c r="C19" s="6">
        <v>20</v>
      </c>
      <c r="D19" s="6">
        <v>1</v>
      </c>
      <c r="E19" s="6">
        <f t="shared" si="0"/>
        <v>20</v>
      </c>
      <c r="F19" s="6">
        <v>12</v>
      </c>
      <c r="G19" s="6">
        <f t="shared" si="1"/>
        <v>240</v>
      </c>
      <c r="H19" s="6">
        <f t="shared" si="2"/>
        <v>12</v>
      </c>
      <c r="I19" s="6">
        <f t="shared" si="3"/>
        <v>24</v>
      </c>
      <c r="J19" s="9">
        <f>(G19*'Labor rates'!$B$5)+(H19*'Labor rates'!$B$4)+(I19*'Labor rates'!$B$6)</f>
        <v>37692.647999999994</v>
      </c>
    </row>
    <row r="20" spans="2:10" ht="29.25" thickBot="1" x14ac:dyDescent="0.3">
      <c r="B20" s="56" t="s">
        <v>39</v>
      </c>
      <c r="C20" s="6">
        <v>10</v>
      </c>
      <c r="D20" s="6">
        <v>1</v>
      </c>
      <c r="E20" s="6">
        <f t="shared" si="0"/>
        <v>10</v>
      </c>
      <c r="F20" s="6">
        <v>0</v>
      </c>
      <c r="G20" s="6">
        <f t="shared" si="1"/>
        <v>0</v>
      </c>
      <c r="H20" s="6">
        <f t="shared" si="2"/>
        <v>0</v>
      </c>
      <c r="I20" s="6">
        <f t="shared" si="3"/>
        <v>0</v>
      </c>
      <c r="J20" s="9">
        <f>(G20*'Labor rates'!$B$5)+(H20*'Labor rates'!$B$4)+(I20*'Labor rates'!$B$6)</f>
        <v>0</v>
      </c>
    </row>
    <row r="21" spans="2:10" ht="29.25" thickBot="1" x14ac:dyDescent="0.3">
      <c r="B21" s="56" t="s">
        <v>40</v>
      </c>
      <c r="C21" s="6">
        <v>2</v>
      </c>
      <c r="D21" s="6">
        <v>2</v>
      </c>
      <c r="E21" s="6">
        <f t="shared" si="0"/>
        <v>4</v>
      </c>
      <c r="F21" s="6">
        <v>0</v>
      </c>
      <c r="G21" s="6">
        <f t="shared" si="1"/>
        <v>0</v>
      </c>
      <c r="H21" s="6">
        <f t="shared" si="2"/>
        <v>0</v>
      </c>
      <c r="I21" s="6">
        <f t="shared" si="3"/>
        <v>0</v>
      </c>
      <c r="J21" s="9">
        <f>(G21*'Labor rates'!$B$5)+(H21*'Labor rates'!$B$4)+(I21*'Labor rates'!$B$6)</f>
        <v>0</v>
      </c>
    </row>
    <row r="22" spans="2:10" ht="29.25" thickBot="1" x14ac:dyDescent="0.3">
      <c r="B22" s="56" t="s">
        <v>41</v>
      </c>
      <c r="C22" s="6">
        <v>2</v>
      </c>
      <c r="D22" s="6">
        <v>1</v>
      </c>
      <c r="E22" s="6">
        <f t="shared" si="0"/>
        <v>2</v>
      </c>
      <c r="F22" s="6">
        <v>0</v>
      </c>
      <c r="G22" s="6">
        <f t="shared" si="1"/>
        <v>0</v>
      </c>
      <c r="H22" s="6">
        <f t="shared" si="2"/>
        <v>0</v>
      </c>
      <c r="I22" s="6">
        <f t="shared" si="3"/>
        <v>0</v>
      </c>
      <c r="J22" s="9">
        <f>(G22*'Labor rates'!$B$5)+(H22*'Labor rates'!$B$4)+(I22*'Labor rates'!$B$6)</f>
        <v>0</v>
      </c>
    </row>
    <row r="23" spans="2:10" ht="27.75" thickBot="1" x14ac:dyDescent="0.3">
      <c r="B23" s="14" t="s">
        <v>42</v>
      </c>
      <c r="C23" s="6"/>
      <c r="D23" s="6"/>
      <c r="E23" s="6"/>
      <c r="F23" s="6"/>
      <c r="G23" s="27">
        <f>SUM(G5:I22)</f>
        <v>386.4</v>
      </c>
      <c r="H23" s="15">
        <f>SUM(J5:J22)</f>
        <v>52769.70719999999</v>
      </c>
      <c r="I23" s="82"/>
      <c r="J23" s="83"/>
    </row>
    <row r="24" spans="2:10" ht="29.25" customHeight="1" thickBot="1" x14ac:dyDescent="0.3">
      <c r="B24" s="5" t="s">
        <v>43</v>
      </c>
      <c r="C24" s="6"/>
      <c r="D24" s="6"/>
      <c r="E24" s="6"/>
      <c r="F24" s="6"/>
      <c r="G24" s="6"/>
      <c r="H24" s="6"/>
      <c r="I24" s="6"/>
      <c r="J24" s="8"/>
    </row>
    <row r="25" spans="2:10" ht="26.25" thickBot="1" x14ac:dyDescent="0.3">
      <c r="B25" s="5" t="s">
        <v>44</v>
      </c>
      <c r="C25" s="6" t="s">
        <v>45</v>
      </c>
      <c r="D25" s="6"/>
      <c r="E25" s="6"/>
      <c r="F25" s="6"/>
      <c r="G25" s="6"/>
      <c r="H25" s="6"/>
      <c r="I25" s="6"/>
      <c r="J25" s="8"/>
    </row>
    <row r="26" spans="2:10" ht="16.5" thickBot="1" x14ac:dyDescent="0.3">
      <c r="B26" s="5" t="s">
        <v>46</v>
      </c>
      <c r="C26" s="7">
        <v>6</v>
      </c>
      <c r="D26" s="6">
        <v>1</v>
      </c>
      <c r="E26" s="6">
        <f t="shared" ref="E26:E28" si="4">C26*D26</f>
        <v>6</v>
      </c>
      <c r="F26" s="6">
        <v>12</v>
      </c>
      <c r="G26" s="6">
        <f t="shared" ref="G26:G28" si="5">E26*F26</f>
        <v>72</v>
      </c>
      <c r="H26" s="6">
        <f t="shared" ref="H26:H28" si="6">G26*0.05</f>
        <v>3.6</v>
      </c>
      <c r="I26" s="6">
        <f t="shared" ref="I26:I28" si="7">G26*0.1</f>
        <v>7.2</v>
      </c>
      <c r="J26" s="9">
        <f>(G26*'Labor rates'!$B$5)+(H26*'Labor rates'!$B$4)+(I26*'Labor rates'!$B$6)</f>
        <v>11307.794400000001</v>
      </c>
    </row>
    <row r="27" spans="2:10" ht="16.5" thickBot="1" x14ac:dyDescent="0.3">
      <c r="B27" s="5" t="s">
        <v>47</v>
      </c>
      <c r="C27" s="7">
        <v>6</v>
      </c>
      <c r="D27" s="6">
        <v>1</v>
      </c>
      <c r="E27" s="6">
        <f t="shared" si="4"/>
        <v>6</v>
      </c>
      <c r="F27" s="6">
        <v>0</v>
      </c>
      <c r="G27" s="6">
        <f t="shared" si="5"/>
        <v>0</v>
      </c>
      <c r="H27" s="6">
        <f t="shared" si="6"/>
        <v>0</v>
      </c>
      <c r="I27" s="6">
        <f t="shared" si="7"/>
        <v>0</v>
      </c>
      <c r="J27" s="9">
        <f>(G27*'Labor rates'!$B$5)+(H27*'Labor rates'!$B$4)+(I27*'Labor rates'!$B$6)</f>
        <v>0</v>
      </c>
    </row>
    <row r="28" spans="2:10" ht="16.5" thickBot="1" x14ac:dyDescent="0.3">
      <c r="B28" s="5" t="s">
        <v>48</v>
      </c>
      <c r="C28" s="7">
        <v>6</v>
      </c>
      <c r="D28" s="6">
        <v>1</v>
      </c>
      <c r="E28" s="6">
        <f t="shared" si="4"/>
        <v>6</v>
      </c>
      <c r="F28" s="6">
        <v>12</v>
      </c>
      <c r="G28" s="6">
        <f t="shared" si="5"/>
        <v>72</v>
      </c>
      <c r="H28" s="6">
        <f t="shared" si="6"/>
        <v>3.6</v>
      </c>
      <c r="I28" s="6">
        <f t="shared" si="7"/>
        <v>7.2</v>
      </c>
      <c r="J28" s="9">
        <f>(G28*'Labor rates'!$B$5)+(H28*'Labor rates'!$B$4)+(I28*'Labor rates'!$B$6)</f>
        <v>11307.794400000001</v>
      </c>
    </row>
    <row r="29" spans="2:10" ht="15.75" thickBot="1" x14ac:dyDescent="0.3">
      <c r="B29" s="5" t="s">
        <v>49</v>
      </c>
      <c r="C29" s="6"/>
      <c r="D29" s="6"/>
      <c r="E29" s="6"/>
      <c r="F29" s="6"/>
      <c r="G29" s="6"/>
      <c r="H29" s="6"/>
      <c r="I29" s="6"/>
      <c r="J29" s="8"/>
    </row>
    <row r="30" spans="2:10" ht="24" customHeight="1" thickBot="1" x14ac:dyDescent="0.3">
      <c r="B30" s="5" t="s">
        <v>50</v>
      </c>
      <c r="C30" s="6">
        <v>2</v>
      </c>
      <c r="D30" s="6">
        <v>1</v>
      </c>
      <c r="E30" s="6">
        <f t="shared" ref="E30:E37" si="8">C30*D30</f>
        <v>2</v>
      </c>
      <c r="F30" s="6">
        <v>12</v>
      </c>
      <c r="G30" s="6">
        <f t="shared" ref="G30:G37" si="9">E30*F30</f>
        <v>24</v>
      </c>
      <c r="H30" s="6">
        <f t="shared" ref="H30:H37" si="10">G30*0.05</f>
        <v>1.2000000000000002</v>
      </c>
      <c r="I30" s="6">
        <f t="shared" ref="I30:I37" si="11">G30*0.1</f>
        <v>2.4000000000000004</v>
      </c>
      <c r="J30" s="9">
        <f>(G30*'Labor rates'!$B$5)+(H30*'Labor rates'!$B$4)+(I30*'Labor rates'!$B$6)</f>
        <v>3769.2647999999999</v>
      </c>
    </row>
    <row r="31" spans="2:10" ht="29.25" thickBot="1" x14ac:dyDescent="0.3">
      <c r="B31" s="5" t="s">
        <v>51</v>
      </c>
      <c r="C31" s="6">
        <v>0.5</v>
      </c>
      <c r="D31" s="6">
        <v>0.25</v>
      </c>
      <c r="E31" s="6">
        <f t="shared" si="8"/>
        <v>0.125</v>
      </c>
      <c r="F31" s="6">
        <v>0</v>
      </c>
      <c r="G31" s="6">
        <f t="shared" si="9"/>
        <v>0</v>
      </c>
      <c r="H31" s="6">
        <f t="shared" si="10"/>
        <v>0</v>
      </c>
      <c r="I31" s="6">
        <f t="shared" si="11"/>
        <v>0</v>
      </c>
      <c r="J31" s="9">
        <f>(G31*'Labor rates'!$B$5)+(H31*'Labor rates'!$B$4)+(I31*'Labor rates'!$B$6)</f>
        <v>0</v>
      </c>
    </row>
    <row r="32" spans="2:10" ht="29.25" thickBot="1" x14ac:dyDescent="0.3">
      <c r="B32" s="5" t="s">
        <v>52</v>
      </c>
      <c r="C32" s="6">
        <v>2</v>
      </c>
      <c r="D32" s="6">
        <v>12</v>
      </c>
      <c r="E32" s="6">
        <f t="shared" si="8"/>
        <v>24</v>
      </c>
      <c r="F32" s="6">
        <v>0</v>
      </c>
      <c r="G32" s="6">
        <f t="shared" si="9"/>
        <v>0</v>
      </c>
      <c r="H32" s="6">
        <f t="shared" si="10"/>
        <v>0</v>
      </c>
      <c r="I32" s="6">
        <f t="shared" si="11"/>
        <v>0</v>
      </c>
      <c r="J32" s="9">
        <f>(G32*'Labor rates'!$B$5)+(H32*'Labor rates'!$B$4)+(I32*'Labor rates'!$B$6)</f>
        <v>0</v>
      </c>
    </row>
    <row r="33" spans="2:11" ht="42" thickBot="1" x14ac:dyDescent="0.3">
      <c r="B33" s="5" t="s">
        <v>53</v>
      </c>
      <c r="C33" s="6">
        <v>0.5</v>
      </c>
      <c r="D33" s="6">
        <v>365</v>
      </c>
      <c r="E33" s="6">
        <f t="shared" si="8"/>
        <v>182.5</v>
      </c>
      <c r="F33" s="6">
        <v>0</v>
      </c>
      <c r="G33" s="17">
        <f t="shared" si="9"/>
        <v>0</v>
      </c>
      <c r="H33" s="6">
        <f t="shared" si="10"/>
        <v>0</v>
      </c>
      <c r="I33" s="6">
        <f t="shared" si="11"/>
        <v>0</v>
      </c>
      <c r="J33" s="9">
        <f>(G33*'Labor rates'!$B$5)+(H33*'Labor rates'!$B$4)+(I33*'Labor rates'!$B$6)</f>
        <v>0</v>
      </c>
    </row>
    <row r="34" spans="2:11" ht="29.25" thickBot="1" x14ac:dyDescent="0.3">
      <c r="B34" s="5" t="s">
        <v>54</v>
      </c>
      <c r="C34" s="6">
        <v>0.5</v>
      </c>
      <c r="D34" s="6">
        <v>12</v>
      </c>
      <c r="E34" s="6">
        <f t="shared" si="8"/>
        <v>6</v>
      </c>
      <c r="F34" s="6">
        <v>0</v>
      </c>
      <c r="G34" s="6">
        <f t="shared" si="9"/>
        <v>0</v>
      </c>
      <c r="H34" s="6">
        <f t="shared" si="10"/>
        <v>0</v>
      </c>
      <c r="I34" s="6">
        <f t="shared" si="11"/>
        <v>0</v>
      </c>
      <c r="J34" s="9">
        <f>(G34*'Labor rates'!$B$5)+(H34*'Labor rates'!$B$4)+(I34*'Labor rates'!$B$6)</f>
        <v>0</v>
      </c>
    </row>
    <row r="35" spans="2:11" ht="29.25" thickBot="1" x14ac:dyDescent="0.3">
      <c r="B35" s="5" t="s">
        <v>55</v>
      </c>
      <c r="C35" s="6">
        <v>4</v>
      </c>
      <c r="D35" s="6">
        <v>1</v>
      </c>
      <c r="E35" s="6">
        <f t="shared" si="8"/>
        <v>4</v>
      </c>
      <c r="F35" s="6">
        <v>0</v>
      </c>
      <c r="G35" s="6">
        <f t="shared" si="9"/>
        <v>0</v>
      </c>
      <c r="H35" s="6">
        <f t="shared" si="10"/>
        <v>0</v>
      </c>
      <c r="I35" s="6">
        <f t="shared" si="11"/>
        <v>0</v>
      </c>
      <c r="J35" s="9">
        <f>(G35*'Labor rates'!$B$5)+(H35*'Labor rates'!$B$4)+(I35*'Labor rates'!$B$6)</f>
        <v>0</v>
      </c>
    </row>
    <row r="36" spans="2:11" ht="29.25" thickBot="1" x14ac:dyDescent="0.3">
      <c r="B36" s="5" t="s">
        <v>56</v>
      </c>
      <c r="C36" s="6">
        <v>1</v>
      </c>
      <c r="D36" s="6">
        <v>1</v>
      </c>
      <c r="E36" s="6">
        <f t="shared" si="8"/>
        <v>1</v>
      </c>
      <c r="F36" s="6">
        <v>0</v>
      </c>
      <c r="G36" s="6">
        <f t="shared" si="9"/>
        <v>0</v>
      </c>
      <c r="H36" s="6">
        <f t="shared" si="10"/>
        <v>0</v>
      </c>
      <c r="I36" s="6">
        <f t="shared" si="11"/>
        <v>0</v>
      </c>
      <c r="J36" s="9">
        <f>(G36*'Labor rates'!$B$5)+(H36*'Labor rates'!$B$4)+(I36*'Labor rates'!$B$6)</f>
        <v>0</v>
      </c>
    </row>
    <row r="37" spans="2:11" ht="16.5" thickBot="1" x14ac:dyDescent="0.3">
      <c r="B37" s="5" t="s">
        <v>57</v>
      </c>
      <c r="C37" s="6">
        <v>1</v>
      </c>
      <c r="D37" s="6">
        <v>1</v>
      </c>
      <c r="E37" s="6">
        <f t="shared" si="8"/>
        <v>1</v>
      </c>
      <c r="F37" s="6">
        <v>0</v>
      </c>
      <c r="G37" s="6">
        <f t="shared" si="9"/>
        <v>0</v>
      </c>
      <c r="H37" s="6">
        <f t="shared" si="10"/>
        <v>0</v>
      </c>
      <c r="I37" s="6">
        <f t="shared" si="11"/>
        <v>0</v>
      </c>
      <c r="J37" s="9">
        <f>(G37*'Labor rates'!$B$5)+(H37*'Labor rates'!$B$4)+(I37*'Labor rates'!$B$6)</f>
        <v>0</v>
      </c>
    </row>
    <row r="38" spans="2:11" ht="29.25" thickBot="1" x14ac:dyDescent="0.3">
      <c r="B38" s="57" t="s">
        <v>58</v>
      </c>
      <c r="C38" s="6">
        <v>0.25</v>
      </c>
      <c r="D38" s="6">
        <v>350</v>
      </c>
      <c r="E38" s="6">
        <f t="shared" ref="E38" si="12">C38*D38</f>
        <v>87.5</v>
      </c>
      <c r="F38" s="6">
        <v>0</v>
      </c>
      <c r="G38" s="6">
        <f t="shared" ref="G38" si="13">E38*F38</f>
        <v>0</v>
      </c>
      <c r="H38" s="6">
        <f t="shared" ref="H38" si="14">G38*0.05</f>
        <v>0</v>
      </c>
      <c r="I38" s="6">
        <f t="shared" ref="I38" si="15">G38*0.1</f>
        <v>0</v>
      </c>
      <c r="J38" s="9">
        <f>(G38*'Labor rates'!$B$5)+(H38*'Labor rates'!$B$4)+(I38*'Labor rates'!$B$6)</f>
        <v>0</v>
      </c>
    </row>
    <row r="39" spans="2:11" ht="16.5" thickBot="1" x14ac:dyDescent="0.3">
      <c r="B39" s="5" t="s">
        <v>59</v>
      </c>
      <c r="C39" s="6">
        <v>4</v>
      </c>
      <c r="D39" s="6">
        <v>4</v>
      </c>
      <c r="E39" s="6">
        <f t="shared" ref="E39" si="16">C39*D39</f>
        <v>16</v>
      </c>
      <c r="F39" s="6">
        <v>0</v>
      </c>
      <c r="G39" s="6">
        <f t="shared" ref="G39" si="17">E39*F39</f>
        <v>0</v>
      </c>
      <c r="H39" s="6">
        <f t="shared" ref="H39" si="18">G39*0.05</f>
        <v>0</v>
      </c>
      <c r="I39" s="6">
        <f t="shared" ref="I39" si="19">G39*0.1</f>
        <v>0</v>
      </c>
      <c r="J39" s="9">
        <f>(G39*'Labor rates'!$B$5)+(H39*'Labor rates'!$B$4)+(I39*'Labor rates'!$B$6)</f>
        <v>0</v>
      </c>
    </row>
    <row r="40" spans="2:11" ht="29.25" thickBot="1" x14ac:dyDescent="0.3">
      <c r="B40" s="5" t="s">
        <v>60</v>
      </c>
      <c r="C40" s="6">
        <v>1</v>
      </c>
      <c r="D40" s="6">
        <v>12</v>
      </c>
      <c r="E40" s="6">
        <f t="shared" ref="E40:E41" si="20">C40*D40</f>
        <v>12</v>
      </c>
      <c r="F40" s="6">
        <v>0</v>
      </c>
      <c r="G40" s="17">
        <f t="shared" ref="G40:G41" si="21">E40*F40</f>
        <v>0</v>
      </c>
      <c r="H40" s="6">
        <f t="shared" ref="H40:H41" si="22">G40*0.05</f>
        <v>0</v>
      </c>
      <c r="I40" s="6">
        <f t="shared" ref="I40:I41" si="23">G40*0.1</f>
        <v>0</v>
      </c>
      <c r="J40" s="9">
        <f>(G40*'Labor rates'!$B$5)+(H40*'Labor rates'!$B$4)+(I40*'Labor rates'!$B$6)</f>
        <v>0</v>
      </c>
    </row>
    <row r="41" spans="2:11" ht="16.5" thickBot="1" x14ac:dyDescent="0.3">
      <c r="B41" s="5" t="s">
        <v>61</v>
      </c>
      <c r="C41" s="6">
        <v>1</v>
      </c>
      <c r="D41" s="6">
        <v>12</v>
      </c>
      <c r="E41" s="6">
        <f t="shared" si="20"/>
        <v>12</v>
      </c>
      <c r="F41" s="6">
        <v>0</v>
      </c>
      <c r="G41" s="17">
        <f t="shared" si="21"/>
        <v>0</v>
      </c>
      <c r="H41" s="6">
        <f t="shared" si="22"/>
        <v>0</v>
      </c>
      <c r="I41" s="6">
        <f t="shared" si="23"/>
        <v>0</v>
      </c>
      <c r="J41" s="9">
        <f>(G41*'Labor rates'!$B$5)+(H41*'Labor rates'!$B$4)+(I41*'Labor rates'!$B$6)</f>
        <v>0</v>
      </c>
    </row>
    <row r="42" spans="2:11" ht="41.25" thickBot="1" x14ac:dyDescent="0.3">
      <c r="B42" s="14" t="s">
        <v>62</v>
      </c>
      <c r="C42" s="6"/>
      <c r="D42" s="6"/>
      <c r="E42" s="6"/>
      <c r="F42" s="6"/>
      <c r="G42" s="18">
        <f>SUM(G25:I41)</f>
        <v>193.2</v>
      </c>
      <c r="H42" s="19">
        <f>SUM(J25:J41)</f>
        <v>26384.853600000002</v>
      </c>
      <c r="I42" s="84"/>
      <c r="J42" s="85"/>
    </row>
    <row r="43" spans="2:11" ht="26.25" thickBot="1" x14ac:dyDescent="0.3">
      <c r="B43" s="20" t="s">
        <v>63</v>
      </c>
      <c r="C43" s="7"/>
      <c r="D43" s="7"/>
      <c r="E43" s="7"/>
      <c r="F43" s="7"/>
      <c r="G43" s="21">
        <f>ROUND(SUM(G42,G23),0)</f>
        <v>580</v>
      </c>
      <c r="H43" s="28">
        <f>ROUND(SUM(H42,H23),-3)</f>
        <v>79000</v>
      </c>
      <c r="I43" s="86"/>
      <c r="J43" s="87"/>
    </row>
    <row r="44" spans="2:11" ht="29.25" thickBot="1" x14ac:dyDescent="0.3">
      <c r="B44" s="20" t="s">
        <v>64</v>
      </c>
      <c r="C44" s="22"/>
      <c r="D44" s="22"/>
      <c r="E44" s="22"/>
      <c r="F44" s="22"/>
      <c r="G44" s="22"/>
      <c r="H44" s="22"/>
      <c r="I44" s="22"/>
      <c r="J44" s="28">
        <v>0</v>
      </c>
    </row>
    <row r="45" spans="2:11" ht="16.5" thickBot="1" x14ac:dyDescent="0.3">
      <c r="B45" s="20" t="s">
        <v>65</v>
      </c>
      <c r="C45" s="22"/>
      <c r="D45" s="22"/>
      <c r="E45" s="22"/>
      <c r="F45" s="22"/>
      <c r="G45" s="23">
        <f>G43</f>
        <v>580</v>
      </c>
      <c r="H45" s="29">
        <f>ROUND(SUM(H43,J44),-3)</f>
        <v>79000</v>
      </c>
      <c r="I45" s="84"/>
      <c r="J45" s="85"/>
    </row>
    <row r="47" spans="2:11" ht="43.5" customHeight="1" x14ac:dyDescent="0.25">
      <c r="B47" s="88" t="s">
        <v>66</v>
      </c>
      <c r="C47" s="88"/>
      <c r="D47" s="88"/>
      <c r="E47" s="88"/>
      <c r="F47" s="88"/>
      <c r="G47" s="88"/>
      <c r="H47" s="88"/>
      <c r="I47" s="88"/>
      <c r="J47" s="88"/>
    </row>
    <row r="48" spans="2:11" ht="85.5" customHeight="1" x14ac:dyDescent="0.25">
      <c r="B48" s="89" t="s">
        <v>67</v>
      </c>
      <c r="C48" s="89"/>
      <c r="D48" s="89"/>
      <c r="E48" s="89"/>
      <c r="F48" s="89"/>
      <c r="G48" s="89"/>
      <c r="H48" s="89"/>
      <c r="I48" s="89"/>
      <c r="J48" s="89"/>
      <c r="K48" s="59"/>
    </row>
    <row r="49" spans="2:10" ht="48.75" customHeight="1" x14ac:dyDescent="0.25">
      <c r="B49" s="89" t="s">
        <v>68</v>
      </c>
      <c r="C49" s="89"/>
      <c r="D49" s="89"/>
      <c r="E49" s="89"/>
      <c r="F49" s="89"/>
      <c r="G49" s="89"/>
      <c r="H49" s="89"/>
      <c r="I49" s="89"/>
      <c r="J49" s="89"/>
    </row>
    <row r="50" spans="2:10" ht="24" customHeight="1" x14ac:dyDescent="0.25">
      <c r="B50" s="89" t="s">
        <v>69</v>
      </c>
      <c r="C50" s="89"/>
      <c r="D50" s="89"/>
      <c r="E50" s="89"/>
      <c r="F50" s="89"/>
      <c r="G50" s="89"/>
      <c r="H50" s="89"/>
      <c r="I50" s="89"/>
      <c r="J50" s="89"/>
    </row>
    <row r="51" spans="2:10" ht="47.25" customHeight="1" x14ac:dyDescent="0.25">
      <c r="B51" s="89" t="s">
        <v>70</v>
      </c>
      <c r="C51" s="89"/>
      <c r="D51" s="89"/>
      <c r="E51" s="89"/>
      <c r="F51" s="89"/>
      <c r="G51" s="89"/>
      <c r="H51" s="89"/>
      <c r="I51" s="89"/>
      <c r="J51" s="89"/>
    </row>
    <row r="52" spans="2:10" ht="29.25" customHeight="1" x14ac:dyDescent="0.25">
      <c r="B52" s="92" t="s">
        <v>71</v>
      </c>
      <c r="C52" s="92"/>
      <c r="D52" s="92"/>
      <c r="E52" s="92"/>
      <c r="F52" s="92"/>
      <c r="G52" s="92"/>
      <c r="H52" s="92"/>
      <c r="I52" s="92"/>
      <c r="J52" s="92"/>
    </row>
    <row r="53" spans="2:10" ht="15.75" x14ac:dyDescent="0.25">
      <c r="B53" s="93" t="s">
        <v>72</v>
      </c>
      <c r="C53" s="93"/>
      <c r="D53" s="93"/>
      <c r="E53" s="93"/>
      <c r="F53" s="93"/>
      <c r="G53" s="93"/>
      <c r="H53" s="93"/>
      <c r="I53" s="93"/>
      <c r="J53" s="93"/>
    </row>
    <row r="54" spans="2:10" ht="15.75" x14ac:dyDescent="0.25">
      <c r="B54" s="93" t="s">
        <v>73</v>
      </c>
      <c r="C54" s="93"/>
      <c r="D54" s="93"/>
      <c r="E54" s="93"/>
      <c r="F54" s="93"/>
      <c r="G54" s="93"/>
      <c r="H54" s="93"/>
      <c r="I54" s="93"/>
      <c r="J54" s="93"/>
    </row>
    <row r="55" spans="2:10" ht="15.75" x14ac:dyDescent="0.25">
      <c r="B55" s="91" t="s">
        <v>74</v>
      </c>
      <c r="C55" s="91"/>
      <c r="D55" s="91"/>
      <c r="E55" s="91"/>
      <c r="F55" s="91"/>
      <c r="G55" s="91"/>
      <c r="H55" s="91"/>
      <c r="I55" s="91"/>
      <c r="J55" s="91"/>
    </row>
    <row r="56" spans="2:10" ht="15.75" x14ac:dyDescent="0.25">
      <c r="B56" s="91" t="s">
        <v>75</v>
      </c>
      <c r="C56" s="91"/>
      <c r="D56" s="91"/>
      <c r="E56" s="91"/>
      <c r="F56" s="91"/>
      <c r="G56" s="91"/>
      <c r="H56" s="91"/>
      <c r="I56" s="91"/>
      <c r="J56" s="91"/>
    </row>
    <row r="57" spans="2:10" ht="33.75" customHeight="1" x14ac:dyDescent="0.25">
      <c r="B57" s="90" t="s">
        <v>76</v>
      </c>
      <c r="C57" s="90"/>
      <c r="D57" s="90"/>
      <c r="E57" s="90"/>
      <c r="F57" s="90"/>
      <c r="G57" s="90"/>
      <c r="H57" s="90"/>
      <c r="I57" s="90"/>
      <c r="J57" s="90"/>
    </row>
    <row r="58" spans="2:10" ht="15.75" x14ac:dyDescent="0.25">
      <c r="B58" s="91" t="s">
        <v>77</v>
      </c>
      <c r="C58" s="91"/>
      <c r="D58" s="91"/>
      <c r="E58" s="91"/>
      <c r="F58" s="91"/>
      <c r="G58" s="91"/>
      <c r="H58" s="91"/>
      <c r="I58" s="91"/>
      <c r="J58" s="91"/>
    </row>
    <row r="59" spans="2:10" ht="32.25" customHeight="1" x14ac:dyDescent="0.25">
      <c r="B59" s="90" t="s">
        <v>78</v>
      </c>
      <c r="C59" s="90"/>
      <c r="D59" s="90"/>
      <c r="E59" s="90"/>
      <c r="F59" s="90"/>
      <c r="G59" s="90"/>
      <c r="H59" s="90"/>
      <c r="I59" s="90"/>
      <c r="J59" s="90"/>
    </row>
    <row r="60" spans="2:10" ht="15.75" x14ac:dyDescent="0.25">
      <c r="B60" s="91" t="s">
        <v>79</v>
      </c>
      <c r="C60" s="91"/>
      <c r="D60" s="91"/>
      <c r="E60" s="91"/>
      <c r="F60" s="91"/>
      <c r="G60" s="91"/>
      <c r="H60" s="91"/>
      <c r="I60" s="91"/>
      <c r="J60" s="91"/>
    </row>
    <row r="61" spans="2:10" ht="15.75" x14ac:dyDescent="0.25">
      <c r="B61" s="68" t="s">
        <v>80</v>
      </c>
    </row>
    <row r="62" spans="2:10" ht="15.75" x14ac:dyDescent="0.25">
      <c r="B62" s="68" t="s">
        <v>81</v>
      </c>
    </row>
    <row r="63" spans="2:10" ht="15.75" x14ac:dyDescent="0.25">
      <c r="B63" s="68" t="s">
        <v>82</v>
      </c>
    </row>
    <row r="64" spans="2:10" ht="15.75" x14ac:dyDescent="0.25">
      <c r="B64" s="68" t="s">
        <v>83</v>
      </c>
    </row>
    <row r="65" spans="2:2" ht="15.75" x14ac:dyDescent="0.25">
      <c r="B65" s="68" t="s">
        <v>84</v>
      </c>
    </row>
  </sheetData>
  <mergeCells count="19">
    <mergeCell ref="B57:J57"/>
    <mergeCell ref="B58:J58"/>
    <mergeCell ref="B59:J59"/>
    <mergeCell ref="B60:J60"/>
    <mergeCell ref="B52:J52"/>
    <mergeCell ref="B53:J53"/>
    <mergeCell ref="B54:J54"/>
    <mergeCell ref="B55:J55"/>
    <mergeCell ref="B56:J56"/>
    <mergeCell ref="B47:J47"/>
    <mergeCell ref="B48:J48"/>
    <mergeCell ref="B49:J49"/>
    <mergeCell ref="B50:J50"/>
    <mergeCell ref="B51:J51"/>
    <mergeCell ref="B2:B4"/>
    <mergeCell ref="I23:J23"/>
    <mergeCell ref="I42:J42"/>
    <mergeCell ref="I43:J43"/>
    <mergeCell ref="I45:J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77C4-9BDB-4E80-A80F-6F899278DBBD}">
  <dimension ref="B1:K65"/>
  <sheetViews>
    <sheetView topLeftCell="A35" workbookViewId="0">
      <selection activeCell="G44" sqref="G44"/>
    </sheetView>
  </sheetViews>
  <sheetFormatPr defaultRowHeight="15" x14ac:dyDescent="0.25"/>
  <cols>
    <col min="2" max="2" width="25.42578125" customWidth="1"/>
    <col min="8" max="8" width="12" bestFit="1" customWidth="1"/>
    <col min="10" max="10" width="12.7109375" customWidth="1"/>
  </cols>
  <sheetData>
    <row r="1" spans="2:10" ht="15.75" thickBot="1" x14ac:dyDescent="0.3">
      <c r="B1" s="55" t="s">
        <v>85</v>
      </c>
    </row>
    <row r="2" spans="2:10" x14ac:dyDescent="0.25">
      <c r="B2" s="79" t="s">
        <v>1</v>
      </c>
      <c r="C2" s="1" t="s">
        <v>2</v>
      </c>
      <c r="D2" s="1" t="s">
        <v>3</v>
      </c>
      <c r="E2" s="1" t="s">
        <v>4</v>
      </c>
      <c r="F2" s="1" t="s">
        <v>5</v>
      </c>
      <c r="G2" s="1" t="s">
        <v>6</v>
      </c>
      <c r="H2" s="1" t="s">
        <v>7</v>
      </c>
      <c r="I2" s="1" t="s">
        <v>8</v>
      </c>
      <c r="J2" s="1" t="s">
        <v>9</v>
      </c>
    </row>
    <row r="3" spans="2:10" ht="74.25" customHeight="1" x14ac:dyDescent="0.25">
      <c r="B3" s="80"/>
      <c r="C3" s="2" t="s">
        <v>10</v>
      </c>
      <c r="D3" s="2" t="s">
        <v>11</v>
      </c>
      <c r="E3" s="2" t="s">
        <v>12</v>
      </c>
      <c r="F3" s="2" t="s">
        <v>13</v>
      </c>
      <c r="G3" s="2" t="s">
        <v>14</v>
      </c>
      <c r="H3" s="2" t="s">
        <v>15</v>
      </c>
      <c r="I3" s="2" t="s">
        <v>16</v>
      </c>
      <c r="J3" s="2" t="s">
        <v>17</v>
      </c>
    </row>
    <row r="4" spans="2:10" ht="15.75" thickBot="1" x14ac:dyDescent="0.3">
      <c r="B4" s="81"/>
      <c r="C4" s="3"/>
      <c r="D4" s="3"/>
      <c r="E4" s="4" t="s">
        <v>18</v>
      </c>
      <c r="F4" s="3"/>
      <c r="G4" s="4" t="s">
        <v>19</v>
      </c>
      <c r="H4" s="4" t="s">
        <v>20</v>
      </c>
      <c r="I4" s="4" t="s">
        <v>21</v>
      </c>
      <c r="J4" s="3"/>
    </row>
    <row r="5" spans="2:10" ht="15.75" thickBot="1" x14ac:dyDescent="0.3">
      <c r="B5" s="5" t="s">
        <v>22</v>
      </c>
      <c r="C5" s="6" t="s">
        <v>23</v>
      </c>
      <c r="D5" s="4"/>
      <c r="E5" s="4"/>
      <c r="F5" s="4"/>
      <c r="G5" s="4"/>
      <c r="H5" s="4"/>
      <c r="I5" s="4"/>
      <c r="J5" s="4"/>
    </row>
    <row r="6" spans="2:10" ht="15.75" thickBot="1" x14ac:dyDescent="0.3">
      <c r="B6" s="5" t="s">
        <v>24</v>
      </c>
      <c r="C6" s="6" t="s">
        <v>23</v>
      </c>
      <c r="D6" s="4"/>
      <c r="E6" s="4"/>
      <c r="F6" s="4"/>
      <c r="G6" s="4"/>
      <c r="H6" s="4"/>
      <c r="I6" s="4"/>
      <c r="J6" s="4"/>
    </row>
    <row r="7" spans="2:10" ht="15.75" thickBot="1" x14ac:dyDescent="0.3">
      <c r="B7" s="5" t="s">
        <v>25</v>
      </c>
      <c r="C7" s="7"/>
      <c r="D7" s="7"/>
      <c r="E7" s="6"/>
      <c r="F7" s="6"/>
      <c r="G7" s="6"/>
      <c r="H7" s="6"/>
      <c r="I7" s="6"/>
      <c r="J7" s="8"/>
    </row>
    <row r="8" spans="2:10" ht="29.25" thickBot="1" x14ac:dyDescent="0.3">
      <c r="B8" s="5" t="s">
        <v>26</v>
      </c>
      <c r="C8" s="6">
        <v>6</v>
      </c>
      <c r="D8" s="6">
        <v>1</v>
      </c>
      <c r="E8" s="6">
        <f>C8*D8</f>
        <v>6</v>
      </c>
      <c r="F8" s="6">
        <v>0</v>
      </c>
      <c r="G8" s="6">
        <f>E8*F8</f>
        <v>0</v>
      </c>
      <c r="H8" s="6">
        <f>G8*0.05</f>
        <v>0</v>
      </c>
      <c r="I8" s="6">
        <f>G8*0.1</f>
        <v>0</v>
      </c>
      <c r="J8" s="33">
        <f>(G8*'Labor rates'!$B$5)+(H8*'Labor rates'!$B$4)+(I8*'Labor rates'!$B$6)</f>
        <v>0</v>
      </c>
    </row>
    <row r="9" spans="2:10" ht="15.75" thickBot="1" x14ac:dyDescent="0.3">
      <c r="B9" s="5" t="s">
        <v>27</v>
      </c>
      <c r="C9" s="10"/>
      <c r="D9" s="10"/>
      <c r="E9" s="10"/>
      <c r="F9" s="10"/>
      <c r="G9" s="10"/>
      <c r="H9" s="10"/>
      <c r="I9" s="10"/>
      <c r="J9" s="11"/>
    </row>
    <row r="10" spans="2:10" ht="16.5" thickBot="1" x14ac:dyDescent="0.3">
      <c r="B10" s="56" t="s">
        <v>28</v>
      </c>
      <c r="C10" s="12">
        <v>30</v>
      </c>
      <c r="D10" s="12">
        <v>1</v>
      </c>
      <c r="E10" s="6">
        <f>C10*D10</f>
        <v>30</v>
      </c>
      <c r="F10" s="6">
        <v>0</v>
      </c>
      <c r="G10" s="6">
        <f>E10*F10</f>
        <v>0</v>
      </c>
      <c r="H10" s="6">
        <f>G10*0.05</f>
        <v>0</v>
      </c>
      <c r="I10" s="6">
        <f>G10*0.1</f>
        <v>0</v>
      </c>
      <c r="J10" s="9">
        <f>(G10*'Labor rates'!$B$5)+(H10*'Labor rates'!$B$4)+(I10*'Labor rates'!$B$6)</f>
        <v>0</v>
      </c>
    </row>
    <row r="11" spans="2:10" ht="15.75" thickBot="1" x14ac:dyDescent="0.3">
      <c r="B11" s="5" t="s">
        <v>29</v>
      </c>
      <c r="C11" s="7" t="s">
        <v>30</v>
      </c>
      <c r="D11" s="6"/>
      <c r="E11" s="6"/>
      <c r="F11" s="6"/>
      <c r="G11" s="6"/>
      <c r="H11" s="6"/>
      <c r="I11" s="6"/>
      <c r="J11" s="8"/>
    </row>
    <row r="12" spans="2:10" ht="15.75" thickBot="1" x14ac:dyDescent="0.3">
      <c r="B12" s="5" t="s">
        <v>31</v>
      </c>
      <c r="C12" s="6" t="s">
        <v>23</v>
      </c>
      <c r="D12" s="6"/>
      <c r="E12" s="6"/>
      <c r="F12" s="6"/>
      <c r="G12" s="6"/>
      <c r="H12" s="6"/>
      <c r="I12" s="6"/>
      <c r="J12" s="8"/>
    </row>
    <row r="13" spans="2:10" ht="15.75" thickBot="1" x14ac:dyDescent="0.3">
      <c r="B13" s="5" t="s">
        <v>32</v>
      </c>
      <c r="C13" s="6"/>
      <c r="D13" s="6"/>
      <c r="E13" s="6"/>
      <c r="F13" s="6"/>
      <c r="G13" s="6"/>
      <c r="H13" s="6"/>
      <c r="I13" s="6"/>
      <c r="J13" s="8"/>
    </row>
    <row r="14" spans="2:10" ht="16.5" thickBot="1" x14ac:dyDescent="0.3">
      <c r="B14" s="56" t="s">
        <v>33</v>
      </c>
      <c r="C14" s="6">
        <v>2</v>
      </c>
      <c r="D14" s="6">
        <v>1</v>
      </c>
      <c r="E14" s="6">
        <f t="shared" ref="E14:E22" si="0">C14*D14</f>
        <v>2</v>
      </c>
      <c r="F14" s="6">
        <v>0</v>
      </c>
      <c r="G14" s="6">
        <f t="shared" ref="G14:G22" si="1">E14*F14</f>
        <v>0</v>
      </c>
      <c r="H14" s="6">
        <f>G14*0.05</f>
        <v>0</v>
      </c>
      <c r="I14" s="6">
        <f>G14*0.1</f>
        <v>0</v>
      </c>
      <c r="J14" s="9">
        <f>(G14*'Labor rates'!$B$5)+(H14*'Labor rates'!$B$4)+(I14*'Labor rates'!$B$6)</f>
        <v>0</v>
      </c>
    </row>
    <row r="15" spans="2:10" ht="29.25" thickBot="1" x14ac:dyDescent="0.3">
      <c r="B15" s="56" t="s">
        <v>34</v>
      </c>
      <c r="C15" s="6">
        <v>2</v>
      </c>
      <c r="D15" s="6">
        <v>1</v>
      </c>
      <c r="E15" s="6">
        <f t="shared" si="0"/>
        <v>2</v>
      </c>
      <c r="F15" s="6">
        <v>0</v>
      </c>
      <c r="G15" s="6">
        <f t="shared" si="1"/>
        <v>0</v>
      </c>
      <c r="H15" s="6">
        <f t="shared" ref="H15:H22" si="2">G15*0.05</f>
        <v>0</v>
      </c>
      <c r="I15" s="6">
        <f t="shared" ref="I15:I22" si="3">G15*0.1</f>
        <v>0</v>
      </c>
      <c r="J15" s="9">
        <f>(G15*'Labor rates'!$B$5)+(H15*'Labor rates'!$B$4)+(I15*'Labor rates'!$B$6)</f>
        <v>0</v>
      </c>
    </row>
    <row r="16" spans="2:10" ht="29.25" thickBot="1" x14ac:dyDescent="0.3">
      <c r="B16" s="56" t="s">
        <v>35</v>
      </c>
      <c r="C16" s="6">
        <v>2</v>
      </c>
      <c r="D16" s="6">
        <v>1</v>
      </c>
      <c r="E16" s="6">
        <f t="shared" si="0"/>
        <v>2</v>
      </c>
      <c r="F16" s="6">
        <v>0</v>
      </c>
      <c r="G16" s="6">
        <f t="shared" si="1"/>
        <v>0</v>
      </c>
      <c r="H16" s="6">
        <f t="shared" si="2"/>
        <v>0</v>
      </c>
      <c r="I16" s="6">
        <f t="shared" si="3"/>
        <v>0</v>
      </c>
      <c r="J16" s="9">
        <f>(G16*'Labor rates'!$B$5)+(H16*'Labor rates'!$B$4)+(I16*'Labor rates'!$B$6)</f>
        <v>0</v>
      </c>
    </row>
    <row r="17" spans="2:10" ht="42" thickBot="1" x14ac:dyDescent="0.3">
      <c r="B17" s="56" t="s">
        <v>36</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3">
      <c r="B18" s="56" t="s">
        <v>37</v>
      </c>
      <c r="C18" s="6">
        <v>2</v>
      </c>
      <c r="D18" s="6">
        <v>1</v>
      </c>
      <c r="E18" s="6">
        <f t="shared" si="0"/>
        <v>2</v>
      </c>
      <c r="F18" s="6">
        <v>0</v>
      </c>
      <c r="G18" s="6">
        <f t="shared" si="1"/>
        <v>0</v>
      </c>
      <c r="H18" s="6">
        <f t="shared" si="2"/>
        <v>0</v>
      </c>
      <c r="I18" s="6">
        <f t="shared" si="3"/>
        <v>0</v>
      </c>
      <c r="J18" s="9">
        <f>(G18*'Labor rates'!$B$5)+(H18*'Labor rates'!$B$4)+(I18*'Labor rates'!$B$6)</f>
        <v>0</v>
      </c>
    </row>
    <row r="19" spans="2:10" ht="29.25" thickBot="1" x14ac:dyDescent="0.3">
      <c r="B19" s="56" t="s">
        <v>38</v>
      </c>
      <c r="C19" s="6">
        <v>20</v>
      </c>
      <c r="D19" s="6">
        <v>1</v>
      </c>
      <c r="E19" s="6">
        <f t="shared" si="0"/>
        <v>20</v>
      </c>
      <c r="F19" s="6">
        <v>0</v>
      </c>
      <c r="G19" s="6">
        <f t="shared" si="1"/>
        <v>0</v>
      </c>
      <c r="H19" s="6">
        <f t="shared" si="2"/>
        <v>0</v>
      </c>
      <c r="I19" s="6">
        <f t="shared" si="3"/>
        <v>0</v>
      </c>
      <c r="J19" s="9">
        <f>(G19*'Labor rates'!$B$5)+(H19*'Labor rates'!$B$4)+(I19*'Labor rates'!$B$6)</f>
        <v>0</v>
      </c>
    </row>
    <row r="20" spans="2:10" ht="29.25" thickBot="1" x14ac:dyDescent="0.3">
      <c r="B20" s="56" t="s">
        <v>39</v>
      </c>
      <c r="C20" s="6">
        <v>10</v>
      </c>
      <c r="D20" s="6">
        <v>1</v>
      </c>
      <c r="E20" s="6">
        <f t="shared" si="0"/>
        <v>10</v>
      </c>
      <c r="F20" s="6">
        <v>0</v>
      </c>
      <c r="G20" s="6">
        <f t="shared" si="1"/>
        <v>0</v>
      </c>
      <c r="H20" s="6">
        <f t="shared" si="2"/>
        <v>0</v>
      </c>
      <c r="I20" s="6">
        <f t="shared" si="3"/>
        <v>0</v>
      </c>
      <c r="J20" s="9">
        <f>(G20*'Labor rates'!$B$5)+(H20*'Labor rates'!$B$4)+(I20*'Labor rates'!$B$6)</f>
        <v>0</v>
      </c>
    </row>
    <row r="21" spans="2:10" ht="29.25" thickBot="1" x14ac:dyDescent="0.3">
      <c r="B21" s="56" t="s">
        <v>40</v>
      </c>
      <c r="C21" s="6">
        <v>2</v>
      </c>
      <c r="D21" s="6">
        <v>2</v>
      </c>
      <c r="E21" s="6">
        <f t="shared" si="0"/>
        <v>4</v>
      </c>
      <c r="F21" s="6">
        <v>0</v>
      </c>
      <c r="G21" s="6">
        <f t="shared" si="1"/>
        <v>0</v>
      </c>
      <c r="H21" s="6">
        <f t="shared" si="2"/>
        <v>0</v>
      </c>
      <c r="I21" s="6">
        <f t="shared" si="3"/>
        <v>0</v>
      </c>
      <c r="J21" s="9">
        <f>(G21*'Labor rates'!$B$5)+(H21*'Labor rates'!$B$4)+(I21*'Labor rates'!$B$6)</f>
        <v>0</v>
      </c>
    </row>
    <row r="22" spans="2:10" ht="29.25" thickBot="1" x14ac:dyDescent="0.3">
      <c r="B22" s="56" t="s">
        <v>41</v>
      </c>
      <c r="C22" s="6">
        <v>2</v>
      </c>
      <c r="D22" s="6">
        <v>1</v>
      </c>
      <c r="E22" s="6">
        <f t="shared" si="0"/>
        <v>2</v>
      </c>
      <c r="F22" s="6">
        <v>0</v>
      </c>
      <c r="G22" s="6">
        <f t="shared" si="1"/>
        <v>0</v>
      </c>
      <c r="H22" s="6">
        <f t="shared" si="2"/>
        <v>0</v>
      </c>
      <c r="I22" s="6">
        <f t="shared" si="3"/>
        <v>0</v>
      </c>
      <c r="J22" s="9">
        <f>(G22*'Labor rates'!$B$5)+(H22*'Labor rates'!$B$4)+(I22*'Labor rates'!$B$6)</f>
        <v>0</v>
      </c>
    </row>
    <row r="23" spans="2:10" ht="27.75" thickBot="1" x14ac:dyDescent="0.3">
      <c r="B23" s="14" t="s">
        <v>42</v>
      </c>
      <c r="C23" s="6"/>
      <c r="D23" s="6"/>
      <c r="E23" s="6"/>
      <c r="F23" s="6"/>
      <c r="G23" s="27">
        <f>SUM(G5:I22)</f>
        <v>0</v>
      </c>
      <c r="H23" s="15">
        <f>SUM(J5:J22)</f>
        <v>0</v>
      </c>
      <c r="I23" s="82"/>
      <c r="J23" s="83"/>
    </row>
    <row r="24" spans="2:10" ht="25.5" customHeight="1" thickBot="1" x14ac:dyDescent="0.3">
      <c r="B24" s="5" t="s">
        <v>43</v>
      </c>
      <c r="C24" s="6"/>
      <c r="D24" s="6"/>
      <c r="E24" s="6"/>
      <c r="F24" s="6"/>
      <c r="G24" s="6"/>
      <c r="H24" s="6"/>
      <c r="I24" s="6"/>
      <c r="J24" s="8"/>
    </row>
    <row r="25" spans="2:10" ht="26.25" thickBot="1" x14ac:dyDescent="0.3">
      <c r="B25" s="5" t="s">
        <v>44</v>
      </c>
      <c r="C25" s="6" t="s">
        <v>45</v>
      </c>
      <c r="D25" s="6"/>
      <c r="E25" s="6"/>
      <c r="F25" s="6"/>
      <c r="G25" s="6"/>
      <c r="H25" s="6"/>
      <c r="I25" s="6"/>
      <c r="J25" s="8"/>
    </row>
    <row r="26" spans="2:10" ht="16.5" thickBot="1" x14ac:dyDescent="0.3">
      <c r="B26" s="5" t="s">
        <v>46</v>
      </c>
      <c r="C26" s="7">
        <v>6</v>
      </c>
      <c r="D26" s="6">
        <v>1</v>
      </c>
      <c r="E26" s="6">
        <f t="shared" ref="E26:E28" si="4">C26*D26</f>
        <v>6</v>
      </c>
      <c r="F26" s="6">
        <v>0</v>
      </c>
      <c r="G26" s="6">
        <f t="shared" ref="G26:G28" si="5">E26*F26</f>
        <v>0</v>
      </c>
      <c r="H26" s="6">
        <f t="shared" ref="H26:H28" si="6">G26*0.05</f>
        <v>0</v>
      </c>
      <c r="I26" s="6">
        <f t="shared" ref="I26:I28" si="7">G26*0.1</f>
        <v>0</v>
      </c>
      <c r="J26" s="9">
        <f>(G26*'Labor rates'!$B$5)+(H26*'Labor rates'!$B$4)+(I26*'Labor rates'!$B$6)</f>
        <v>0</v>
      </c>
    </row>
    <row r="27" spans="2:10" ht="16.5" thickBot="1" x14ac:dyDescent="0.3">
      <c r="B27" s="5" t="s">
        <v>47</v>
      </c>
      <c r="C27" s="7">
        <v>6</v>
      </c>
      <c r="D27" s="6">
        <v>1</v>
      </c>
      <c r="E27" s="6">
        <f t="shared" si="4"/>
        <v>6</v>
      </c>
      <c r="F27" s="6">
        <v>0</v>
      </c>
      <c r="G27" s="6">
        <f t="shared" si="5"/>
        <v>0</v>
      </c>
      <c r="H27" s="6">
        <f t="shared" si="6"/>
        <v>0</v>
      </c>
      <c r="I27" s="6">
        <f t="shared" si="7"/>
        <v>0</v>
      </c>
      <c r="J27" s="9">
        <f>(G27*'Labor rates'!$B$5)+(H27*'Labor rates'!$B$4)+(I27*'Labor rates'!$B$6)</f>
        <v>0</v>
      </c>
    </row>
    <row r="28" spans="2:10" ht="16.5" thickBot="1" x14ac:dyDescent="0.3">
      <c r="B28" s="5" t="s">
        <v>48</v>
      </c>
      <c r="C28" s="7">
        <v>6</v>
      </c>
      <c r="D28" s="6">
        <v>1</v>
      </c>
      <c r="E28" s="6">
        <f t="shared" si="4"/>
        <v>6</v>
      </c>
      <c r="F28" s="6">
        <v>0</v>
      </c>
      <c r="G28" s="6">
        <f t="shared" si="5"/>
        <v>0</v>
      </c>
      <c r="H28" s="6">
        <f t="shared" si="6"/>
        <v>0</v>
      </c>
      <c r="I28" s="6">
        <f t="shared" si="7"/>
        <v>0</v>
      </c>
      <c r="J28" s="9">
        <f>(G28*'Labor rates'!$B$5)+(H28*'Labor rates'!$B$4)+(I28*'Labor rates'!$B$6)</f>
        <v>0</v>
      </c>
    </row>
    <row r="29" spans="2:10" ht="15.75" thickBot="1" x14ac:dyDescent="0.3">
      <c r="B29" s="5" t="s">
        <v>49</v>
      </c>
      <c r="C29" s="6"/>
      <c r="D29" s="6"/>
      <c r="E29" s="6"/>
      <c r="F29" s="6"/>
      <c r="G29" s="6"/>
      <c r="H29" s="6"/>
      <c r="I29" s="6"/>
      <c r="J29" s="8"/>
    </row>
    <row r="30" spans="2:10" ht="27" customHeight="1" thickBot="1" x14ac:dyDescent="0.3">
      <c r="B30" s="5" t="s">
        <v>50</v>
      </c>
      <c r="C30" s="6">
        <v>2</v>
      </c>
      <c r="D30" s="6">
        <v>1</v>
      </c>
      <c r="E30" s="6">
        <f t="shared" ref="E30:E41" si="8">C30*D30</f>
        <v>2</v>
      </c>
      <c r="F30" s="6">
        <v>0</v>
      </c>
      <c r="G30" s="6">
        <f t="shared" ref="G30:G39" si="9">E30*F30</f>
        <v>0</v>
      </c>
      <c r="H30" s="6">
        <f t="shared" ref="H30:H39" si="10">G30*0.05</f>
        <v>0</v>
      </c>
      <c r="I30" s="6">
        <f t="shared" ref="I30:I39" si="11">G30*0.1</f>
        <v>0</v>
      </c>
      <c r="J30" s="9">
        <f>(G30*'Labor rates'!$B$5)+(H30*'Labor rates'!$B$4)+(I30*'Labor rates'!$B$6)</f>
        <v>0</v>
      </c>
    </row>
    <row r="31" spans="2:10" ht="29.25" thickBot="1" x14ac:dyDescent="0.3">
      <c r="B31" s="5" t="s">
        <v>51</v>
      </c>
      <c r="C31" s="6">
        <v>0.5</v>
      </c>
      <c r="D31" s="6">
        <v>0.25</v>
      </c>
      <c r="E31" s="6">
        <f t="shared" si="8"/>
        <v>0.125</v>
      </c>
      <c r="F31" s="6">
        <v>0</v>
      </c>
      <c r="G31" s="6">
        <f t="shared" si="9"/>
        <v>0</v>
      </c>
      <c r="H31" s="6">
        <f t="shared" si="10"/>
        <v>0</v>
      </c>
      <c r="I31" s="6">
        <f t="shared" si="11"/>
        <v>0</v>
      </c>
      <c r="J31" s="9">
        <f>(G31*'Labor rates'!$B$5)+(H31*'Labor rates'!$B$4)+(I31*'Labor rates'!$B$6)</f>
        <v>0</v>
      </c>
    </row>
    <row r="32" spans="2:10" ht="29.25" thickBot="1" x14ac:dyDescent="0.3">
      <c r="B32" s="5" t="s">
        <v>52</v>
      </c>
      <c r="C32" s="6">
        <v>2</v>
      </c>
      <c r="D32" s="6">
        <v>12</v>
      </c>
      <c r="E32" s="6">
        <f t="shared" si="8"/>
        <v>24</v>
      </c>
      <c r="F32" s="6">
        <v>0</v>
      </c>
      <c r="G32" s="6">
        <f t="shared" si="9"/>
        <v>0</v>
      </c>
      <c r="H32" s="6">
        <f t="shared" si="10"/>
        <v>0</v>
      </c>
      <c r="I32" s="6">
        <f t="shared" si="11"/>
        <v>0</v>
      </c>
      <c r="J32" s="9">
        <f>(G32*'Labor rates'!$B$5)+(H32*'Labor rates'!$B$4)+(I32*'Labor rates'!$B$6)</f>
        <v>0</v>
      </c>
    </row>
    <row r="33" spans="2:11" ht="42" thickBot="1" x14ac:dyDescent="0.3">
      <c r="B33" s="5" t="s">
        <v>53</v>
      </c>
      <c r="C33" s="6">
        <v>0.5</v>
      </c>
      <c r="D33" s="6">
        <v>365</v>
      </c>
      <c r="E33" s="6">
        <f t="shared" si="8"/>
        <v>182.5</v>
      </c>
      <c r="F33" s="6">
        <v>0</v>
      </c>
      <c r="G33" s="17">
        <f t="shared" si="9"/>
        <v>0</v>
      </c>
      <c r="H33" s="6">
        <f t="shared" si="10"/>
        <v>0</v>
      </c>
      <c r="I33" s="6">
        <f t="shared" si="11"/>
        <v>0</v>
      </c>
      <c r="J33" s="9">
        <f>(G33*'Labor rates'!$B$5)+(H33*'Labor rates'!$B$4)+(I33*'Labor rates'!$B$6)</f>
        <v>0</v>
      </c>
    </row>
    <row r="34" spans="2:11" ht="29.25" thickBot="1" x14ac:dyDescent="0.3">
      <c r="B34" s="5" t="s">
        <v>54</v>
      </c>
      <c r="C34" s="6">
        <v>0.5</v>
      </c>
      <c r="D34" s="6">
        <v>12</v>
      </c>
      <c r="E34" s="6">
        <f t="shared" si="8"/>
        <v>6</v>
      </c>
      <c r="F34" s="6">
        <v>0</v>
      </c>
      <c r="G34" s="6">
        <f t="shared" si="9"/>
        <v>0</v>
      </c>
      <c r="H34" s="6">
        <f t="shared" si="10"/>
        <v>0</v>
      </c>
      <c r="I34" s="6">
        <f t="shared" si="11"/>
        <v>0</v>
      </c>
      <c r="J34" s="9">
        <f>(G34*'Labor rates'!$B$5)+(H34*'Labor rates'!$B$4)+(I34*'Labor rates'!$B$6)</f>
        <v>0</v>
      </c>
    </row>
    <row r="35" spans="2:11" ht="29.25" thickBot="1" x14ac:dyDescent="0.3">
      <c r="B35" s="5" t="s">
        <v>55</v>
      </c>
      <c r="C35" s="6">
        <v>4</v>
      </c>
      <c r="D35" s="6">
        <v>1</v>
      </c>
      <c r="E35" s="6">
        <f t="shared" si="8"/>
        <v>4</v>
      </c>
      <c r="F35" s="6">
        <v>0</v>
      </c>
      <c r="G35" s="6">
        <f t="shared" si="9"/>
        <v>0</v>
      </c>
      <c r="H35" s="6">
        <f t="shared" si="10"/>
        <v>0</v>
      </c>
      <c r="I35" s="6">
        <f t="shared" si="11"/>
        <v>0</v>
      </c>
      <c r="J35" s="9">
        <f>(G35*'Labor rates'!$B$5)+(H35*'Labor rates'!$B$4)+(I35*'Labor rates'!$B$6)</f>
        <v>0</v>
      </c>
    </row>
    <row r="36" spans="2:11" ht="29.25" thickBot="1" x14ac:dyDescent="0.3">
      <c r="B36" s="5" t="s">
        <v>56</v>
      </c>
      <c r="C36" s="6">
        <v>1</v>
      </c>
      <c r="D36" s="6">
        <v>1</v>
      </c>
      <c r="E36" s="6">
        <f t="shared" si="8"/>
        <v>1</v>
      </c>
      <c r="F36" s="6">
        <v>0</v>
      </c>
      <c r="G36" s="6">
        <f t="shared" si="9"/>
        <v>0</v>
      </c>
      <c r="H36" s="6">
        <f t="shared" si="10"/>
        <v>0</v>
      </c>
      <c r="I36" s="6">
        <f t="shared" si="11"/>
        <v>0</v>
      </c>
      <c r="J36" s="9">
        <f>(G36*'Labor rates'!$B$5)+(H36*'Labor rates'!$B$4)+(I36*'Labor rates'!$B$6)</f>
        <v>0</v>
      </c>
    </row>
    <row r="37" spans="2:11" ht="16.5" thickBot="1" x14ac:dyDescent="0.3">
      <c r="B37" s="5" t="s">
        <v>57</v>
      </c>
      <c r="C37" s="6">
        <v>1</v>
      </c>
      <c r="D37" s="6">
        <v>1</v>
      </c>
      <c r="E37" s="6">
        <f t="shared" si="8"/>
        <v>1</v>
      </c>
      <c r="F37" s="6">
        <v>0</v>
      </c>
      <c r="G37" s="6">
        <f t="shared" si="9"/>
        <v>0</v>
      </c>
      <c r="H37" s="6">
        <f t="shared" si="10"/>
        <v>0</v>
      </c>
      <c r="I37" s="6">
        <f t="shared" si="11"/>
        <v>0</v>
      </c>
      <c r="J37" s="9">
        <f>(G37*'Labor rates'!$B$5)+(H37*'Labor rates'!$B$4)+(I37*'Labor rates'!$B$6)</f>
        <v>0</v>
      </c>
    </row>
    <row r="38" spans="2:11" ht="29.25" thickBot="1" x14ac:dyDescent="0.3">
      <c r="B38" s="57" t="s">
        <v>58</v>
      </c>
      <c r="C38" s="6">
        <v>0.25</v>
      </c>
      <c r="D38" s="6">
        <v>350</v>
      </c>
      <c r="E38" s="6">
        <f t="shared" si="8"/>
        <v>87.5</v>
      </c>
      <c r="F38" s="6">
        <v>0</v>
      </c>
      <c r="G38" s="6">
        <f t="shared" si="9"/>
        <v>0</v>
      </c>
      <c r="H38" s="6">
        <f t="shared" si="10"/>
        <v>0</v>
      </c>
      <c r="I38" s="6">
        <f t="shared" si="11"/>
        <v>0</v>
      </c>
      <c r="J38" s="9">
        <f>(G38*'Labor rates'!$B$5)+(H38*'Labor rates'!$B$4)+(I38*'Labor rates'!$B$6)</f>
        <v>0</v>
      </c>
    </row>
    <row r="39" spans="2:11" ht="16.5" thickBot="1" x14ac:dyDescent="0.3">
      <c r="B39" s="5" t="s">
        <v>59</v>
      </c>
      <c r="C39" s="6">
        <v>4</v>
      </c>
      <c r="D39" s="6">
        <v>4</v>
      </c>
      <c r="E39" s="6">
        <f t="shared" si="8"/>
        <v>16</v>
      </c>
      <c r="F39" s="6">
        <v>0</v>
      </c>
      <c r="G39" s="6">
        <f t="shared" si="9"/>
        <v>0</v>
      </c>
      <c r="H39" s="6">
        <f t="shared" si="10"/>
        <v>0</v>
      </c>
      <c r="I39" s="6">
        <f t="shared" si="11"/>
        <v>0</v>
      </c>
      <c r="J39" s="8"/>
    </row>
    <row r="40" spans="2:11" ht="29.25" thickBot="1" x14ac:dyDescent="0.3">
      <c r="B40" s="5" t="s">
        <v>60</v>
      </c>
      <c r="C40" s="6">
        <v>1</v>
      </c>
      <c r="D40" s="6">
        <v>12</v>
      </c>
      <c r="E40" s="6">
        <f t="shared" si="8"/>
        <v>12</v>
      </c>
      <c r="F40" s="6">
        <v>0</v>
      </c>
      <c r="G40" s="17">
        <f t="shared" ref="G40:G41" si="12">E40*F40</f>
        <v>0</v>
      </c>
      <c r="H40" s="6">
        <f t="shared" ref="H40:H41" si="13">G40*0.05</f>
        <v>0</v>
      </c>
      <c r="I40" s="6">
        <f t="shared" ref="I40:I41" si="14">G40*0.1</f>
        <v>0</v>
      </c>
      <c r="J40" s="9">
        <f>(G40*'Labor rates'!$B$5)+(H40*'Labor rates'!$B$4)+(I40*'Labor rates'!$B$6)</f>
        <v>0</v>
      </c>
    </row>
    <row r="41" spans="2:11" ht="16.5" thickBot="1" x14ac:dyDescent="0.3">
      <c r="B41" s="5" t="s">
        <v>61</v>
      </c>
      <c r="C41" s="6">
        <v>1</v>
      </c>
      <c r="D41" s="6">
        <v>12</v>
      </c>
      <c r="E41" s="6">
        <f t="shared" si="8"/>
        <v>12</v>
      </c>
      <c r="F41" s="6">
        <v>0</v>
      </c>
      <c r="G41" s="17">
        <f t="shared" si="12"/>
        <v>0</v>
      </c>
      <c r="H41" s="6">
        <f t="shared" si="13"/>
        <v>0</v>
      </c>
      <c r="I41" s="6">
        <f t="shared" si="14"/>
        <v>0</v>
      </c>
      <c r="J41" s="9">
        <f>(G41*'Labor rates'!$B$5)+(H41*'Labor rates'!$B$4)+(I41*'Labor rates'!$B$6)</f>
        <v>0</v>
      </c>
    </row>
    <row r="42" spans="2:11" ht="41.25" thickBot="1" x14ac:dyDescent="0.3">
      <c r="B42" s="14" t="s">
        <v>62</v>
      </c>
      <c r="C42" s="6"/>
      <c r="D42" s="6"/>
      <c r="E42" s="6"/>
      <c r="F42" s="6"/>
      <c r="G42" s="18">
        <f>SUM(G25:I41)</f>
        <v>0</v>
      </c>
      <c r="H42" s="19">
        <f>SUM(J25:J41)</f>
        <v>0</v>
      </c>
      <c r="I42" s="84"/>
      <c r="J42" s="85"/>
    </row>
    <row r="43" spans="2:11" ht="26.25" thickBot="1" x14ac:dyDescent="0.3">
      <c r="B43" s="20" t="s">
        <v>63</v>
      </c>
      <c r="C43" s="7"/>
      <c r="D43" s="7"/>
      <c r="E43" s="7"/>
      <c r="F43" s="7"/>
      <c r="G43" s="21">
        <f>ROUND(SUM(G42,G23),0)</f>
        <v>0</v>
      </c>
      <c r="H43" s="28">
        <f>ROUND(SUM(H42,H23),-3)</f>
        <v>0</v>
      </c>
      <c r="I43" s="86"/>
      <c r="J43" s="87"/>
    </row>
    <row r="44" spans="2:11" ht="29.25" thickBot="1" x14ac:dyDescent="0.3">
      <c r="B44" s="20" t="s">
        <v>64</v>
      </c>
      <c r="C44" s="22"/>
      <c r="D44" s="22"/>
      <c r="E44" s="22"/>
      <c r="F44" s="22"/>
      <c r="G44" s="22"/>
      <c r="H44" s="22"/>
      <c r="I44" s="22"/>
      <c r="J44" s="28">
        <v>0</v>
      </c>
    </row>
    <row r="45" spans="2:11" ht="16.5" thickBot="1" x14ac:dyDescent="0.3">
      <c r="B45" s="20" t="s">
        <v>65</v>
      </c>
      <c r="C45" s="22"/>
      <c r="D45" s="22"/>
      <c r="E45" s="22"/>
      <c r="F45" s="22"/>
      <c r="G45" s="23">
        <f>G43</f>
        <v>0</v>
      </c>
      <c r="H45" s="29">
        <f>ROUND(SUM(H43,J44),-3)</f>
        <v>0</v>
      </c>
      <c r="I45" s="84"/>
      <c r="J45" s="85"/>
    </row>
    <row r="47" spans="2:11" ht="18.75" customHeight="1" x14ac:dyDescent="0.25">
      <c r="B47" s="88" t="s">
        <v>66</v>
      </c>
      <c r="C47" s="88"/>
      <c r="D47" s="88"/>
      <c r="E47" s="88"/>
      <c r="F47" s="88"/>
      <c r="G47" s="88"/>
      <c r="H47" s="88"/>
      <c r="I47" s="88"/>
      <c r="J47" s="88"/>
    </row>
    <row r="48" spans="2:11" ht="72.599999999999994" customHeight="1" x14ac:dyDescent="0.25">
      <c r="B48" s="89" t="s">
        <v>67</v>
      </c>
      <c r="C48" s="89"/>
      <c r="D48" s="89"/>
      <c r="E48" s="89"/>
      <c r="F48" s="89"/>
      <c r="G48" s="89"/>
      <c r="H48" s="89"/>
      <c r="I48" s="89"/>
      <c r="J48" s="89"/>
      <c r="K48" s="59"/>
    </row>
    <row r="49" spans="2:10" ht="64.150000000000006" customHeight="1" x14ac:dyDescent="0.25">
      <c r="B49" s="89" t="s">
        <v>68</v>
      </c>
      <c r="C49" s="89"/>
      <c r="D49" s="89"/>
      <c r="E49" s="89"/>
      <c r="F49" s="89"/>
      <c r="G49" s="89"/>
      <c r="H49" s="89"/>
      <c r="I49" s="89"/>
      <c r="J49" s="89"/>
    </row>
    <row r="50" spans="2:10" ht="18.75" customHeight="1" x14ac:dyDescent="0.25">
      <c r="B50" s="89" t="s">
        <v>69</v>
      </c>
      <c r="C50" s="89"/>
      <c r="D50" s="89"/>
      <c r="E50" s="89"/>
      <c r="F50" s="89"/>
      <c r="G50" s="89"/>
      <c r="H50" s="89"/>
      <c r="I50" s="89"/>
      <c r="J50" s="89"/>
    </row>
    <row r="51" spans="2:10" ht="52.5" customHeight="1" x14ac:dyDescent="0.25">
      <c r="B51" s="89" t="s">
        <v>70</v>
      </c>
      <c r="C51" s="89"/>
      <c r="D51" s="89"/>
      <c r="E51" s="89"/>
      <c r="F51" s="89"/>
      <c r="G51" s="89"/>
      <c r="H51" s="89"/>
      <c r="I51" s="89"/>
      <c r="J51" s="89"/>
    </row>
    <row r="52" spans="2:10" ht="33" customHeight="1" x14ac:dyDescent="0.25">
      <c r="B52" s="92" t="s">
        <v>71</v>
      </c>
      <c r="C52" s="92"/>
      <c r="D52" s="92"/>
      <c r="E52" s="92"/>
      <c r="F52" s="92"/>
      <c r="G52" s="92"/>
      <c r="H52" s="92"/>
      <c r="I52" s="92"/>
      <c r="J52" s="92"/>
    </row>
    <row r="53" spans="2:10" ht="15.75" x14ac:dyDescent="0.25">
      <c r="B53" s="93" t="s">
        <v>72</v>
      </c>
      <c r="C53" s="93"/>
      <c r="D53" s="93"/>
      <c r="E53" s="93"/>
      <c r="F53" s="93"/>
      <c r="G53" s="93"/>
      <c r="H53" s="93"/>
      <c r="I53" s="93"/>
      <c r="J53" s="93"/>
    </row>
    <row r="54" spans="2:10" ht="15.75" x14ac:dyDescent="0.25">
      <c r="B54" s="93" t="s">
        <v>73</v>
      </c>
      <c r="C54" s="93"/>
      <c r="D54" s="93"/>
      <c r="E54" s="93"/>
      <c r="F54" s="93"/>
      <c r="G54" s="93"/>
      <c r="H54" s="93"/>
      <c r="I54" s="93"/>
      <c r="J54" s="93"/>
    </row>
    <row r="55" spans="2:10" ht="15.75" x14ac:dyDescent="0.25">
      <c r="B55" s="91" t="s">
        <v>74</v>
      </c>
      <c r="C55" s="91"/>
      <c r="D55" s="91"/>
      <c r="E55" s="91"/>
      <c r="F55" s="91"/>
      <c r="G55" s="91"/>
      <c r="H55" s="91"/>
      <c r="I55" s="91"/>
      <c r="J55" s="91"/>
    </row>
    <row r="56" spans="2:10" ht="15.75" x14ac:dyDescent="0.25">
      <c r="B56" s="91" t="s">
        <v>75</v>
      </c>
      <c r="C56" s="91"/>
      <c r="D56" s="91"/>
      <c r="E56" s="91"/>
      <c r="F56" s="91"/>
      <c r="G56" s="91"/>
      <c r="H56" s="91"/>
      <c r="I56" s="91"/>
      <c r="J56" s="91"/>
    </row>
    <row r="57" spans="2:10" ht="34.15" customHeight="1" x14ac:dyDescent="0.25">
      <c r="B57" s="90" t="s">
        <v>76</v>
      </c>
      <c r="C57" s="90"/>
      <c r="D57" s="90"/>
      <c r="E57" s="90"/>
      <c r="F57" s="90"/>
      <c r="G57" s="90"/>
      <c r="H57" s="90"/>
      <c r="I57" s="90"/>
      <c r="J57" s="90"/>
    </row>
    <row r="58" spans="2:10" ht="15.75" x14ac:dyDescent="0.25">
      <c r="B58" s="91" t="s">
        <v>77</v>
      </c>
      <c r="C58" s="91"/>
      <c r="D58" s="91"/>
      <c r="E58" s="91"/>
      <c r="F58" s="91"/>
      <c r="G58" s="91"/>
      <c r="H58" s="91"/>
      <c r="I58" s="91"/>
      <c r="J58" s="91"/>
    </row>
    <row r="59" spans="2:10" ht="15" customHeight="1" x14ac:dyDescent="0.25">
      <c r="B59" s="90" t="s">
        <v>78</v>
      </c>
      <c r="C59" s="90"/>
      <c r="D59" s="90"/>
      <c r="E59" s="90"/>
      <c r="F59" s="90"/>
      <c r="G59" s="90"/>
      <c r="H59" s="90"/>
      <c r="I59" s="90"/>
      <c r="J59" s="90"/>
    </row>
    <row r="60" spans="2:10" ht="15" customHeight="1" x14ac:dyDescent="0.25">
      <c r="B60" s="91" t="s">
        <v>79</v>
      </c>
      <c r="C60" s="91"/>
      <c r="D60" s="91"/>
      <c r="E60" s="91"/>
      <c r="F60" s="91"/>
      <c r="G60" s="91"/>
      <c r="H60" s="91"/>
      <c r="I60" s="91"/>
      <c r="J60" s="91"/>
    </row>
    <row r="61" spans="2:10" ht="15.75" x14ac:dyDescent="0.25">
      <c r="B61" s="68" t="s">
        <v>80</v>
      </c>
    </row>
    <row r="62" spans="2:10" ht="15.75" x14ac:dyDescent="0.25">
      <c r="B62" s="68" t="s">
        <v>81</v>
      </c>
    </row>
    <row r="63" spans="2:10" ht="15.75" x14ac:dyDescent="0.25">
      <c r="B63" s="68" t="s">
        <v>86</v>
      </c>
    </row>
    <row r="64" spans="2:10" ht="15.75" x14ac:dyDescent="0.25">
      <c r="B64" s="68" t="s">
        <v>83</v>
      </c>
    </row>
    <row r="65" spans="2:2" ht="15.75" x14ac:dyDescent="0.25">
      <c r="B65" s="68" t="s">
        <v>84</v>
      </c>
    </row>
  </sheetData>
  <mergeCells count="19">
    <mergeCell ref="B54:J54"/>
    <mergeCell ref="B2:B4"/>
    <mergeCell ref="I23:J23"/>
    <mergeCell ref="I42:J42"/>
    <mergeCell ref="I43:J43"/>
    <mergeCell ref="I45:J45"/>
    <mergeCell ref="B48:J48"/>
    <mergeCell ref="B47:J47"/>
    <mergeCell ref="B49:J49"/>
    <mergeCell ref="B50:J50"/>
    <mergeCell ref="B51:J51"/>
    <mergeCell ref="B52:J52"/>
    <mergeCell ref="B53:J53"/>
    <mergeCell ref="B60:J60"/>
    <mergeCell ref="B55:J55"/>
    <mergeCell ref="B56:J56"/>
    <mergeCell ref="B57:J57"/>
    <mergeCell ref="B58:J58"/>
    <mergeCell ref="B59:J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0F6A-B659-4343-895A-B693592A61BB}">
  <dimension ref="B1:K65"/>
  <sheetViews>
    <sheetView topLeftCell="B36" workbookViewId="0">
      <selection activeCell="G43" sqref="G43"/>
    </sheetView>
  </sheetViews>
  <sheetFormatPr defaultRowHeight="15" x14ac:dyDescent="0.25"/>
  <cols>
    <col min="2" max="2" width="25.42578125" customWidth="1"/>
    <col min="8" max="8" width="12" bestFit="1" customWidth="1"/>
    <col min="10" max="10" width="12.7109375" customWidth="1"/>
  </cols>
  <sheetData>
    <row r="1" spans="2:10" ht="15.75" thickBot="1" x14ac:dyDescent="0.3">
      <c r="B1" s="55" t="s">
        <v>87</v>
      </c>
    </row>
    <row r="2" spans="2:10" x14ac:dyDescent="0.25">
      <c r="B2" s="79" t="s">
        <v>1</v>
      </c>
      <c r="C2" s="1" t="s">
        <v>2</v>
      </c>
      <c r="D2" s="1" t="s">
        <v>3</v>
      </c>
      <c r="E2" s="1" t="s">
        <v>4</v>
      </c>
      <c r="F2" s="1" t="s">
        <v>5</v>
      </c>
      <c r="G2" s="1" t="s">
        <v>6</v>
      </c>
      <c r="H2" s="1" t="s">
        <v>7</v>
      </c>
      <c r="I2" s="1" t="s">
        <v>8</v>
      </c>
      <c r="J2" s="1" t="s">
        <v>9</v>
      </c>
    </row>
    <row r="3" spans="2:10" ht="73.5" customHeight="1" x14ac:dyDescent="0.25">
      <c r="B3" s="80"/>
      <c r="C3" s="2" t="s">
        <v>10</v>
      </c>
      <c r="D3" s="2" t="s">
        <v>11</v>
      </c>
      <c r="E3" s="2" t="s">
        <v>12</v>
      </c>
      <c r="F3" s="2" t="s">
        <v>13</v>
      </c>
      <c r="G3" s="2" t="s">
        <v>14</v>
      </c>
      <c r="H3" s="2" t="s">
        <v>15</v>
      </c>
      <c r="I3" s="2" t="s">
        <v>16</v>
      </c>
      <c r="J3" s="2" t="s">
        <v>17</v>
      </c>
    </row>
    <row r="4" spans="2:10" ht="15.75" thickBot="1" x14ac:dyDescent="0.3">
      <c r="B4" s="81"/>
      <c r="C4" s="3"/>
      <c r="D4" s="3"/>
      <c r="E4" s="4" t="s">
        <v>18</v>
      </c>
      <c r="F4" s="3"/>
      <c r="G4" s="4" t="s">
        <v>19</v>
      </c>
      <c r="H4" s="4" t="s">
        <v>20</v>
      </c>
      <c r="I4" s="4" t="s">
        <v>21</v>
      </c>
      <c r="J4" s="3"/>
    </row>
    <row r="5" spans="2:10" ht="15.75" thickBot="1" x14ac:dyDescent="0.3">
      <c r="B5" s="5" t="s">
        <v>22</v>
      </c>
      <c r="C5" s="6" t="s">
        <v>23</v>
      </c>
      <c r="D5" s="4"/>
      <c r="E5" s="4"/>
      <c r="F5" s="4"/>
      <c r="G5" s="4"/>
      <c r="H5" s="4"/>
      <c r="I5" s="4"/>
      <c r="J5" s="4"/>
    </row>
    <row r="6" spans="2:10" ht="15.75" thickBot="1" x14ac:dyDescent="0.3">
      <c r="B6" s="5" t="s">
        <v>24</v>
      </c>
      <c r="C6" s="6" t="s">
        <v>23</v>
      </c>
      <c r="D6" s="4"/>
      <c r="E6" s="4"/>
      <c r="F6" s="4"/>
      <c r="G6" s="4"/>
      <c r="H6" s="4"/>
      <c r="I6" s="4"/>
      <c r="J6" s="4"/>
    </row>
    <row r="7" spans="2:10" ht="15.75" thickBot="1" x14ac:dyDescent="0.3">
      <c r="B7" s="5" t="s">
        <v>25</v>
      </c>
      <c r="C7" s="7"/>
      <c r="D7" s="7"/>
      <c r="E7" s="6"/>
      <c r="F7" s="6"/>
      <c r="G7" s="6"/>
      <c r="H7" s="6"/>
      <c r="I7" s="6"/>
      <c r="J7" s="8"/>
    </row>
    <row r="8" spans="2:10" ht="29.25" thickBot="1" x14ac:dyDescent="0.3">
      <c r="B8" s="5" t="s">
        <v>26</v>
      </c>
      <c r="C8" s="6">
        <v>6</v>
      </c>
      <c r="D8" s="6">
        <v>1</v>
      </c>
      <c r="E8" s="6">
        <f>C8*D8</f>
        <v>6</v>
      </c>
      <c r="F8" s="6">
        <v>0</v>
      </c>
      <c r="G8" s="6">
        <f>E8*F8</f>
        <v>0</v>
      </c>
      <c r="H8" s="6">
        <f>G8*0.05</f>
        <v>0</v>
      </c>
      <c r="I8" s="6">
        <f>G8*0.1</f>
        <v>0</v>
      </c>
      <c r="J8" s="33">
        <f>(G8*'Labor rates'!$B$5)+(H8*'Labor rates'!$B$4)+(I8*'Labor rates'!$B$6)</f>
        <v>0</v>
      </c>
    </row>
    <row r="9" spans="2:10" ht="15.75" thickBot="1" x14ac:dyDescent="0.3">
      <c r="B9" s="5" t="s">
        <v>27</v>
      </c>
      <c r="C9" s="10"/>
      <c r="D9" s="10"/>
      <c r="E9" s="10"/>
      <c r="F9" s="10"/>
      <c r="G9" s="10"/>
      <c r="H9" s="10"/>
      <c r="I9" s="10"/>
      <c r="J9" s="11"/>
    </row>
    <row r="10" spans="2:10" ht="16.5" thickBot="1" x14ac:dyDescent="0.3">
      <c r="B10" s="56" t="s">
        <v>28</v>
      </c>
      <c r="C10" s="12">
        <v>30</v>
      </c>
      <c r="D10" s="12">
        <v>1</v>
      </c>
      <c r="E10" s="6">
        <f>C10*D10</f>
        <v>30</v>
      </c>
      <c r="F10" s="6">
        <v>12</v>
      </c>
      <c r="G10" s="6">
        <f>E10*F10</f>
        <v>360</v>
      </c>
      <c r="H10" s="6">
        <f>G10*0.05</f>
        <v>18</v>
      </c>
      <c r="I10" s="6">
        <f>G10*0.1</f>
        <v>36</v>
      </c>
      <c r="J10" s="9">
        <f>(G10*'Labor rates'!$B$5)+(H10*'Labor rates'!$B$4)+(I10*'Labor rates'!$B$6)</f>
        <v>56538.972000000002</v>
      </c>
    </row>
    <row r="11" spans="2:10" ht="15.75" thickBot="1" x14ac:dyDescent="0.3">
      <c r="B11" s="5" t="s">
        <v>29</v>
      </c>
      <c r="C11" s="7" t="s">
        <v>30</v>
      </c>
      <c r="D11" s="6"/>
      <c r="E11" s="6"/>
      <c r="F11" s="6"/>
      <c r="G11" s="6"/>
      <c r="H11" s="6"/>
      <c r="I11" s="6"/>
      <c r="J11" s="8"/>
    </row>
    <row r="12" spans="2:10" ht="15.75" thickBot="1" x14ac:dyDescent="0.3">
      <c r="B12" s="5" t="s">
        <v>31</v>
      </c>
      <c r="C12" s="6" t="s">
        <v>23</v>
      </c>
      <c r="D12" s="6"/>
      <c r="E12" s="6"/>
      <c r="F12" s="6"/>
      <c r="G12" s="6"/>
      <c r="H12" s="6"/>
      <c r="I12" s="6"/>
      <c r="J12" s="8"/>
    </row>
    <row r="13" spans="2:10" ht="15.75" thickBot="1" x14ac:dyDescent="0.3">
      <c r="B13" s="5" t="s">
        <v>32</v>
      </c>
      <c r="C13" s="6"/>
      <c r="D13" s="6"/>
      <c r="E13" s="6"/>
      <c r="F13" s="6"/>
      <c r="G13" s="6"/>
      <c r="H13" s="6"/>
      <c r="I13" s="6"/>
      <c r="J13" s="8"/>
    </row>
    <row r="14" spans="2:10" ht="16.5" thickBot="1" x14ac:dyDescent="0.3">
      <c r="B14" s="56" t="s">
        <v>33</v>
      </c>
      <c r="C14" s="6">
        <v>2</v>
      </c>
      <c r="D14" s="6">
        <v>1</v>
      </c>
      <c r="E14" s="6">
        <f t="shared" ref="E14:E22" si="0">C14*D14</f>
        <v>2</v>
      </c>
      <c r="F14" s="6">
        <v>0</v>
      </c>
      <c r="G14" s="6">
        <f t="shared" ref="G14:G22" si="1">E14*F14</f>
        <v>0</v>
      </c>
      <c r="H14" s="6">
        <f>G14*0.05</f>
        <v>0</v>
      </c>
      <c r="I14" s="6">
        <f>G14*0.1</f>
        <v>0</v>
      </c>
      <c r="J14" s="9">
        <f>(G14*'Labor rates'!$B$5)+(H14*'Labor rates'!$B$4)+(I14*'Labor rates'!$B$6)</f>
        <v>0</v>
      </c>
    </row>
    <row r="15" spans="2:10" ht="29.25" thickBot="1" x14ac:dyDescent="0.3">
      <c r="B15" s="56" t="s">
        <v>34</v>
      </c>
      <c r="C15" s="6">
        <v>2</v>
      </c>
      <c r="D15" s="6">
        <v>1</v>
      </c>
      <c r="E15" s="6">
        <f t="shared" si="0"/>
        <v>2</v>
      </c>
      <c r="F15" s="6">
        <v>13</v>
      </c>
      <c r="G15" s="6">
        <f t="shared" si="1"/>
        <v>26</v>
      </c>
      <c r="H15" s="6">
        <f t="shared" ref="H15:H22" si="2">G15*0.05</f>
        <v>1.3</v>
      </c>
      <c r="I15" s="6">
        <f t="shared" ref="I15:I22" si="3">G15*0.1</f>
        <v>2.6</v>
      </c>
      <c r="J15" s="9">
        <f>(G15*'Labor rates'!$B$5)+(H15*'Labor rates'!$B$4)+(I15*'Labor rates'!$B$6)</f>
        <v>4083.3702000000003</v>
      </c>
    </row>
    <row r="16" spans="2:10" ht="29.25" thickBot="1" x14ac:dyDescent="0.3">
      <c r="B16" s="56" t="s">
        <v>35</v>
      </c>
      <c r="C16" s="6">
        <v>2</v>
      </c>
      <c r="D16" s="6">
        <v>1</v>
      </c>
      <c r="E16" s="6">
        <f t="shared" si="0"/>
        <v>2</v>
      </c>
      <c r="F16" s="6">
        <v>12</v>
      </c>
      <c r="G16" s="6">
        <f t="shared" si="1"/>
        <v>24</v>
      </c>
      <c r="H16" s="6">
        <f t="shared" si="2"/>
        <v>1.2000000000000002</v>
      </c>
      <c r="I16" s="6">
        <f t="shared" si="3"/>
        <v>2.4000000000000004</v>
      </c>
      <c r="J16" s="9">
        <f>(G16*'Labor rates'!$B$5)+(H16*'Labor rates'!$B$4)+(I16*'Labor rates'!$B$6)</f>
        <v>3769.2647999999999</v>
      </c>
    </row>
    <row r="17" spans="2:10" ht="42" thickBot="1" x14ac:dyDescent="0.3">
      <c r="B17" s="56" t="s">
        <v>36</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3">
      <c r="B18" s="56" t="s">
        <v>37</v>
      </c>
      <c r="C18" s="6">
        <v>2</v>
      </c>
      <c r="D18" s="6">
        <v>1</v>
      </c>
      <c r="E18" s="6">
        <f t="shared" si="0"/>
        <v>2</v>
      </c>
      <c r="F18" s="6">
        <v>0</v>
      </c>
      <c r="G18" s="6">
        <f t="shared" si="1"/>
        <v>0</v>
      </c>
      <c r="H18" s="6">
        <f t="shared" si="2"/>
        <v>0</v>
      </c>
      <c r="I18" s="6">
        <f t="shared" si="3"/>
        <v>0</v>
      </c>
      <c r="J18" s="9">
        <f>(G18*'Labor rates'!$B$5)+(H18*'Labor rates'!$B$4)+(I18*'Labor rates'!$B$6)</f>
        <v>0</v>
      </c>
    </row>
    <row r="19" spans="2:10" ht="29.25" thickBot="1" x14ac:dyDescent="0.3">
      <c r="B19" s="56" t="s">
        <v>38</v>
      </c>
      <c r="C19" s="6">
        <v>20</v>
      </c>
      <c r="D19" s="6">
        <v>1</v>
      </c>
      <c r="E19" s="6">
        <f t="shared" si="0"/>
        <v>20</v>
      </c>
      <c r="F19" s="6">
        <v>12</v>
      </c>
      <c r="G19" s="6">
        <f t="shared" si="1"/>
        <v>240</v>
      </c>
      <c r="H19" s="6">
        <f t="shared" si="2"/>
        <v>12</v>
      </c>
      <c r="I19" s="6">
        <f t="shared" si="3"/>
        <v>24</v>
      </c>
      <c r="J19" s="9">
        <f>(G19*'Labor rates'!$B$5)+(H19*'Labor rates'!$B$4)+(I19*'Labor rates'!$B$6)</f>
        <v>37692.647999999994</v>
      </c>
    </row>
    <row r="20" spans="2:10" ht="29.25" thickBot="1" x14ac:dyDescent="0.3">
      <c r="B20" s="56" t="s">
        <v>39</v>
      </c>
      <c r="C20" s="6">
        <v>10</v>
      </c>
      <c r="D20" s="6">
        <v>1</v>
      </c>
      <c r="E20" s="6">
        <f t="shared" si="0"/>
        <v>10</v>
      </c>
      <c r="F20" s="6">
        <v>13</v>
      </c>
      <c r="G20" s="6">
        <f t="shared" si="1"/>
        <v>130</v>
      </c>
      <c r="H20" s="6">
        <f t="shared" si="2"/>
        <v>6.5</v>
      </c>
      <c r="I20" s="6">
        <f t="shared" si="3"/>
        <v>13</v>
      </c>
      <c r="J20" s="9">
        <f>(G20*'Labor rates'!$B$5)+(H20*'Labor rates'!$B$4)+(I20*'Labor rates'!$B$6)</f>
        <v>20416.851000000002</v>
      </c>
    </row>
    <row r="21" spans="2:10" ht="29.25" thickBot="1" x14ac:dyDescent="0.3">
      <c r="B21" s="56" t="s">
        <v>40</v>
      </c>
      <c r="C21" s="6">
        <v>2</v>
      </c>
      <c r="D21" s="6">
        <v>2</v>
      </c>
      <c r="E21" s="6">
        <f t="shared" si="0"/>
        <v>4</v>
      </c>
      <c r="F21" s="6">
        <v>12</v>
      </c>
      <c r="G21" s="6">
        <f t="shared" si="1"/>
        <v>48</v>
      </c>
      <c r="H21" s="6">
        <f t="shared" si="2"/>
        <v>2.4000000000000004</v>
      </c>
      <c r="I21" s="6">
        <f t="shared" si="3"/>
        <v>4.8000000000000007</v>
      </c>
      <c r="J21" s="9">
        <f>(G21*'Labor rates'!$B$5)+(H21*'Labor rates'!$B$4)+(I21*'Labor rates'!$B$6)</f>
        <v>7538.5295999999998</v>
      </c>
    </row>
    <row r="22" spans="2:10" ht="29.25" thickBot="1" x14ac:dyDescent="0.3">
      <c r="B22" s="56" t="s">
        <v>41</v>
      </c>
      <c r="C22" s="6">
        <v>2</v>
      </c>
      <c r="D22" s="6">
        <v>1</v>
      </c>
      <c r="E22" s="6">
        <f t="shared" si="0"/>
        <v>2</v>
      </c>
      <c r="F22" s="6">
        <v>0</v>
      </c>
      <c r="G22" s="6">
        <f t="shared" si="1"/>
        <v>0</v>
      </c>
      <c r="H22" s="6">
        <f t="shared" si="2"/>
        <v>0</v>
      </c>
      <c r="I22" s="6">
        <f t="shared" si="3"/>
        <v>0</v>
      </c>
      <c r="J22" s="9">
        <f>(G22*'Labor rates'!$B$5)+(H22*'Labor rates'!$B$4)+(I22*'Labor rates'!$B$6)</f>
        <v>0</v>
      </c>
    </row>
    <row r="23" spans="2:10" ht="27.75" thickBot="1" x14ac:dyDescent="0.3">
      <c r="B23" s="14" t="s">
        <v>42</v>
      </c>
      <c r="C23" s="6"/>
      <c r="D23" s="6"/>
      <c r="E23" s="6"/>
      <c r="F23" s="6"/>
      <c r="G23" s="27">
        <f>SUM(G5:I22)</f>
        <v>952.19999999999993</v>
      </c>
      <c r="H23" s="15">
        <f>SUM(J5:J22)</f>
        <v>130039.63559999999</v>
      </c>
      <c r="I23" s="82"/>
      <c r="J23" s="83"/>
    </row>
    <row r="24" spans="2:10" ht="15.75" thickBot="1" x14ac:dyDescent="0.3">
      <c r="B24" s="5" t="s">
        <v>43</v>
      </c>
      <c r="C24" s="6"/>
      <c r="D24" s="6"/>
      <c r="E24" s="6"/>
      <c r="F24" s="6"/>
      <c r="G24" s="6"/>
      <c r="H24" s="6"/>
      <c r="I24" s="6"/>
      <c r="J24" s="8"/>
    </row>
    <row r="25" spans="2:10" ht="26.25" thickBot="1" x14ac:dyDescent="0.3">
      <c r="B25" s="5" t="s">
        <v>44</v>
      </c>
      <c r="C25" s="6" t="s">
        <v>45</v>
      </c>
      <c r="D25" s="6"/>
      <c r="E25" s="6"/>
      <c r="F25" s="6"/>
      <c r="G25" s="6"/>
      <c r="H25" s="6"/>
      <c r="I25" s="6"/>
      <c r="J25" s="8"/>
    </row>
    <row r="26" spans="2:10" ht="16.5" thickBot="1" x14ac:dyDescent="0.3">
      <c r="B26" s="5" t="s">
        <v>46</v>
      </c>
      <c r="C26" s="7">
        <v>6</v>
      </c>
      <c r="D26" s="6">
        <v>1</v>
      </c>
      <c r="E26" s="6">
        <f t="shared" ref="E26:E28" si="4">C26*D26</f>
        <v>6</v>
      </c>
      <c r="F26" s="6">
        <v>0</v>
      </c>
      <c r="G26" s="6">
        <f t="shared" ref="G26:G28" si="5">E26*F26</f>
        <v>0</v>
      </c>
      <c r="H26" s="6">
        <f t="shared" ref="H26:H28" si="6">G26*0.05</f>
        <v>0</v>
      </c>
      <c r="I26" s="6">
        <f t="shared" ref="I26:I28" si="7">G26*0.1</f>
        <v>0</v>
      </c>
      <c r="J26" s="9">
        <f>(G26*'Labor rates'!$B$5)+(H26*'Labor rates'!$B$4)+(I26*'Labor rates'!$B$6)</f>
        <v>0</v>
      </c>
    </row>
    <row r="27" spans="2:10" ht="16.5" thickBot="1" x14ac:dyDescent="0.3">
      <c r="B27" s="5" t="s">
        <v>47</v>
      </c>
      <c r="C27" s="7">
        <v>6</v>
      </c>
      <c r="D27" s="6">
        <v>1</v>
      </c>
      <c r="E27" s="6">
        <f t="shared" si="4"/>
        <v>6</v>
      </c>
      <c r="F27" s="6">
        <v>12</v>
      </c>
      <c r="G27" s="6">
        <f t="shared" si="5"/>
        <v>72</v>
      </c>
      <c r="H27" s="6">
        <f t="shared" si="6"/>
        <v>3.6</v>
      </c>
      <c r="I27" s="6">
        <f t="shared" si="7"/>
        <v>7.2</v>
      </c>
      <c r="J27" s="9">
        <f>(G27*'Labor rates'!$B$5)+(H27*'Labor rates'!$B$4)+(I27*'Labor rates'!$B$6)</f>
        <v>11307.794400000001</v>
      </c>
    </row>
    <row r="28" spans="2:10" ht="16.5" thickBot="1" x14ac:dyDescent="0.3">
      <c r="B28" s="5" t="s">
        <v>48</v>
      </c>
      <c r="C28" s="7">
        <v>6</v>
      </c>
      <c r="D28" s="6">
        <v>1</v>
      </c>
      <c r="E28" s="6">
        <f t="shared" si="4"/>
        <v>6</v>
      </c>
      <c r="F28" s="6">
        <v>0</v>
      </c>
      <c r="G28" s="6">
        <f t="shared" si="5"/>
        <v>0</v>
      </c>
      <c r="H28" s="6">
        <f t="shared" si="6"/>
        <v>0</v>
      </c>
      <c r="I28" s="6">
        <f t="shared" si="7"/>
        <v>0</v>
      </c>
      <c r="J28" s="9">
        <f>(G28*'Labor rates'!$B$5)+(H28*'Labor rates'!$B$4)+(I28*'Labor rates'!$B$6)</f>
        <v>0</v>
      </c>
    </row>
    <row r="29" spans="2:10" ht="15.75" thickBot="1" x14ac:dyDescent="0.3">
      <c r="B29" s="5" t="s">
        <v>49</v>
      </c>
      <c r="C29" s="6"/>
      <c r="D29" s="6"/>
      <c r="E29" s="6"/>
      <c r="F29" s="6"/>
      <c r="G29" s="6"/>
      <c r="H29" s="6"/>
      <c r="I29" s="6"/>
      <c r="J29" s="8"/>
    </row>
    <row r="30" spans="2:10" ht="16.5" thickBot="1" x14ac:dyDescent="0.3">
      <c r="B30" s="5" t="s">
        <v>50</v>
      </c>
      <c r="C30" s="6">
        <v>2</v>
      </c>
      <c r="D30" s="6">
        <v>1</v>
      </c>
      <c r="E30" s="6">
        <f t="shared" ref="E30:E41" si="8">C30*D30</f>
        <v>2</v>
      </c>
      <c r="F30" s="6">
        <v>12</v>
      </c>
      <c r="G30" s="6">
        <f t="shared" ref="G30:G39" si="9">E30*F30</f>
        <v>24</v>
      </c>
      <c r="H30" s="6">
        <f t="shared" ref="H30:H39" si="10">G30*0.05</f>
        <v>1.2000000000000002</v>
      </c>
      <c r="I30" s="6">
        <f t="shared" ref="I30:I39" si="11">G30*0.1</f>
        <v>2.4000000000000004</v>
      </c>
      <c r="J30" s="9">
        <f>(G30*'Labor rates'!$B$5)+(H30*'Labor rates'!$B$4)+(I30*'Labor rates'!$B$6)</f>
        <v>3769.2647999999999</v>
      </c>
    </row>
    <row r="31" spans="2:10" ht="29.25" thickBot="1" x14ac:dyDescent="0.3">
      <c r="B31" s="5" t="s">
        <v>51</v>
      </c>
      <c r="C31" s="6">
        <v>0.5</v>
      </c>
      <c r="D31" s="6">
        <v>0.25</v>
      </c>
      <c r="E31" s="6">
        <f t="shared" si="8"/>
        <v>0.125</v>
      </c>
      <c r="F31" s="6">
        <v>12</v>
      </c>
      <c r="G31" s="6">
        <f t="shared" si="9"/>
        <v>1.5</v>
      </c>
      <c r="H31" s="6">
        <f t="shared" si="10"/>
        <v>7.5000000000000011E-2</v>
      </c>
      <c r="I31" s="6">
        <f t="shared" si="11"/>
        <v>0.15000000000000002</v>
      </c>
      <c r="J31" s="9">
        <f>(G31*'Labor rates'!$B$5)+(H31*'Labor rates'!$B$4)+(I31*'Labor rates'!$B$6)</f>
        <v>235.57905</v>
      </c>
    </row>
    <row r="32" spans="2:10" ht="29.25" thickBot="1" x14ac:dyDescent="0.3">
      <c r="B32" s="5" t="s">
        <v>52</v>
      </c>
      <c r="C32" s="6">
        <v>2</v>
      </c>
      <c r="D32" s="6">
        <v>12</v>
      </c>
      <c r="E32" s="6">
        <f t="shared" si="8"/>
        <v>24</v>
      </c>
      <c r="F32" s="6">
        <v>0</v>
      </c>
      <c r="G32" s="6">
        <f t="shared" si="9"/>
        <v>0</v>
      </c>
      <c r="H32" s="6">
        <f t="shared" si="10"/>
        <v>0</v>
      </c>
      <c r="I32" s="6">
        <f t="shared" si="11"/>
        <v>0</v>
      </c>
      <c r="J32" s="9">
        <f>(G32*'Labor rates'!$B$5)+(H32*'Labor rates'!$B$4)+(I32*'Labor rates'!$B$6)</f>
        <v>0</v>
      </c>
    </row>
    <row r="33" spans="2:11" ht="42" thickBot="1" x14ac:dyDescent="0.3">
      <c r="B33" s="5" t="s">
        <v>53</v>
      </c>
      <c r="C33" s="6">
        <v>0.5</v>
      </c>
      <c r="D33" s="6">
        <v>365</v>
      </c>
      <c r="E33" s="6">
        <f t="shared" si="8"/>
        <v>182.5</v>
      </c>
      <c r="F33" s="6">
        <v>0</v>
      </c>
      <c r="G33" s="17">
        <f t="shared" si="9"/>
        <v>0</v>
      </c>
      <c r="H33" s="6">
        <f t="shared" si="10"/>
        <v>0</v>
      </c>
      <c r="I33" s="6">
        <f t="shared" si="11"/>
        <v>0</v>
      </c>
      <c r="J33" s="9">
        <f>(G33*'Labor rates'!$B$5)+(H33*'Labor rates'!$B$4)+(I33*'Labor rates'!$B$6)</f>
        <v>0</v>
      </c>
    </row>
    <row r="34" spans="2:11" ht="29.25" thickBot="1" x14ac:dyDescent="0.3">
      <c r="B34" s="5" t="s">
        <v>54</v>
      </c>
      <c r="C34" s="6">
        <v>0.5</v>
      </c>
      <c r="D34" s="6">
        <v>12</v>
      </c>
      <c r="E34" s="6">
        <f t="shared" si="8"/>
        <v>6</v>
      </c>
      <c r="F34" s="6">
        <v>0</v>
      </c>
      <c r="G34" s="6">
        <f t="shared" si="9"/>
        <v>0</v>
      </c>
      <c r="H34" s="6">
        <f t="shared" si="10"/>
        <v>0</v>
      </c>
      <c r="I34" s="6">
        <f t="shared" si="11"/>
        <v>0</v>
      </c>
      <c r="J34" s="9">
        <f>(G34*'Labor rates'!$B$5)+(H34*'Labor rates'!$B$4)+(I34*'Labor rates'!$B$6)</f>
        <v>0</v>
      </c>
    </row>
    <row r="35" spans="2:11" ht="29.25" thickBot="1" x14ac:dyDescent="0.3">
      <c r="B35" s="5" t="s">
        <v>55</v>
      </c>
      <c r="C35" s="6">
        <v>4</v>
      </c>
      <c r="D35" s="6">
        <v>1</v>
      </c>
      <c r="E35" s="6">
        <f t="shared" si="8"/>
        <v>4</v>
      </c>
      <c r="F35" s="6">
        <v>12</v>
      </c>
      <c r="G35" s="6">
        <f t="shared" si="9"/>
        <v>48</v>
      </c>
      <c r="H35" s="6">
        <f t="shared" si="10"/>
        <v>2.4000000000000004</v>
      </c>
      <c r="I35" s="6">
        <f t="shared" si="11"/>
        <v>4.8000000000000007</v>
      </c>
      <c r="J35" s="9">
        <f>(G35*'Labor rates'!$B$5)+(H35*'Labor rates'!$B$4)+(I35*'Labor rates'!$B$6)</f>
        <v>7538.5295999999998</v>
      </c>
    </row>
    <row r="36" spans="2:11" ht="29.25" thickBot="1" x14ac:dyDescent="0.3">
      <c r="B36" s="5" t="s">
        <v>56</v>
      </c>
      <c r="C36" s="6">
        <v>1</v>
      </c>
      <c r="D36" s="6">
        <v>1</v>
      </c>
      <c r="E36" s="6">
        <f t="shared" si="8"/>
        <v>1</v>
      </c>
      <c r="F36" s="6">
        <v>12</v>
      </c>
      <c r="G36" s="6">
        <f t="shared" si="9"/>
        <v>12</v>
      </c>
      <c r="H36" s="6">
        <f t="shared" si="10"/>
        <v>0.60000000000000009</v>
      </c>
      <c r="I36" s="6">
        <f t="shared" si="11"/>
        <v>1.2000000000000002</v>
      </c>
      <c r="J36" s="9">
        <f>(G36*'Labor rates'!$B$5)+(H36*'Labor rates'!$B$4)+(I36*'Labor rates'!$B$6)</f>
        <v>1884.6324</v>
      </c>
    </row>
    <row r="37" spans="2:11" ht="16.5" thickBot="1" x14ac:dyDescent="0.3">
      <c r="B37" s="5" t="s">
        <v>57</v>
      </c>
      <c r="C37" s="6">
        <v>1</v>
      </c>
      <c r="D37" s="6">
        <v>1</v>
      </c>
      <c r="E37" s="6">
        <f t="shared" si="8"/>
        <v>1</v>
      </c>
      <c r="F37" s="6">
        <v>12</v>
      </c>
      <c r="G37" s="6">
        <f t="shared" si="9"/>
        <v>12</v>
      </c>
      <c r="H37" s="6">
        <f t="shared" si="10"/>
        <v>0.60000000000000009</v>
      </c>
      <c r="I37" s="6">
        <f t="shared" si="11"/>
        <v>1.2000000000000002</v>
      </c>
      <c r="J37" s="9">
        <f>(G37*'Labor rates'!$B$5)+(H37*'Labor rates'!$B$4)+(I37*'Labor rates'!$B$6)</f>
        <v>1884.6324</v>
      </c>
    </row>
    <row r="38" spans="2:11" ht="29.25" thickBot="1" x14ac:dyDescent="0.3">
      <c r="B38" s="57" t="s">
        <v>58</v>
      </c>
      <c r="C38" s="6">
        <v>0.25</v>
      </c>
      <c r="D38" s="6">
        <v>350</v>
      </c>
      <c r="E38" s="6">
        <f t="shared" si="8"/>
        <v>87.5</v>
      </c>
      <c r="F38" s="6">
        <v>12</v>
      </c>
      <c r="G38" s="6">
        <f t="shared" si="9"/>
        <v>1050</v>
      </c>
      <c r="H38" s="6">
        <f t="shared" si="10"/>
        <v>52.5</v>
      </c>
      <c r="I38" s="6">
        <f t="shared" si="11"/>
        <v>105</v>
      </c>
      <c r="J38" s="9">
        <f>(G38*'Labor rates'!$B$5)+(H38*'Labor rates'!$B$4)+(I38*'Labor rates'!$B$6)</f>
        <v>164905.33499999999</v>
      </c>
    </row>
    <row r="39" spans="2:11" ht="16.5" thickBot="1" x14ac:dyDescent="0.3">
      <c r="B39" s="5" t="s">
        <v>59</v>
      </c>
      <c r="C39" s="6">
        <v>4</v>
      </c>
      <c r="D39" s="6">
        <v>4</v>
      </c>
      <c r="E39" s="6">
        <f t="shared" si="8"/>
        <v>16</v>
      </c>
      <c r="F39" s="6">
        <v>12</v>
      </c>
      <c r="G39" s="6">
        <f t="shared" si="9"/>
        <v>192</v>
      </c>
      <c r="H39" s="6">
        <f t="shared" si="10"/>
        <v>9.6000000000000014</v>
      </c>
      <c r="I39" s="6">
        <f t="shared" si="11"/>
        <v>19.200000000000003</v>
      </c>
      <c r="J39" s="8"/>
    </row>
    <row r="40" spans="2:11" ht="29.25" thickBot="1" x14ac:dyDescent="0.3">
      <c r="B40" s="5" t="s">
        <v>60</v>
      </c>
      <c r="C40" s="6">
        <v>1</v>
      </c>
      <c r="D40" s="6">
        <v>12</v>
      </c>
      <c r="E40" s="6">
        <f t="shared" si="8"/>
        <v>12</v>
      </c>
      <c r="F40" s="6">
        <v>12</v>
      </c>
      <c r="G40" s="17">
        <f t="shared" ref="G40:G41" si="12">E40*F40</f>
        <v>144</v>
      </c>
      <c r="H40" s="6">
        <f t="shared" ref="H40:H41" si="13">G40*0.05</f>
        <v>7.2</v>
      </c>
      <c r="I40" s="6">
        <f t="shared" ref="I40:I41" si="14">G40*0.1</f>
        <v>14.4</v>
      </c>
      <c r="J40" s="9">
        <f>(G40*'Labor rates'!$B$5)+(H40*'Labor rates'!$B$4)+(I40*'Labor rates'!$B$6)</f>
        <v>22615.588800000001</v>
      </c>
    </row>
    <row r="41" spans="2:11" ht="16.5" thickBot="1" x14ac:dyDescent="0.3">
      <c r="B41" s="5" t="s">
        <v>61</v>
      </c>
      <c r="C41" s="6">
        <v>1</v>
      </c>
      <c r="D41" s="6">
        <v>12</v>
      </c>
      <c r="E41" s="6">
        <f t="shared" si="8"/>
        <v>12</v>
      </c>
      <c r="F41" s="6">
        <v>12</v>
      </c>
      <c r="G41" s="17">
        <f t="shared" si="12"/>
        <v>144</v>
      </c>
      <c r="H41" s="6">
        <f t="shared" si="13"/>
        <v>7.2</v>
      </c>
      <c r="I41" s="6">
        <f t="shared" si="14"/>
        <v>14.4</v>
      </c>
      <c r="J41" s="9">
        <f>(G41*'Labor rates'!$B$5)+(H41*'Labor rates'!$B$4)+(I41*'Labor rates'!$B$6)</f>
        <v>22615.588800000001</v>
      </c>
    </row>
    <row r="42" spans="2:11" ht="41.25" thickBot="1" x14ac:dyDescent="0.3">
      <c r="B42" s="14" t="s">
        <v>62</v>
      </c>
      <c r="C42" s="6"/>
      <c r="D42" s="6"/>
      <c r="E42" s="6"/>
      <c r="F42" s="6"/>
      <c r="G42" s="18">
        <f>SUM(G25:I41)</f>
        <v>1954.4250000000002</v>
      </c>
      <c r="H42" s="19">
        <f>SUM(J25:J41)</f>
        <v>236756.94524999999</v>
      </c>
      <c r="I42" s="84"/>
      <c r="J42" s="85"/>
    </row>
    <row r="43" spans="2:11" ht="26.25" thickBot="1" x14ac:dyDescent="0.3">
      <c r="B43" s="20" t="s">
        <v>63</v>
      </c>
      <c r="C43" s="7"/>
      <c r="D43" s="7"/>
      <c r="E43" s="7"/>
      <c r="F43" s="7"/>
      <c r="G43" s="21">
        <f>ROUND(SUM(G42,G23),0)</f>
        <v>2907</v>
      </c>
      <c r="H43" s="28">
        <f>ROUND(SUM(H42,H23),-3)</f>
        <v>367000</v>
      </c>
      <c r="I43" s="86"/>
      <c r="J43" s="87"/>
    </row>
    <row r="44" spans="2:11" ht="29.25" thickBot="1" x14ac:dyDescent="0.3">
      <c r="B44" s="20" t="s">
        <v>64</v>
      </c>
      <c r="C44" s="22"/>
      <c r="D44" s="22"/>
      <c r="E44" s="22"/>
      <c r="F44" s="22"/>
      <c r="G44" s="22"/>
      <c r="H44" s="22"/>
      <c r="I44" s="22"/>
      <c r="J44" s="28">
        <v>5910000</v>
      </c>
    </row>
    <row r="45" spans="2:11" ht="16.5" thickBot="1" x14ac:dyDescent="0.3">
      <c r="B45" s="20" t="s">
        <v>65</v>
      </c>
      <c r="C45" s="22"/>
      <c r="D45" s="22"/>
      <c r="E45" s="22"/>
      <c r="F45" s="22"/>
      <c r="G45" s="23">
        <f>G43</f>
        <v>2907</v>
      </c>
      <c r="H45" s="29">
        <f>ROUND(SUM(H43,J44),-3)</f>
        <v>6277000</v>
      </c>
      <c r="I45" s="84"/>
      <c r="J45" s="85"/>
    </row>
    <row r="47" spans="2:11" ht="38.25" customHeight="1" x14ac:dyDescent="0.25">
      <c r="B47" s="88" t="s">
        <v>66</v>
      </c>
      <c r="C47" s="88"/>
      <c r="D47" s="88"/>
      <c r="E47" s="88"/>
      <c r="F47" s="88"/>
      <c r="G47" s="88"/>
      <c r="H47" s="88"/>
      <c r="I47" s="88"/>
      <c r="J47" s="88"/>
    </row>
    <row r="48" spans="2:11" ht="87.75" customHeight="1" x14ac:dyDescent="0.25">
      <c r="B48" s="89" t="s">
        <v>67</v>
      </c>
      <c r="C48" s="89"/>
      <c r="D48" s="89"/>
      <c r="E48" s="89"/>
      <c r="F48" s="89"/>
      <c r="G48" s="89"/>
      <c r="H48" s="89"/>
      <c r="I48" s="89"/>
      <c r="J48" s="89"/>
      <c r="K48" s="59"/>
    </row>
    <row r="49" spans="2:10" ht="53.25" customHeight="1" x14ac:dyDescent="0.25">
      <c r="B49" s="89" t="s">
        <v>88</v>
      </c>
      <c r="C49" s="89"/>
      <c r="D49" s="89"/>
      <c r="E49" s="89"/>
      <c r="F49" s="89"/>
      <c r="G49" s="89"/>
      <c r="H49" s="89"/>
      <c r="I49" s="89"/>
      <c r="J49" s="89"/>
    </row>
    <row r="50" spans="2:10" ht="18.75" customHeight="1" x14ac:dyDescent="0.25">
      <c r="B50" s="89" t="s">
        <v>69</v>
      </c>
      <c r="C50" s="89"/>
      <c r="D50" s="89"/>
      <c r="E50" s="89"/>
      <c r="F50" s="89"/>
      <c r="G50" s="89"/>
      <c r="H50" s="89"/>
      <c r="I50" s="89"/>
      <c r="J50" s="89"/>
    </row>
    <row r="51" spans="2:10" ht="55.15" customHeight="1" x14ac:dyDescent="0.25">
      <c r="B51" s="89" t="s">
        <v>70</v>
      </c>
      <c r="C51" s="89"/>
      <c r="D51" s="89"/>
      <c r="E51" s="89"/>
      <c r="F51" s="89"/>
      <c r="G51" s="89"/>
      <c r="H51" s="89"/>
      <c r="I51" s="89"/>
      <c r="J51" s="89"/>
    </row>
    <row r="52" spans="2:10" ht="37.15" customHeight="1" x14ac:dyDescent="0.25">
      <c r="B52" s="92" t="s">
        <v>71</v>
      </c>
      <c r="C52" s="92"/>
      <c r="D52" s="92"/>
      <c r="E52" s="92"/>
      <c r="F52" s="92"/>
      <c r="G52" s="92"/>
      <c r="H52" s="92"/>
      <c r="I52" s="92"/>
      <c r="J52" s="92"/>
    </row>
    <row r="53" spans="2:10" ht="15.75" x14ac:dyDescent="0.25">
      <c r="B53" s="93" t="s">
        <v>72</v>
      </c>
      <c r="C53" s="93"/>
      <c r="D53" s="93"/>
      <c r="E53" s="93"/>
      <c r="F53" s="93"/>
      <c r="G53" s="93"/>
      <c r="H53" s="93"/>
      <c r="I53" s="93"/>
      <c r="J53" s="93"/>
    </row>
    <row r="54" spans="2:10" ht="15.75" x14ac:dyDescent="0.25">
      <c r="B54" s="93" t="s">
        <v>73</v>
      </c>
      <c r="C54" s="93"/>
      <c r="D54" s="93"/>
      <c r="E54" s="93"/>
      <c r="F54" s="93"/>
      <c r="G54" s="93"/>
      <c r="H54" s="93"/>
      <c r="I54" s="93"/>
      <c r="J54" s="93"/>
    </row>
    <row r="55" spans="2:10" ht="15.75" x14ac:dyDescent="0.25">
      <c r="B55" s="91" t="s">
        <v>74</v>
      </c>
      <c r="C55" s="91"/>
      <c r="D55" s="91"/>
      <c r="E55" s="91"/>
      <c r="F55" s="91"/>
      <c r="G55" s="91"/>
      <c r="H55" s="91"/>
      <c r="I55" s="91"/>
      <c r="J55" s="91"/>
    </row>
    <row r="56" spans="2:10" ht="15.75" x14ac:dyDescent="0.25">
      <c r="B56" s="91" t="s">
        <v>75</v>
      </c>
      <c r="C56" s="91"/>
      <c r="D56" s="91"/>
      <c r="E56" s="91"/>
      <c r="F56" s="91"/>
      <c r="G56" s="91"/>
      <c r="H56" s="91"/>
      <c r="I56" s="91"/>
      <c r="J56" s="91"/>
    </row>
    <row r="57" spans="2:10" ht="30.75" customHeight="1" x14ac:dyDescent="0.25">
      <c r="B57" s="90" t="s">
        <v>76</v>
      </c>
      <c r="C57" s="90"/>
      <c r="D57" s="90"/>
      <c r="E57" s="90"/>
      <c r="F57" s="90"/>
      <c r="G57" s="90"/>
      <c r="H57" s="90"/>
      <c r="I57" s="90"/>
      <c r="J57" s="90"/>
    </row>
    <row r="58" spans="2:10" ht="15.75" x14ac:dyDescent="0.25">
      <c r="B58" s="91" t="s">
        <v>77</v>
      </c>
      <c r="C58" s="91"/>
      <c r="D58" s="91"/>
      <c r="E58" s="91"/>
      <c r="F58" s="91"/>
      <c r="G58" s="91"/>
      <c r="H58" s="91"/>
      <c r="I58" s="91"/>
      <c r="J58" s="91"/>
    </row>
    <row r="59" spans="2:10" ht="33" customHeight="1" x14ac:dyDescent="0.25">
      <c r="B59" s="90" t="s">
        <v>78</v>
      </c>
      <c r="C59" s="90"/>
      <c r="D59" s="90"/>
      <c r="E59" s="90"/>
      <c r="F59" s="90"/>
      <c r="G59" s="90"/>
      <c r="H59" s="90"/>
      <c r="I59" s="90"/>
      <c r="J59" s="90"/>
    </row>
    <row r="60" spans="2:10" ht="15" customHeight="1" x14ac:dyDescent="0.25">
      <c r="B60" s="91" t="s">
        <v>79</v>
      </c>
      <c r="C60" s="91"/>
      <c r="D60" s="91"/>
      <c r="E60" s="91"/>
      <c r="F60" s="91"/>
      <c r="G60" s="91"/>
      <c r="H60" s="91"/>
      <c r="I60" s="91"/>
      <c r="J60" s="91"/>
    </row>
    <row r="61" spans="2:10" ht="15.75" x14ac:dyDescent="0.25">
      <c r="B61" s="68" t="s">
        <v>80</v>
      </c>
    </row>
    <row r="62" spans="2:10" ht="15.75" x14ac:dyDescent="0.25">
      <c r="B62" s="68" t="s">
        <v>81</v>
      </c>
    </row>
    <row r="63" spans="2:10" ht="15.75" x14ac:dyDescent="0.25">
      <c r="B63" s="68" t="s">
        <v>82</v>
      </c>
    </row>
    <row r="64" spans="2:10" ht="15.75" x14ac:dyDescent="0.25">
      <c r="B64" s="68" t="s">
        <v>83</v>
      </c>
    </row>
    <row r="65" spans="2:2" ht="15.75" x14ac:dyDescent="0.25">
      <c r="B65" s="68" t="s">
        <v>84</v>
      </c>
    </row>
  </sheetData>
  <mergeCells count="19">
    <mergeCell ref="B54:J54"/>
    <mergeCell ref="B2:B4"/>
    <mergeCell ref="I23:J23"/>
    <mergeCell ref="I42:J42"/>
    <mergeCell ref="I43:J43"/>
    <mergeCell ref="I45:J45"/>
    <mergeCell ref="B48:J48"/>
    <mergeCell ref="B47:J47"/>
    <mergeCell ref="B49:J49"/>
    <mergeCell ref="B50:J50"/>
    <mergeCell ref="B51:J51"/>
    <mergeCell ref="B52:J52"/>
    <mergeCell ref="B53:J53"/>
    <mergeCell ref="B60:J60"/>
    <mergeCell ref="B55:J55"/>
    <mergeCell ref="B56:J56"/>
    <mergeCell ref="B57:J57"/>
    <mergeCell ref="B58:J58"/>
    <mergeCell ref="B59:J5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D0BD-B0C3-4BCE-91FC-0432882E6BAB}">
  <dimension ref="B2:I9"/>
  <sheetViews>
    <sheetView workbookViewId="0">
      <selection activeCell="G9" sqref="G9"/>
    </sheetView>
  </sheetViews>
  <sheetFormatPr defaultRowHeight="15" x14ac:dyDescent="0.25"/>
  <cols>
    <col min="4" max="4" width="11.42578125" customWidth="1"/>
    <col min="7" max="7" width="11.5703125" bestFit="1" customWidth="1"/>
    <col min="8" max="9" width="12.85546875" bestFit="1" customWidth="1"/>
  </cols>
  <sheetData>
    <row r="2" spans="2:9" ht="15.75" x14ac:dyDescent="0.25">
      <c r="B2" s="39" t="s">
        <v>89</v>
      </c>
      <c r="C2" s="38"/>
      <c r="D2" s="38"/>
      <c r="E2" s="38"/>
      <c r="F2" s="38"/>
      <c r="G2" s="38"/>
      <c r="H2" s="38"/>
      <c r="I2" s="38"/>
    </row>
    <row r="3" spans="2:9" ht="15.75" x14ac:dyDescent="0.25">
      <c r="B3" s="38"/>
      <c r="C3" s="38"/>
      <c r="D3" s="38"/>
      <c r="E3" s="38"/>
      <c r="F3" s="38"/>
      <c r="G3" s="38"/>
      <c r="H3" s="38"/>
      <c r="I3" s="38"/>
    </row>
    <row r="4" spans="2:9" ht="51.75" x14ac:dyDescent="0.25">
      <c r="B4" s="40" t="s">
        <v>90</v>
      </c>
      <c r="C4" s="41" t="s">
        <v>91</v>
      </c>
      <c r="D4" s="41" t="s">
        <v>92</v>
      </c>
      <c r="E4" s="41" t="s">
        <v>93</v>
      </c>
      <c r="F4" s="41" t="s">
        <v>94</v>
      </c>
      <c r="G4" s="41" t="s">
        <v>95</v>
      </c>
      <c r="H4" s="42" t="s">
        <v>96</v>
      </c>
      <c r="I4" s="41" t="s">
        <v>97</v>
      </c>
    </row>
    <row r="5" spans="2:9" x14ac:dyDescent="0.25">
      <c r="B5" s="43">
        <v>1</v>
      </c>
      <c r="C5" s="44">
        <f>SUM('Resp. Year 1'!$G$5:$G$22,'Resp. Year 1'!$G$24:$G$41)</f>
        <v>504</v>
      </c>
      <c r="D5" s="44">
        <f>SUM('Resp. Year 1'!$H$5:$H$22,'Resp. Year 1'!$H$24:$H$41)</f>
        <v>25.200000000000003</v>
      </c>
      <c r="E5" s="44">
        <f>SUM('Resp. Year 1'!$I$5:$I$22,'Resp. Year 1'!$I$24:$I$41)</f>
        <v>50.400000000000006</v>
      </c>
      <c r="F5" s="44">
        <f>SUM(C5:E5)</f>
        <v>579.6</v>
      </c>
      <c r="G5" s="45">
        <f>'Resp. Year 1'!$H$43</f>
        <v>79000</v>
      </c>
      <c r="H5" s="45">
        <f>'Resp. Year 1'!$J$44</f>
        <v>0</v>
      </c>
      <c r="I5" s="45">
        <f>SUM(G5:H5)</f>
        <v>79000</v>
      </c>
    </row>
    <row r="6" spans="2:9" x14ac:dyDescent="0.25">
      <c r="B6" s="43">
        <v>2</v>
      </c>
      <c r="C6" s="44">
        <f>SUM('Resp. Year 2'!$G$5:$G$22,'Resp. Year 2'!$G$24:$G$41)</f>
        <v>0</v>
      </c>
      <c r="D6" s="44">
        <f>SUM('Resp. Year 2'!$H$5:$H$22,'Resp. Year 2'!$H$24:$H$41)</f>
        <v>0</v>
      </c>
      <c r="E6" s="44">
        <f>SUM('Resp. Year 2'!$I$5:$I$22,'Resp. Year 2'!$I$24:$I$41)</f>
        <v>0</v>
      </c>
      <c r="F6" s="44">
        <f t="shared" ref="F6:F7" si="0">SUM(C6:E6)</f>
        <v>0</v>
      </c>
      <c r="G6" s="73">
        <f>'Resp. Year 2'!$H$43</f>
        <v>0</v>
      </c>
      <c r="H6" s="45">
        <f>'Resp. Year 2'!$J$44</f>
        <v>0</v>
      </c>
      <c r="I6" s="45">
        <f t="shared" ref="I6:I7" si="1">SUM(G6:H6)</f>
        <v>0</v>
      </c>
    </row>
    <row r="7" spans="2:9" x14ac:dyDescent="0.25">
      <c r="B7" s="54">
        <v>3</v>
      </c>
      <c r="C7" s="49">
        <f>SUM('Resp. Year 3'!$G$5:$G$22,'Resp. Year 3'!$G$24:$G$41)</f>
        <v>2527.5</v>
      </c>
      <c r="D7" s="49">
        <f>SUM('Resp. Year 3'!$H$5:$H$22,'Resp. Year 3'!$H$24:$H$41)</f>
        <v>126.375</v>
      </c>
      <c r="E7" s="49">
        <f>SUM('Resp. Year 3'!$I$5:$I$22,'Resp. Year 3'!$I$24:$I$41)</f>
        <v>252.75</v>
      </c>
      <c r="F7" s="74">
        <f t="shared" si="0"/>
        <v>2906.625</v>
      </c>
      <c r="G7" s="78">
        <f>'Resp. Year 3'!$H$43</f>
        <v>367000</v>
      </c>
      <c r="H7" s="75">
        <f>'Resp. Year 3'!$J$44</f>
        <v>5910000</v>
      </c>
      <c r="I7" s="73">
        <f t="shared" si="1"/>
        <v>6277000</v>
      </c>
    </row>
    <row r="8" spans="2:9" x14ac:dyDescent="0.25">
      <c r="B8" s="53" t="s">
        <v>98</v>
      </c>
      <c r="C8" s="47">
        <f>SUM(C5:C7)</f>
        <v>3031.5</v>
      </c>
      <c r="D8" s="47">
        <f t="shared" ref="D8:I8" si="2">SUM(D5:D7)</f>
        <v>151.57499999999999</v>
      </c>
      <c r="E8" s="47">
        <f t="shared" si="2"/>
        <v>303.14999999999998</v>
      </c>
      <c r="F8" s="71">
        <f>SUM(F5:F7)</f>
        <v>3486.2249999999999</v>
      </c>
      <c r="G8" s="70">
        <f t="shared" si="2"/>
        <v>446000</v>
      </c>
      <c r="H8" s="70">
        <f t="shared" si="2"/>
        <v>5910000</v>
      </c>
      <c r="I8" s="77">
        <f t="shared" si="2"/>
        <v>6356000</v>
      </c>
    </row>
    <row r="9" spans="2:9" x14ac:dyDescent="0.25">
      <c r="B9" s="43" t="s">
        <v>99</v>
      </c>
      <c r="C9" s="44">
        <f>AVERAGE(C5:C7)</f>
        <v>1010.5</v>
      </c>
      <c r="D9" s="44">
        <f t="shared" ref="D9:H9" si="3">AVERAGE(D5:D7)</f>
        <v>50.524999999999999</v>
      </c>
      <c r="E9" s="44">
        <f t="shared" si="3"/>
        <v>101.05</v>
      </c>
      <c r="F9" s="72">
        <f>AVERAGE(F5:F7)</f>
        <v>1162.075</v>
      </c>
      <c r="G9" s="76">
        <f>ROUND(AVERAGE(G5:G7),-3)</f>
        <v>149000</v>
      </c>
      <c r="H9" s="76">
        <f t="shared" si="3"/>
        <v>1970000</v>
      </c>
      <c r="I9" s="70">
        <f>ROUND(AVERAGE(I5:I7),-3)</f>
        <v>2119000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4365-0DE4-44A3-A3D0-D8964E5E44A6}">
  <dimension ref="B1:K20"/>
  <sheetViews>
    <sheetView topLeftCell="B1" workbookViewId="0">
      <selection activeCell="G13" sqref="G13:I13"/>
    </sheetView>
  </sheetViews>
  <sheetFormatPr defaultRowHeight="15" x14ac:dyDescent="0.25"/>
  <cols>
    <col min="2" max="2" width="41.85546875" bestFit="1" customWidth="1"/>
  </cols>
  <sheetData>
    <row r="1" spans="2:11" ht="15.75" thickBot="1" x14ac:dyDescent="0.3">
      <c r="B1" s="55" t="s">
        <v>100</v>
      </c>
    </row>
    <row r="2" spans="2:11" x14ac:dyDescent="0.25">
      <c r="B2" s="94" t="s">
        <v>101</v>
      </c>
      <c r="C2" s="1" t="s">
        <v>2</v>
      </c>
      <c r="D2" s="1" t="s">
        <v>3</v>
      </c>
      <c r="E2" s="1" t="s">
        <v>4</v>
      </c>
      <c r="F2" s="1" t="s">
        <v>5</v>
      </c>
      <c r="G2" s="1" t="s">
        <v>6</v>
      </c>
      <c r="H2" s="1" t="s">
        <v>7</v>
      </c>
      <c r="I2" s="1" t="s">
        <v>8</v>
      </c>
      <c r="J2" s="1" t="s">
        <v>9</v>
      </c>
    </row>
    <row r="3" spans="2:11" ht="76.5" x14ac:dyDescent="0.25">
      <c r="B3" s="95"/>
      <c r="C3" s="2" t="s">
        <v>102</v>
      </c>
      <c r="D3" s="2" t="s">
        <v>103</v>
      </c>
      <c r="E3" s="2" t="s">
        <v>104</v>
      </c>
      <c r="F3" s="2" t="s">
        <v>105</v>
      </c>
      <c r="G3" s="2" t="s">
        <v>106</v>
      </c>
      <c r="H3" s="2" t="s">
        <v>107</v>
      </c>
      <c r="I3" s="2" t="s">
        <v>108</v>
      </c>
      <c r="J3" s="2" t="s">
        <v>109</v>
      </c>
    </row>
    <row r="4" spans="2:11" ht="15.75" thickBot="1" x14ac:dyDescent="0.3">
      <c r="B4" s="96"/>
      <c r="C4" s="3"/>
      <c r="D4" s="3"/>
      <c r="E4" s="3"/>
      <c r="F4" s="3"/>
      <c r="G4" s="4" t="s">
        <v>110</v>
      </c>
      <c r="H4" s="4" t="s">
        <v>20</v>
      </c>
      <c r="I4" s="4" t="s">
        <v>21</v>
      </c>
      <c r="J4" s="3"/>
    </row>
    <row r="5" spans="2:11" ht="16.5" thickBot="1" x14ac:dyDescent="0.3">
      <c r="B5" s="30" t="s">
        <v>111</v>
      </c>
      <c r="C5" s="31">
        <v>2</v>
      </c>
      <c r="D5" s="31">
        <v>1</v>
      </c>
      <c r="E5" s="31">
        <f>C5*D5</f>
        <v>2</v>
      </c>
      <c r="F5" s="31">
        <v>12</v>
      </c>
      <c r="G5" s="31">
        <f>E5*F5</f>
        <v>24</v>
      </c>
      <c r="H5" s="31">
        <f>G5*0.05</f>
        <v>1.2000000000000002</v>
      </c>
      <c r="I5" s="31">
        <f>G5*0.1</f>
        <v>2.4000000000000004</v>
      </c>
      <c r="J5" s="34">
        <f>(G5*'Labor rates'!$B$12)+(H5*'Labor rates'!$B$11)+(I5*'Labor rates'!$B$13)</f>
        <v>1536.1344000000001</v>
      </c>
    </row>
    <row r="6" spans="2:11" ht="16.5" thickBot="1" x14ac:dyDescent="0.3">
      <c r="B6" s="30" t="s">
        <v>112</v>
      </c>
      <c r="C6" s="31">
        <v>2</v>
      </c>
      <c r="D6" s="31">
        <v>0.25</v>
      </c>
      <c r="E6" s="31">
        <f t="shared" ref="E6:E12" si="0">C6*D6</f>
        <v>0.5</v>
      </c>
      <c r="F6" s="31">
        <v>0</v>
      </c>
      <c r="G6" s="31">
        <f t="shared" ref="G6:G12" si="1">E6*F6</f>
        <v>0</v>
      </c>
      <c r="H6" s="31">
        <f t="shared" ref="H6:H12" si="2">G6*0.05</f>
        <v>0</v>
      </c>
      <c r="I6" s="31">
        <f t="shared" ref="I6:I12" si="3">G6*0.1</f>
        <v>0</v>
      </c>
      <c r="J6" s="35">
        <f>(G6*'Labor rates'!$B$12)+(H6*'Labor rates'!$B$11)+(I6*'Labor rates'!$B$13)</f>
        <v>0</v>
      </c>
    </row>
    <row r="7" spans="2:11" ht="16.5" thickBot="1" x14ac:dyDescent="0.3">
      <c r="B7" s="30" t="s">
        <v>113</v>
      </c>
      <c r="C7" s="31">
        <v>2</v>
      </c>
      <c r="D7" s="31">
        <v>1</v>
      </c>
      <c r="E7" s="31">
        <f t="shared" si="0"/>
        <v>2</v>
      </c>
      <c r="F7" s="31">
        <v>0</v>
      </c>
      <c r="G7" s="31">
        <f t="shared" si="1"/>
        <v>0</v>
      </c>
      <c r="H7" s="31">
        <f t="shared" si="2"/>
        <v>0</v>
      </c>
      <c r="I7" s="31">
        <f t="shared" si="3"/>
        <v>0</v>
      </c>
      <c r="J7" s="35">
        <f>(G7*'Labor rates'!$B$12)+(H7*'Labor rates'!$B$11)+(I7*'Labor rates'!$B$13)</f>
        <v>0</v>
      </c>
    </row>
    <row r="8" spans="2:11" ht="16.5" thickBot="1" x14ac:dyDescent="0.3">
      <c r="B8" s="30" t="s">
        <v>114</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3">
      <c r="B9" s="5" t="s">
        <v>115</v>
      </c>
      <c r="C9" s="31">
        <v>2</v>
      </c>
      <c r="D9" s="31">
        <v>3</v>
      </c>
      <c r="E9" s="31">
        <f t="shared" si="0"/>
        <v>6</v>
      </c>
      <c r="F9" s="31">
        <v>0</v>
      </c>
      <c r="G9" s="31">
        <f t="shared" si="1"/>
        <v>0</v>
      </c>
      <c r="H9" s="31">
        <f t="shared" si="2"/>
        <v>0</v>
      </c>
      <c r="I9" s="31">
        <f t="shared" si="3"/>
        <v>0</v>
      </c>
      <c r="J9" s="35">
        <f>(G9*'Labor rates'!$B$12)+(H9*'Labor rates'!$B$11)+(I9*'Labor rates'!$B$13)</f>
        <v>0</v>
      </c>
    </row>
    <row r="10" spans="2:11" ht="16.5" thickBot="1" x14ac:dyDescent="0.3">
      <c r="B10" s="30" t="s">
        <v>116</v>
      </c>
      <c r="C10" s="31">
        <v>10</v>
      </c>
      <c r="D10" s="31">
        <v>0.25</v>
      </c>
      <c r="E10" s="31">
        <f t="shared" si="0"/>
        <v>2.5</v>
      </c>
      <c r="F10" s="31">
        <v>0</v>
      </c>
      <c r="G10" s="31">
        <f t="shared" si="1"/>
        <v>0</v>
      </c>
      <c r="H10" s="31">
        <f t="shared" si="2"/>
        <v>0</v>
      </c>
      <c r="I10" s="31">
        <f t="shared" si="3"/>
        <v>0</v>
      </c>
      <c r="J10" s="35">
        <f>(G10*'Labor rates'!$B$12)+(H10*'Labor rates'!$B$11)+(I10*'Labor rates'!$B$13)</f>
        <v>0</v>
      </c>
    </row>
    <row r="11" spans="2:11" ht="16.5" thickBot="1" x14ac:dyDescent="0.3">
      <c r="B11" s="30" t="s">
        <v>117</v>
      </c>
      <c r="C11" s="31">
        <v>4</v>
      </c>
      <c r="D11" s="31">
        <v>2</v>
      </c>
      <c r="E11" s="31">
        <f t="shared" si="0"/>
        <v>8</v>
      </c>
      <c r="F11" s="31">
        <v>0</v>
      </c>
      <c r="G11" s="31">
        <f t="shared" si="1"/>
        <v>0</v>
      </c>
      <c r="H11" s="31">
        <f t="shared" si="2"/>
        <v>0</v>
      </c>
      <c r="I11" s="31">
        <f t="shared" si="3"/>
        <v>0</v>
      </c>
      <c r="J11" s="35">
        <f>(G11*'Labor rates'!$B$12)+(H11*'Labor rates'!$B$11)+(I11*'Labor rates'!$B$13)</f>
        <v>0</v>
      </c>
    </row>
    <row r="12" spans="2:11" ht="16.5" thickBot="1" x14ac:dyDescent="0.3">
      <c r="B12" s="30" t="s">
        <v>118</v>
      </c>
      <c r="C12" s="31">
        <v>4</v>
      </c>
      <c r="D12" s="31">
        <v>1</v>
      </c>
      <c r="E12" s="31">
        <f t="shared" si="0"/>
        <v>4</v>
      </c>
      <c r="F12" s="31">
        <v>0</v>
      </c>
      <c r="G12" s="31">
        <f t="shared" si="1"/>
        <v>0</v>
      </c>
      <c r="H12" s="31">
        <f t="shared" si="2"/>
        <v>0</v>
      </c>
      <c r="I12" s="31">
        <f t="shared" si="3"/>
        <v>0</v>
      </c>
      <c r="J12" s="35">
        <f>(G12*'Labor rates'!$B$12)+(H12*'Labor rates'!$B$11)+(I12*'Labor rates'!$B$13)</f>
        <v>0</v>
      </c>
    </row>
    <row r="13" spans="2:11" ht="16.5" thickBot="1" x14ac:dyDescent="0.3">
      <c r="B13" s="32" t="s">
        <v>119</v>
      </c>
      <c r="C13" s="31"/>
      <c r="D13" s="31"/>
      <c r="E13" s="31"/>
      <c r="F13" s="31"/>
      <c r="G13" s="97">
        <f>ROUND(SUM(G5:I12),0)</f>
        <v>28</v>
      </c>
      <c r="H13" s="98"/>
      <c r="I13" s="99"/>
      <c r="J13" s="13">
        <f>ROUND(SUM(J5:J12),-1)</f>
        <v>1540</v>
      </c>
    </row>
    <row r="14" spans="2:11" ht="15.75" x14ac:dyDescent="0.25">
      <c r="B14" s="36" t="s">
        <v>120</v>
      </c>
      <c r="C14" s="37"/>
      <c r="D14" s="37"/>
      <c r="E14" s="37"/>
      <c r="F14" s="37"/>
      <c r="G14" s="16"/>
    </row>
    <row r="15" spans="2:11" ht="37.5" customHeight="1" x14ac:dyDescent="0.25">
      <c r="B15" s="88" t="s">
        <v>121</v>
      </c>
      <c r="C15" s="88"/>
      <c r="D15" s="88"/>
      <c r="E15" s="88"/>
      <c r="F15" s="88"/>
      <c r="G15" s="88"/>
      <c r="H15" s="88"/>
      <c r="I15" s="88"/>
      <c r="J15" s="88"/>
    </row>
    <row r="16" spans="2:11" ht="44.25" customHeight="1" x14ac:dyDescent="0.25">
      <c r="B16" s="88" t="s">
        <v>122</v>
      </c>
      <c r="C16" s="88"/>
      <c r="D16" s="88"/>
      <c r="E16" s="88"/>
      <c r="F16" s="88"/>
      <c r="G16" s="88"/>
      <c r="H16" s="88"/>
      <c r="I16" s="88"/>
      <c r="J16" s="88"/>
      <c r="K16" s="59"/>
    </row>
    <row r="17" spans="2:10" ht="15.75" customHeight="1" x14ac:dyDescent="0.25">
      <c r="B17" s="88" t="s">
        <v>123</v>
      </c>
      <c r="C17" s="88"/>
      <c r="D17" s="88"/>
      <c r="E17" s="88"/>
      <c r="F17" s="88"/>
      <c r="G17" s="88"/>
      <c r="H17" s="88"/>
      <c r="I17" s="88"/>
      <c r="J17" s="88"/>
    </row>
    <row r="18" spans="2:10" ht="28.9" customHeight="1" x14ac:dyDescent="0.25">
      <c r="B18" s="88" t="s">
        <v>124</v>
      </c>
      <c r="C18" s="88"/>
      <c r="D18" s="88"/>
      <c r="E18" s="88"/>
      <c r="F18" s="88"/>
      <c r="G18" s="88"/>
      <c r="H18" s="88"/>
      <c r="I18" s="88"/>
      <c r="J18" s="88"/>
    </row>
    <row r="19" spans="2:10" ht="18.75" x14ac:dyDescent="0.25">
      <c r="B19" s="88" t="s">
        <v>125</v>
      </c>
      <c r="C19" s="88"/>
      <c r="D19" s="88"/>
      <c r="E19" s="88"/>
      <c r="F19" s="88"/>
      <c r="G19" s="88"/>
      <c r="H19" s="88"/>
      <c r="I19" s="88"/>
      <c r="J19" s="88"/>
    </row>
    <row r="20" spans="2:10" x14ac:dyDescent="0.25">
      <c r="B20" s="24"/>
    </row>
  </sheetData>
  <mergeCells count="7">
    <mergeCell ref="B18:J18"/>
    <mergeCell ref="B19:J19"/>
    <mergeCell ref="B2:B4"/>
    <mergeCell ref="G13:I13"/>
    <mergeCell ref="B15:J15"/>
    <mergeCell ref="B16:J16"/>
    <mergeCell ref="B17:J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6830-979F-4D4B-890D-2DC28585E458}">
  <dimension ref="B1:K20"/>
  <sheetViews>
    <sheetView topLeftCell="A8" workbookViewId="0">
      <selection activeCell="G13" sqref="G13:I13"/>
    </sheetView>
  </sheetViews>
  <sheetFormatPr defaultRowHeight="15" x14ac:dyDescent="0.25"/>
  <cols>
    <col min="2" max="2" width="41.85546875" bestFit="1" customWidth="1"/>
  </cols>
  <sheetData>
    <row r="1" spans="2:11" ht="15.75" thickBot="1" x14ac:dyDescent="0.3">
      <c r="B1" s="55" t="s">
        <v>126</v>
      </c>
    </row>
    <row r="2" spans="2:11" x14ac:dyDescent="0.25">
      <c r="B2" s="94" t="s">
        <v>101</v>
      </c>
      <c r="C2" s="1" t="s">
        <v>2</v>
      </c>
      <c r="D2" s="1" t="s">
        <v>3</v>
      </c>
      <c r="E2" s="1" t="s">
        <v>4</v>
      </c>
      <c r="F2" s="1" t="s">
        <v>5</v>
      </c>
      <c r="G2" s="1" t="s">
        <v>6</v>
      </c>
      <c r="H2" s="1" t="s">
        <v>7</v>
      </c>
      <c r="I2" s="1" t="s">
        <v>8</v>
      </c>
      <c r="J2" s="1" t="s">
        <v>9</v>
      </c>
    </row>
    <row r="3" spans="2:11" ht="76.5" x14ac:dyDescent="0.25">
      <c r="B3" s="95"/>
      <c r="C3" s="2" t="s">
        <v>102</v>
      </c>
      <c r="D3" s="2" t="s">
        <v>103</v>
      </c>
      <c r="E3" s="2" t="s">
        <v>104</v>
      </c>
      <c r="F3" s="2" t="s">
        <v>105</v>
      </c>
      <c r="G3" s="2" t="s">
        <v>106</v>
      </c>
      <c r="H3" s="2" t="s">
        <v>107</v>
      </c>
      <c r="I3" s="2" t="s">
        <v>108</v>
      </c>
      <c r="J3" s="2" t="s">
        <v>109</v>
      </c>
    </row>
    <row r="4" spans="2:11" ht="15.75" thickBot="1" x14ac:dyDescent="0.3">
      <c r="B4" s="96"/>
      <c r="C4" s="3"/>
      <c r="D4" s="3"/>
      <c r="E4" s="3"/>
      <c r="F4" s="3"/>
      <c r="G4" s="4" t="s">
        <v>110</v>
      </c>
      <c r="H4" s="4" t="s">
        <v>20</v>
      </c>
      <c r="I4" s="4" t="s">
        <v>21</v>
      </c>
      <c r="J4" s="3"/>
    </row>
    <row r="5" spans="2:11" ht="16.5" thickBot="1" x14ac:dyDescent="0.3">
      <c r="B5" s="30" t="s">
        <v>111</v>
      </c>
      <c r="C5" s="31">
        <v>2</v>
      </c>
      <c r="D5" s="31">
        <v>0</v>
      </c>
      <c r="E5" s="31">
        <f>C5*D5</f>
        <v>0</v>
      </c>
      <c r="F5" s="31">
        <v>0</v>
      </c>
      <c r="G5" s="31">
        <f>E5*F5</f>
        <v>0</v>
      </c>
      <c r="H5" s="31">
        <f>G5*0.05</f>
        <v>0</v>
      </c>
      <c r="I5" s="31">
        <f>G5*0.1</f>
        <v>0</v>
      </c>
      <c r="J5" s="34">
        <f>(G5*'Labor rates'!$B$12)+(H5*'Labor rates'!$B$11)+(I5*'Labor rates'!$B$13)</f>
        <v>0</v>
      </c>
    </row>
    <row r="6" spans="2:11" ht="16.5" thickBot="1" x14ac:dyDescent="0.3">
      <c r="B6" s="30" t="s">
        <v>112</v>
      </c>
      <c r="C6" s="31">
        <v>2</v>
      </c>
      <c r="D6" s="31">
        <v>0.25</v>
      </c>
      <c r="E6" s="31">
        <f t="shared" ref="E6:E12" si="0">C6*D6</f>
        <v>0.5</v>
      </c>
      <c r="F6" s="31">
        <v>0</v>
      </c>
      <c r="G6" s="31">
        <f t="shared" ref="G6:G12" si="1">E6*F6</f>
        <v>0</v>
      </c>
      <c r="H6" s="31">
        <f t="shared" ref="H6:H12" si="2">G6*0.05</f>
        <v>0</v>
      </c>
      <c r="I6" s="31">
        <f t="shared" ref="I6:I12" si="3">G6*0.1</f>
        <v>0</v>
      </c>
      <c r="J6" s="35">
        <f>(G6*'Labor rates'!$B$12)+(H6*'Labor rates'!$B$11)+(I6*'Labor rates'!$B$13)</f>
        <v>0</v>
      </c>
    </row>
    <row r="7" spans="2:11" ht="16.5" thickBot="1" x14ac:dyDescent="0.3">
      <c r="B7" s="30" t="s">
        <v>113</v>
      </c>
      <c r="C7" s="31">
        <v>2</v>
      </c>
      <c r="D7" s="31">
        <v>1</v>
      </c>
      <c r="E7" s="31">
        <f t="shared" si="0"/>
        <v>2</v>
      </c>
      <c r="F7" s="31">
        <v>0</v>
      </c>
      <c r="G7" s="31">
        <f t="shared" si="1"/>
        <v>0</v>
      </c>
      <c r="H7" s="31">
        <f t="shared" si="2"/>
        <v>0</v>
      </c>
      <c r="I7" s="31">
        <f t="shared" si="3"/>
        <v>0</v>
      </c>
      <c r="J7" s="35">
        <f>(G7*'Labor rates'!$B$12)+(H7*'Labor rates'!$B$11)+(I7*'Labor rates'!$B$13)</f>
        <v>0</v>
      </c>
    </row>
    <row r="8" spans="2:11" ht="16.5" thickBot="1" x14ac:dyDescent="0.3">
      <c r="B8" s="30" t="s">
        <v>114</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3">
      <c r="B9" s="5" t="s">
        <v>115</v>
      </c>
      <c r="C9" s="31">
        <v>2</v>
      </c>
      <c r="D9" s="31">
        <v>3</v>
      </c>
      <c r="E9" s="31">
        <f t="shared" si="0"/>
        <v>6</v>
      </c>
      <c r="F9" s="31">
        <v>0</v>
      </c>
      <c r="G9" s="31">
        <f t="shared" si="1"/>
        <v>0</v>
      </c>
      <c r="H9" s="31">
        <f t="shared" si="2"/>
        <v>0</v>
      </c>
      <c r="I9" s="31">
        <f t="shared" si="3"/>
        <v>0</v>
      </c>
      <c r="J9" s="35">
        <f>(G9*'Labor rates'!$B$12)+(H9*'Labor rates'!$B$11)+(I9*'Labor rates'!$B$13)</f>
        <v>0</v>
      </c>
    </row>
    <row r="10" spans="2:11" ht="16.5" thickBot="1" x14ac:dyDescent="0.3">
      <c r="B10" s="30" t="s">
        <v>116</v>
      </c>
      <c r="C10" s="31">
        <v>10</v>
      </c>
      <c r="D10" s="31">
        <v>0.25</v>
      </c>
      <c r="E10" s="31">
        <f t="shared" si="0"/>
        <v>2.5</v>
      </c>
      <c r="F10" s="31">
        <v>0</v>
      </c>
      <c r="G10" s="31">
        <f t="shared" si="1"/>
        <v>0</v>
      </c>
      <c r="H10" s="31">
        <f t="shared" si="2"/>
        <v>0</v>
      </c>
      <c r="I10" s="31">
        <f t="shared" si="3"/>
        <v>0</v>
      </c>
      <c r="J10" s="35">
        <f>(G10*'Labor rates'!$B$12)+(H10*'Labor rates'!$B$11)+(I10*'Labor rates'!$B$13)</f>
        <v>0</v>
      </c>
    </row>
    <row r="11" spans="2:11" ht="16.5" thickBot="1" x14ac:dyDescent="0.3">
      <c r="B11" s="30" t="s">
        <v>117</v>
      </c>
      <c r="C11" s="31">
        <v>4</v>
      </c>
      <c r="D11" s="31">
        <v>2</v>
      </c>
      <c r="E11" s="31">
        <f t="shared" si="0"/>
        <v>8</v>
      </c>
      <c r="F11" s="31">
        <v>0</v>
      </c>
      <c r="G11" s="31">
        <f t="shared" si="1"/>
        <v>0</v>
      </c>
      <c r="H11" s="31">
        <f t="shared" si="2"/>
        <v>0</v>
      </c>
      <c r="I11" s="31">
        <f t="shared" si="3"/>
        <v>0</v>
      </c>
      <c r="J11" s="35">
        <f>(G11*'Labor rates'!$B$12)+(H11*'Labor rates'!$B$11)+(I11*'Labor rates'!$B$13)</f>
        <v>0</v>
      </c>
    </row>
    <row r="12" spans="2:11" ht="16.5" thickBot="1" x14ac:dyDescent="0.3">
      <c r="B12" s="30" t="s">
        <v>118</v>
      </c>
      <c r="C12" s="31">
        <v>4</v>
      </c>
      <c r="D12" s="31">
        <v>1</v>
      </c>
      <c r="E12" s="31">
        <f t="shared" si="0"/>
        <v>4</v>
      </c>
      <c r="F12" s="31">
        <v>0</v>
      </c>
      <c r="G12" s="31">
        <f t="shared" si="1"/>
        <v>0</v>
      </c>
      <c r="H12" s="31">
        <f t="shared" si="2"/>
        <v>0</v>
      </c>
      <c r="I12" s="31">
        <f t="shared" si="3"/>
        <v>0</v>
      </c>
      <c r="J12" s="35">
        <f>(G12*'Labor rates'!$B$12)+(H12*'Labor rates'!$B$11)+(I12*'Labor rates'!$B$13)</f>
        <v>0</v>
      </c>
    </row>
    <row r="13" spans="2:11" ht="16.5" thickBot="1" x14ac:dyDescent="0.3">
      <c r="B13" s="32" t="s">
        <v>119</v>
      </c>
      <c r="C13" s="31"/>
      <c r="D13" s="31"/>
      <c r="E13" s="31"/>
      <c r="F13" s="31"/>
      <c r="G13" s="97">
        <f>ROUND(SUM(G5:I12),0)</f>
        <v>0</v>
      </c>
      <c r="H13" s="98"/>
      <c r="I13" s="99"/>
      <c r="J13" s="13">
        <f>ROUND(SUM(J5:J12),-1)</f>
        <v>0</v>
      </c>
    </row>
    <row r="14" spans="2:11" ht="15.75" x14ac:dyDescent="0.25">
      <c r="B14" s="36" t="s">
        <v>120</v>
      </c>
      <c r="C14" s="37"/>
      <c r="D14" s="37"/>
      <c r="E14" s="37"/>
      <c r="F14" s="37"/>
      <c r="G14" s="16"/>
    </row>
    <row r="15" spans="2:11" ht="45.75" customHeight="1" x14ac:dyDescent="0.25">
      <c r="B15" s="88" t="s">
        <v>121</v>
      </c>
      <c r="C15" s="88"/>
      <c r="D15" s="88"/>
      <c r="E15" s="88"/>
      <c r="F15" s="88"/>
      <c r="G15" s="88"/>
      <c r="H15" s="88"/>
      <c r="I15" s="88"/>
      <c r="J15" s="88"/>
    </row>
    <row r="16" spans="2:11" ht="44.25" customHeight="1" x14ac:dyDescent="0.25">
      <c r="B16" s="88" t="s">
        <v>122</v>
      </c>
      <c r="C16" s="88"/>
      <c r="D16" s="88"/>
      <c r="E16" s="88"/>
      <c r="F16" s="88"/>
      <c r="G16" s="88"/>
      <c r="H16" s="88"/>
      <c r="I16" s="88"/>
      <c r="J16" s="88"/>
      <c r="K16" s="59"/>
    </row>
    <row r="17" spans="2:10" ht="30" customHeight="1" x14ac:dyDescent="0.25">
      <c r="B17" s="88" t="s">
        <v>123</v>
      </c>
      <c r="C17" s="88"/>
      <c r="D17" s="88"/>
      <c r="E17" s="88"/>
      <c r="F17" s="88"/>
      <c r="G17" s="88"/>
      <c r="H17" s="88"/>
      <c r="I17" s="88"/>
      <c r="J17" s="88"/>
    </row>
    <row r="18" spans="2:10" ht="36" customHeight="1" x14ac:dyDescent="0.25">
      <c r="B18" s="88" t="s">
        <v>124</v>
      </c>
      <c r="C18" s="88"/>
      <c r="D18" s="88"/>
      <c r="E18" s="88"/>
      <c r="F18" s="88"/>
      <c r="G18" s="88"/>
      <c r="H18" s="88"/>
      <c r="I18" s="88"/>
      <c r="J18" s="88"/>
    </row>
    <row r="19" spans="2:10" ht="18.75" customHeight="1" x14ac:dyDescent="0.25">
      <c r="B19" s="88" t="s">
        <v>125</v>
      </c>
      <c r="C19" s="88"/>
      <c r="D19" s="88"/>
      <c r="E19" s="88"/>
      <c r="F19" s="88"/>
      <c r="G19" s="88"/>
      <c r="H19" s="88"/>
      <c r="I19" s="88"/>
      <c r="J19" s="88"/>
    </row>
    <row r="20" spans="2:10" x14ac:dyDescent="0.25">
      <c r="B20" s="24"/>
    </row>
  </sheetData>
  <mergeCells count="7">
    <mergeCell ref="B19:J19"/>
    <mergeCell ref="B2:B4"/>
    <mergeCell ref="G13:I13"/>
    <mergeCell ref="B15:J15"/>
    <mergeCell ref="B16:J16"/>
    <mergeCell ref="B17:J17"/>
    <mergeCell ref="B18:J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51AA-5C68-4DA2-BC1C-369EE3AFFD73}">
  <dimension ref="B1:K20"/>
  <sheetViews>
    <sheetView topLeftCell="B1" workbookViewId="0">
      <selection activeCell="J13" sqref="J13"/>
    </sheetView>
  </sheetViews>
  <sheetFormatPr defaultRowHeight="15" x14ac:dyDescent="0.25"/>
  <cols>
    <col min="2" max="2" width="41.85546875" bestFit="1" customWidth="1"/>
  </cols>
  <sheetData>
    <row r="1" spans="2:11" ht="15.75" thickBot="1" x14ac:dyDescent="0.3">
      <c r="B1" s="55" t="s">
        <v>127</v>
      </c>
    </row>
    <row r="2" spans="2:11" x14ac:dyDescent="0.25">
      <c r="B2" s="94" t="s">
        <v>101</v>
      </c>
      <c r="C2" s="1" t="s">
        <v>2</v>
      </c>
      <c r="D2" s="1" t="s">
        <v>3</v>
      </c>
      <c r="E2" s="1" t="s">
        <v>4</v>
      </c>
      <c r="F2" s="1" t="s">
        <v>5</v>
      </c>
      <c r="G2" s="1" t="s">
        <v>6</v>
      </c>
      <c r="H2" s="1" t="s">
        <v>7</v>
      </c>
      <c r="I2" s="1" t="s">
        <v>8</v>
      </c>
      <c r="J2" s="1" t="s">
        <v>9</v>
      </c>
    </row>
    <row r="3" spans="2:11" ht="76.5" x14ac:dyDescent="0.25">
      <c r="B3" s="95"/>
      <c r="C3" s="2" t="s">
        <v>102</v>
      </c>
      <c r="D3" s="2" t="s">
        <v>103</v>
      </c>
      <c r="E3" s="2" t="s">
        <v>104</v>
      </c>
      <c r="F3" s="2" t="s">
        <v>105</v>
      </c>
      <c r="G3" s="2" t="s">
        <v>106</v>
      </c>
      <c r="H3" s="2" t="s">
        <v>107</v>
      </c>
      <c r="I3" s="2" t="s">
        <v>108</v>
      </c>
      <c r="J3" s="2" t="s">
        <v>109</v>
      </c>
    </row>
    <row r="4" spans="2:11" ht="15.75" thickBot="1" x14ac:dyDescent="0.3">
      <c r="B4" s="96"/>
      <c r="C4" s="3"/>
      <c r="D4" s="3"/>
      <c r="E4" s="3"/>
      <c r="F4" s="3"/>
      <c r="G4" s="4" t="s">
        <v>110</v>
      </c>
      <c r="H4" s="4" t="s">
        <v>20</v>
      </c>
      <c r="I4" s="4" t="s">
        <v>21</v>
      </c>
      <c r="J4" s="3"/>
    </row>
    <row r="5" spans="2:11" ht="16.5" thickBot="1" x14ac:dyDescent="0.3">
      <c r="B5" s="30" t="s">
        <v>111</v>
      </c>
      <c r="C5" s="31">
        <v>2</v>
      </c>
      <c r="D5" s="31">
        <v>0</v>
      </c>
      <c r="E5" s="31">
        <f>C5*D5</f>
        <v>0</v>
      </c>
      <c r="F5" s="31">
        <v>0</v>
      </c>
      <c r="G5" s="31">
        <f>E5*F5</f>
        <v>0</v>
      </c>
      <c r="H5" s="31">
        <f>G5*0.05</f>
        <v>0</v>
      </c>
      <c r="I5" s="31">
        <f>G5*0.1</f>
        <v>0</v>
      </c>
      <c r="J5" s="34">
        <f>(G5*'Labor rates'!$B$12)+(H5*'Labor rates'!$B$11)+(I5*'Labor rates'!$B$13)</f>
        <v>0</v>
      </c>
    </row>
    <row r="6" spans="2:11" ht="16.5" thickBot="1" x14ac:dyDescent="0.3">
      <c r="B6" s="30" t="s">
        <v>112</v>
      </c>
      <c r="C6" s="31">
        <v>2</v>
      </c>
      <c r="D6" s="31">
        <v>0.25</v>
      </c>
      <c r="E6" s="31">
        <f t="shared" ref="E6:E12" si="0">C6*D6</f>
        <v>0.5</v>
      </c>
      <c r="F6" s="31">
        <v>12</v>
      </c>
      <c r="G6" s="31">
        <f t="shared" ref="G6:G12" si="1">E6*F6</f>
        <v>6</v>
      </c>
      <c r="H6" s="31">
        <f t="shared" ref="H6:H12" si="2">G6*0.05</f>
        <v>0.30000000000000004</v>
      </c>
      <c r="I6" s="31">
        <f t="shared" ref="I6:I12" si="3">G6*0.1</f>
        <v>0.60000000000000009</v>
      </c>
      <c r="J6" s="35">
        <f>(G6*'Labor rates'!$B$12)+(H6*'Labor rates'!$B$11)+(I6*'Labor rates'!$B$13)</f>
        <v>384.03360000000004</v>
      </c>
    </row>
    <row r="7" spans="2:11" ht="16.5" thickBot="1" x14ac:dyDescent="0.3">
      <c r="B7" s="30" t="s">
        <v>113</v>
      </c>
      <c r="C7" s="31">
        <v>2</v>
      </c>
      <c r="D7" s="31">
        <v>1</v>
      </c>
      <c r="E7" s="31">
        <f t="shared" si="0"/>
        <v>2</v>
      </c>
      <c r="F7" s="31">
        <v>12</v>
      </c>
      <c r="G7" s="31">
        <f t="shared" si="1"/>
        <v>24</v>
      </c>
      <c r="H7" s="31">
        <f t="shared" si="2"/>
        <v>1.2000000000000002</v>
      </c>
      <c r="I7" s="31">
        <f t="shared" si="3"/>
        <v>2.4000000000000004</v>
      </c>
      <c r="J7" s="35">
        <f>(G7*'Labor rates'!$B$12)+(H7*'Labor rates'!$B$11)+(I7*'Labor rates'!$B$13)</f>
        <v>1536.1344000000001</v>
      </c>
    </row>
    <row r="8" spans="2:11" ht="16.5" thickBot="1" x14ac:dyDescent="0.3">
      <c r="B8" s="30" t="s">
        <v>114</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3">
      <c r="B9" s="5" t="s">
        <v>115</v>
      </c>
      <c r="C9" s="31">
        <v>2</v>
      </c>
      <c r="D9" s="31">
        <v>3</v>
      </c>
      <c r="E9" s="31">
        <f t="shared" si="0"/>
        <v>6</v>
      </c>
      <c r="F9" s="31">
        <v>0</v>
      </c>
      <c r="G9" s="31">
        <f t="shared" si="1"/>
        <v>0</v>
      </c>
      <c r="H9" s="31">
        <f t="shared" si="2"/>
        <v>0</v>
      </c>
      <c r="I9" s="31">
        <f t="shared" si="3"/>
        <v>0</v>
      </c>
      <c r="J9" s="35">
        <f>(G9*'Labor rates'!$B$12)+(H9*'Labor rates'!$B$11)+(I9*'Labor rates'!$B$13)</f>
        <v>0</v>
      </c>
    </row>
    <row r="10" spans="2:11" ht="16.5" thickBot="1" x14ac:dyDescent="0.3">
      <c r="B10" s="30" t="s">
        <v>116</v>
      </c>
      <c r="C10" s="31">
        <v>10</v>
      </c>
      <c r="D10" s="31">
        <v>0.25</v>
      </c>
      <c r="E10" s="31">
        <f t="shared" si="0"/>
        <v>2.5</v>
      </c>
      <c r="F10" s="31">
        <v>12</v>
      </c>
      <c r="G10" s="31">
        <f t="shared" si="1"/>
        <v>30</v>
      </c>
      <c r="H10" s="31">
        <f t="shared" si="2"/>
        <v>1.5</v>
      </c>
      <c r="I10" s="31">
        <f t="shared" si="3"/>
        <v>3</v>
      </c>
      <c r="J10" s="35">
        <f>(G10*'Labor rates'!$B$12)+(H10*'Labor rates'!$B$11)+(I10*'Labor rates'!$B$13)</f>
        <v>1920.1680000000001</v>
      </c>
    </row>
    <row r="11" spans="2:11" ht="16.5" thickBot="1" x14ac:dyDescent="0.3">
      <c r="B11" s="30" t="s">
        <v>117</v>
      </c>
      <c r="C11" s="31">
        <v>4</v>
      </c>
      <c r="D11" s="31">
        <v>2</v>
      </c>
      <c r="E11" s="31">
        <f t="shared" si="0"/>
        <v>8</v>
      </c>
      <c r="F11" s="31">
        <v>12</v>
      </c>
      <c r="G11" s="31">
        <f t="shared" si="1"/>
        <v>96</v>
      </c>
      <c r="H11" s="31">
        <f t="shared" si="2"/>
        <v>4.8000000000000007</v>
      </c>
      <c r="I11" s="31">
        <f t="shared" si="3"/>
        <v>9.6000000000000014</v>
      </c>
      <c r="J11" s="35">
        <f>(G11*'Labor rates'!$B$12)+(H11*'Labor rates'!$B$11)+(I11*'Labor rates'!$B$13)</f>
        <v>6144.5376000000006</v>
      </c>
    </row>
    <row r="12" spans="2:11" ht="16.5" thickBot="1" x14ac:dyDescent="0.3">
      <c r="B12" s="30" t="s">
        <v>118</v>
      </c>
      <c r="C12" s="31">
        <v>4</v>
      </c>
      <c r="D12" s="31">
        <v>1</v>
      </c>
      <c r="E12" s="31">
        <f t="shared" si="0"/>
        <v>4</v>
      </c>
      <c r="F12" s="31">
        <v>0</v>
      </c>
      <c r="G12" s="31">
        <f t="shared" si="1"/>
        <v>0</v>
      </c>
      <c r="H12" s="31">
        <f t="shared" si="2"/>
        <v>0</v>
      </c>
      <c r="I12" s="31">
        <f t="shared" si="3"/>
        <v>0</v>
      </c>
      <c r="J12" s="35">
        <f>(G12*'Labor rates'!$B$12)+(H12*'Labor rates'!$B$11)+(I12*'Labor rates'!$B$13)</f>
        <v>0</v>
      </c>
    </row>
    <row r="13" spans="2:11" ht="16.5" thickBot="1" x14ac:dyDescent="0.3">
      <c r="B13" s="32" t="s">
        <v>119</v>
      </c>
      <c r="C13" s="31"/>
      <c r="D13" s="31"/>
      <c r="E13" s="31"/>
      <c r="F13" s="31"/>
      <c r="G13" s="97">
        <f>ROUND(SUM(G5:I12),0)</f>
        <v>179</v>
      </c>
      <c r="H13" s="98"/>
      <c r="I13" s="99"/>
      <c r="J13" s="13">
        <f>ROUND(SUM(J5:J12),-1)</f>
        <v>9980</v>
      </c>
    </row>
    <row r="14" spans="2:11" ht="15.75" x14ac:dyDescent="0.25">
      <c r="B14" s="36" t="s">
        <v>120</v>
      </c>
      <c r="C14" s="37"/>
      <c r="D14" s="37"/>
      <c r="E14" s="37"/>
      <c r="F14" s="37"/>
      <c r="G14" s="16"/>
    </row>
    <row r="15" spans="2:11" ht="36" customHeight="1" x14ac:dyDescent="0.25">
      <c r="B15" s="88" t="s">
        <v>121</v>
      </c>
      <c r="C15" s="88"/>
      <c r="D15" s="88"/>
      <c r="E15" s="88"/>
      <c r="F15" s="88"/>
      <c r="G15" s="88"/>
      <c r="H15" s="88"/>
      <c r="I15" s="88"/>
      <c r="J15" s="88"/>
    </row>
    <row r="16" spans="2:11" ht="45" customHeight="1" x14ac:dyDescent="0.25">
      <c r="B16" s="88" t="s">
        <v>122</v>
      </c>
      <c r="C16" s="88"/>
      <c r="D16" s="88"/>
      <c r="E16" s="88"/>
      <c r="F16" s="88"/>
      <c r="G16" s="88"/>
      <c r="H16" s="88"/>
      <c r="I16" s="88"/>
      <c r="J16" s="88"/>
      <c r="K16" s="59"/>
    </row>
    <row r="17" spans="2:10" ht="35.25" customHeight="1" x14ac:dyDescent="0.25">
      <c r="B17" s="88" t="s">
        <v>123</v>
      </c>
      <c r="C17" s="88"/>
      <c r="D17" s="88"/>
      <c r="E17" s="88"/>
      <c r="F17" s="88"/>
      <c r="G17" s="88"/>
      <c r="H17" s="88"/>
      <c r="I17" s="88"/>
      <c r="J17" s="88"/>
    </row>
    <row r="18" spans="2:10" ht="34.5" customHeight="1" x14ac:dyDescent="0.25">
      <c r="B18" s="88" t="s">
        <v>124</v>
      </c>
      <c r="C18" s="88"/>
      <c r="D18" s="88"/>
      <c r="E18" s="88"/>
      <c r="F18" s="88"/>
      <c r="G18" s="88"/>
      <c r="H18" s="88"/>
      <c r="I18" s="88"/>
      <c r="J18" s="88"/>
    </row>
    <row r="19" spans="2:10" ht="18.75" x14ac:dyDescent="0.25">
      <c r="B19" s="88" t="s">
        <v>125</v>
      </c>
      <c r="C19" s="88"/>
      <c r="D19" s="88"/>
      <c r="E19" s="88"/>
      <c r="F19" s="88"/>
      <c r="G19" s="88"/>
      <c r="H19" s="88"/>
      <c r="I19" s="88"/>
      <c r="J19" s="88"/>
    </row>
    <row r="20" spans="2:10" x14ac:dyDescent="0.25">
      <c r="B20" s="24"/>
    </row>
  </sheetData>
  <mergeCells count="7">
    <mergeCell ref="B19:J19"/>
    <mergeCell ref="B2:B4"/>
    <mergeCell ref="G13:I13"/>
    <mergeCell ref="B15:J15"/>
    <mergeCell ref="B16:J16"/>
    <mergeCell ref="B17:J17"/>
    <mergeCell ref="B18:J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8D957-69C4-4E0F-9B00-0EAFD82D6D4A}">
  <dimension ref="B2:I9"/>
  <sheetViews>
    <sheetView workbookViewId="0">
      <selection activeCell="I9" sqref="I9"/>
    </sheetView>
  </sheetViews>
  <sheetFormatPr defaultRowHeight="15" x14ac:dyDescent="0.25"/>
  <sheetData>
    <row r="2" spans="2:9" ht="15.75" x14ac:dyDescent="0.25">
      <c r="B2" s="46" t="s">
        <v>128</v>
      </c>
      <c r="C2" s="46"/>
      <c r="D2" s="46"/>
      <c r="E2" s="46"/>
      <c r="F2" s="46"/>
      <c r="G2" s="46"/>
      <c r="H2" s="46"/>
      <c r="I2" s="46"/>
    </row>
    <row r="3" spans="2:9" ht="15.75" x14ac:dyDescent="0.25">
      <c r="B3" s="46"/>
      <c r="C3" s="46"/>
      <c r="D3" s="46"/>
      <c r="E3" s="46"/>
      <c r="F3" s="46"/>
      <c r="G3" s="46"/>
      <c r="H3" s="46"/>
      <c r="I3" s="46"/>
    </row>
    <row r="4" spans="2:9" ht="39.75" thickBot="1" x14ac:dyDescent="0.3">
      <c r="B4" s="51" t="s">
        <v>90</v>
      </c>
      <c r="C4" s="52" t="s">
        <v>91</v>
      </c>
      <c r="D4" s="52" t="s">
        <v>92</v>
      </c>
      <c r="E4" s="52" t="s">
        <v>93</v>
      </c>
      <c r="F4" s="52" t="s">
        <v>129</v>
      </c>
      <c r="G4" s="52" t="s">
        <v>95</v>
      </c>
      <c r="H4" s="52" t="s">
        <v>130</v>
      </c>
      <c r="I4" s="52" t="s">
        <v>97</v>
      </c>
    </row>
    <row r="5" spans="2:9" ht="15.75" thickTop="1" x14ac:dyDescent="0.25">
      <c r="B5" s="53">
        <v>1</v>
      </c>
      <c r="C5" s="47">
        <f>SUM('EPA Year 1'!G5:G12)</f>
        <v>24</v>
      </c>
      <c r="D5" s="47">
        <f>SUM('EPA Year 1'!H5:H12)</f>
        <v>1.2000000000000002</v>
      </c>
      <c r="E5" s="47">
        <f>SUM('EPA Year 1'!I5:I12)</f>
        <v>2.4000000000000004</v>
      </c>
      <c r="F5" s="47">
        <f>SUM(C5:E5)</f>
        <v>27.6</v>
      </c>
      <c r="G5" s="48">
        <f>'EPA Year 1'!J13</f>
        <v>1540</v>
      </c>
      <c r="H5" s="48">
        <v>0</v>
      </c>
      <c r="I5" s="48">
        <f>+G5+H5</f>
        <v>1540</v>
      </c>
    </row>
    <row r="6" spans="2:9" x14ac:dyDescent="0.25">
      <c r="B6" s="43">
        <v>2</v>
      </c>
      <c r="C6" s="44">
        <f>SUM('EPA Year 2 '!G5:G12)</f>
        <v>0</v>
      </c>
      <c r="D6" s="44">
        <f>SUM('EPA Year 2 '!H5:H12)</f>
        <v>0</v>
      </c>
      <c r="E6" s="44">
        <f>SUM('EPA Year 2 '!I5:I12)</f>
        <v>0</v>
      </c>
      <c r="F6" s="47">
        <f t="shared" ref="F6:F7" si="0">SUM(C6:E6)</f>
        <v>0</v>
      </c>
      <c r="G6" s="48">
        <f>'EPA Year 2 '!J13</f>
        <v>0</v>
      </c>
      <c r="H6" s="45">
        <v>0</v>
      </c>
      <c r="I6" s="48">
        <f>+G6+H6</f>
        <v>0</v>
      </c>
    </row>
    <row r="7" spans="2:9" ht="15.75" thickBot="1" x14ac:dyDescent="0.3">
      <c r="B7" s="54">
        <v>3</v>
      </c>
      <c r="C7" s="49">
        <f>SUM('EPA Year 3'!G5:G12)</f>
        <v>156</v>
      </c>
      <c r="D7" s="49">
        <f>SUM('EPA Year 3'!H5:H12)</f>
        <v>7.8000000000000007</v>
      </c>
      <c r="E7" s="49">
        <f>SUM('EPA Year 3'!I5:I12)</f>
        <v>15.600000000000001</v>
      </c>
      <c r="F7" s="49">
        <f t="shared" si="0"/>
        <v>179.4</v>
      </c>
      <c r="G7" s="50">
        <f>'EPA Year 3'!J13</f>
        <v>9980</v>
      </c>
      <c r="H7" s="50">
        <v>0</v>
      </c>
      <c r="I7" s="50">
        <f>+G7+H7</f>
        <v>9980</v>
      </c>
    </row>
    <row r="8" spans="2:9" ht="15.75" thickTop="1" x14ac:dyDescent="0.25">
      <c r="B8" s="53" t="s">
        <v>98</v>
      </c>
      <c r="C8" s="47">
        <f>SUM(C5:C7)</f>
        <v>180</v>
      </c>
      <c r="D8" s="47">
        <f t="shared" ref="D8:I8" si="1">SUM(D5:D7)</f>
        <v>9</v>
      </c>
      <c r="E8" s="47">
        <f t="shared" si="1"/>
        <v>18</v>
      </c>
      <c r="F8" s="47">
        <f t="shared" si="1"/>
        <v>207</v>
      </c>
      <c r="G8" s="48">
        <f t="shared" si="1"/>
        <v>11520</v>
      </c>
      <c r="H8" s="48">
        <f t="shared" si="1"/>
        <v>0</v>
      </c>
      <c r="I8" s="48">
        <f t="shared" si="1"/>
        <v>11520</v>
      </c>
    </row>
    <row r="9" spans="2:9" x14ac:dyDescent="0.25">
      <c r="B9" s="43" t="s">
        <v>99</v>
      </c>
      <c r="C9" s="44">
        <f>AVERAGE(C5:C7)</f>
        <v>60</v>
      </c>
      <c r="D9" s="44">
        <f>AVERAGE(D5:D7)</f>
        <v>3</v>
      </c>
      <c r="E9" s="44">
        <f>AVERAGE(E5:E7)</f>
        <v>6</v>
      </c>
      <c r="F9" s="44">
        <f>AVERAGE(F5:F7)</f>
        <v>69</v>
      </c>
      <c r="G9" s="45">
        <f>ROUND(AVERAGE(G5:G7),-1)</f>
        <v>3840</v>
      </c>
      <c r="H9" s="45">
        <f>AVERAGE(H5:H7)</f>
        <v>0</v>
      </c>
      <c r="I9" s="45">
        <f>ROUND(AVERAGE(I5:I7),-2)</f>
        <v>3800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99E-8E40-48E8-875F-CC435AD91318}">
  <dimension ref="A1:K39"/>
  <sheetViews>
    <sheetView topLeftCell="B8" workbookViewId="0">
      <selection activeCell="G7" sqref="G7"/>
    </sheetView>
  </sheetViews>
  <sheetFormatPr defaultRowHeight="15" x14ac:dyDescent="0.25"/>
  <cols>
    <col min="2" max="2" width="23.140625" bestFit="1" customWidth="1"/>
    <col min="3" max="3" width="25.85546875" customWidth="1"/>
    <col min="5" max="5" width="18.42578125" customWidth="1"/>
    <col min="6" max="6" width="23.7109375" customWidth="1"/>
    <col min="8" max="8" width="8.7109375" customWidth="1"/>
    <col min="9" max="9" width="21.85546875" bestFit="1" customWidth="1"/>
    <col min="10" max="10" width="16" customWidth="1"/>
    <col min="11" max="11" width="7.42578125" customWidth="1"/>
  </cols>
  <sheetData>
    <row r="1" spans="1:11" x14ac:dyDescent="0.25">
      <c r="C1" t="s">
        <v>131</v>
      </c>
    </row>
    <row r="2" spans="1:11" ht="15.75" x14ac:dyDescent="0.25">
      <c r="B2" s="25" t="s">
        <v>132</v>
      </c>
      <c r="H2" s="58"/>
      <c r="I2" s="59"/>
      <c r="J2" s="59"/>
      <c r="K2" s="59"/>
    </row>
    <row r="3" spans="1:11" ht="15.75" x14ac:dyDescent="0.25">
      <c r="B3" s="25" t="s">
        <v>133</v>
      </c>
      <c r="C3" s="25" t="s">
        <v>134</v>
      </c>
      <c r="D3" s="25" t="s">
        <v>135</v>
      </c>
      <c r="F3" s="62" t="s">
        <v>136</v>
      </c>
      <c r="G3" s="63" t="s">
        <v>137</v>
      </c>
      <c r="H3" s="59"/>
      <c r="I3" s="58"/>
      <c r="J3" s="58"/>
      <c r="K3" s="58"/>
    </row>
    <row r="4" spans="1:11" ht="15.75" x14ac:dyDescent="0.25">
      <c r="A4" t="s">
        <v>138</v>
      </c>
      <c r="B4" s="26">
        <f>C4*D4</f>
        <v>174.93</v>
      </c>
      <c r="C4" s="26">
        <f>F4</f>
        <v>83.3</v>
      </c>
      <c r="D4">
        <v>2.1</v>
      </c>
      <c r="F4" s="64">
        <v>83.3</v>
      </c>
      <c r="G4" s="65" t="s">
        <v>139</v>
      </c>
      <c r="H4" s="59"/>
      <c r="I4" s="59"/>
      <c r="J4" s="59"/>
      <c r="K4" s="59"/>
    </row>
    <row r="5" spans="1:11" ht="15.75" x14ac:dyDescent="0.25">
      <c r="A5" t="s">
        <v>140</v>
      </c>
      <c r="B5" s="26">
        <f t="shared" ref="B5:B6" si="0">C5*D5</f>
        <v>141.351</v>
      </c>
      <c r="C5" s="26">
        <f>F5</f>
        <v>67.31</v>
      </c>
      <c r="D5">
        <v>2.1</v>
      </c>
      <c r="F5" s="64">
        <v>67.31</v>
      </c>
      <c r="G5" s="65" t="s">
        <v>141</v>
      </c>
      <c r="H5" s="59"/>
      <c r="I5" s="59"/>
      <c r="J5" s="59"/>
      <c r="K5" s="59"/>
    </row>
    <row r="6" spans="1:11" ht="15.75" x14ac:dyDescent="0.25">
      <c r="A6" t="s">
        <v>142</v>
      </c>
      <c r="B6" s="26">
        <f t="shared" si="0"/>
        <v>69.551999999999992</v>
      </c>
      <c r="C6" s="26">
        <f>F6</f>
        <v>33.119999999999997</v>
      </c>
      <c r="D6">
        <v>2.1</v>
      </c>
      <c r="F6" s="64">
        <v>33.119999999999997</v>
      </c>
      <c r="G6" s="65" t="s">
        <v>143</v>
      </c>
      <c r="H6" s="59"/>
      <c r="I6" s="59"/>
      <c r="J6" s="59"/>
      <c r="K6" s="59"/>
    </row>
    <row r="7" spans="1:11" x14ac:dyDescent="0.25">
      <c r="B7" s="24"/>
      <c r="F7" s="65"/>
      <c r="G7" s="65"/>
      <c r="H7" s="59"/>
      <c r="I7" s="59"/>
      <c r="J7" s="59"/>
      <c r="K7" s="59"/>
    </row>
    <row r="8" spans="1:11" x14ac:dyDescent="0.25">
      <c r="F8" s="65"/>
      <c r="G8" s="65"/>
      <c r="H8" s="59"/>
      <c r="I8" s="59"/>
      <c r="J8" s="59"/>
      <c r="K8" s="59"/>
    </row>
    <row r="9" spans="1:11" ht="15.75" x14ac:dyDescent="0.25">
      <c r="B9" s="25" t="s">
        <v>144</v>
      </c>
      <c r="C9" t="s">
        <v>145</v>
      </c>
      <c r="F9" s="65"/>
      <c r="G9" s="65"/>
      <c r="H9" s="59"/>
      <c r="I9" s="58"/>
      <c r="J9" s="59"/>
      <c r="K9" s="59"/>
    </row>
    <row r="10" spans="1:11" ht="15.75" x14ac:dyDescent="0.25">
      <c r="B10" s="25" t="s">
        <v>133</v>
      </c>
      <c r="C10" s="25" t="s">
        <v>134</v>
      </c>
      <c r="D10" s="25" t="s">
        <v>146</v>
      </c>
      <c r="F10" s="66" t="s">
        <v>147</v>
      </c>
      <c r="G10" s="67" t="s">
        <v>148</v>
      </c>
      <c r="H10" s="59"/>
      <c r="I10" s="58"/>
      <c r="J10" s="58"/>
      <c r="K10" s="58"/>
    </row>
    <row r="11" spans="1:11" ht="15.75" x14ac:dyDescent="0.25">
      <c r="A11" t="s">
        <v>138</v>
      </c>
      <c r="B11" s="26">
        <f>C11*D11</f>
        <v>76.912000000000006</v>
      </c>
      <c r="C11" s="26">
        <f t="shared" ref="C11:C13" si="1">F11</f>
        <v>48.07</v>
      </c>
      <c r="D11">
        <v>1.6</v>
      </c>
      <c r="F11" s="64">
        <v>48.07</v>
      </c>
      <c r="G11" s="65" t="s">
        <v>149</v>
      </c>
      <c r="H11" s="59"/>
      <c r="I11" s="59"/>
      <c r="J11" s="59"/>
      <c r="K11" s="59"/>
    </row>
    <row r="12" spans="1:11" ht="15.75" x14ac:dyDescent="0.25">
      <c r="A12" t="s">
        <v>140</v>
      </c>
      <c r="B12" s="26">
        <f t="shared" ref="B12:B13" si="2">C12*D12</f>
        <v>57.072000000000003</v>
      </c>
      <c r="C12" s="26">
        <f t="shared" si="1"/>
        <v>35.67</v>
      </c>
      <c r="D12">
        <v>1.6</v>
      </c>
      <c r="F12" s="64">
        <v>35.67</v>
      </c>
      <c r="G12" s="65" t="s">
        <v>150</v>
      </c>
      <c r="H12" s="59"/>
      <c r="I12" s="59"/>
      <c r="J12" s="59"/>
      <c r="K12" s="59"/>
    </row>
    <row r="13" spans="1:11" ht="15.75" x14ac:dyDescent="0.25">
      <c r="A13" t="s">
        <v>142</v>
      </c>
      <c r="B13" s="26">
        <f t="shared" si="2"/>
        <v>30.880000000000003</v>
      </c>
      <c r="C13" s="26">
        <f t="shared" si="1"/>
        <v>19.3</v>
      </c>
      <c r="D13">
        <v>1.6</v>
      </c>
      <c r="F13" s="64">
        <v>19.3</v>
      </c>
      <c r="G13" s="65" t="s">
        <v>151</v>
      </c>
      <c r="H13" s="59"/>
      <c r="I13" s="59"/>
      <c r="J13" s="59"/>
      <c r="K13" s="59"/>
    </row>
    <row r="14" spans="1:11" x14ac:dyDescent="0.25">
      <c r="B14" s="24"/>
    </row>
    <row r="25" spans="1:3" ht="15.75" x14ac:dyDescent="0.25">
      <c r="A25" s="100"/>
      <c r="B25" s="100"/>
      <c r="C25" s="69"/>
    </row>
    <row r="26" spans="1:3" ht="15.75" x14ac:dyDescent="0.25">
      <c r="A26" s="100"/>
      <c r="B26" s="100"/>
      <c r="C26" s="69"/>
    </row>
    <row r="27" spans="1:3" ht="15.75" x14ac:dyDescent="0.25">
      <c r="A27" s="69"/>
      <c r="B27" s="69"/>
      <c r="C27" s="60"/>
    </row>
    <row r="28" spans="1:3" ht="15.75" x14ac:dyDescent="0.25">
      <c r="A28" s="69"/>
      <c r="B28" s="69"/>
      <c r="C28" s="60"/>
    </row>
    <row r="29" spans="1:3" ht="15.75" x14ac:dyDescent="0.25">
      <c r="A29" s="69"/>
      <c r="B29" s="69"/>
      <c r="C29" s="60"/>
    </row>
    <row r="30" spans="1:3" ht="15.75" x14ac:dyDescent="0.25">
      <c r="A30" s="69"/>
      <c r="B30" s="69"/>
      <c r="C30" s="60"/>
    </row>
    <row r="31" spans="1:3" ht="15.75" x14ac:dyDescent="0.25">
      <c r="A31" s="69"/>
      <c r="B31" s="69"/>
      <c r="C31" s="69"/>
    </row>
    <row r="32" spans="1:3" ht="15.75" x14ac:dyDescent="0.25">
      <c r="A32" s="69"/>
      <c r="B32" s="69"/>
      <c r="C32" s="60"/>
    </row>
    <row r="33" spans="1:3" ht="15.75" x14ac:dyDescent="0.25">
      <c r="A33" s="69"/>
      <c r="B33" s="69"/>
      <c r="C33" s="60"/>
    </row>
    <row r="34" spans="1:3" ht="15.75" x14ac:dyDescent="0.25">
      <c r="A34" s="69"/>
      <c r="B34" s="69"/>
      <c r="C34" s="60"/>
    </row>
    <row r="36" spans="1:3" ht="15.75" x14ac:dyDescent="0.25">
      <c r="A36" s="69"/>
      <c r="B36" s="69"/>
      <c r="C36" s="69"/>
    </row>
    <row r="37" spans="1:3" ht="15.75" x14ac:dyDescent="0.25">
      <c r="A37" s="69"/>
      <c r="B37" s="69"/>
      <c r="C37" s="61"/>
    </row>
    <row r="38" spans="1:3" ht="15.75" x14ac:dyDescent="0.25">
      <c r="A38" s="69"/>
      <c r="B38" s="69"/>
      <c r="C38" s="61"/>
    </row>
    <row r="39" spans="1:3" ht="15.75" x14ac:dyDescent="0.25">
      <c r="A39" s="69"/>
      <c r="B39" s="69"/>
      <c r="C39" s="61"/>
    </row>
  </sheetData>
  <mergeCells count="2">
    <mergeCell ref="A25:A26"/>
    <mergeCell ref="B25:B26"/>
  </mergeCells>
  <hyperlinks>
    <hyperlink ref="G10" r:id="rId1" xr:uid="{D7B22EBB-D57C-4D5E-8092-97E305E51794}"/>
    <hyperlink ref="G3" r:id="rId2" xr:uid="{0708DF66-AD97-4312-B019-CEFDD4B1AA30}"/>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LastSyncTimeStamp="2016-08-25T00:16:07.24Z"/>
</file>

<file path=customXml/item2.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2" ma:contentTypeDescription="Create a new document." ma:contentTypeScope="" ma:versionID="ddce83a1123e3f805a168e7356f0a747">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208e3e8c8670a5f7f6fc510f3ffac5d1"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2024-08-02T17:00:41+00:00</Document_x0020_Creation_x0020_Date>
    <TaxCatchAll xmlns="4ffa91fb-a0ff-4ac5-b2db-65c790d184a4" xsi:nil="true"/>
    <ProjectID xmlns="3541802f-c9a7-4423-ad70-861189f520b0" xsi:nil="true"/>
    <Action_x0020_Type xmlns="3541802f-c9a7-4423-ad70-861189f520b0">Final</Action_x0020_Type>
    <Lead xmlns="3541802f-c9a7-4423-ad70-861189f520b0">
      <UserInfo>
        <DisplayName>Smith, Korbin</DisplayName>
        <AccountId>57</AccountId>
        <AccountType/>
      </UserInfo>
    </Lead>
    <AlternateLead xmlns="3541802f-c9a7-4423-ad70-861189f520b0">
      <UserInfo>
        <DisplayName/>
        <AccountId xsi:nil="true"/>
        <AccountType/>
      </UserInfo>
    </AlternateLead>
    <Review_x0020_Type xmlns="3541802f-c9a7-4423-ad70-861189f520b0">112-TR</Review_x0020_Type>
    <Court_x0020_Order xmlns="3541802f-c9a7-4423-ad70-861189f520b0">true</Court_x0020_Order>
    <DocumentSetDescription xmlns="http://schemas.microsoft.com/sharepoint/v3">Update to the Rubber Tire NESHAP in response to LEAN decision</DocumentSetDescription>
    <Package_x0020_Type xmlns="3541802f-c9a7-4423-ad70-861189f520b0">OMB</Package_x0020_Type>
    <Group xmlns="3541802f-c9a7-4423-ad70-861189f520b0">MMG</Group>
    <SPPDPhase xmlns="3541802f-c9a7-4423-ad70-861189f520b0">4- RL Review</SPPDPhase>
    <Signature_x0020_Date xmlns="3541802f-c9a7-4423-ad70-861189f520b0">2024-11-13T08:00:00+00:00</Signature_x0020_Date>
    <SharedWithUsers xmlns="8cbedb01-7036-4fa4-9d83-78abe0166c2f">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99B8A5-D5C4-4E34-A784-14DA0670D35C}">
  <ds:schemaRefs>
    <ds:schemaRef ds:uri="Microsoft.SharePoint.Taxonomy.ContentTypeSync"/>
  </ds:schemaRefs>
</ds:datastoreItem>
</file>

<file path=customXml/itemProps2.xml><?xml version="1.0" encoding="utf-8"?>
<ds:datastoreItem xmlns:ds="http://schemas.openxmlformats.org/officeDocument/2006/customXml" ds:itemID="{D9755955-F84A-4020-96A7-00E496FBB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1ECB64-2818-474D-B601-0CC5EEA217B3}">
  <ds:schemaRefs>
    <ds:schemaRef ds:uri="http://schemas.microsoft.com/office/2006/documentManagement/types"/>
    <ds:schemaRef ds:uri="4ffa91fb-a0ff-4ac5-b2db-65c790d184a4"/>
    <ds:schemaRef ds:uri="http://www.w3.org/XML/1998/namespace"/>
    <ds:schemaRef ds:uri="http://schemas.microsoft.com/sharepoint.v3"/>
    <ds:schemaRef ds:uri="http://purl.org/dc/elements/1.1/"/>
    <ds:schemaRef ds:uri="e73a0eb4-f009-4996-8d70-818a1ea575d2"/>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84b93979-4b3a-4fc4-978c-c76ea1bd5b1f"/>
    <ds:schemaRef ds:uri="http://schemas.microsoft.com/sharepoint/v3/fields"/>
    <ds:schemaRef ds:uri="http://schemas.microsoft.com/sharepoint/v3"/>
    <ds:schemaRef ds:uri="3541802f-c9a7-4423-ad70-861189f520b0"/>
    <ds:schemaRef ds:uri="8cbedb01-7036-4fa4-9d83-78abe0166c2f"/>
  </ds:schemaRefs>
</ds:datastoreItem>
</file>

<file path=customXml/itemProps4.xml><?xml version="1.0" encoding="utf-8"?>
<ds:datastoreItem xmlns:ds="http://schemas.openxmlformats.org/officeDocument/2006/customXml" ds:itemID="{FD7E4C41-B2E3-4C61-8063-FD93C30092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Resp. Year 1</vt:lpstr>
      <vt:lpstr>Resp. Year 2</vt:lpstr>
      <vt:lpstr>Resp. Year 3</vt:lpstr>
      <vt:lpstr>Resp. Summary</vt:lpstr>
      <vt:lpstr>EPA Year 1</vt:lpstr>
      <vt:lpstr>EPA Year 2 </vt:lpstr>
      <vt:lpstr>EPA Year 3</vt:lpstr>
      <vt:lpstr>EPA Summary</vt:lpstr>
      <vt:lpstr>Labor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Palmer</dc:creator>
  <cp:keywords/>
  <dc:description/>
  <cp:lastModifiedBy>Kerwin, Courtney</cp:lastModifiedBy>
  <cp:revision/>
  <dcterms:created xsi:type="dcterms:W3CDTF">2023-05-03T16:30:31Z</dcterms:created>
  <dcterms:modified xsi:type="dcterms:W3CDTF">2025-03-01T01:52:35Z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_docset_NoMedatataSyncRequired">
    <vt:lpwstr>False</vt:lpwstr>
  </property>
  <property fmtid="{D5CDD505-2E9C-101B-9397-08002B2CF9AE}" pid="10" name="Order">
    <vt:r8>526500</vt:r8>
  </property>
  <property fmtid="{D5CDD505-2E9C-101B-9397-08002B2CF9AE}" pid="11" name="ReviewPhase">
    <vt:lpwstr/>
  </property>
  <property fmtid="{D5CDD505-2E9C-101B-9397-08002B2CF9AE}" pid="12" name="Archive">
    <vt:lpwstr/>
  </property>
  <property fmtid="{D5CDD505-2E9C-101B-9397-08002B2CF9AE}" pid="13" name="xd_Signature">
    <vt:bool>false</vt:bool>
  </property>
  <property fmtid="{D5CDD505-2E9C-101B-9397-08002B2CF9AE}" pid="14" name="xd_ProgID">
    <vt:lpwstr/>
  </property>
  <property fmtid="{D5CDD505-2E9C-101B-9397-08002B2CF9AE}" pid="15" name="TDST_testing">
    <vt:lpwstr/>
  </property>
  <property fmtid="{D5CDD505-2E9C-101B-9397-08002B2CF9AE}" pid="16" name="_SourceUrl">
    <vt:lpwstr/>
  </property>
  <property fmtid="{D5CDD505-2E9C-101B-9397-08002B2CF9AE}" pid="17" name="_SharedFileIndex">
    <vt:lpwstr/>
  </property>
  <property fmtid="{D5CDD505-2E9C-101B-9397-08002B2CF9AE}" pid="18" name="CTReviewNeeds">
    <vt:lpwstr/>
  </property>
  <property fmtid="{D5CDD505-2E9C-101B-9397-08002B2CF9AE}" pid="19" name="ComplianceAssetId">
    <vt:lpwstr/>
  </property>
  <property fmtid="{D5CDD505-2E9C-101B-9397-08002B2CF9AE}" pid="20" name="TemplateUrl">
    <vt:lpwstr/>
  </property>
  <property fmtid="{D5CDD505-2E9C-101B-9397-08002B2CF9AE}" pid="21" name="FileVersion">
    <vt:lpwstr/>
  </property>
  <property fmtid="{D5CDD505-2E9C-101B-9397-08002B2CF9AE}" pid="22" name="TriggerFlowInfo">
    <vt:lpwstr/>
  </property>
  <property fmtid="{D5CDD505-2E9C-101B-9397-08002B2CF9AE}" pid="23" name="PreviousPhase">
    <vt:lpwstr/>
  </property>
</Properties>
</file>