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37 WWD Servicing/2024/01 Renewal/05 ROCIS Submittal/"/>
    </mc:Choice>
  </mc:AlternateContent>
  <xr:revisionPtr revIDLastSave="205" documentId="8_{2AC39A26-4193-4E0B-98E1-235E780947E7}" xr6:coauthVersionLast="47" xr6:coauthVersionMax="47" xr10:uidLastSave="{DC2B6600-AA78-4A72-B5DD-179E62D4431B}"/>
  <bookViews>
    <workbookView xWindow="57480" yWindow="-120" windowWidth="29040" windowHeight="15720" tabRatio="857" xr2:uid="{00000000-000D-0000-FFFF-FFFF00000000}"/>
  </bookViews>
  <sheets>
    <sheet name="12 BH Collection" sheetId="4" r:id="rId1"/>
    <sheet name="12 Not Inc in BH" sheetId="8" r:id="rId2"/>
    <sheet name="12 Est Prof Wage Rate" sheetId="11" r:id="rId3"/>
    <sheet name="14 Ann Cost to Fed Gov Est" sheetId="10" r:id="rId4"/>
  </sheets>
  <definedNames>
    <definedName name="_xlnm.Print_Area" localSheetId="0">'12 BH Collection'!$A$23:$K$46</definedName>
    <definedName name="_xlnm.Print_Area" localSheetId="2">'12 Est Prof Wage Rate'!$A$1:$J$29</definedName>
    <definedName name="_xlnm.Print_Area" localSheetId="1">'12 Not Inc in BH'!$A$16:$K$29</definedName>
    <definedName name="_xlnm.Print_Area" localSheetId="3">'14 Ann Cost to Fed Gov Est'!$A$22:$K$34</definedName>
    <definedName name="_xlnm.Print_Titles" localSheetId="0">'12 BH Collection'!$1:$17</definedName>
    <definedName name="_xlnm.Print_Titles" localSheetId="2">'12 Est Prof Wage Rate'!$1:$29</definedName>
    <definedName name="_xlnm.Print_Titles" localSheetId="1">'12 Not Inc in BH'!$1:$15</definedName>
    <definedName name="_xlnm.Print_Titles" localSheetId="3">'14 Ann Cost to Fed Gov Est'!$1:$21</definedName>
    <definedName name="Z_15C0669A_31B7_4E8C_B264_C157DFCC7314_.wvu.PrintArea" localSheetId="0" hidden="1">'12 BH Collection'!$A$1:$K$31</definedName>
    <definedName name="Z_15C0669A_31B7_4E8C_B264_C157DFCC7314_.wvu.PrintArea" localSheetId="2" hidden="1">'12 Est Prof Wage Rate'!$A$1:$L$29</definedName>
    <definedName name="Z_15C0669A_31B7_4E8C_B264_C157DFCC7314_.wvu.PrintArea" localSheetId="1" hidden="1">'12 Not Inc in BH'!$A$1:$K$15</definedName>
    <definedName name="Z_15C0669A_31B7_4E8C_B264_C157DFCC7314_.wvu.PrintTitles" localSheetId="0" hidden="1">'12 BH Collection'!$1:$17</definedName>
    <definedName name="Z_15C0669A_31B7_4E8C_B264_C157DFCC7314_.wvu.PrintTitles" localSheetId="2" hidden="1">'12 Est Prof Wage Rate'!$1:$29</definedName>
    <definedName name="Z_15C0669A_31B7_4E8C_B264_C157DFCC7314_.wvu.PrintTitles" localSheetId="1" hidden="1">'12 Not Inc in BH'!$1:$15</definedName>
    <definedName name="Z_37AA95CC_33E3_448E_A246_6D7C1E55B132_.wvu.PrintArea" localSheetId="0" hidden="1">'12 BH Collection'!$A$1:$K$31</definedName>
    <definedName name="Z_37AA95CC_33E3_448E_A246_6D7C1E55B132_.wvu.PrintArea" localSheetId="2" hidden="1">'12 Est Prof Wage Rate'!$A$1:$L$29</definedName>
    <definedName name="Z_37AA95CC_33E3_448E_A246_6D7C1E55B132_.wvu.PrintArea" localSheetId="1" hidden="1">'12 Not Inc in BH'!$A$1:$K$15</definedName>
    <definedName name="Z_50551261_C85F_41F5_AFE5_A65BD7C7846A_.wvu.PrintArea" localSheetId="0" hidden="1">'12 BH Collection'!$A$1:$K$31</definedName>
    <definedName name="Z_50551261_C85F_41F5_AFE5_A65BD7C7846A_.wvu.PrintArea" localSheetId="2" hidden="1">'12 Est Prof Wage Rate'!$A$1:$L$29</definedName>
    <definedName name="Z_50551261_C85F_41F5_AFE5_A65BD7C7846A_.wvu.PrintArea" localSheetId="1" hidden="1">'12 Not Inc in BH'!$A$1:$K$15</definedName>
    <definedName name="Z_50551261_C85F_41F5_AFE5_A65BD7C7846A_.wvu.PrintTitles" localSheetId="0" hidden="1">'12 BH Collection'!$1:$17</definedName>
    <definedName name="Z_50551261_C85F_41F5_AFE5_A65BD7C7846A_.wvu.PrintTitles" localSheetId="2" hidden="1">'12 Est Prof Wage Rate'!$1:$29</definedName>
    <definedName name="Z_50551261_C85F_41F5_AFE5_A65BD7C7846A_.wvu.PrintTitles" localSheetId="1" hidden="1">'12 Not Inc in BH'!$1:$15</definedName>
    <definedName name="Z_6AFC65E8_BA66_4C26_93D4_B10CF5B31ABD_.wvu.PrintArea" localSheetId="0" hidden="1">'12 BH Collection'!$A$1:$K$31</definedName>
    <definedName name="Z_6AFC65E8_BA66_4C26_93D4_B10CF5B31ABD_.wvu.PrintArea" localSheetId="2" hidden="1">'12 Est Prof Wage Rate'!$A$1:$L$29</definedName>
    <definedName name="Z_6AFC65E8_BA66_4C26_93D4_B10CF5B31ABD_.wvu.PrintArea" localSheetId="1" hidden="1">'12 Not Inc in BH'!$A$1:$K$15</definedName>
    <definedName name="Z_6AFC65E8_BA66_4C26_93D4_B10CF5B31ABD_.wvu.PrintTitles" localSheetId="0" hidden="1">'12 BH Collection'!$1:$17</definedName>
    <definedName name="Z_6AFC65E8_BA66_4C26_93D4_B10CF5B31ABD_.wvu.PrintTitles" localSheetId="2" hidden="1">'12 Est Prof Wage Rate'!$1:$29</definedName>
    <definedName name="Z_6AFC65E8_BA66_4C26_93D4_B10CF5B31ABD_.wvu.PrintTitles" localSheetId="1" hidden="1">'12 Not Inc in BH'!$1:$15</definedName>
    <definedName name="Z_6AFC65E8_BA66_4C26_93D4_B10CF5B31ABD_.wvu.Rows" localSheetId="0" hidden="1">'12 BH Collection'!#REF!</definedName>
    <definedName name="Z_6AFC65E8_BA66_4C26_93D4_B10CF5B31ABD_.wvu.Rows" localSheetId="2" hidden="1">'12 Est Prof Wage Rate'!#REF!</definedName>
    <definedName name="Z_6AFC65E8_BA66_4C26_93D4_B10CF5B31ABD_.wvu.Rows" localSheetId="1" hidden="1">'12 Not Inc in BH'!#REF!</definedName>
    <definedName name="Z_6D408708_B60D_4677_A8AE_FDB2202DA023_.wvu.PrintArea" localSheetId="0" hidden="1">'12 BH Collection'!$A$1:$K$31</definedName>
    <definedName name="Z_6D408708_B60D_4677_A8AE_FDB2202DA023_.wvu.PrintArea" localSheetId="2" hidden="1">'12 Est Prof Wage Rate'!$A$1:$L$29</definedName>
    <definedName name="Z_6D408708_B60D_4677_A8AE_FDB2202DA023_.wvu.PrintArea" localSheetId="1" hidden="1">'12 Not Inc in BH'!$A$1:$K$15</definedName>
    <definedName name="Z_6D408708_B60D_4677_A8AE_FDB2202DA023_.wvu.PrintTitles" localSheetId="0" hidden="1">'12 BH Collection'!$1:$17</definedName>
    <definedName name="Z_6D408708_B60D_4677_A8AE_FDB2202DA023_.wvu.PrintTitles" localSheetId="2" hidden="1">'12 Est Prof Wage Rate'!$1:$29</definedName>
    <definedName name="Z_6D408708_B60D_4677_A8AE_FDB2202DA023_.wvu.PrintTitles" localSheetId="1" hidden="1">'12 Not Inc in BH'!$1:$15</definedName>
    <definedName name="Z_6D408708_B60D_4677_A8AE_FDB2202DA023_.wvu.Rows" localSheetId="0" hidden="1">'12 BH Collection'!#REF!</definedName>
    <definedName name="Z_6D408708_B60D_4677_A8AE_FDB2202DA023_.wvu.Rows" localSheetId="2" hidden="1">'12 Est Prof Wage Rate'!#REF!</definedName>
    <definedName name="Z_6D408708_B60D_4677_A8AE_FDB2202DA023_.wvu.Rows" localSheetId="1" hidden="1">'12 Not Inc in BH'!#REF!</definedName>
    <definedName name="Z_6D91BC3E_AAD1_45FF_B665_9358F89A956A_.wvu.PrintArea" localSheetId="0" hidden="1">'12 BH Collection'!$A$1:$K$31</definedName>
    <definedName name="Z_6D91BC3E_AAD1_45FF_B665_9358F89A956A_.wvu.PrintArea" localSheetId="2" hidden="1">'12 Est Prof Wage Rate'!$A$1:$L$29</definedName>
    <definedName name="Z_6D91BC3E_AAD1_45FF_B665_9358F89A956A_.wvu.PrintArea" localSheetId="1" hidden="1">'12 Not Inc in BH'!$A$1:$K$15</definedName>
    <definedName name="Z_6D91BC3E_AAD1_45FF_B665_9358F89A956A_.wvu.PrintTitles" localSheetId="0" hidden="1">'12 BH Collection'!$1:$17</definedName>
    <definedName name="Z_6D91BC3E_AAD1_45FF_B665_9358F89A956A_.wvu.PrintTitles" localSheetId="2" hidden="1">'12 Est Prof Wage Rate'!$1:$29</definedName>
    <definedName name="Z_6D91BC3E_AAD1_45FF_B665_9358F89A956A_.wvu.PrintTitles" localSheetId="1" hidden="1">'12 Not Inc in BH'!$1:$15</definedName>
    <definedName name="Z_6D91BC3E_AAD1_45FF_B665_9358F89A956A_.wvu.Rows" localSheetId="0" hidden="1">'12 BH Collection'!#REF!</definedName>
    <definedName name="Z_6D91BC3E_AAD1_45FF_B665_9358F89A956A_.wvu.Rows" localSheetId="2" hidden="1">'12 Est Prof Wage Rate'!#REF!</definedName>
    <definedName name="Z_6D91BC3E_AAD1_45FF_B665_9358F89A956A_.wvu.Rows" localSheetId="1" hidden="1">'12 Not Inc in BH'!#REF!</definedName>
    <definedName name="Z_824B90F9_415C_4796_9E3D_A1CDA185FF5F_.wvu.PrintArea" localSheetId="0" hidden="1">'12 BH Collection'!$A$1:$K$31</definedName>
    <definedName name="Z_824B90F9_415C_4796_9E3D_A1CDA185FF5F_.wvu.PrintArea" localSheetId="2" hidden="1">'12 Est Prof Wage Rate'!$A$1:$L$29</definedName>
    <definedName name="Z_824B90F9_415C_4796_9E3D_A1CDA185FF5F_.wvu.PrintArea" localSheetId="1" hidden="1">'12 Not Inc in BH'!$A$1:$K$15</definedName>
    <definedName name="Z_824B90F9_415C_4796_9E3D_A1CDA185FF5F_.wvu.PrintTitles" localSheetId="0" hidden="1">'12 BH Collection'!$1:$17</definedName>
    <definedName name="Z_824B90F9_415C_4796_9E3D_A1CDA185FF5F_.wvu.PrintTitles" localSheetId="2" hidden="1">'12 Est Prof Wage Rate'!$1:$29</definedName>
    <definedName name="Z_824B90F9_415C_4796_9E3D_A1CDA185FF5F_.wvu.PrintTitles" localSheetId="1" hidden="1">'12 Not Inc in BH'!$1:$15</definedName>
    <definedName name="Z_824B90F9_415C_4796_9E3D_A1CDA185FF5F_.wvu.Rows" localSheetId="0" hidden="1">'12 BH Collection'!#REF!</definedName>
    <definedName name="Z_824B90F9_415C_4796_9E3D_A1CDA185FF5F_.wvu.Rows" localSheetId="2" hidden="1">'12 Est Prof Wage Rate'!#REF!</definedName>
    <definedName name="Z_824B90F9_415C_4796_9E3D_A1CDA185FF5F_.wvu.Rows" localSheetId="1" hidden="1">'12 Not Inc in BH'!#REF!</definedName>
    <definedName name="Z_9C915AD1_207C_4784_8563_74210CE5FEE1_.wvu.PrintArea" localSheetId="0" hidden="1">'12 BH Collection'!$A$1:$K$31</definedName>
    <definedName name="Z_9C915AD1_207C_4784_8563_74210CE5FEE1_.wvu.PrintArea" localSheetId="2" hidden="1">'12 Est Prof Wage Rate'!$A$1:$L$29</definedName>
    <definedName name="Z_9C915AD1_207C_4784_8563_74210CE5FEE1_.wvu.PrintArea" localSheetId="1" hidden="1">'12 Not Inc in BH'!$A$1:$K$15</definedName>
    <definedName name="Z_9C915AD1_207C_4784_8563_74210CE5FEE1_.wvu.PrintTitles" localSheetId="0" hidden="1">'12 BH Collection'!$1:$17</definedName>
    <definedName name="Z_9C915AD1_207C_4784_8563_74210CE5FEE1_.wvu.PrintTitles" localSheetId="2" hidden="1">'12 Est Prof Wage Rate'!$1:$29</definedName>
    <definedName name="Z_9C915AD1_207C_4784_8563_74210CE5FEE1_.wvu.PrintTitles" localSheetId="1" hidden="1">'12 Not Inc in BH'!$1:$15</definedName>
    <definedName name="Z_9C915AD1_207C_4784_8563_74210CE5FEE1_.wvu.Rows" localSheetId="0" hidden="1">'12 BH Collection'!#REF!</definedName>
    <definedName name="Z_9C915AD1_207C_4784_8563_74210CE5FEE1_.wvu.Rows" localSheetId="2" hidden="1">'12 Est Prof Wage Rate'!#REF!</definedName>
    <definedName name="Z_9C915AD1_207C_4784_8563_74210CE5FEE1_.wvu.Rows" localSheetId="1" hidden="1">'12 Not Inc in BH'!#REF!</definedName>
    <definedName name="Z_B1FFA0E4_DD65_453A_A78C_020A45C50C30_.wvu.PrintArea" localSheetId="0" hidden="1">'12 BH Collection'!$A$1:$K$31</definedName>
    <definedName name="Z_B1FFA0E4_DD65_453A_A78C_020A45C50C30_.wvu.PrintArea" localSheetId="2" hidden="1">'12 Est Prof Wage Rate'!$A$1:$L$29</definedName>
    <definedName name="Z_B1FFA0E4_DD65_453A_A78C_020A45C50C30_.wvu.PrintArea" localSheetId="1" hidden="1">'12 Not Inc in BH'!$A$1:$K$15</definedName>
    <definedName name="Z_BE69EC80_9217_49AB_A7C2_EDB5A6CB45B8_.wvu.PrintArea" localSheetId="0" hidden="1">'12 BH Collection'!$A$1:$K$31</definedName>
    <definedName name="Z_BE69EC80_9217_49AB_A7C2_EDB5A6CB45B8_.wvu.PrintArea" localSheetId="2" hidden="1">'12 Est Prof Wage Rate'!$A$1:$L$29</definedName>
    <definedName name="Z_BE69EC80_9217_49AB_A7C2_EDB5A6CB45B8_.wvu.PrintArea" localSheetId="1" hidden="1">'12 Not Inc in BH'!$A$1:$K$15</definedName>
    <definedName name="Z_BE69EC80_9217_49AB_A7C2_EDB5A6CB45B8_.wvu.PrintTitles" localSheetId="0" hidden="1">'12 BH Collection'!$1:$17</definedName>
    <definedName name="Z_BE69EC80_9217_49AB_A7C2_EDB5A6CB45B8_.wvu.PrintTitles" localSheetId="2" hidden="1">'12 Est Prof Wage Rate'!$1:$29</definedName>
    <definedName name="Z_BE69EC80_9217_49AB_A7C2_EDB5A6CB45B8_.wvu.PrintTitles" localSheetId="1" hidden="1">'12 Not Inc in BH'!$1:$15</definedName>
    <definedName name="Z_BE69EC80_9217_49AB_A7C2_EDB5A6CB45B8_.wvu.Rows" localSheetId="0" hidden="1">'12 BH Collection'!#REF!</definedName>
    <definedName name="Z_BE69EC80_9217_49AB_A7C2_EDB5A6CB45B8_.wvu.Rows" localSheetId="2" hidden="1">'12 Est Prof Wage Rate'!#REF!</definedName>
    <definedName name="Z_BE69EC80_9217_49AB_A7C2_EDB5A6CB45B8_.wvu.Rows" localSheetId="1" hidden="1">'12 Not Inc in BH'!#REF!</definedName>
    <definedName name="Z_E59731A6_E487_4216_B709_360885DF0B67_.wvu.PrintArea" localSheetId="0" hidden="1">'12 BH Collection'!$A$1:$K$31</definedName>
    <definedName name="Z_E59731A6_E487_4216_B709_360885DF0B67_.wvu.PrintArea" localSheetId="2" hidden="1">'12 Est Prof Wage Rate'!$A$1:$L$29</definedName>
    <definedName name="Z_E59731A6_E487_4216_B709_360885DF0B67_.wvu.PrintArea" localSheetId="1" hidden="1">'12 Not Inc in BH'!$A$1:$K$15</definedName>
    <definedName name="Z_E59731A6_E487_4216_B709_360885DF0B67_.wvu.PrintTitles" localSheetId="0" hidden="1">'12 BH Collection'!$1:$17</definedName>
    <definedName name="Z_E59731A6_E487_4216_B709_360885DF0B67_.wvu.PrintTitles" localSheetId="2" hidden="1">'12 Est Prof Wage Rate'!$1:$29</definedName>
    <definedName name="Z_E59731A6_E487_4216_B709_360885DF0B67_.wvu.PrintTitles" localSheetId="1" hidden="1">'12 Not Inc in BH'!$1:$15</definedName>
    <definedName name="Z_F24F5730_C53C_4042_AFE4_F4859FDE2519_.wvu.PrintArea" localSheetId="0" hidden="1">'12 BH Collection'!$A$1:$K$31</definedName>
    <definedName name="Z_F24F5730_C53C_4042_AFE4_F4859FDE2519_.wvu.PrintArea" localSheetId="2" hidden="1">'12 Est Prof Wage Rate'!$A$1:$L$29</definedName>
    <definedName name="Z_F24F5730_C53C_4042_AFE4_F4859FDE2519_.wvu.PrintArea" localSheetId="1" hidden="1">'12 Not Inc in BH'!$A$1:$K$15</definedName>
    <definedName name="Z_F24F5730_C53C_4042_AFE4_F4859FDE2519_.wvu.PrintTitles" localSheetId="0" hidden="1">'12 BH Collection'!$1:$17</definedName>
    <definedName name="Z_F24F5730_C53C_4042_AFE4_F4859FDE2519_.wvu.PrintTitles" localSheetId="2" hidden="1">'12 Est Prof Wage Rate'!$1:$29</definedName>
    <definedName name="Z_F24F5730_C53C_4042_AFE4_F4859FDE2519_.wvu.PrintTitles" localSheetId="1" hidden="1">'12 Not Inc in BH'!$1:$15</definedName>
  </definedNames>
  <calcPr calcId="191028"/>
  <customWorkbookViews>
    <customWorkbookView name="Solano, Alexis - RD, Washington, DC - Personal View" guid="{6AFC65E8-BA66-4C26-93D4-B10CF5B31ABD}" mergeInterval="0" personalView="1" maximized="1" xWindow="-9" yWindow="-9" windowWidth="1938" windowHeight="1048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Bennett, Pamela - RD, Washington, DC - Personal View" guid="{BE69EC80-9217-49AB-A7C2-EDB5A6CB45B8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8" l="1"/>
  <c r="K50" i="4"/>
  <c r="K49" i="4"/>
  <c r="K48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1" i="4"/>
  <c r="K20" i="4"/>
  <c r="K19" i="4"/>
  <c r="G28" i="11"/>
  <c r="G27" i="11"/>
  <c r="G26" i="11"/>
  <c r="G25" i="11"/>
  <c r="G50" i="4"/>
  <c r="I50" i="4" s="1"/>
  <c r="G48" i="4"/>
  <c r="I48" i="4" s="1"/>
  <c r="G49" i="4"/>
  <c r="I49" i="4" s="1"/>
  <c r="I34" i="10" l="1"/>
  <c r="I24" i="10"/>
  <c r="K24" i="10" s="1"/>
  <c r="I23" i="10"/>
  <c r="H20" i="10" l="1"/>
  <c r="I9" i="8"/>
  <c r="H9" i="8"/>
  <c r="G9" i="8"/>
  <c r="F9" i="8"/>
  <c r="E9" i="8"/>
  <c r="D9" i="8"/>
  <c r="C9" i="8"/>
  <c r="J9" i="8" l="1"/>
  <c r="E23" i="10"/>
  <c r="F23" i="10" s="1"/>
  <c r="G23" i="10" s="1"/>
  <c r="J10" i="4"/>
  <c r="E41" i="4" l="1"/>
  <c r="G41" i="4" s="1"/>
  <c r="I41" i="4" s="1"/>
  <c r="E33" i="4"/>
  <c r="G33" i="4" s="1"/>
  <c r="I33" i="4" s="1"/>
  <c r="E25" i="4"/>
  <c r="G25" i="4" s="1"/>
  <c r="I25" i="4" s="1"/>
  <c r="E39" i="4"/>
  <c r="G39" i="4" s="1"/>
  <c r="I39" i="4" s="1"/>
  <c r="E31" i="4"/>
  <c r="G31" i="4" s="1"/>
  <c r="I31" i="4" s="1"/>
  <c r="E40" i="4"/>
  <c r="G40" i="4" s="1"/>
  <c r="I40" i="4" s="1"/>
  <c r="E32" i="4"/>
  <c r="G32" i="4" s="1"/>
  <c r="I32" i="4" s="1"/>
  <c r="E24" i="4"/>
  <c r="G24" i="4" s="1"/>
  <c r="I24" i="4" s="1"/>
  <c r="E23" i="4"/>
  <c r="G23" i="4" s="1"/>
  <c r="I23" i="4" s="1"/>
  <c r="E46" i="4"/>
  <c r="G46" i="4" s="1"/>
  <c r="I46" i="4" s="1"/>
  <c r="E38" i="4"/>
  <c r="G38" i="4" s="1"/>
  <c r="I38" i="4" s="1"/>
  <c r="E45" i="4"/>
  <c r="G45" i="4" s="1"/>
  <c r="I45" i="4" s="1"/>
  <c r="E37" i="4"/>
  <c r="G37" i="4" s="1"/>
  <c r="I37" i="4" s="1"/>
  <c r="E29" i="4"/>
  <c r="G29" i="4" s="1"/>
  <c r="I29" i="4" s="1"/>
  <c r="E43" i="4"/>
  <c r="G43" i="4" s="1"/>
  <c r="I43" i="4" s="1"/>
  <c r="E42" i="4"/>
  <c r="G42" i="4" s="1"/>
  <c r="I42" i="4" s="1"/>
  <c r="E34" i="4"/>
  <c r="G34" i="4" s="1"/>
  <c r="I34" i="4" s="1"/>
  <c r="E26" i="4"/>
  <c r="G26" i="4" s="1"/>
  <c r="I26" i="4" s="1"/>
  <c r="E30" i="4"/>
  <c r="G30" i="4" s="1"/>
  <c r="I30" i="4" s="1"/>
  <c r="E44" i="4"/>
  <c r="G44" i="4" s="1"/>
  <c r="I44" i="4" s="1"/>
  <c r="E36" i="4"/>
  <c r="G36" i="4" s="1"/>
  <c r="I36" i="4" s="1"/>
  <c r="E28" i="4"/>
  <c r="G28" i="4" s="1"/>
  <c r="I28" i="4" s="1"/>
  <c r="E35" i="4"/>
  <c r="G35" i="4" s="1"/>
  <c r="I35" i="4" s="1"/>
  <c r="E27" i="4"/>
  <c r="G27" i="4" s="1"/>
  <c r="I27" i="4" s="1"/>
  <c r="E34" i="10"/>
  <c r="F34" i="10" s="1"/>
  <c r="G34" i="10" l="1"/>
  <c r="K34" i="10" s="1"/>
  <c r="E32" i="10" l="1"/>
  <c r="F32" i="10" s="1"/>
  <c r="G32" i="10" s="1"/>
  <c r="I32" i="10" s="1"/>
  <c r="E31" i="10"/>
  <c r="F31" i="10" l="1"/>
  <c r="G31" i="10" s="1"/>
  <c r="I31" i="10" s="1"/>
  <c r="I8" i="8"/>
  <c r="H8" i="8"/>
  <c r="G8" i="8"/>
  <c r="F8" i="8"/>
  <c r="E8" i="8"/>
  <c r="D8" i="8"/>
  <c r="C8" i="8"/>
  <c r="J9" i="4"/>
  <c r="E30" i="10"/>
  <c r="E29" i="10"/>
  <c r="F29" i="10" s="1"/>
  <c r="G29" i="10" s="1"/>
  <c r="I29" i="10" s="1"/>
  <c r="E28" i="10"/>
  <c r="F28" i="10" s="1"/>
  <c r="G28" i="10" s="1"/>
  <c r="I28" i="10" s="1"/>
  <c r="E27" i="10"/>
  <c r="F27" i="10" s="1"/>
  <c r="G27" i="10" s="1"/>
  <c r="I27" i="10" s="1"/>
  <c r="E26" i="10"/>
  <c r="F26" i="10" s="1"/>
  <c r="E21" i="4" l="1"/>
  <c r="G21" i="4" s="1"/>
  <c r="I21" i="4" s="1"/>
  <c r="E20" i="4"/>
  <c r="G20" i="4" s="1"/>
  <c r="I20" i="4" s="1"/>
  <c r="J12" i="4"/>
  <c r="E19" i="4"/>
  <c r="G19" i="4" s="1"/>
  <c r="J23" i="10"/>
  <c r="K23" i="10" s="1"/>
  <c r="J8" i="8"/>
  <c r="F30" i="10"/>
  <c r="G30" i="10" s="1"/>
  <c r="I30" i="10" s="1"/>
  <c r="G26" i="10"/>
  <c r="I26" i="10" s="1"/>
  <c r="D28" i="11"/>
  <c r="E28" i="11" s="1"/>
  <c r="I19" i="4" l="1"/>
  <c r="G15" i="4"/>
  <c r="J10" i="8"/>
  <c r="E17" i="8"/>
  <c r="G17" i="8" s="1"/>
  <c r="E19" i="8"/>
  <c r="G19" i="8" s="1"/>
  <c r="E20" i="8"/>
  <c r="G20" i="8" s="1"/>
  <c r="I20" i="8" s="1"/>
  <c r="E43" i="8"/>
  <c r="E35" i="8"/>
  <c r="E25" i="8"/>
  <c r="E42" i="8"/>
  <c r="E34" i="8"/>
  <c r="E24" i="8"/>
  <c r="E49" i="8"/>
  <c r="E41" i="8"/>
  <c r="E33" i="8"/>
  <c r="E29" i="8"/>
  <c r="E23" i="8"/>
  <c r="E48" i="8"/>
  <c r="E40" i="8"/>
  <c r="E32" i="8"/>
  <c r="E28" i="8"/>
  <c r="E22" i="8"/>
  <c r="E47" i="8"/>
  <c r="E39" i="8"/>
  <c r="E31" i="8"/>
  <c r="E27" i="8"/>
  <c r="E46" i="8"/>
  <c r="E38" i="8"/>
  <c r="E30" i="8"/>
  <c r="E45" i="8"/>
  <c r="E37" i="8"/>
  <c r="E21" i="8"/>
  <c r="E44" i="8"/>
  <c r="E36" i="8"/>
  <c r="E26" i="8"/>
  <c r="I17" i="8" l="1"/>
  <c r="I19" i="8"/>
  <c r="G31" i="8" l="1"/>
  <c r="I31" i="8" s="1"/>
  <c r="G26" i="8"/>
  <c r="I26" i="8" s="1"/>
  <c r="A5" i="10"/>
  <c r="A4" i="10"/>
  <c r="A3" i="10"/>
  <c r="A2" i="10"/>
  <c r="A1" i="10"/>
  <c r="A5" i="11"/>
  <c r="A4" i="11"/>
  <c r="A3" i="11"/>
  <c r="A2" i="11"/>
  <c r="A1" i="11"/>
  <c r="A5" i="8"/>
  <c r="A4" i="8"/>
  <c r="A3" i="8"/>
  <c r="A2" i="8"/>
  <c r="A1" i="8"/>
  <c r="G30" i="8" l="1"/>
  <c r="I30" i="8" s="1"/>
  <c r="G29" i="8"/>
  <c r="I29" i="8" s="1"/>
  <c r="G22" i="8"/>
  <c r="I22" i="8" s="1"/>
  <c r="G25" i="8"/>
  <c r="I25" i="8" s="1"/>
  <c r="G40" i="8"/>
  <c r="I40" i="8" s="1"/>
  <c r="G45" i="8"/>
  <c r="I45" i="8" s="1"/>
  <c r="G37" i="8"/>
  <c r="I37" i="8" s="1"/>
  <c r="G33" i="8"/>
  <c r="I33" i="8" s="1"/>
  <c r="G43" i="8"/>
  <c r="I43" i="8" s="1"/>
  <c r="G35" i="8"/>
  <c r="I35" i="8" s="1"/>
  <c r="G46" i="8"/>
  <c r="I46" i="8" s="1"/>
  <c r="G38" i="8"/>
  <c r="I38" i="8" s="1"/>
  <c r="G48" i="8"/>
  <c r="I48" i="8" s="1"/>
  <c r="G41" i="8"/>
  <c r="I41" i="8" s="1"/>
  <c r="G44" i="8"/>
  <c r="I44" i="8" s="1"/>
  <c r="G36" i="8"/>
  <c r="I36" i="8" s="1"/>
  <c r="G32" i="8"/>
  <c r="I32" i="8" s="1"/>
  <c r="G47" i="8"/>
  <c r="I47" i="8" s="1"/>
  <c r="G39" i="8"/>
  <c r="I39" i="8" s="1"/>
  <c r="G42" i="8"/>
  <c r="I42" i="8" s="1"/>
  <c r="G34" i="8"/>
  <c r="I34" i="8" s="1"/>
  <c r="G49" i="8"/>
  <c r="I49" i="8" s="1"/>
  <c r="G27" i="8"/>
  <c r="I27" i="8" s="1"/>
  <c r="G24" i="8"/>
  <c r="I24" i="8" s="1"/>
  <c r="G21" i="8"/>
  <c r="G23" i="8"/>
  <c r="I23" i="8" s="1"/>
  <c r="G28" i="8"/>
  <c r="I28" i="8" s="1"/>
  <c r="K12" i="8" l="1"/>
  <c r="I21" i="8"/>
  <c r="I13" i="8" s="1"/>
  <c r="F29" i="11"/>
  <c r="D29" i="11"/>
  <c r="D27" i="11"/>
  <c r="E27" i="11" s="1"/>
  <c r="D26" i="11"/>
  <c r="E26" i="11" s="1"/>
  <c r="D25" i="11"/>
  <c r="E25" i="11" s="1"/>
  <c r="C12" i="8" l="1"/>
  <c r="G29" i="11"/>
  <c r="J29" i="4" l="1"/>
  <c r="J17" i="8"/>
  <c r="K17" i="8" s="1"/>
  <c r="J20" i="4"/>
  <c r="J19" i="4"/>
  <c r="J21" i="4"/>
  <c r="J25" i="4"/>
  <c r="J24" i="4"/>
  <c r="J26" i="4"/>
  <c r="J34" i="4"/>
  <c r="J28" i="4"/>
  <c r="J19" i="8"/>
  <c r="K19" i="8" s="1"/>
  <c r="J20" i="8"/>
  <c r="K20" i="8" s="1"/>
  <c r="J23" i="4"/>
  <c r="J29" i="8"/>
  <c r="K29" i="8" s="1"/>
  <c r="J26" i="8"/>
  <c r="K26" i="8" s="1"/>
  <c r="J25" i="8"/>
  <c r="K25" i="8" s="1"/>
  <c r="J22" i="8"/>
  <c r="K22" i="8" s="1"/>
  <c r="J30" i="8"/>
  <c r="K30" i="8" s="1"/>
  <c r="J31" i="8"/>
  <c r="K31" i="8" s="1"/>
  <c r="J40" i="8"/>
  <c r="K40" i="8" s="1"/>
  <c r="J30" i="4"/>
  <c r="J33" i="4"/>
  <c r="J32" i="4"/>
  <c r="J39" i="4"/>
  <c r="J43" i="8"/>
  <c r="K43" i="8" s="1"/>
  <c r="J34" i="8"/>
  <c r="K34" i="8" s="1"/>
  <c r="J32" i="8"/>
  <c r="K32" i="8" s="1"/>
  <c r="J39" i="8"/>
  <c r="K39" i="8" s="1"/>
  <c r="J46" i="4"/>
  <c r="J42" i="8"/>
  <c r="K42" i="8" s="1"/>
  <c r="J33" i="8"/>
  <c r="K33" i="8" s="1"/>
  <c r="J21" i="8"/>
  <c r="K21" i="8" s="1"/>
  <c r="J41" i="8"/>
  <c r="K41" i="8" s="1"/>
  <c r="J27" i="8"/>
  <c r="K27" i="8" s="1"/>
  <c r="J23" i="8"/>
  <c r="K23" i="8" s="1"/>
  <c r="J49" i="8"/>
  <c r="K49" i="8" s="1"/>
  <c r="J47" i="8"/>
  <c r="K47" i="8" s="1"/>
  <c r="J46" i="8"/>
  <c r="K46" i="8" s="1"/>
  <c r="J37" i="8"/>
  <c r="K37" i="8" s="1"/>
  <c r="J45" i="4"/>
  <c r="J44" i="8"/>
  <c r="K44" i="8" s="1"/>
  <c r="J48" i="8"/>
  <c r="K48" i="8" s="1"/>
  <c r="J36" i="8"/>
  <c r="K36" i="8" s="1"/>
  <c r="J38" i="8"/>
  <c r="K38" i="8" s="1"/>
  <c r="J35" i="8"/>
  <c r="K35" i="8" s="1"/>
  <c r="J44" i="4"/>
  <c r="J45" i="8"/>
  <c r="K45" i="8" s="1"/>
  <c r="J24" i="8"/>
  <c r="K24" i="8" s="1"/>
  <c r="J40" i="4"/>
  <c r="J35" i="4"/>
  <c r="J42" i="4"/>
  <c r="J36" i="4"/>
  <c r="J43" i="4"/>
  <c r="J37" i="4"/>
  <c r="J38" i="4"/>
  <c r="J41" i="4"/>
  <c r="J31" i="4"/>
  <c r="J27" i="4"/>
  <c r="J28" i="8"/>
  <c r="K28" i="8" s="1"/>
  <c r="K13" i="8" l="1"/>
  <c r="K14" i="4" l="1"/>
  <c r="E25" i="10"/>
  <c r="F25" i="10" s="1"/>
  <c r="I15" i="4" l="1"/>
  <c r="C14" i="4" s="1"/>
  <c r="K15" i="4"/>
  <c r="G25" i="10"/>
  <c r="I25" i="10" s="1"/>
  <c r="K20" i="10" l="1"/>
  <c r="I2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9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<sst xmlns="http://schemas.openxmlformats.org/spreadsheetml/2006/main" count="274" uniqueCount="191">
  <si>
    <t>RURAL UTILITIES SERVICE</t>
  </si>
  <si>
    <t>SERVICING OF WATER AND WASTE PROGRAMS</t>
  </si>
  <si>
    <t>INFORMATION COLLECTION BURDEN HOURS</t>
  </si>
  <si>
    <t>OMB # 0572 - 0137</t>
  </si>
  <si>
    <t>WWD/ 
WWLG</t>
  </si>
  <si>
    <t>Watershed</t>
  </si>
  <si>
    <t>RCDL</t>
  </si>
  <si>
    <t>TAT</t>
  </si>
  <si>
    <t>ECWAG</t>
  </si>
  <si>
    <t>SWMG</t>
  </si>
  <si>
    <t>Colonias/ 
Tribal</t>
  </si>
  <si>
    <t>Total</t>
  </si>
  <si>
    <t>Estimated No. of Total Respondents - Routine Servicing Actions</t>
  </si>
  <si>
    <t>Estimated No. of Total Respondents - Special Servicing Actions</t>
  </si>
  <si>
    <t>Estimated No. of Total Respondents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</si>
  <si>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</si>
  <si>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</si>
  <si>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</si>
  <si>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</si>
  <si>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</si>
  <si>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</si>
  <si>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</si>
  <si>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</si>
  <si>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</si>
  <si>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</si>
  <si>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</si>
  <si>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</si>
  <si>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</si>
  <si>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</si>
  <si>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</si>
  <si>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</si>
  <si>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</si>
  <si>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</si>
  <si>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</si>
  <si>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</si>
  <si>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</si>
  <si>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</si>
  <si>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</si>
  <si>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</si>
  <si>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</si>
  <si>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</si>
  <si>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Routine Servicing Actions</t>
  </si>
  <si>
    <t>1782.10</t>
  </si>
  <si>
    <t>Audits and Year-End Financial Reports</t>
  </si>
  <si>
    <t>Written</t>
  </si>
  <si>
    <t>1782.13(a)(9)</t>
  </si>
  <si>
    <t>Insurance</t>
  </si>
  <si>
    <t>1782.11 &amp; .17(a)(3)</t>
  </si>
  <si>
    <t>Special Servicing Actions</t>
  </si>
  <si>
    <t>Reamortization Request</t>
  </si>
  <si>
    <t>Offer to Convey Security</t>
  </si>
  <si>
    <t>Application for Settlement of Indebtedness</t>
  </si>
  <si>
    <t>Environmental Evaluation</t>
  </si>
  <si>
    <t>Application for Commercial Credit - Graduation</t>
  </si>
  <si>
    <t>Statement of Budget, Income, and Equity</t>
  </si>
  <si>
    <t>1782.12, .13(a)(3),(6), .17 (a)(6), &amp; .20</t>
  </si>
  <si>
    <t>Appraisal</t>
  </si>
  <si>
    <t>1782.12(a)(4)(i)</t>
  </si>
  <si>
    <t>Conveyance Instrument - Purchase Agreement, etc.</t>
  </si>
  <si>
    <t>1782.12(a)(4)(ii) &amp; .13 (a)(5)</t>
  </si>
  <si>
    <t>Rights and Obligations Assumption Agreement</t>
  </si>
  <si>
    <t>1782.13(a)(7) &amp; .17(a)</t>
  </si>
  <si>
    <t xml:space="preserve">Consent of Lienholders                                                                     </t>
  </si>
  <si>
    <t>1782.13(a) (8)</t>
  </si>
  <si>
    <t>Letter of Intent to Meet Conditions</t>
  </si>
  <si>
    <t>1782.13(a)(8)</t>
  </si>
  <si>
    <t>Letter of Conditions</t>
  </si>
  <si>
    <t>1782.13(a)(11), (b), .17(a)(4), &amp; .20</t>
  </si>
  <si>
    <t>Security Instruments</t>
  </si>
  <si>
    <t>1782.13(d)(1)</t>
  </si>
  <si>
    <t xml:space="preserve">Assumption/Disposition of Grant Agreement Terms                                                                     </t>
  </si>
  <si>
    <t>1782.17(a)(1)</t>
  </si>
  <si>
    <t>Subordination/Parity Narrative Request</t>
  </si>
  <si>
    <t>1782.17(a)(5)</t>
  </si>
  <si>
    <t>Statement on availability to obtain credit elsewhere</t>
  </si>
  <si>
    <t>Management Agreements</t>
  </si>
  <si>
    <t>Lease Contracts (Facility, Mineral, etc.)</t>
  </si>
  <si>
    <t>Bankruptcy Orders and Supplemental Information</t>
  </si>
  <si>
    <t>Repayment Agreement</t>
  </si>
  <si>
    <t>Rescheduling Agreement</t>
  </si>
  <si>
    <t>Voluntary Conveyance- Board Resolution</t>
  </si>
  <si>
    <t>Community Programs Workout Agreement</t>
  </si>
  <si>
    <t>RD 1951-10
(0575-0066)</t>
  </si>
  <si>
    <t>Compliance Review</t>
  </si>
  <si>
    <t>Authorization Agreement for Preauth. Payments</t>
  </si>
  <si>
    <t>RD 3550-28
(0575-0184)</t>
  </si>
  <si>
    <t>Balance Sheet</t>
  </si>
  <si>
    <t xml:space="preserve">RD 442-3
(0575-0015)        </t>
  </si>
  <si>
    <t>1782.12 &amp; .17(e)(1)</t>
  </si>
  <si>
    <t>Application for Partial Release, Subordination, or Consent</t>
  </si>
  <si>
    <t>RD 465-1
(0560-0236)</t>
  </si>
  <si>
    <t>Assurance Agreement</t>
  </si>
  <si>
    <t>RD 400-4
(0575-0201)</t>
  </si>
  <si>
    <t>1782.13(a)</t>
  </si>
  <si>
    <t>Applicant Certification, Federal Collection Policies for Consumer/Commercial Debts</t>
  </si>
  <si>
    <t>RD 1910-11
(0570-0062)</t>
  </si>
  <si>
    <t>1782.13(a)(1)</t>
  </si>
  <si>
    <t>Application for Federal Assistance- Initial App.</t>
  </si>
  <si>
    <t>SF 424
(4040-0004)</t>
  </si>
  <si>
    <t>Budget Information--Non-Construction Programs</t>
  </si>
  <si>
    <t>SF-424A
(4040-0006)</t>
  </si>
  <si>
    <t>1782.13(a)(10)</t>
  </si>
  <si>
    <t>Community Programs Assumption Agreement</t>
  </si>
  <si>
    <t>RD 1951-15
(0575-0066)</t>
  </si>
  <si>
    <t>1782.13(a)(11)</t>
  </si>
  <si>
    <t>Preliminary Title Opinion</t>
  </si>
  <si>
    <t>RD 1927-9
(0575-0147, 0575-0189)</t>
  </si>
  <si>
    <t>1782.17(a)(3) &amp; .20(a)</t>
  </si>
  <si>
    <t>Operating Budget</t>
  </si>
  <si>
    <t xml:space="preserve">RD 442-7
(0575-0015)           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</si>
  <si>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</si>
  <si>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</si>
  <si>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</si>
  <si>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</si>
  <si>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b.  Under the latest Month Year (May 2023) click Occupation Profiles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</si>
  <si>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</si>
  <si>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</si>
  <si>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</si>
  <si>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</si>
  <si>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</si>
  <si>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</si>
  <si>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</si>
  <si>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</si>
  <si>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</si>
  <si>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</si>
  <si>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</si>
  <si>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</si>
  <si>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</si>
  <si>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</si>
  <si>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</si>
  <si>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</si>
  <si>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</si>
  <si>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</si>
  <si>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</si>
  <si>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General and Operations Manager</t>
  </si>
  <si>
    <t>11-1021</t>
  </si>
  <si>
    <t>Civil Engineers</t>
  </si>
  <si>
    <t>17-2051</t>
  </si>
  <si>
    <t>Lawyers</t>
  </si>
  <si>
    <t>23-1011</t>
  </si>
  <si>
    <t>Court, Municipal, and License Clerks</t>
  </si>
  <si>
    <t>43-4031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</si>
  <si>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</si>
  <si>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</si>
  <si>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</si>
  <si>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</si>
  <si>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</si>
  <si>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</si>
  <si>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 xml:space="preserve">  b. OPM SES Schedules:  Under "Executive &amp; Senior Level Employee Pay Tables" click "Rates of Pay for the Executive Schedule"</t>
  </si>
  <si>
    <t xml:space="preserve">  Then choose Annual Rate Table for Basic Rates of Pay for Members of the Senior Executive Service.</t>
  </si>
  <si>
    <t>2. 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</si>
  <si>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</si>
  <si>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</si>
  <si>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</si>
  <si>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</si>
  <si>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</si>
  <si>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</si>
  <si>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</si>
  <si>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</si>
  <si>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</si>
  <si>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</si>
  <si>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</si>
  <si>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</si>
  <si>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</si>
  <si>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</si>
  <si>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Routine Servicing Actions Reviews</t>
  </si>
  <si>
    <t>Loan Specialist - Field Office</t>
  </si>
  <si>
    <t>Special Servicing Actions Reviews</t>
  </si>
  <si>
    <t>Program Director - State Office</t>
  </si>
  <si>
    <t>Loan Specialist - State Office</t>
  </si>
  <si>
    <t>State Engineer - State Office</t>
  </si>
  <si>
    <t>State Environmental Coordinator - State Office</t>
  </si>
  <si>
    <t>Loan Specialist - National Office</t>
  </si>
  <si>
    <t>Branch Chief - National Office</t>
  </si>
  <si>
    <t>Water Programs Director - National Office</t>
  </si>
  <si>
    <t>Graduation Reviews</t>
  </si>
  <si>
    <t>Loan Specialist - Filed Office (for graduation reviews)</t>
  </si>
  <si>
    <t xml:space="preserve">RD 442-2
(0572-0137; 0575-0115, 0200 ) </t>
  </si>
  <si>
    <t>RD 3560-57 (0572-0137; 0575-0189)</t>
  </si>
  <si>
    <t>RD 1955-1
(0572-0137; 0575-0172)</t>
  </si>
  <si>
    <t>RD 1951-33
(0572-0137; 0575-0066)</t>
  </si>
  <si>
    <t>RD 1942-46
(0572-0137; 0575-0015; 0570-0021, 0061, 0062)</t>
  </si>
  <si>
    <t>RD 400-8
 (0570-0062; 0575-0018, 0575-0189)</t>
  </si>
  <si>
    <t xml:space="preserve">     c.  The latest (September 10, 2024) News Release for Employer Costs for Employee Compensation - June 2024 opens in separate tab.</t>
  </si>
  <si>
    <t xml:space="preserve">  Then choose Annual Rate Table for St. Louis-St. Charles-Farminton, MO-IL.</t>
  </si>
  <si>
    <t>Other OMB Packages that Use Forms from this Package</t>
  </si>
  <si>
    <t>0572-0121</t>
  </si>
  <si>
    <t>Regulation or OMB Package Reference</t>
  </si>
  <si>
    <t>Routine Servicing Actions (0572-0137)</t>
  </si>
  <si>
    <t>Special Servicing Actions (0572-0137)</t>
  </si>
  <si>
    <t>Other OMB Packages that Use Forms from this Package - 0572-0121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</si>
</sst>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  <numFmt numFmtId="173" formatCode="0.00000"/>
    <numFmt numFmtId="176" formatCode="#,##0.000000_);\(#,##0.000000\)"/>
  </numFmts>
  <fonts count="1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0" xfId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0" fontId="8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7" fontId="0" fillId="0" borderId="5" xfId="0" applyNumberFormat="1" applyBorder="1" applyAlignment="1">
      <alignment horizontal="center" vertical="center"/>
    </xf>
    <xf numFmtId="10" fontId="8" fillId="3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Continuous" vertical="center"/>
    </xf>
    <xf numFmtId="37" fontId="10" fillId="0" borderId="0" xfId="0" applyNumberFormat="1" applyFont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/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10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Continuous" vertical="center"/>
    </xf>
    <xf numFmtId="37" fontId="12" fillId="0" borderId="0" xfId="0" applyNumberFormat="1" applyFont="1" applyAlignment="1">
      <alignment horizontal="centerContinuous" vertical="center"/>
    </xf>
    <xf numFmtId="9" fontId="12" fillId="0" borderId="0" xfId="0" applyNumberFormat="1" applyFont="1" applyAlignment="1">
      <alignment horizontal="centerContinuous" vertical="center"/>
    </xf>
    <xf numFmtId="1" fontId="12" fillId="0" borderId="0" xfId="0" applyNumberFormat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166" fontId="12" fillId="0" borderId="0" xfId="0" applyNumberFormat="1" applyFont="1" applyAlignment="1">
      <alignment horizontal="centerContinuous" vertical="center"/>
    </xf>
    <xf numFmtId="167" fontId="12" fillId="0" borderId="0" xfId="0" applyNumberFormat="1" applyFont="1" applyAlignment="1">
      <alignment horizontal="centerContinuous" vertical="center"/>
    </xf>
    <xf numFmtId="9" fontId="10" fillId="0" borderId="0" xfId="0" applyNumberFormat="1" applyFont="1" applyAlignment="1">
      <alignment horizontal="centerContinuous" vertical="center"/>
    </xf>
    <xf numFmtId="167" fontId="10" fillId="0" borderId="0" xfId="0" applyNumberFormat="1" applyFont="1" applyAlignment="1">
      <alignment horizontal="centerContinuous" vertical="center"/>
    </xf>
    <xf numFmtId="165" fontId="10" fillId="0" borderId="0" xfId="0" applyNumberFormat="1" applyFont="1" applyAlignment="1">
      <alignment horizontal="centerContinuous" vertical="center"/>
    </xf>
    <xf numFmtId="165" fontId="10" fillId="0" borderId="0" xfId="0" applyNumberFormat="1" applyFont="1" applyAlignment="1">
      <alignment horizontal="left" vertical="center"/>
    </xf>
    <xf numFmtId="167" fontId="12" fillId="0" borderId="0" xfId="0" applyNumberFormat="1" applyFont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37" fontId="10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centerContinuous" vertical="center"/>
    </xf>
    <xf numFmtId="2" fontId="10" fillId="2" borderId="0" xfId="0" applyNumberFormat="1" applyFont="1" applyFill="1" applyAlignment="1">
      <alignment horizontal="centerContinuous" vertical="center"/>
    </xf>
    <xf numFmtId="3" fontId="10" fillId="2" borderId="0" xfId="0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 wrapText="1"/>
    </xf>
    <xf numFmtId="37" fontId="10" fillId="0" borderId="5" xfId="0" applyNumberFormat="1" applyFont="1" applyBorder="1" applyAlignment="1">
      <alignment horizontal="center" vertical="center" wrapText="1"/>
    </xf>
    <xf numFmtId="37" fontId="10" fillId="2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7" fontId="10" fillId="2" borderId="5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37" fontId="10" fillId="2" borderId="4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7" fontId="10" fillId="2" borderId="4" xfId="0" applyNumberFormat="1" applyFont="1" applyFill="1" applyBorder="1" applyAlignment="1">
      <alignment horizontal="center" vertical="center" wrapText="1"/>
    </xf>
    <xf numFmtId="37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9" fontId="12" fillId="0" borderId="5" xfId="0" applyNumberFormat="1" applyFont="1" applyBorder="1" applyAlignment="1">
      <alignment horizontal="center" vertical="center"/>
    </xf>
    <xf numFmtId="37" fontId="12" fillId="0" borderId="5" xfId="0" applyNumberFormat="1" applyFont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166" fontId="12" fillId="2" borderId="5" xfId="0" applyNumberFormat="1" applyFont="1" applyFill="1" applyBorder="1" applyAlignment="1">
      <alignment horizontal="center" vertical="center"/>
    </xf>
    <xf numFmtId="167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9" fontId="12" fillId="0" borderId="0" xfId="0" applyNumberFormat="1" applyFont="1"/>
    <xf numFmtId="0" fontId="12" fillId="2" borderId="0" xfId="0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5" fontId="10" fillId="0" borderId="5" xfId="0" applyNumberFormat="1" applyFont="1" applyBorder="1" applyAlignment="1">
      <alignment horizontal="left" vertical="center"/>
    </xf>
    <xf numFmtId="37" fontId="12" fillId="0" borderId="5" xfId="0" applyNumberFormat="1" applyFont="1" applyBorder="1" applyAlignment="1">
      <alignment horizontal="centerContinuous" vertical="center"/>
    </xf>
    <xf numFmtId="165" fontId="10" fillId="0" borderId="5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left" vertical="center"/>
    </xf>
    <xf numFmtId="37" fontId="12" fillId="0" borderId="6" xfId="0" applyNumberFormat="1" applyFont="1" applyBorder="1" applyAlignment="1">
      <alignment horizontal="centerContinuous" vertical="center"/>
    </xf>
    <xf numFmtId="164" fontId="12" fillId="0" borderId="0" xfId="0" applyNumberFormat="1" applyFont="1" applyAlignment="1">
      <alignment horizontal="centerContinuous" vertical="center"/>
    </xf>
    <xf numFmtId="9" fontId="10" fillId="0" borderId="5" xfId="0" applyNumberFormat="1" applyFont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9" fontId="12" fillId="0" borderId="1" xfId="0" applyNumberFormat="1" applyFont="1" applyBorder="1"/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right" vertical="center"/>
    </xf>
    <xf numFmtId="9" fontId="3" fillId="0" borderId="5" xfId="2" applyFont="1" applyFill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Continuous" vertical="center" wrapText="1"/>
    </xf>
    <xf numFmtId="167" fontId="4" fillId="4" borderId="5" xfId="0" applyNumberFormat="1" applyFont="1" applyFill="1" applyBorder="1" applyAlignment="1">
      <alignment horizontal="centerContinuous" vertical="center" wrapText="1"/>
    </xf>
    <xf numFmtId="166" fontId="4" fillId="4" borderId="5" xfId="0" applyNumberFormat="1" applyFont="1" applyFill="1" applyBorder="1" applyAlignment="1">
      <alignment horizontal="centerContinuous" vertical="center" wrapText="1"/>
    </xf>
    <xf numFmtId="2" fontId="4" fillId="4" borderId="3" xfId="0" applyNumberFormat="1" applyFont="1" applyFill="1" applyBorder="1" applyAlignment="1">
      <alignment horizontal="centerContinuous" vertical="center" wrapText="1"/>
    </xf>
    <xf numFmtId="3" fontId="12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65" fontId="10" fillId="4" borderId="5" xfId="0" applyNumberFormat="1" applyFont="1" applyFill="1" applyBorder="1" applyAlignment="1">
      <alignment horizontal="centerContinuous" vertical="center" wrapText="1"/>
    </xf>
    <xf numFmtId="37" fontId="10" fillId="4" borderId="5" xfId="0" applyNumberFormat="1" applyFont="1" applyFill="1" applyBorder="1" applyAlignment="1">
      <alignment horizontal="centerContinuous" vertical="center" wrapText="1"/>
    </xf>
    <xf numFmtId="9" fontId="10" fillId="4" borderId="5" xfId="0" applyNumberFormat="1" applyFont="1" applyFill="1" applyBorder="1" applyAlignment="1">
      <alignment horizontal="centerContinuous" vertical="center" wrapText="1"/>
    </xf>
    <xf numFmtId="1" fontId="10" fillId="4" borderId="5" xfId="0" applyNumberFormat="1" applyFont="1" applyFill="1" applyBorder="1" applyAlignment="1">
      <alignment horizontal="centerContinuous" vertical="center" wrapText="1"/>
    </xf>
    <xf numFmtId="3" fontId="10" fillId="4" borderId="5" xfId="0" applyNumberFormat="1" applyFont="1" applyFill="1" applyBorder="1" applyAlignment="1">
      <alignment horizontal="centerContinuous" vertical="center" wrapText="1"/>
    </xf>
    <xf numFmtId="166" fontId="10" fillId="4" borderId="5" xfId="0" applyNumberFormat="1" applyFont="1" applyFill="1" applyBorder="1" applyAlignment="1">
      <alignment horizontal="centerContinuous" vertical="center" wrapText="1"/>
    </xf>
    <xf numFmtId="167" fontId="10" fillId="4" borderId="5" xfId="0" applyNumberFormat="1" applyFont="1" applyFill="1" applyBorder="1" applyAlignment="1">
      <alignment horizontal="centerContinuous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left" vertical="center" wrapText="1"/>
    </xf>
    <xf numFmtId="37" fontId="12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37" fontId="12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9" fontId="12" fillId="0" borderId="5" xfId="0" applyNumberFormat="1" applyFont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167" fontId="4" fillId="4" borderId="5" xfId="0" applyNumberFormat="1" applyFont="1" applyFill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centerContinuous" vertical="center"/>
    </xf>
    <xf numFmtId="37" fontId="12" fillId="5" borderId="6" xfId="0" applyNumberFormat="1" applyFont="1" applyFill="1" applyBorder="1" applyAlignment="1">
      <alignment horizontal="centerContinuous" vertical="center"/>
    </xf>
    <xf numFmtId="37" fontId="10" fillId="5" borderId="5" xfId="0" applyNumberFormat="1" applyFont="1" applyFill="1" applyBorder="1" applyAlignment="1">
      <alignment horizontal="centerContinuous" vertical="center" wrapText="1"/>
    </xf>
    <xf numFmtId="165" fontId="10" fillId="5" borderId="5" xfId="0" applyNumberFormat="1" applyFont="1" applyFill="1" applyBorder="1" applyAlignment="1">
      <alignment horizontal="centerContinuous" vertical="center"/>
    </xf>
    <xf numFmtId="37" fontId="10" fillId="5" borderId="5" xfId="0" applyNumberFormat="1" applyFont="1" applyFill="1" applyBorder="1" applyAlignment="1">
      <alignment horizontal="centerContinuous" vertical="center"/>
    </xf>
    <xf numFmtId="0" fontId="10" fillId="5" borderId="5" xfId="0" applyFont="1" applyFill="1" applyBorder="1" applyAlignment="1">
      <alignment horizontal="centerContinuous" vertical="center"/>
    </xf>
    <xf numFmtId="3" fontId="10" fillId="5" borderId="5" xfId="0" applyNumberFormat="1" applyFont="1" applyFill="1" applyBorder="1" applyAlignment="1">
      <alignment horizontal="centerContinuous" vertical="center" wrapText="1"/>
    </xf>
    <xf numFmtId="166" fontId="10" fillId="5" borderId="5" xfId="0" applyNumberFormat="1" applyFont="1" applyFill="1" applyBorder="1" applyAlignment="1">
      <alignment horizontal="centerContinuous" vertical="center"/>
    </xf>
    <xf numFmtId="173" fontId="10" fillId="2" borderId="0" xfId="0" applyNumberFormat="1" applyFont="1" applyFill="1" applyAlignment="1">
      <alignment horizontal="centerContinuous" vertical="center"/>
    </xf>
    <xf numFmtId="176" fontId="10" fillId="2" borderId="0" xfId="0" applyNumberFormat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50"/>
  <sheetViews>
    <sheetView tabSelected="1" zoomScaleNormal="100" workbookViewId="0">
      <pane ySplit="17" topLeftCell="A18" activePane="bottomLeft" state="frozen"/>
      <selection activeCell="B103" sqref="B103"/>
      <selection pane="bottomLeft" activeCell="C14" sqref="C14"/>
    </sheetView>
  </sheetViews>
  <sheetFormatPr defaultColWidth="9.42578125" defaultRowHeight="15" x14ac:dyDescent="0.25"/>
  <cols>
    <col min="1" max="1" width="12.5703125" style="89" customWidth="1"/>
    <col min="2" max="2" width="53.140625" style="141" customWidth="1"/>
    <col min="3" max="3" width="12.5703125" style="142" customWidth="1"/>
    <col min="4" max="4" width="12.140625" style="143" customWidth="1"/>
    <col min="5" max="5" width="12.140625" style="144" customWidth="1"/>
    <col min="6" max="6" width="11.42578125" style="89" customWidth="1"/>
    <col min="7" max="7" width="12.5703125" style="145" customWidth="1"/>
    <col min="8" max="8" width="16.85546875" style="89" bestFit="1" customWidth="1"/>
    <col min="9" max="9" width="12.42578125" style="146" customWidth="1"/>
    <col min="10" max="10" width="9.42578125" style="147"/>
    <col min="11" max="11" width="11.42578125" style="148" bestFit="1" customWidth="1"/>
    <col min="12" max="16384" width="9.42578125" style="1"/>
  </cols>
  <sheetData>
    <row r="1" spans="1:11" x14ac:dyDescent="0.2">
      <c r="A1" s="96" t="s">
        <v>0</v>
      </c>
      <c r="B1" s="97"/>
      <c r="C1" s="97"/>
      <c r="D1" s="98"/>
      <c r="E1" s="97"/>
      <c r="F1" s="97"/>
      <c r="G1" s="99"/>
      <c r="H1" s="97"/>
      <c r="I1" s="100"/>
      <c r="J1" s="101"/>
      <c r="K1" s="102"/>
    </row>
    <row r="2" spans="1:11" x14ac:dyDescent="0.2">
      <c r="A2" s="96" t="s">
        <v>1</v>
      </c>
      <c r="B2" s="97"/>
      <c r="C2" s="96"/>
      <c r="D2" s="103"/>
      <c r="E2" s="97"/>
      <c r="F2" s="97"/>
      <c r="G2" s="99"/>
      <c r="H2" s="97"/>
      <c r="I2" s="100"/>
      <c r="J2" s="101"/>
      <c r="K2" s="104"/>
    </row>
    <row r="3" spans="1:11" x14ac:dyDescent="0.2">
      <c r="A3" s="96" t="s">
        <v>2</v>
      </c>
      <c r="B3" s="97"/>
      <c r="C3" s="96"/>
      <c r="D3" s="103"/>
      <c r="E3" s="97"/>
      <c r="F3" s="97"/>
      <c r="G3" s="99"/>
      <c r="H3" s="97"/>
      <c r="I3" s="100"/>
      <c r="J3" s="101"/>
      <c r="K3" s="102"/>
    </row>
    <row r="4" spans="1:11" x14ac:dyDescent="0.2">
      <c r="A4" s="96" t="s">
        <v>3</v>
      </c>
      <c r="B4" s="97"/>
      <c r="C4" s="96"/>
      <c r="D4" s="103"/>
      <c r="E4" s="97"/>
      <c r="F4" s="97"/>
      <c r="G4" s="99"/>
      <c r="H4" s="97"/>
      <c r="I4" s="100"/>
      <c r="J4" s="101"/>
      <c r="K4" s="102"/>
    </row>
    <row r="5" spans="1:11" x14ac:dyDescent="0.2">
      <c r="A5" s="105">
        <v>45617</v>
      </c>
      <c r="B5" s="97"/>
      <c r="C5" s="96"/>
      <c r="D5" s="103"/>
      <c r="E5" s="97"/>
      <c r="F5" s="97"/>
      <c r="G5" s="99"/>
      <c r="H5" s="97"/>
      <c r="I5" s="100"/>
      <c r="J5" s="101"/>
      <c r="K5" s="102"/>
    </row>
    <row r="6" spans="1:11" x14ac:dyDescent="0.2">
      <c r="A6" s="105"/>
      <c r="B6" s="97"/>
      <c r="C6" s="96"/>
      <c r="D6" s="103"/>
      <c r="E6" s="97"/>
      <c r="F6" s="97"/>
      <c r="G6" s="99"/>
      <c r="H6" s="97"/>
      <c r="I6" s="100"/>
      <c r="J6" s="101"/>
      <c r="K6" s="102"/>
    </row>
    <row r="7" spans="1:11" x14ac:dyDescent="0.2">
      <c r="A7" s="208" t="s">
        <v>14</v>
      </c>
      <c r="B7" s="209"/>
      <c r="C7" s="210"/>
      <c r="D7" s="211"/>
      <c r="E7" s="212"/>
      <c r="F7" s="213"/>
      <c r="G7" s="213"/>
      <c r="H7" s="212"/>
      <c r="I7" s="214"/>
      <c r="J7" s="215"/>
      <c r="K7" s="107"/>
    </row>
    <row r="8" spans="1:11" ht="28.5" x14ac:dyDescent="0.2">
      <c r="A8" s="156"/>
      <c r="B8" s="157"/>
      <c r="C8" s="116" t="s">
        <v>4</v>
      </c>
      <c r="D8" s="151" t="s">
        <v>5</v>
      </c>
      <c r="E8" s="152" t="s">
        <v>6</v>
      </c>
      <c r="F8" s="153" t="s">
        <v>7</v>
      </c>
      <c r="G8" s="153" t="s">
        <v>8</v>
      </c>
      <c r="H8" s="152" t="s">
        <v>9</v>
      </c>
      <c r="I8" s="119" t="s">
        <v>10</v>
      </c>
      <c r="J8" s="154" t="s">
        <v>11</v>
      </c>
      <c r="K8" s="107"/>
    </row>
    <row r="9" spans="1:11" x14ac:dyDescent="0.2">
      <c r="A9" s="149" t="s">
        <v>188</v>
      </c>
      <c r="B9" s="150"/>
      <c r="C9" s="174">
        <v>3927</v>
      </c>
      <c r="D9" s="174">
        <v>1</v>
      </c>
      <c r="E9" s="174">
        <v>0</v>
      </c>
      <c r="F9" s="174">
        <v>0</v>
      </c>
      <c r="G9" s="174">
        <v>0</v>
      </c>
      <c r="H9" s="174">
        <v>0</v>
      </c>
      <c r="I9" s="174">
        <v>1</v>
      </c>
      <c r="J9" s="155">
        <f>SUM(C9:I9)</f>
        <v>3929</v>
      </c>
      <c r="K9" s="102"/>
    </row>
    <row r="10" spans="1:11" x14ac:dyDescent="0.2">
      <c r="A10" s="149" t="s">
        <v>189</v>
      </c>
      <c r="B10" s="150"/>
      <c r="C10" s="174">
        <v>130</v>
      </c>
      <c r="D10" s="174">
        <v>1</v>
      </c>
      <c r="E10" s="174">
        <v>0</v>
      </c>
      <c r="F10" s="174">
        <v>1</v>
      </c>
      <c r="G10" s="174">
        <v>1</v>
      </c>
      <c r="H10" s="174">
        <v>1</v>
      </c>
      <c r="I10" s="174">
        <v>1</v>
      </c>
      <c r="J10" s="155">
        <f>SUM(C10:I10)</f>
        <v>135</v>
      </c>
      <c r="K10" s="102"/>
    </row>
    <row r="11" spans="1:11" x14ac:dyDescent="0.2">
      <c r="A11" s="149" t="s">
        <v>190</v>
      </c>
      <c r="B11" s="150"/>
      <c r="C11" s="174"/>
      <c r="D11" s="174"/>
      <c r="E11" s="174"/>
      <c r="F11" s="174"/>
      <c r="G11" s="174"/>
      <c r="H11" s="174"/>
      <c r="I11" s="174"/>
      <c r="J11" s="155">
        <v>374</v>
      </c>
      <c r="K11" s="102"/>
    </row>
    <row r="12" spans="1:11" x14ac:dyDescent="0.2">
      <c r="A12" s="106"/>
      <c r="B12" s="97"/>
      <c r="C12" s="181"/>
      <c r="D12" s="181"/>
      <c r="E12" s="181"/>
      <c r="F12" s="181"/>
      <c r="G12" s="181"/>
      <c r="H12" s="181"/>
      <c r="I12" s="183" t="s">
        <v>14</v>
      </c>
      <c r="J12" s="112">
        <f>SUM(J9:J11)</f>
        <v>4438</v>
      </c>
      <c r="K12" s="102"/>
    </row>
    <row r="13" spans="1:11" x14ac:dyDescent="0.2">
      <c r="A13" s="106"/>
      <c r="B13" s="97"/>
      <c r="C13" s="181"/>
      <c r="D13" s="181"/>
      <c r="E13" s="181"/>
      <c r="F13" s="181"/>
      <c r="G13" s="181"/>
      <c r="H13" s="181"/>
      <c r="I13" s="181"/>
      <c r="J13" s="182"/>
      <c r="K13" s="102"/>
    </row>
    <row r="14" spans="1:11" x14ac:dyDescent="0.25">
      <c r="A14" s="106" t="s">
        <v>15</v>
      </c>
      <c r="B14" s="97"/>
      <c r="C14" s="217">
        <f>I15/G15</f>
        <v>2.1528574707367456</v>
      </c>
      <c r="D14" s="106"/>
      <c r="E14" s="97"/>
      <c r="F14" s="109"/>
      <c r="G14" s="93"/>
      <c r="H14" s="109"/>
      <c r="I14" s="110"/>
      <c r="J14" s="109" t="s">
        <v>16</v>
      </c>
      <c r="K14" s="216">
        <f>G15/J12</f>
        <v>2.945245606128887</v>
      </c>
    </row>
    <row r="15" spans="1:11" x14ac:dyDescent="0.2">
      <c r="A15" s="106" t="s">
        <v>17</v>
      </c>
      <c r="B15" s="97"/>
      <c r="C15" s="96"/>
      <c r="D15" s="103"/>
      <c r="E15" s="97"/>
      <c r="F15" s="109" t="s">
        <v>18</v>
      </c>
      <c r="G15" s="112">
        <f>SUM(G19:G50)</f>
        <v>13071</v>
      </c>
      <c r="H15" s="109"/>
      <c r="I15" s="112">
        <f>SUM(I19:I50)</f>
        <v>28140</v>
      </c>
      <c r="J15" s="113"/>
      <c r="K15" s="114">
        <f>SUM(K19:K50)</f>
        <v>2313689.5999999996</v>
      </c>
    </row>
    <row r="16" spans="1:11" ht="14.25" x14ac:dyDescent="0.2">
      <c r="A16" s="115" t="s">
        <v>19</v>
      </c>
      <c r="B16" s="116" t="s">
        <v>20</v>
      </c>
      <c r="C16" s="116" t="s">
        <v>21</v>
      </c>
      <c r="D16" s="116" t="s">
        <v>22</v>
      </c>
      <c r="E16" s="117" t="s">
        <v>23</v>
      </c>
      <c r="F16" s="118" t="s">
        <v>24</v>
      </c>
      <c r="G16" s="117" t="s">
        <v>25</v>
      </c>
      <c r="H16" s="119" t="s">
        <v>26</v>
      </c>
      <c r="I16" s="120" t="s">
        <v>27</v>
      </c>
      <c r="J16" s="121" t="s">
        <v>28</v>
      </c>
      <c r="K16" s="121" t="s">
        <v>29</v>
      </c>
    </row>
    <row r="17" spans="1:11" ht="85.5" x14ac:dyDescent="0.2">
      <c r="A17" s="122" t="s">
        <v>187</v>
      </c>
      <c r="B17" s="123" t="s">
        <v>31</v>
      </c>
      <c r="C17" s="123" t="s">
        <v>32</v>
      </c>
      <c r="D17" s="124" t="s">
        <v>33</v>
      </c>
      <c r="E17" s="125" t="s">
        <v>34</v>
      </c>
      <c r="F17" s="123" t="s">
        <v>35</v>
      </c>
      <c r="G17" s="126" t="s">
        <v>36</v>
      </c>
      <c r="H17" s="123" t="s">
        <v>37</v>
      </c>
      <c r="I17" s="127" t="s">
        <v>38</v>
      </c>
      <c r="J17" s="128" t="s">
        <v>39</v>
      </c>
      <c r="K17" s="129" t="s">
        <v>40</v>
      </c>
    </row>
    <row r="18" spans="1:11" ht="14.25" x14ac:dyDescent="0.2">
      <c r="A18" s="184" t="s">
        <v>41</v>
      </c>
      <c r="B18" s="185"/>
      <c r="C18" s="185"/>
      <c r="D18" s="186"/>
      <c r="E18" s="185"/>
      <c r="F18" s="185"/>
      <c r="G18" s="187"/>
      <c r="H18" s="185"/>
      <c r="I18" s="188"/>
      <c r="J18" s="189"/>
      <c r="K18" s="190"/>
    </row>
    <row r="19" spans="1:11" x14ac:dyDescent="0.2">
      <c r="A19" s="191" t="s">
        <v>42</v>
      </c>
      <c r="B19" s="192" t="s">
        <v>43</v>
      </c>
      <c r="C19" s="193" t="s">
        <v>44</v>
      </c>
      <c r="D19" s="194">
        <v>1</v>
      </c>
      <c r="E19" s="195">
        <f>ROUND(($J$9*D19),0)</f>
        <v>3929</v>
      </c>
      <c r="F19" s="193">
        <v>1</v>
      </c>
      <c r="G19" s="196">
        <f t="shared" ref="G19:G21" si="0">E19*F19</f>
        <v>3929</v>
      </c>
      <c r="H19" s="197">
        <v>3</v>
      </c>
      <c r="I19" s="135">
        <f>ROUND((G19*H19),0)</f>
        <v>11787</v>
      </c>
      <c r="J19" s="137">
        <f>'12 Est Prof Wage Rate'!$G$29</f>
        <v>82.68</v>
      </c>
      <c r="K19" s="138">
        <f>ROUND((I19*J19),1)</f>
        <v>974549.2</v>
      </c>
    </row>
    <row r="20" spans="1:11" x14ac:dyDescent="0.2">
      <c r="A20" s="131" t="s">
        <v>45</v>
      </c>
      <c r="B20" s="192" t="s">
        <v>46</v>
      </c>
      <c r="C20" s="193" t="s">
        <v>44</v>
      </c>
      <c r="D20" s="194">
        <v>1</v>
      </c>
      <c r="E20" s="195">
        <f t="shared" ref="E20:E21" si="1">ROUND(($J$9*D20),0)</f>
        <v>3929</v>
      </c>
      <c r="F20" s="193">
        <v>1</v>
      </c>
      <c r="G20" s="196">
        <f t="shared" si="0"/>
        <v>3929</v>
      </c>
      <c r="H20" s="197">
        <v>1</v>
      </c>
      <c r="I20" s="135">
        <f t="shared" ref="I20:I21" si="2">ROUND((G20*H20),0)</f>
        <v>3929</v>
      </c>
      <c r="J20" s="137">
        <f>'12 Est Prof Wage Rate'!$G$29</f>
        <v>82.68</v>
      </c>
      <c r="K20" s="138">
        <f t="shared" ref="K20:K21" si="3">ROUND((I20*J20),1)</f>
        <v>324849.7</v>
      </c>
    </row>
    <row r="21" spans="1:11" ht="30" x14ac:dyDescent="0.2">
      <c r="A21" s="131" t="s">
        <v>47</v>
      </c>
      <c r="B21" s="192" t="s">
        <v>108</v>
      </c>
      <c r="C21" s="193" t="s">
        <v>44</v>
      </c>
      <c r="D21" s="194">
        <v>0.7</v>
      </c>
      <c r="E21" s="195">
        <f t="shared" si="1"/>
        <v>2750</v>
      </c>
      <c r="F21" s="193">
        <v>1</v>
      </c>
      <c r="G21" s="196">
        <f t="shared" si="0"/>
        <v>2750</v>
      </c>
      <c r="H21" s="197">
        <v>3</v>
      </c>
      <c r="I21" s="135">
        <f t="shared" si="2"/>
        <v>8250</v>
      </c>
      <c r="J21" s="137">
        <f>'12 Est Prof Wage Rate'!$G$29</f>
        <v>82.68</v>
      </c>
      <c r="K21" s="138">
        <f t="shared" si="3"/>
        <v>682110</v>
      </c>
    </row>
    <row r="22" spans="1:11" ht="14.25" x14ac:dyDescent="0.2">
      <c r="A22" s="184" t="s">
        <v>48</v>
      </c>
      <c r="B22" s="185"/>
      <c r="C22" s="185"/>
      <c r="D22" s="186"/>
      <c r="E22" s="185"/>
      <c r="F22" s="185"/>
      <c r="G22" s="187"/>
      <c r="H22" s="185"/>
      <c r="I22" s="188"/>
      <c r="J22" s="189"/>
      <c r="K22" s="190"/>
    </row>
    <row r="23" spans="1:11" ht="45" x14ac:dyDescent="0.2">
      <c r="A23" s="131">
        <v>1782.2</v>
      </c>
      <c r="B23" s="132" t="s">
        <v>49</v>
      </c>
      <c r="C23" s="131" t="s">
        <v>180</v>
      </c>
      <c r="D23" s="133">
        <v>0.4</v>
      </c>
      <c r="E23" s="135">
        <f>ROUND(($J$10*D23),0)</f>
        <v>54</v>
      </c>
      <c r="F23" s="139">
        <v>1</v>
      </c>
      <c r="G23" s="135">
        <f t="shared" ref="G23:G46" si="4">E23*F23</f>
        <v>54</v>
      </c>
      <c r="H23" s="136">
        <v>0.25</v>
      </c>
      <c r="I23" s="135">
        <f t="shared" ref="I23:I46" si="5">ROUND((G23*H23),0)</f>
        <v>14</v>
      </c>
      <c r="J23" s="137">
        <f>'12 Est Prof Wage Rate'!$G$29</f>
        <v>82.68</v>
      </c>
      <c r="K23" s="138">
        <f t="shared" ref="K23:K46" si="6">ROUND((I23*J23),1)</f>
        <v>1157.5</v>
      </c>
    </row>
    <row r="24" spans="1:11" ht="45" x14ac:dyDescent="0.2">
      <c r="A24" s="131">
        <v>1782.2</v>
      </c>
      <c r="B24" s="132" t="s">
        <v>50</v>
      </c>
      <c r="C24" s="131" t="s">
        <v>179</v>
      </c>
      <c r="D24" s="133">
        <v>0.05</v>
      </c>
      <c r="E24" s="135">
        <f t="shared" ref="E24:E46" si="7">ROUND(($J$10*D24),0)</f>
        <v>7</v>
      </c>
      <c r="F24" s="139">
        <v>1</v>
      </c>
      <c r="G24" s="135">
        <f t="shared" si="4"/>
        <v>7</v>
      </c>
      <c r="H24" s="136">
        <v>0.25</v>
      </c>
      <c r="I24" s="135">
        <f t="shared" si="5"/>
        <v>2</v>
      </c>
      <c r="J24" s="137">
        <f>'12 Est Prof Wage Rate'!$G$29</f>
        <v>82.68</v>
      </c>
      <c r="K24" s="138">
        <f t="shared" si="6"/>
        <v>165.4</v>
      </c>
    </row>
    <row r="25" spans="1:11" ht="45" x14ac:dyDescent="0.2">
      <c r="A25" s="131">
        <v>1782.2</v>
      </c>
      <c r="B25" s="132" t="s">
        <v>51</v>
      </c>
      <c r="C25" s="131" t="s">
        <v>178</v>
      </c>
      <c r="D25" s="133">
        <v>0.05</v>
      </c>
      <c r="E25" s="135">
        <f t="shared" si="7"/>
        <v>7</v>
      </c>
      <c r="F25" s="139">
        <v>1</v>
      </c>
      <c r="G25" s="135">
        <f t="shared" si="4"/>
        <v>7</v>
      </c>
      <c r="H25" s="136">
        <v>1</v>
      </c>
      <c r="I25" s="135">
        <f t="shared" si="5"/>
        <v>7</v>
      </c>
      <c r="J25" s="137">
        <f>'12 Est Prof Wage Rate'!$G$29</f>
        <v>82.68</v>
      </c>
      <c r="K25" s="138">
        <f t="shared" si="6"/>
        <v>578.79999999999995</v>
      </c>
    </row>
    <row r="26" spans="1:11" x14ac:dyDescent="0.2">
      <c r="A26" s="131">
        <v>1782.9</v>
      </c>
      <c r="B26" s="132" t="s">
        <v>52</v>
      </c>
      <c r="C26" s="193" t="s">
        <v>44</v>
      </c>
      <c r="D26" s="133">
        <v>0.15</v>
      </c>
      <c r="E26" s="130">
        <f t="shared" si="7"/>
        <v>20</v>
      </c>
      <c r="F26" s="134">
        <v>1</v>
      </c>
      <c r="G26" s="175">
        <f t="shared" si="4"/>
        <v>20</v>
      </c>
      <c r="H26" s="136">
        <v>10</v>
      </c>
      <c r="I26" s="135">
        <f t="shared" si="5"/>
        <v>200</v>
      </c>
      <c r="J26" s="137">
        <f>'12 Est Prof Wage Rate'!$G$29</f>
        <v>82.68</v>
      </c>
      <c r="K26" s="138">
        <f t="shared" si="6"/>
        <v>16536</v>
      </c>
    </row>
    <row r="27" spans="1:11" x14ac:dyDescent="0.2">
      <c r="A27" s="131">
        <v>1782.11</v>
      </c>
      <c r="B27" s="132" t="s">
        <v>53</v>
      </c>
      <c r="C27" s="193" t="s">
        <v>44</v>
      </c>
      <c r="D27" s="133">
        <v>0.9</v>
      </c>
      <c r="E27" s="130">
        <f t="shared" si="7"/>
        <v>122</v>
      </c>
      <c r="F27" s="134">
        <v>1</v>
      </c>
      <c r="G27" s="135">
        <f t="shared" si="4"/>
        <v>122</v>
      </c>
      <c r="H27" s="136">
        <v>3</v>
      </c>
      <c r="I27" s="135">
        <f t="shared" si="5"/>
        <v>366</v>
      </c>
      <c r="J27" s="137">
        <f>'12 Est Prof Wage Rate'!$G$29</f>
        <v>82.68</v>
      </c>
      <c r="K27" s="138">
        <f t="shared" si="6"/>
        <v>30260.9</v>
      </c>
    </row>
    <row r="28" spans="1:11" ht="60" x14ac:dyDescent="0.2">
      <c r="A28" s="131" t="s">
        <v>47</v>
      </c>
      <c r="B28" s="132" t="s">
        <v>54</v>
      </c>
      <c r="C28" s="131" t="s">
        <v>177</v>
      </c>
      <c r="D28" s="133">
        <v>1</v>
      </c>
      <c r="E28" s="135">
        <f t="shared" si="7"/>
        <v>135</v>
      </c>
      <c r="F28" s="139">
        <v>1</v>
      </c>
      <c r="G28" s="135">
        <f t="shared" si="4"/>
        <v>135</v>
      </c>
      <c r="H28" s="136">
        <v>2.5</v>
      </c>
      <c r="I28" s="135">
        <f t="shared" si="5"/>
        <v>338</v>
      </c>
      <c r="J28" s="137">
        <f>'12 Est Prof Wage Rate'!$G$29</f>
        <v>82.68</v>
      </c>
      <c r="K28" s="138">
        <f t="shared" si="6"/>
        <v>27945.8</v>
      </c>
    </row>
    <row r="29" spans="1:11" ht="30" x14ac:dyDescent="0.2">
      <c r="A29" s="131" t="s">
        <v>47</v>
      </c>
      <c r="B29" s="132" t="s">
        <v>86</v>
      </c>
      <c r="C29" s="131" t="s">
        <v>87</v>
      </c>
      <c r="D29" s="133">
        <v>1</v>
      </c>
      <c r="E29" s="135">
        <f t="shared" si="7"/>
        <v>135</v>
      </c>
      <c r="F29" s="139">
        <v>1</v>
      </c>
      <c r="G29" s="135">
        <f t="shared" si="4"/>
        <v>135</v>
      </c>
      <c r="H29" s="136">
        <v>1</v>
      </c>
      <c r="I29" s="135">
        <f t="shared" si="5"/>
        <v>135</v>
      </c>
      <c r="J29" s="137">
        <f>'12 Est Prof Wage Rate'!$G$29</f>
        <v>82.68</v>
      </c>
      <c r="K29" s="138">
        <f t="shared" si="6"/>
        <v>11161.8</v>
      </c>
    </row>
    <row r="30" spans="1:11" ht="60" x14ac:dyDescent="0.2">
      <c r="A30" s="131" t="s">
        <v>55</v>
      </c>
      <c r="B30" s="132" t="s">
        <v>56</v>
      </c>
      <c r="C30" s="193" t="s">
        <v>44</v>
      </c>
      <c r="D30" s="133">
        <v>0.4</v>
      </c>
      <c r="E30" s="130">
        <f t="shared" si="7"/>
        <v>54</v>
      </c>
      <c r="F30" s="134">
        <v>1</v>
      </c>
      <c r="G30" s="135">
        <f t="shared" si="4"/>
        <v>54</v>
      </c>
      <c r="H30" s="136">
        <v>1.5</v>
      </c>
      <c r="I30" s="135">
        <f t="shared" si="5"/>
        <v>81</v>
      </c>
      <c r="J30" s="137">
        <f>'12 Est Prof Wage Rate'!$G$29</f>
        <v>82.68</v>
      </c>
      <c r="K30" s="138">
        <f t="shared" si="6"/>
        <v>6697.1</v>
      </c>
    </row>
    <row r="31" spans="1:11" ht="30" x14ac:dyDescent="0.2">
      <c r="A31" s="131" t="s">
        <v>57</v>
      </c>
      <c r="B31" s="132" t="s">
        <v>58</v>
      </c>
      <c r="C31" s="193" t="s">
        <v>44</v>
      </c>
      <c r="D31" s="133">
        <v>0.1</v>
      </c>
      <c r="E31" s="130">
        <f t="shared" si="7"/>
        <v>14</v>
      </c>
      <c r="F31" s="134">
        <v>1</v>
      </c>
      <c r="G31" s="135">
        <f t="shared" si="4"/>
        <v>14</v>
      </c>
      <c r="H31" s="136">
        <v>2</v>
      </c>
      <c r="I31" s="135">
        <f t="shared" si="5"/>
        <v>28</v>
      </c>
      <c r="J31" s="137">
        <f>'12 Est Prof Wage Rate'!$G$29</f>
        <v>82.68</v>
      </c>
      <c r="K31" s="138">
        <f t="shared" si="6"/>
        <v>2315</v>
      </c>
    </row>
    <row r="32" spans="1:11" ht="45" x14ac:dyDescent="0.2">
      <c r="A32" s="131" t="s">
        <v>59</v>
      </c>
      <c r="B32" s="132" t="s">
        <v>60</v>
      </c>
      <c r="C32" s="193" t="s">
        <v>44</v>
      </c>
      <c r="D32" s="133">
        <v>0.1</v>
      </c>
      <c r="E32" s="130">
        <f t="shared" si="7"/>
        <v>14</v>
      </c>
      <c r="F32" s="134">
        <v>1</v>
      </c>
      <c r="G32" s="135">
        <f t="shared" si="4"/>
        <v>14</v>
      </c>
      <c r="H32" s="136">
        <v>1</v>
      </c>
      <c r="I32" s="135">
        <f t="shared" si="5"/>
        <v>14</v>
      </c>
      <c r="J32" s="137">
        <f>'12 Est Prof Wage Rate'!$G$29</f>
        <v>82.68</v>
      </c>
      <c r="K32" s="138">
        <f t="shared" si="6"/>
        <v>1157.5</v>
      </c>
    </row>
    <row r="33" spans="1:11" ht="30" x14ac:dyDescent="0.2">
      <c r="A33" s="131" t="s">
        <v>61</v>
      </c>
      <c r="B33" s="132" t="s">
        <v>62</v>
      </c>
      <c r="C33" s="193" t="s">
        <v>44</v>
      </c>
      <c r="D33" s="133">
        <v>0.8</v>
      </c>
      <c r="E33" s="130">
        <f t="shared" si="7"/>
        <v>108</v>
      </c>
      <c r="F33" s="134">
        <v>1</v>
      </c>
      <c r="G33" s="135">
        <f t="shared" si="4"/>
        <v>108</v>
      </c>
      <c r="H33" s="136">
        <v>1</v>
      </c>
      <c r="I33" s="135">
        <f t="shared" si="5"/>
        <v>108</v>
      </c>
      <c r="J33" s="137">
        <f>'12 Est Prof Wage Rate'!$G$29</f>
        <v>82.68</v>
      </c>
      <c r="K33" s="138">
        <f t="shared" si="6"/>
        <v>8929.4</v>
      </c>
    </row>
    <row r="34" spans="1:11" ht="75" x14ac:dyDescent="0.2">
      <c r="A34" s="131" t="s">
        <v>63</v>
      </c>
      <c r="B34" s="132" t="s">
        <v>64</v>
      </c>
      <c r="C34" s="131" t="s">
        <v>181</v>
      </c>
      <c r="D34" s="133">
        <v>0.4</v>
      </c>
      <c r="E34" s="135">
        <f t="shared" si="7"/>
        <v>54</v>
      </c>
      <c r="F34" s="139">
        <v>1</v>
      </c>
      <c r="G34" s="135">
        <f t="shared" si="4"/>
        <v>54</v>
      </c>
      <c r="H34" s="139">
        <v>1</v>
      </c>
      <c r="I34" s="135">
        <f t="shared" si="5"/>
        <v>54</v>
      </c>
      <c r="J34" s="137">
        <f>'12 Est Prof Wage Rate'!$G$29</f>
        <v>82.68</v>
      </c>
      <c r="K34" s="138">
        <f t="shared" si="6"/>
        <v>4464.7</v>
      </c>
    </row>
    <row r="35" spans="1:11" x14ac:dyDescent="0.2">
      <c r="A35" s="131" t="s">
        <v>65</v>
      </c>
      <c r="B35" s="132" t="s">
        <v>66</v>
      </c>
      <c r="C35" s="193" t="s">
        <v>44</v>
      </c>
      <c r="D35" s="133">
        <v>0.4</v>
      </c>
      <c r="E35" s="130">
        <f t="shared" si="7"/>
        <v>54</v>
      </c>
      <c r="F35" s="134">
        <v>1</v>
      </c>
      <c r="G35" s="135">
        <f t="shared" si="4"/>
        <v>54</v>
      </c>
      <c r="H35" s="136">
        <v>1</v>
      </c>
      <c r="I35" s="135">
        <f t="shared" si="5"/>
        <v>54</v>
      </c>
      <c r="J35" s="137">
        <f>'12 Est Prof Wage Rate'!$G$29</f>
        <v>82.68</v>
      </c>
      <c r="K35" s="138">
        <f t="shared" si="6"/>
        <v>4464.7</v>
      </c>
    </row>
    <row r="36" spans="1:11" x14ac:dyDescent="0.2">
      <c r="A36" s="131" t="s">
        <v>45</v>
      </c>
      <c r="B36" s="132" t="s">
        <v>46</v>
      </c>
      <c r="C36" s="193" t="s">
        <v>44</v>
      </c>
      <c r="D36" s="133">
        <v>0.8</v>
      </c>
      <c r="E36" s="130">
        <f t="shared" si="7"/>
        <v>108</v>
      </c>
      <c r="F36" s="134">
        <v>1</v>
      </c>
      <c r="G36" s="135">
        <f t="shared" si="4"/>
        <v>108</v>
      </c>
      <c r="H36" s="136">
        <v>1</v>
      </c>
      <c r="I36" s="135">
        <f t="shared" si="5"/>
        <v>108</v>
      </c>
      <c r="J36" s="137">
        <f>'12 Est Prof Wage Rate'!$G$29</f>
        <v>82.68</v>
      </c>
      <c r="K36" s="138">
        <f t="shared" si="6"/>
        <v>8929.4</v>
      </c>
    </row>
    <row r="37" spans="1:11" ht="60" x14ac:dyDescent="0.2">
      <c r="A37" s="131" t="s">
        <v>67</v>
      </c>
      <c r="B37" s="132" t="s">
        <v>68</v>
      </c>
      <c r="C37" s="193" t="s">
        <v>44</v>
      </c>
      <c r="D37" s="133">
        <v>0.8</v>
      </c>
      <c r="E37" s="130">
        <f t="shared" si="7"/>
        <v>108</v>
      </c>
      <c r="F37" s="134">
        <v>1</v>
      </c>
      <c r="G37" s="135">
        <f t="shared" si="4"/>
        <v>108</v>
      </c>
      <c r="H37" s="136">
        <v>2</v>
      </c>
      <c r="I37" s="135">
        <f t="shared" si="5"/>
        <v>216</v>
      </c>
      <c r="J37" s="137">
        <f>'12 Est Prof Wage Rate'!$G$29</f>
        <v>82.68</v>
      </c>
      <c r="K37" s="138">
        <f t="shared" si="6"/>
        <v>17858.900000000001</v>
      </c>
    </row>
    <row r="38" spans="1:11" x14ac:dyDescent="0.2">
      <c r="A38" s="131" t="s">
        <v>69</v>
      </c>
      <c r="B38" s="132" t="s">
        <v>70</v>
      </c>
      <c r="C38" s="193" t="s">
        <v>44</v>
      </c>
      <c r="D38" s="133">
        <v>0.1</v>
      </c>
      <c r="E38" s="130">
        <f t="shared" si="7"/>
        <v>14</v>
      </c>
      <c r="F38" s="134">
        <v>1</v>
      </c>
      <c r="G38" s="135">
        <f t="shared" si="4"/>
        <v>14</v>
      </c>
      <c r="H38" s="136">
        <v>2</v>
      </c>
      <c r="I38" s="135">
        <f t="shared" si="5"/>
        <v>28</v>
      </c>
      <c r="J38" s="137">
        <f>'12 Est Prof Wage Rate'!$G$29</f>
        <v>82.68</v>
      </c>
      <c r="K38" s="138">
        <f t="shared" si="6"/>
        <v>2315</v>
      </c>
    </row>
    <row r="39" spans="1:11" x14ac:dyDescent="0.2">
      <c r="A39" s="131" t="s">
        <v>71</v>
      </c>
      <c r="B39" s="132" t="s">
        <v>72</v>
      </c>
      <c r="C39" s="193" t="s">
        <v>44</v>
      </c>
      <c r="D39" s="133">
        <v>0.5</v>
      </c>
      <c r="E39" s="130">
        <f t="shared" si="7"/>
        <v>68</v>
      </c>
      <c r="F39" s="134">
        <v>1</v>
      </c>
      <c r="G39" s="135">
        <f t="shared" si="4"/>
        <v>68</v>
      </c>
      <c r="H39" s="136">
        <v>2</v>
      </c>
      <c r="I39" s="135">
        <f t="shared" si="5"/>
        <v>136</v>
      </c>
      <c r="J39" s="137">
        <f>'12 Est Prof Wage Rate'!$G$29</f>
        <v>82.68</v>
      </c>
      <c r="K39" s="138">
        <f t="shared" si="6"/>
        <v>11244.5</v>
      </c>
    </row>
    <row r="40" spans="1:11" x14ac:dyDescent="0.2">
      <c r="A40" s="131" t="s">
        <v>73</v>
      </c>
      <c r="B40" s="132" t="s">
        <v>74</v>
      </c>
      <c r="C40" s="193" t="s">
        <v>44</v>
      </c>
      <c r="D40" s="133">
        <v>0.8</v>
      </c>
      <c r="E40" s="130">
        <f t="shared" si="7"/>
        <v>108</v>
      </c>
      <c r="F40" s="134">
        <v>1</v>
      </c>
      <c r="G40" s="135">
        <f t="shared" si="4"/>
        <v>108</v>
      </c>
      <c r="H40" s="136">
        <v>2</v>
      </c>
      <c r="I40" s="135">
        <f t="shared" si="5"/>
        <v>216</v>
      </c>
      <c r="J40" s="137">
        <f>'12 Est Prof Wage Rate'!$G$29</f>
        <v>82.68</v>
      </c>
      <c r="K40" s="138">
        <f t="shared" si="6"/>
        <v>17858.900000000001</v>
      </c>
    </row>
    <row r="41" spans="1:11" x14ac:dyDescent="0.2">
      <c r="A41" s="131">
        <v>1782.19</v>
      </c>
      <c r="B41" s="132" t="s">
        <v>75</v>
      </c>
      <c r="C41" s="193" t="s">
        <v>44</v>
      </c>
      <c r="D41" s="133">
        <v>0.3</v>
      </c>
      <c r="E41" s="130">
        <f t="shared" si="7"/>
        <v>41</v>
      </c>
      <c r="F41" s="134">
        <v>1</v>
      </c>
      <c r="G41" s="135">
        <f t="shared" si="4"/>
        <v>41</v>
      </c>
      <c r="H41" s="136">
        <v>3</v>
      </c>
      <c r="I41" s="135">
        <f t="shared" si="5"/>
        <v>123</v>
      </c>
      <c r="J41" s="137">
        <f>'12 Est Prof Wage Rate'!$G$29</f>
        <v>82.68</v>
      </c>
      <c r="K41" s="138">
        <f t="shared" si="6"/>
        <v>10169.6</v>
      </c>
    </row>
    <row r="42" spans="1:11" x14ac:dyDescent="0.2">
      <c r="A42" s="131">
        <v>1782.19</v>
      </c>
      <c r="B42" s="132" t="s">
        <v>76</v>
      </c>
      <c r="C42" s="193" t="s">
        <v>44</v>
      </c>
      <c r="D42" s="133">
        <v>0.3</v>
      </c>
      <c r="E42" s="130">
        <f t="shared" si="7"/>
        <v>41</v>
      </c>
      <c r="F42" s="134">
        <v>1</v>
      </c>
      <c r="G42" s="135">
        <f t="shared" si="4"/>
        <v>41</v>
      </c>
      <c r="H42" s="136">
        <v>3</v>
      </c>
      <c r="I42" s="135">
        <f t="shared" si="5"/>
        <v>123</v>
      </c>
      <c r="J42" s="137">
        <f>'12 Est Prof Wage Rate'!$G$29</f>
        <v>82.68</v>
      </c>
      <c r="K42" s="138">
        <f t="shared" si="6"/>
        <v>10169.6</v>
      </c>
    </row>
    <row r="43" spans="1:11" x14ac:dyDescent="0.2">
      <c r="A43" s="131">
        <v>1780.2</v>
      </c>
      <c r="B43" s="132" t="s">
        <v>77</v>
      </c>
      <c r="C43" s="193" t="s">
        <v>44</v>
      </c>
      <c r="D43" s="133">
        <v>0.05</v>
      </c>
      <c r="E43" s="130">
        <f t="shared" si="7"/>
        <v>7</v>
      </c>
      <c r="F43" s="134">
        <v>1</v>
      </c>
      <c r="G43" s="135">
        <f t="shared" si="4"/>
        <v>7</v>
      </c>
      <c r="H43" s="136">
        <v>1.5</v>
      </c>
      <c r="I43" s="135">
        <f t="shared" si="5"/>
        <v>11</v>
      </c>
      <c r="J43" s="137">
        <f>'12 Est Prof Wage Rate'!$G$29</f>
        <v>82.68</v>
      </c>
      <c r="K43" s="138">
        <f t="shared" si="6"/>
        <v>909.5</v>
      </c>
    </row>
    <row r="44" spans="1:11" x14ac:dyDescent="0.2">
      <c r="A44" s="131">
        <v>1782.2</v>
      </c>
      <c r="B44" s="132" t="s">
        <v>78</v>
      </c>
      <c r="C44" s="193" t="s">
        <v>44</v>
      </c>
      <c r="D44" s="133">
        <v>0.05</v>
      </c>
      <c r="E44" s="130">
        <f t="shared" si="7"/>
        <v>7</v>
      </c>
      <c r="F44" s="134">
        <v>1</v>
      </c>
      <c r="G44" s="135">
        <f t="shared" si="4"/>
        <v>7</v>
      </c>
      <c r="H44" s="136">
        <v>1</v>
      </c>
      <c r="I44" s="135">
        <f t="shared" si="5"/>
        <v>7</v>
      </c>
      <c r="J44" s="137">
        <f>'12 Est Prof Wage Rate'!$G$29</f>
        <v>82.68</v>
      </c>
      <c r="K44" s="138">
        <f t="shared" si="6"/>
        <v>578.79999999999995</v>
      </c>
    </row>
    <row r="45" spans="1:11" x14ac:dyDescent="0.2">
      <c r="A45" s="131">
        <v>1782.2</v>
      </c>
      <c r="B45" s="132" t="s">
        <v>79</v>
      </c>
      <c r="C45" s="193" t="s">
        <v>44</v>
      </c>
      <c r="D45" s="133">
        <v>0.4</v>
      </c>
      <c r="E45" s="130">
        <f t="shared" si="7"/>
        <v>54</v>
      </c>
      <c r="F45" s="134">
        <v>1</v>
      </c>
      <c r="G45" s="135">
        <f t="shared" si="4"/>
        <v>54</v>
      </c>
      <c r="H45" s="136">
        <v>2</v>
      </c>
      <c r="I45" s="135">
        <f t="shared" si="5"/>
        <v>108</v>
      </c>
      <c r="J45" s="137">
        <f>'12 Est Prof Wage Rate'!$G$29</f>
        <v>82.68</v>
      </c>
      <c r="K45" s="138">
        <f t="shared" si="6"/>
        <v>8929.4</v>
      </c>
    </row>
    <row r="46" spans="1:11" x14ac:dyDescent="0.2">
      <c r="A46" s="131">
        <v>1782.2</v>
      </c>
      <c r="B46" s="132" t="s">
        <v>80</v>
      </c>
      <c r="C46" s="193" t="s">
        <v>44</v>
      </c>
      <c r="D46" s="133">
        <v>0.05</v>
      </c>
      <c r="E46" s="130">
        <f t="shared" si="7"/>
        <v>7</v>
      </c>
      <c r="F46" s="134">
        <v>1</v>
      </c>
      <c r="G46" s="135">
        <f t="shared" si="4"/>
        <v>7</v>
      </c>
      <c r="H46" s="136">
        <v>2</v>
      </c>
      <c r="I46" s="135">
        <f t="shared" si="5"/>
        <v>14</v>
      </c>
      <c r="J46" s="137">
        <f>'12 Est Prof Wage Rate'!$G$29</f>
        <v>82.68</v>
      </c>
      <c r="K46" s="138">
        <f t="shared" si="6"/>
        <v>1157.5</v>
      </c>
    </row>
    <row r="47" spans="1:11" ht="14.25" x14ac:dyDescent="0.2">
      <c r="A47" s="184" t="s">
        <v>185</v>
      </c>
      <c r="B47" s="185"/>
      <c r="C47" s="185"/>
      <c r="D47" s="186"/>
      <c r="E47" s="185"/>
      <c r="F47" s="185"/>
      <c r="G47" s="187"/>
      <c r="H47" s="185"/>
      <c r="I47" s="188"/>
      <c r="J47" s="189"/>
      <c r="K47" s="190"/>
    </row>
    <row r="48" spans="1:11" ht="60" x14ac:dyDescent="0.2">
      <c r="A48" s="131" t="s">
        <v>186</v>
      </c>
      <c r="B48" s="132" t="s">
        <v>54</v>
      </c>
      <c r="C48" s="131" t="s">
        <v>177</v>
      </c>
      <c r="D48" s="133"/>
      <c r="E48" s="174">
        <v>374</v>
      </c>
      <c r="F48" s="139">
        <v>1</v>
      </c>
      <c r="G48" s="135">
        <f t="shared" ref="G48" si="8">E48*F48</f>
        <v>374</v>
      </c>
      <c r="H48" s="136">
        <v>2.5</v>
      </c>
      <c r="I48" s="135">
        <f t="shared" ref="I48:I50" si="9">ROUND((G48*H48),0)</f>
        <v>935</v>
      </c>
      <c r="J48" s="207">
        <v>75</v>
      </c>
      <c r="K48" s="138">
        <f t="shared" ref="K48:K50" si="10">ROUND((I48*J48),1)</f>
        <v>70125</v>
      </c>
    </row>
    <row r="49" spans="1:11" ht="30" x14ac:dyDescent="0.2">
      <c r="A49" s="131" t="s">
        <v>186</v>
      </c>
      <c r="B49" s="132" t="s">
        <v>86</v>
      </c>
      <c r="C49" s="131" t="s">
        <v>87</v>
      </c>
      <c r="D49" s="133"/>
      <c r="E49" s="174">
        <v>374</v>
      </c>
      <c r="F49" s="139">
        <v>1</v>
      </c>
      <c r="G49" s="135">
        <f t="shared" ref="G49:G50" si="11">E49*F49</f>
        <v>374</v>
      </c>
      <c r="H49" s="136">
        <v>1</v>
      </c>
      <c r="I49" s="135">
        <f t="shared" si="9"/>
        <v>374</v>
      </c>
      <c r="J49" s="207">
        <v>75</v>
      </c>
      <c r="K49" s="138">
        <f t="shared" si="10"/>
        <v>28050</v>
      </c>
    </row>
    <row r="50" spans="1:11" ht="75" x14ac:dyDescent="0.2">
      <c r="A50" s="131" t="s">
        <v>186</v>
      </c>
      <c r="B50" s="132" t="s">
        <v>64</v>
      </c>
      <c r="C50" s="131" t="s">
        <v>181</v>
      </c>
      <c r="D50" s="133"/>
      <c r="E50" s="174">
        <v>374</v>
      </c>
      <c r="F50" s="139">
        <v>1</v>
      </c>
      <c r="G50" s="135">
        <f t="shared" si="11"/>
        <v>374</v>
      </c>
      <c r="H50" s="139">
        <v>1</v>
      </c>
      <c r="I50" s="135">
        <f t="shared" si="9"/>
        <v>374</v>
      </c>
      <c r="J50" s="207">
        <v>75</v>
      </c>
      <c r="K50" s="138">
        <f t="shared" si="10"/>
        <v>28050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49"/>
  <sheetViews>
    <sheetView zoomScaleNormal="100" workbookViewId="0">
      <pane ySplit="15" topLeftCell="A16" activePane="bottomLeft" state="frozen"/>
      <selection activeCell="B103" sqref="B103"/>
      <selection pane="bottomLeft" activeCell="G14" sqref="G14"/>
    </sheetView>
  </sheetViews>
  <sheetFormatPr defaultColWidth="9.42578125" defaultRowHeight="15" x14ac:dyDescent="0.25"/>
  <cols>
    <col min="1" max="1" width="12.5703125" style="162" customWidth="1"/>
    <col min="2" max="2" width="50.7109375" style="163" customWidth="1"/>
    <col min="3" max="3" width="12.5703125" style="164" customWidth="1"/>
    <col min="4" max="4" width="12.140625" style="165" customWidth="1"/>
    <col min="5" max="5" width="12.140625" style="166" customWidth="1"/>
    <col min="6" max="6" width="11.42578125" style="162" customWidth="1"/>
    <col min="7" max="7" width="12.5703125" style="167" customWidth="1"/>
    <col min="8" max="8" width="16.85546875" style="162" bestFit="1" customWidth="1"/>
    <col min="9" max="9" width="12.42578125" style="168" customWidth="1"/>
    <col min="10" max="10" width="9.42578125" style="169"/>
    <col min="11" max="11" width="11.42578125" style="170" bestFit="1" customWidth="1"/>
    <col min="12" max="16384" width="9.42578125" style="1"/>
  </cols>
  <sheetData>
    <row r="1" spans="1:11" x14ac:dyDescent="0.2">
      <c r="A1" s="96" t="str">
        <f>'12 BH Collection'!A1</f>
        <v>RURAL UTILITIES SERVICE</v>
      </c>
      <c r="B1" s="97"/>
      <c r="C1" s="97"/>
      <c r="D1" s="98"/>
      <c r="E1" s="97"/>
      <c r="F1" s="97"/>
      <c r="G1" s="99"/>
      <c r="H1" s="97"/>
      <c r="I1" s="100"/>
      <c r="J1" s="101"/>
      <c r="K1" s="97"/>
    </row>
    <row r="2" spans="1:11" x14ac:dyDescent="0.2">
      <c r="A2" s="96" t="str">
        <f>'12 BH Collection'!A2</f>
        <v>SERVICING OF WATER AND WASTE PROGRAMS</v>
      </c>
      <c r="B2" s="97"/>
      <c r="C2" s="96"/>
      <c r="D2" s="103"/>
      <c r="E2" s="97"/>
      <c r="F2" s="97"/>
      <c r="G2" s="99"/>
      <c r="H2" s="97"/>
      <c r="I2" s="100"/>
      <c r="J2" s="101"/>
      <c r="K2" s="96"/>
    </row>
    <row r="3" spans="1:11" x14ac:dyDescent="0.2">
      <c r="A3" s="96" t="str">
        <f>'12 BH Collection'!A3</f>
        <v>INFORMATION COLLECTION BURDEN HOURS</v>
      </c>
      <c r="B3" s="97"/>
      <c r="C3" s="96"/>
      <c r="D3" s="103"/>
      <c r="E3" s="97"/>
      <c r="F3" s="97"/>
      <c r="G3" s="99"/>
      <c r="H3" s="97"/>
      <c r="I3" s="100"/>
      <c r="J3" s="101"/>
      <c r="K3" s="158"/>
    </row>
    <row r="4" spans="1:11" x14ac:dyDescent="0.2">
      <c r="A4" s="96" t="str">
        <f>'12 BH Collection'!A4</f>
        <v>OMB # 0572 - 0137</v>
      </c>
      <c r="B4" s="97"/>
      <c r="C4" s="96"/>
      <c r="D4" s="103"/>
      <c r="E4" s="97"/>
      <c r="F4" s="97"/>
      <c r="G4" s="99"/>
      <c r="H4" s="97"/>
      <c r="I4" s="100"/>
      <c r="J4" s="101"/>
      <c r="K4" s="158"/>
    </row>
    <row r="5" spans="1:11" x14ac:dyDescent="0.2">
      <c r="A5" s="105">
        <f>'12 BH Collection'!A5</f>
        <v>45617</v>
      </c>
      <c r="B5" s="97"/>
      <c r="C5" s="96"/>
      <c r="D5" s="103"/>
      <c r="E5" s="97"/>
      <c r="F5" s="97"/>
      <c r="G5" s="99"/>
      <c r="H5" s="97"/>
      <c r="I5" s="100"/>
      <c r="J5" s="101"/>
      <c r="K5" s="158"/>
    </row>
    <row r="6" spans="1:11" x14ac:dyDescent="0.2">
      <c r="A6" s="105"/>
      <c r="B6" s="97"/>
      <c r="C6" s="96"/>
      <c r="D6" s="103"/>
      <c r="E6" s="97"/>
      <c r="F6" s="97"/>
      <c r="G6" s="99"/>
      <c r="H6" s="97"/>
      <c r="I6" s="100"/>
      <c r="J6" s="101"/>
      <c r="K6" s="158"/>
    </row>
    <row r="7" spans="1:11" ht="28.5" x14ac:dyDescent="0.2">
      <c r="A7" s="156"/>
      <c r="B7" s="157"/>
      <c r="C7" s="116" t="s">
        <v>4</v>
      </c>
      <c r="D7" s="151" t="s">
        <v>5</v>
      </c>
      <c r="E7" s="152" t="s">
        <v>6</v>
      </c>
      <c r="F7" s="153" t="s">
        <v>7</v>
      </c>
      <c r="G7" s="153" t="s">
        <v>8</v>
      </c>
      <c r="H7" s="152" t="s">
        <v>9</v>
      </c>
      <c r="I7" s="119" t="s">
        <v>10</v>
      </c>
      <c r="J7" s="154" t="s">
        <v>11</v>
      </c>
      <c r="K7" s="158"/>
    </row>
    <row r="8" spans="1:11" x14ac:dyDescent="0.2">
      <c r="A8" s="149" t="s">
        <v>12</v>
      </c>
      <c r="B8" s="150"/>
      <c r="C8" s="135">
        <f>'12 BH Collection'!C9</f>
        <v>3927</v>
      </c>
      <c r="D8" s="135">
        <f>'12 BH Collection'!D9</f>
        <v>1</v>
      </c>
      <c r="E8" s="135">
        <f>'12 BH Collection'!E9</f>
        <v>0</v>
      </c>
      <c r="F8" s="135">
        <f>'12 BH Collection'!F9</f>
        <v>0</v>
      </c>
      <c r="G8" s="135">
        <f>'12 BH Collection'!G9</f>
        <v>0</v>
      </c>
      <c r="H8" s="135">
        <f>'12 BH Collection'!H9</f>
        <v>0</v>
      </c>
      <c r="I8" s="135">
        <f>'12 BH Collection'!I9</f>
        <v>1</v>
      </c>
      <c r="J8" s="155">
        <f>SUM(C8:I8)</f>
        <v>3929</v>
      </c>
      <c r="K8" s="158"/>
    </row>
    <row r="9" spans="1:11" x14ac:dyDescent="0.2">
      <c r="A9" s="149" t="s">
        <v>13</v>
      </c>
      <c r="B9" s="150"/>
      <c r="C9" s="135">
        <f>'12 BH Collection'!C10</f>
        <v>130</v>
      </c>
      <c r="D9" s="135">
        <f>'12 BH Collection'!D10</f>
        <v>1</v>
      </c>
      <c r="E9" s="135">
        <f>'12 BH Collection'!E10</f>
        <v>0</v>
      </c>
      <c r="F9" s="135">
        <f>'12 BH Collection'!F10</f>
        <v>1</v>
      </c>
      <c r="G9" s="135">
        <f>'12 BH Collection'!G10</f>
        <v>1</v>
      </c>
      <c r="H9" s="135">
        <f>'12 BH Collection'!H10</f>
        <v>1</v>
      </c>
      <c r="I9" s="135">
        <f>'12 BH Collection'!I10</f>
        <v>1</v>
      </c>
      <c r="J9" s="155">
        <f>SUM(C9:I9)</f>
        <v>135</v>
      </c>
      <c r="K9" s="158"/>
    </row>
    <row r="10" spans="1:11" x14ac:dyDescent="0.2">
      <c r="A10" s="106"/>
      <c r="B10" s="97"/>
      <c r="C10" s="181"/>
      <c r="D10" s="181"/>
      <c r="E10" s="181"/>
      <c r="F10" s="181"/>
      <c r="G10" s="181"/>
      <c r="H10" s="181"/>
      <c r="I10" s="183" t="s">
        <v>14</v>
      </c>
      <c r="J10" s="112">
        <f>SUM(J8:J9)</f>
        <v>4064</v>
      </c>
      <c r="K10" s="158"/>
    </row>
    <row r="11" spans="1:11" x14ac:dyDescent="0.2">
      <c r="A11" s="105"/>
      <c r="B11" s="97"/>
      <c r="C11" s="96"/>
      <c r="D11" s="103"/>
      <c r="E11" s="97"/>
      <c r="F11" s="97"/>
      <c r="G11" s="99"/>
      <c r="H11" s="97"/>
      <c r="I11" s="100"/>
      <c r="J11" s="101"/>
      <c r="K11" s="158"/>
    </row>
    <row r="12" spans="1:11" x14ac:dyDescent="0.25">
      <c r="A12" s="106" t="s">
        <v>15</v>
      </c>
      <c r="B12" s="97"/>
      <c r="C12" s="108">
        <f>I13/G13</f>
        <v>2.5801749271137031</v>
      </c>
      <c r="D12" s="106"/>
      <c r="E12" s="97"/>
      <c r="F12" s="109"/>
      <c r="G12" s="93"/>
      <c r="H12" s="109"/>
      <c r="I12" s="110"/>
      <c r="J12" s="109" t="s">
        <v>16</v>
      </c>
      <c r="K12" s="111">
        <f>G13/J10</f>
        <v>6.6321210629921268</v>
      </c>
    </row>
    <row r="13" spans="1:11" x14ac:dyDescent="0.2">
      <c r="A13" s="106" t="s">
        <v>17</v>
      </c>
      <c r="B13" s="97"/>
      <c r="C13" s="96"/>
      <c r="D13" s="103"/>
      <c r="E13" s="97"/>
      <c r="F13" s="109" t="s">
        <v>18</v>
      </c>
      <c r="G13" s="112">
        <f>SUM(G16:G49)</f>
        <v>26952.940000000002</v>
      </c>
      <c r="H13" s="109"/>
      <c r="I13" s="112">
        <f>SUM(I16:I49)</f>
        <v>69543.300000000017</v>
      </c>
      <c r="J13" s="113"/>
      <c r="K13" s="114">
        <f>SUM(K16:K49)</f>
        <v>5749840.0439999998</v>
      </c>
    </row>
    <row r="14" spans="1:11" ht="14.25" x14ac:dyDescent="0.2">
      <c r="A14" s="115" t="s">
        <v>19</v>
      </c>
      <c r="B14" s="116" t="s">
        <v>20</v>
      </c>
      <c r="C14" s="116" t="s">
        <v>21</v>
      </c>
      <c r="D14" s="116" t="s">
        <v>22</v>
      </c>
      <c r="E14" s="117" t="s">
        <v>23</v>
      </c>
      <c r="F14" s="118" t="s">
        <v>24</v>
      </c>
      <c r="G14" s="117" t="s">
        <v>25</v>
      </c>
      <c r="H14" s="119" t="s">
        <v>26</v>
      </c>
      <c r="I14" s="120" t="s">
        <v>27</v>
      </c>
      <c r="J14" s="121" t="s">
        <v>28</v>
      </c>
      <c r="K14" s="121" t="s">
        <v>29</v>
      </c>
    </row>
    <row r="15" spans="1:11" ht="85.5" x14ac:dyDescent="0.2">
      <c r="A15" s="115" t="s">
        <v>30</v>
      </c>
      <c r="B15" s="116" t="s">
        <v>31</v>
      </c>
      <c r="C15" s="116" t="s">
        <v>32</v>
      </c>
      <c r="D15" s="159" t="s">
        <v>33</v>
      </c>
      <c r="E15" s="117" t="s">
        <v>34</v>
      </c>
      <c r="F15" s="116" t="s">
        <v>35</v>
      </c>
      <c r="G15" s="160" t="s">
        <v>36</v>
      </c>
      <c r="H15" s="116" t="s">
        <v>37</v>
      </c>
      <c r="I15" s="161" t="s">
        <v>38</v>
      </c>
      <c r="J15" s="120" t="s">
        <v>39</v>
      </c>
      <c r="K15" s="198" t="s">
        <v>40</v>
      </c>
    </row>
    <row r="16" spans="1:11" ht="14.25" x14ac:dyDescent="0.2">
      <c r="A16" s="184" t="s">
        <v>41</v>
      </c>
      <c r="B16" s="185"/>
      <c r="C16" s="185"/>
      <c r="D16" s="186"/>
      <c r="E16" s="185"/>
      <c r="F16" s="185"/>
      <c r="G16" s="187"/>
      <c r="H16" s="185"/>
      <c r="I16" s="188"/>
      <c r="J16" s="189"/>
      <c r="K16" s="190"/>
    </row>
    <row r="17" spans="1:11" ht="30" x14ac:dyDescent="0.2">
      <c r="A17" s="131" t="s">
        <v>47</v>
      </c>
      <c r="B17" s="192" t="s">
        <v>108</v>
      </c>
      <c r="C17" s="131" t="s">
        <v>109</v>
      </c>
      <c r="D17" s="194">
        <v>0.3</v>
      </c>
      <c r="E17" s="195">
        <f t="shared" ref="E17" si="0">$J$8*D17</f>
        <v>1178.7</v>
      </c>
      <c r="F17" s="193">
        <v>1</v>
      </c>
      <c r="G17" s="196">
        <f>E17*F17</f>
        <v>1178.7</v>
      </c>
      <c r="H17" s="197">
        <v>5</v>
      </c>
      <c r="I17" s="135">
        <f t="shared" ref="I17" si="1">IF((H17*G17)="","",(H17*G17))</f>
        <v>5893.5</v>
      </c>
      <c r="J17" s="137">
        <f>'12 Est Prof Wage Rate'!$G$29</f>
        <v>82.68</v>
      </c>
      <c r="K17" s="138">
        <f t="shared" ref="K17" si="2">IF((J17*I17)="","",(J17*I17))</f>
        <v>487274.58</v>
      </c>
    </row>
    <row r="18" spans="1:11" ht="14.25" x14ac:dyDescent="0.2">
      <c r="A18" s="184" t="s">
        <v>48</v>
      </c>
      <c r="B18" s="185"/>
      <c r="C18" s="185"/>
      <c r="D18" s="186"/>
      <c r="E18" s="185"/>
      <c r="F18" s="185"/>
      <c r="G18" s="187"/>
      <c r="H18" s="185"/>
      <c r="I18" s="188"/>
      <c r="J18" s="189"/>
      <c r="K18" s="190"/>
    </row>
    <row r="19" spans="1:11" ht="30" x14ac:dyDescent="0.2">
      <c r="A19" s="131">
        <v>1782.2</v>
      </c>
      <c r="B19" s="132" t="s">
        <v>81</v>
      </c>
      <c r="C19" s="131" t="s">
        <v>82</v>
      </c>
      <c r="D19" s="133">
        <v>0.7</v>
      </c>
      <c r="E19" s="135">
        <f t="shared" ref="E19" si="3">$J$8*D19</f>
        <v>2750.2999999999997</v>
      </c>
      <c r="F19" s="139">
        <v>1</v>
      </c>
      <c r="G19" s="135">
        <f>E19*F19</f>
        <v>2750.2999999999997</v>
      </c>
      <c r="H19" s="136">
        <v>1</v>
      </c>
      <c r="I19" s="135">
        <f>IF((H19*G19)="","",(H19*G19))</f>
        <v>2750.2999999999997</v>
      </c>
      <c r="J19" s="137">
        <f>'12 Est Prof Wage Rate'!$G$29</f>
        <v>82.68</v>
      </c>
      <c r="K19" s="138">
        <f>IF((J19*I19)="","",(J19*I19))</f>
        <v>227394.804</v>
      </c>
    </row>
    <row r="20" spans="1:11" ht="60" x14ac:dyDescent="0.2">
      <c r="A20" s="131">
        <v>1782.5</v>
      </c>
      <c r="B20" s="132" t="s">
        <v>83</v>
      </c>
      <c r="C20" s="131" t="s">
        <v>182</v>
      </c>
      <c r="D20" s="133">
        <v>1</v>
      </c>
      <c r="E20" s="135">
        <f>$J$8*D20</f>
        <v>3929</v>
      </c>
      <c r="F20" s="139">
        <v>1</v>
      </c>
      <c r="G20" s="135">
        <f>E20*F20</f>
        <v>3929</v>
      </c>
      <c r="H20" s="136">
        <v>8</v>
      </c>
      <c r="I20" s="135">
        <f>IF((H20*G20)="","",(H20*G20))</f>
        <v>31432</v>
      </c>
      <c r="J20" s="137">
        <f>'12 Est Prof Wage Rate'!$G$29</f>
        <v>82.68</v>
      </c>
      <c r="K20" s="138">
        <f>IF((J20*I20)="","",(J20*I20))</f>
        <v>2598797.7600000002</v>
      </c>
    </row>
    <row r="21" spans="1:11" ht="30" x14ac:dyDescent="0.2">
      <c r="A21" s="131">
        <v>1782.8</v>
      </c>
      <c r="B21" s="132" t="s">
        <v>84</v>
      </c>
      <c r="C21" s="131" t="s">
        <v>85</v>
      </c>
      <c r="D21" s="133">
        <v>1</v>
      </c>
      <c r="E21" s="135">
        <f t="shared" ref="E21:E49" si="4">$J$8*D21</f>
        <v>3929</v>
      </c>
      <c r="F21" s="139">
        <v>1</v>
      </c>
      <c r="G21" s="135">
        <f t="shared" ref="G21:G27" si="5">E21*F21</f>
        <v>3929</v>
      </c>
      <c r="H21" s="136">
        <v>0.5</v>
      </c>
      <c r="I21" s="135">
        <f t="shared" ref="I21:I27" si="6">IF((H21*G21)="","",(H21*G21))</f>
        <v>1964.5</v>
      </c>
      <c r="J21" s="137">
        <f>'12 Est Prof Wage Rate'!$G$29</f>
        <v>82.68</v>
      </c>
      <c r="K21" s="138">
        <f t="shared" ref="K21:K27" si="7">IF((J21*I21)="","",(J21*I21))</f>
        <v>162424.86000000002</v>
      </c>
    </row>
    <row r="22" spans="1:11" ht="30" x14ac:dyDescent="0.2">
      <c r="A22" s="131" t="s">
        <v>88</v>
      </c>
      <c r="B22" s="132" t="s">
        <v>89</v>
      </c>
      <c r="C22" s="131" t="s">
        <v>90</v>
      </c>
      <c r="D22" s="133">
        <v>0.4</v>
      </c>
      <c r="E22" s="135">
        <f t="shared" si="4"/>
        <v>1571.6000000000001</v>
      </c>
      <c r="F22" s="139">
        <v>1</v>
      </c>
      <c r="G22" s="135">
        <f t="shared" si="5"/>
        <v>1571.6000000000001</v>
      </c>
      <c r="H22" s="136">
        <v>1</v>
      </c>
      <c r="I22" s="135">
        <f t="shared" si="6"/>
        <v>1571.6000000000001</v>
      </c>
      <c r="J22" s="137">
        <f>'12 Est Prof Wage Rate'!$G$29</f>
        <v>82.68</v>
      </c>
      <c r="K22" s="138">
        <f t="shared" si="7"/>
        <v>129939.88800000002</v>
      </c>
    </row>
    <row r="23" spans="1:11" ht="30" x14ac:dyDescent="0.2">
      <c r="A23" s="131" t="s">
        <v>57</v>
      </c>
      <c r="B23" s="132" t="s">
        <v>91</v>
      </c>
      <c r="C23" s="131" t="s">
        <v>92</v>
      </c>
      <c r="D23" s="133">
        <v>0.54</v>
      </c>
      <c r="E23" s="135">
        <f t="shared" si="4"/>
        <v>2121.6600000000003</v>
      </c>
      <c r="F23" s="139">
        <v>1</v>
      </c>
      <c r="G23" s="135">
        <f t="shared" si="5"/>
        <v>2121.6600000000003</v>
      </c>
      <c r="H23" s="136">
        <v>0.25</v>
      </c>
      <c r="I23" s="135">
        <f t="shared" si="6"/>
        <v>530.41500000000008</v>
      </c>
      <c r="J23" s="137">
        <f>'12 Est Prof Wage Rate'!$G$29</f>
        <v>82.68</v>
      </c>
      <c r="K23" s="138">
        <f t="shared" si="7"/>
        <v>43854.712200000009</v>
      </c>
    </row>
    <row r="24" spans="1:11" ht="30" x14ac:dyDescent="0.2">
      <c r="A24" s="131" t="s">
        <v>93</v>
      </c>
      <c r="B24" s="132" t="s">
        <v>94</v>
      </c>
      <c r="C24" s="131" t="s">
        <v>95</v>
      </c>
      <c r="D24" s="133">
        <v>0.54</v>
      </c>
      <c r="E24" s="135">
        <f t="shared" si="4"/>
        <v>2121.6600000000003</v>
      </c>
      <c r="F24" s="139">
        <v>1</v>
      </c>
      <c r="G24" s="135">
        <f t="shared" si="5"/>
        <v>2121.6600000000003</v>
      </c>
      <c r="H24" s="136">
        <v>0.25</v>
      </c>
      <c r="I24" s="135">
        <f t="shared" si="6"/>
        <v>530.41500000000008</v>
      </c>
      <c r="J24" s="137">
        <f>'12 Est Prof Wage Rate'!$G$29</f>
        <v>82.68</v>
      </c>
      <c r="K24" s="138">
        <f t="shared" si="7"/>
        <v>43854.712200000009</v>
      </c>
    </row>
    <row r="25" spans="1:11" ht="30" x14ac:dyDescent="0.2">
      <c r="A25" s="131" t="s">
        <v>96</v>
      </c>
      <c r="B25" s="132" t="s">
        <v>97</v>
      </c>
      <c r="C25" s="131" t="s">
        <v>98</v>
      </c>
      <c r="D25" s="133">
        <v>0.54</v>
      </c>
      <c r="E25" s="135">
        <f t="shared" si="4"/>
        <v>2121.6600000000003</v>
      </c>
      <c r="F25" s="139">
        <v>1</v>
      </c>
      <c r="G25" s="135">
        <f>E25*F25</f>
        <v>2121.6600000000003</v>
      </c>
      <c r="H25" s="136">
        <v>1</v>
      </c>
      <c r="I25" s="135">
        <f>IF((H25*G25)="","",(H25*G25))</f>
        <v>2121.6600000000003</v>
      </c>
      <c r="J25" s="137">
        <f>'12 Est Prof Wage Rate'!$G$29</f>
        <v>82.68</v>
      </c>
      <c r="K25" s="138">
        <f>IF((J25*I25)="","",(J25*I25))</f>
        <v>175418.84880000004</v>
      </c>
    </row>
    <row r="26" spans="1:11" ht="30" x14ac:dyDescent="0.2">
      <c r="A26" s="131" t="s">
        <v>96</v>
      </c>
      <c r="B26" s="132" t="s">
        <v>99</v>
      </c>
      <c r="C26" s="131" t="s">
        <v>100</v>
      </c>
      <c r="D26" s="133">
        <v>0.54</v>
      </c>
      <c r="E26" s="135">
        <f t="shared" si="4"/>
        <v>2121.6600000000003</v>
      </c>
      <c r="F26" s="139">
        <v>1</v>
      </c>
      <c r="G26" s="135">
        <f t="shared" ref="G26" si="8">E26*F26</f>
        <v>2121.6600000000003</v>
      </c>
      <c r="H26" s="136">
        <v>1</v>
      </c>
      <c r="I26" s="135">
        <f t="shared" ref="I26" si="9">IF((H26*G26)="","",(H26*G26))</f>
        <v>2121.6600000000003</v>
      </c>
      <c r="J26" s="137">
        <f>'12 Est Prof Wage Rate'!$G$29</f>
        <v>82.68</v>
      </c>
      <c r="K26" s="138">
        <f t="shared" ref="K26" si="10">IF((J26*I26)="","",(J26*I26))</f>
        <v>175418.84880000004</v>
      </c>
    </row>
    <row r="27" spans="1:11" ht="30" x14ac:dyDescent="0.2">
      <c r="A27" s="131" t="s">
        <v>101</v>
      </c>
      <c r="B27" s="132" t="s">
        <v>102</v>
      </c>
      <c r="C27" s="131" t="s">
        <v>103</v>
      </c>
      <c r="D27" s="133">
        <v>0.2</v>
      </c>
      <c r="E27" s="135">
        <f t="shared" si="4"/>
        <v>785.80000000000007</v>
      </c>
      <c r="F27" s="139">
        <v>1</v>
      </c>
      <c r="G27" s="135">
        <f t="shared" si="5"/>
        <v>785.80000000000007</v>
      </c>
      <c r="H27" s="136">
        <v>0.5</v>
      </c>
      <c r="I27" s="135">
        <f t="shared" si="6"/>
        <v>392.90000000000003</v>
      </c>
      <c r="J27" s="137">
        <f>'12 Est Prof Wage Rate'!$G$29</f>
        <v>82.68</v>
      </c>
      <c r="K27" s="138">
        <f t="shared" si="7"/>
        <v>32484.972000000005</v>
      </c>
    </row>
    <row r="28" spans="1:11" ht="45" x14ac:dyDescent="0.2">
      <c r="A28" s="131" t="s">
        <v>104</v>
      </c>
      <c r="B28" s="132" t="s">
        <v>105</v>
      </c>
      <c r="C28" s="131" t="s">
        <v>106</v>
      </c>
      <c r="D28" s="133">
        <v>0.1</v>
      </c>
      <c r="E28" s="135">
        <f t="shared" si="4"/>
        <v>392.90000000000003</v>
      </c>
      <c r="F28" s="139">
        <v>1</v>
      </c>
      <c r="G28" s="135">
        <f>E28*F28</f>
        <v>392.90000000000003</v>
      </c>
      <c r="H28" s="136">
        <v>1.5</v>
      </c>
      <c r="I28" s="135">
        <f>IF((H28*G28)="","",(H28*G28))</f>
        <v>589.35</v>
      </c>
      <c r="J28" s="137">
        <f>'12 Est Prof Wage Rate'!$G$29</f>
        <v>82.68</v>
      </c>
      <c r="K28" s="138">
        <f>IF((J28*I28)="","",(J28*I28))</f>
        <v>48727.458000000006</v>
      </c>
    </row>
    <row r="29" spans="1:11" ht="30" x14ac:dyDescent="0.2">
      <c r="A29" s="131" t="s">
        <v>107</v>
      </c>
      <c r="B29" s="132" t="s">
        <v>108</v>
      </c>
      <c r="C29" s="131" t="s">
        <v>109</v>
      </c>
      <c r="D29" s="133">
        <v>1</v>
      </c>
      <c r="E29" s="135">
        <f t="shared" si="4"/>
        <v>3929</v>
      </c>
      <c r="F29" s="139">
        <v>1</v>
      </c>
      <c r="G29" s="135">
        <f>E29*F29</f>
        <v>3929</v>
      </c>
      <c r="H29" s="136">
        <v>5</v>
      </c>
      <c r="I29" s="135">
        <f>IF((H29*G29)="","",(H29*G29))</f>
        <v>19645</v>
      </c>
      <c r="J29" s="137">
        <f>'12 Est Prof Wage Rate'!$G$29</f>
        <v>82.68</v>
      </c>
      <c r="K29" s="138">
        <f>IF((J29*I29)="","",(J29*I29))</f>
        <v>1624248.6</v>
      </c>
    </row>
    <row r="30" spans="1:11" x14ac:dyDescent="0.2">
      <c r="A30" s="139"/>
      <c r="B30" s="140"/>
      <c r="C30" s="131"/>
      <c r="D30" s="133"/>
      <c r="E30" s="135">
        <f t="shared" si="4"/>
        <v>0</v>
      </c>
      <c r="F30" s="139"/>
      <c r="G30" s="135">
        <f t="shared" ref="G30:G31" si="11">E30*F30</f>
        <v>0</v>
      </c>
      <c r="H30" s="139"/>
      <c r="I30" s="135">
        <f t="shared" ref="I30:I31" si="12">IF((H30*G30)="","",(H30*G30))</f>
        <v>0</v>
      </c>
      <c r="J30" s="137">
        <f>'12 Est Prof Wage Rate'!$G$29</f>
        <v>82.68</v>
      </c>
      <c r="K30" s="138">
        <f t="shared" ref="K30:K31" si="13">IF((J30*I30)="","",(J30*I30))</f>
        <v>0</v>
      </c>
    </row>
    <row r="31" spans="1:11" x14ac:dyDescent="0.2">
      <c r="A31" s="139"/>
      <c r="B31" s="140"/>
      <c r="C31" s="131"/>
      <c r="D31" s="133"/>
      <c r="E31" s="135">
        <f t="shared" si="4"/>
        <v>0</v>
      </c>
      <c r="F31" s="139"/>
      <c r="G31" s="135">
        <f t="shared" si="11"/>
        <v>0</v>
      </c>
      <c r="H31" s="139"/>
      <c r="I31" s="135">
        <f t="shared" si="12"/>
        <v>0</v>
      </c>
      <c r="J31" s="137">
        <f>'12 Est Prof Wage Rate'!$G$29</f>
        <v>82.68</v>
      </c>
      <c r="K31" s="138">
        <f t="shared" si="13"/>
        <v>0</v>
      </c>
    </row>
    <row r="32" spans="1:11" x14ac:dyDescent="0.2">
      <c r="A32" s="139"/>
      <c r="B32" s="140"/>
      <c r="C32" s="131"/>
      <c r="D32" s="133"/>
      <c r="E32" s="135">
        <f t="shared" si="4"/>
        <v>0</v>
      </c>
      <c r="F32" s="139"/>
      <c r="G32" s="135">
        <f t="shared" ref="G32:G38" si="14">E32*F32</f>
        <v>0</v>
      </c>
      <c r="H32" s="139"/>
      <c r="I32" s="135">
        <f t="shared" ref="I32:I38" si="15">IF((H32*G32)="","",(H32*G32))</f>
        <v>0</v>
      </c>
      <c r="J32" s="137">
        <f>'12 Est Prof Wage Rate'!$G$29</f>
        <v>82.68</v>
      </c>
      <c r="K32" s="138">
        <f t="shared" ref="K32:K38" si="16">IF((J32*I32)="","",(J32*I32))</f>
        <v>0</v>
      </c>
    </row>
    <row r="33" spans="1:11" x14ac:dyDescent="0.2">
      <c r="A33" s="139"/>
      <c r="B33" s="140"/>
      <c r="C33" s="131"/>
      <c r="D33" s="133"/>
      <c r="E33" s="135">
        <f t="shared" si="4"/>
        <v>0</v>
      </c>
      <c r="F33" s="139"/>
      <c r="G33" s="135">
        <f t="shared" si="14"/>
        <v>0</v>
      </c>
      <c r="H33" s="139"/>
      <c r="I33" s="135">
        <f t="shared" si="15"/>
        <v>0</v>
      </c>
      <c r="J33" s="137">
        <f>'12 Est Prof Wage Rate'!$G$29</f>
        <v>82.68</v>
      </c>
      <c r="K33" s="138">
        <f t="shared" si="16"/>
        <v>0</v>
      </c>
    </row>
    <row r="34" spans="1:11" x14ac:dyDescent="0.2">
      <c r="A34" s="139"/>
      <c r="B34" s="140"/>
      <c r="C34" s="131"/>
      <c r="D34" s="133"/>
      <c r="E34" s="135">
        <f t="shared" si="4"/>
        <v>0</v>
      </c>
      <c r="F34" s="139"/>
      <c r="G34" s="135">
        <f t="shared" si="14"/>
        <v>0</v>
      </c>
      <c r="H34" s="139"/>
      <c r="I34" s="135">
        <f t="shared" si="15"/>
        <v>0</v>
      </c>
      <c r="J34" s="137">
        <f>'12 Est Prof Wage Rate'!$G$29</f>
        <v>82.68</v>
      </c>
      <c r="K34" s="138">
        <f t="shared" si="16"/>
        <v>0</v>
      </c>
    </row>
    <row r="35" spans="1:11" x14ac:dyDescent="0.2">
      <c r="A35" s="139"/>
      <c r="B35" s="140"/>
      <c r="C35" s="131"/>
      <c r="D35" s="133"/>
      <c r="E35" s="135">
        <f t="shared" si="4"/>
        <v>0</v>
      </c>
      <c r="F35" s="139"/>
      <c r="G35" s="135">
        <f t="shared" si="14"/>
        <v>0</v>
      </c>
      <c r="H35" s="139"/>
      <c r="I35" s="135">
        <f t="shared" si="15"/>
        <v>0</v>
      </c>
      <c r="J35" s="137">
        <f>'12 Est Prof Wage Rate'!$G$29</f>
        <v>82.68</v>
      </c>
      <c r="K35" s="138">
        <f t="shared" si="16"/>
        <v>0</v>
      </c>
    </row>
    <row r="36" spans="1:11" x14ac:dyDescent="0.2">
      <c r="A36" s="139"/>
      <c r="B36" s="140"/>
      <c r="C36" s="131"/>
      <c r="D36" s="133"/>
      <c r="E36" s="135">
        <f t="shared" si="4"/>
        <v>0</v>
      </c>
      <c r="F36" s="139"/>
      <c r="G36" s="135">
        <f t="shared" si="14"/>
        <v>0</v>
      </c>
      <c r="H36" s="139"/>
      <c r="I36" s="135">
        <f t="shared" si="15"/>
        <v>0</v>
      </c>
      <c r="J36" s="137">
        <f>'12 Est Prof Wage Rate'!$G$29</f>
        <v>82.68</v>
      </c>
      <c r="K36" s="138">
        <f t="shared" si="16"/>
        <v>0</v>
      </c>
    </row>
    <row r="37" spans="1:11" x14ac:dyDescent="0.2">
      <c r="A37" s="139"/>
      <c r="B37" s="140"/>
      <c r="C37" s="131"/>
      <c r="D37" s="133"/>
      <c r="E37" s="135">
        <f t="shared" si="4"/>
        <v>0</v>
      </c>
      <c r="F37" s="139"/>
      <c r="G37" s="135">
        <f t="shared" si="14"/>
        <v>0</v>
      </c>
      <c r="H37" s="139"/>
      <c r="I37" s="135">
        <f t="shared" si="15"/>
        <v>0</v>
      </c>
      <c r="J37" s="137">
        <f>'12 Est Prof Wage Rate'!$G$29</f>
        <v>82.68</v>
      </c>
      <c r="K37" s="138">
        <f t="shared" si="16"/>
        <v>0</v>
      </c>
    </row>
    <row r="38" spans="1:11" x14ac:dyDescent="0.2">
      <c r="A38" s="139"/>
      <c r="B38" s="140"/>
      <c r="C38" s="131"/>
      <c r="D38" s="133"/>
      <c r="E38" s="135">
        <f t="shared" si="4"/>
        <v>0</v>
      </c>
      <c r="F38" s="139"/>
      <c r="G38" s="135">
        <f t="shared" si="14"/>
        <v>0</v>
      </c>
      <c r="H38" s="139"/>
      <c r="I38" s="135">
        <f t="shared" si="15"/>
        <v>0</v>
      </c>
      <c r="J38" s="137">
        <f>'12 Est Prof Wage Rate'!$G$29</f>
        <v>82.68</v>
      </c>
      <c r="K38" s="138">
        <f t="shared" si="16"/>
        <v>0</v>
      </c>
    </row>
    <row r="39" spans="1:11" x14ac:dyDescent="0.2">
      <c r="A39" s="139"/>
      <c r="B39" s="140"/>
      <c r="C39" s="131"/>
      <c r="D39" s="133"/>
      <c r="E39" s="135">
        <f t="shared" si="4"/>
        <v>0</v>
      </c>
      <c r="F39" s="139"/>
      <c r="G39" s="135">
        <f t="shared" ref="G39:G49" si="17">E39*F39</f>
        <v>0</v>
      </c>
      <c r="H39" s="139"/>
      <c r="I39" s="135">
        <f t="shared" ref="I39:I49" si="18">IF((H39*G39)="","",(H39*G39))</f>
        <v>0</v>
      </c>
      <c r="J39" s="137">
        <f>'12 Est Prof Wage Rate'!$G$29</f>
        <v>82.68</v>
      </c>
      <c r="K39" s="138">
        <f t="shared" ref="K39:K49" si="19">IF((J39*I39)="","",(J39*I39))</f>
        <v>0</v>
      </c>
    </row>
    <row r="40" spans="1:11" x14ac:dyDescent="0.2">
      <c r="A40" s="139"/>
      <c r="B40" s="140"/>
      <c r="C40" s="131"/>
      <c r="D40" s="133"/>
      <c r="E40" s="135">
        <f t="shared" si="4"/>
        <v>0</v>
      </c>
      <c r="F40" s="139"/>
      <c r="G40" s="135">
        <f t="shared" ref="G40" si="20">E40*F40</f>
        <v>0</v>
      </c>
      <c r="H40" s="139"/>
      <c r="I40" s="135">
        <f t="shared" ref="I40" si="21">IF((H40*G40)="","",(H40*G40))</f>
        <v>0</v>
      </c>
      <c r="J40" s="137">
        <f>'12 Est Prof Wage Rate'!$G$29</f>
        <v>82.68</v>
      </c>
      <c r="K40" s="138">
        <f t="shared" ref="K40" si="22">IF((J40*I40)="","",(J40*I40))</f>
        <v>0</v>
      </c>
    </row>
    <row r="41" spans="1:11" x14ac:dyDescent="0.2">
      <c r="A41" s="139"/>
      <c r="B41" s="140"/>
      <c r="C41" s="131"/>
      <c r="D41" s="133"/>
      <c r="E41" s="135">
        <f t="shared" si="4"/>
        <v>0</v>
      </c>
      <c r="F41" s="139"/>
      <c r="G41" s="135">
        <f t="shared" si="17"/>
        <v>0</v>
      </c>
      <c r="H41" s="139"/>
      <c r="I41" s="135">
        <f t="shared" si="18"/>
        <v>0</v>
      </c>
      <c r="J41" s="137">
        <f>'12 Est Prof Wage Rate'!$G$29</f>
        <v>82.68</v>
      </c>
      <c r="K41" s="138">
        <f t="shared" si="19"/>
        <v>0</v>
      </c>
    </row>
    <row r="42" spans="1:11" x14ac:dyDescent="0.2">
      <c r="A42" s="139"/>
      <c r="B42" s="140"/>
      <c r="C42" s="131"/>
      <c r="D42" s="133"/>
      <c r="E42" s="135">
        <f t="shared" si="4"/>
        <v>0</v>
      </c>
      <c r="F42" s="139"/>
      <c r="G42" s="135">
        <f t="shared" si="17"/>
        <v>0</v>
      </c>
      <c r="H42" s="139"/>
      <c r="I42" s="135">
        <f t="shared" si="18"/>
        <v>0</v>
      </c>
      <c r="J42" s="137">
        <f>'12 Est Prof Wage Rate'!$G$29</f>
        <v>82.68</v>
      </c>
      <c r="K42" s="138">
        <f t="shared" si="19"/>
        <v>0</v>
      </c>
    </row>
    <row r="43" spans="1:11" x14ac:dyDescent="0.2">
      <c r="A43" s="139"/>
      <c r="B43" s="140"/>
      <c r="C43" s="131"/>
      <c r="D43" s="133"/>
      <c r="E43" s="135">
        <f t="shared" si="4"/>
        <v>0</v>
      </c>
      <c r="F43" s="139"/>
      <c r="G43" s="135">
        <f t="shared" si="17"/>
        <v>0</v>
      </c>
      <c r="H43" s="139"/>
      <c r="I43" s="135">
        <f t="shared" si="18"/>
        <v>0</v>
      </c>
      <c r="J43" s="137">
        <f>'12 Est Prof Wage Rate'!$G$29</f>
        <v>82.68</v>
      </c>
      <c r="K43" s="138">
        <f t="shared" si="19"/>
        <v>0</v>
      </c>
    </row>
    <row r="44" spans="1:11" x14ac:dyDescent="0.2">
      <c r="A44" s="139"/>
      <c r="B44" s="140"/>
      <c r="C44" s="131"/>
      <c r="D44" s="133"/>
      <c r="E44" s="135">
        <f t="shared" si="4"/>
        <v>0</v>
      </c>
      <c r="F44" s="139"/>
      <c r="G44" s="135">
        <f t="shared" si="17"/>
        <v>0</v>
      </c>
      <c r="H44" s="139"/>
      <c r="I44" s="135">
        <f t="shared" si="18"/>
        <v>0</v>
      </c>
      <c r="J44" s="137">
        <f>'12 Est Prof Wage Rate'!$G$29</f>
        <v>82.68</v>
      </c>
      <c r="K44" s="138">
        <f t="shared" si="19"/>
        <v>0</v>
      </c>
    </row>
    <row r="45" spans="1:11" x14ac:dyDescent="0.2">
      <c r="A45" s="139"/>
      <c r="B45" s="140"/>
      <c r="C45" s="131"/>
      <c r="D45" s="133"/>
      <c r="E45" s="135">
        <f t="shared" si="4"/>
        <v>0</v>
      </c>
      <c r="F45" s="139"/>
      <c r="G45" s="135">
        <f t="shared" si="17"/>
        <v>0</v>
      </c>
      <c r="H45" s="139"/>
      <c r="I45" s="135">
        <f t="shared" si="18"/>
        <v>0</v>
      </c>
      <c r="J45" s="137">
        <f>'12 Est Prof Wage Rate'!$G$29</f>
        <v>82.68</v>
      </c>
      <c r="K45" s="138">
        <f t="shared" si="19"/>
        <v>0</v>
      </c>
    </row>
    <row r="46" spans="1:11" x14ac:dyDescent="0.2">
      <c r="A46" s="139"/>
      <c r="B46" s="140"/>
      <c r="C46" s="131"/>
      <c r="D46" s="133"/>
      <c r="E46" s="135">
        <f t="shared" si="4"/>
        <v>0</v>
      </c>
      <c r="F46" s="139"/>
      <c r="G46" s="135">
        <f t="shared" si="17"/>
        <v>0</v>
      </c>
      <c r="H46" s="139"/>
      <c r="I46" s="135">
        <f t="shared" si="18"/>
        <v>0</v>
      </c>
      <c r="J46" s="137">
        <f>'12 Est Prof Wage Rate'!$G$29</f>
        <v>82.68</v>
      </c>
      <c r="K46" s="138">
        <f t="shared" si="19"/>
        <v>0</v>
      </c>
    </row>
    <row r="47" spans="1:11" x14ac:dyDescent="0.2">
      <c r="A47" s="139"/>
      <c r="B47" s="140"/>
      <c r="C47" s="131"/>
      <c r="D47" s="133"/>
      <c r="E47" s="135">
        <f t="shared" si="4"/>
        <v>0</v>
      </c>
      <c r="F47" s="139"/>
      <c r="G47" s="135">
        <f t="shared" si="17"/>
        <v>0</v>
      </c>
      <c r="H47" s="139"/>
      <c r="I47" s="135">
        <f t="shared" si="18"/>
        <v>0</v>
      </c>
      <c r="J47" s="137">
        <f>'12 Est Prof Wage Rate'!$G$29</f>
        <v>82.68</v>
      </c>
      <c r="K47" s="138">
        <f t="shared" si="19"/>
        <v>0</v>
      </c>
    </row>
    <row r="48" spans="1:11" x14ac:dyDescent="0.2">
      <c r="A48" s="139"/>
      <c r="B48" s="140"/>
      <c r="C48" s="131"/>
      <c r="D48" s="133"/>
      <c r="E48" s="135">
        <f t="shared" si="4"/>
        <v>0</v>
      </c>
      <c r="F48" s="139"/>
      <c r="G48" s="135">
        <f t="shared" si="17"/>
        <v>0</v>
      </c>
      <c r="H48" s="139"/>
      <c r="I48" s="135">
        <f t="shared" si="18"/>
        <v>0</v>
      </c>
      <c r="J48" s="137">
        <f>'12 Est Prof Wage Rate'!$G$29</f>
        <v>82.68</v>
      </c>
      <c r="K48" s="138">
        <f t="shared" si="19"/>
        <v>0</v>
      </c>
    </row>
    <row r="49" spans="1:11" x14ac:dyDescent="0.2">
      <c r="A49" s="139"/>
      <c r="B49" s="140"/>
      <c r="C49" s="131"/>
      <c r="D49" s="133"/>
      <c r="E49" s="135">
        <f t="shared" si="4"/>
        <v>0</v>
      </c>
      <c r="F49" s="139"/>
      <c r="G49" s="135">
        <f t="shared" si="17"/>
        <v>0</v>
      </c>
      <c r="H49" s="139"/>
      <c r="I49" s="135">
        <f t="shared" si="18"/>
        <v>0</v>
      </c>
      <c r="J49" s="137">
        <f>'12 Est Prof Wage Rate'!$G$29</f>
        <v>82.68</v>
      </c>
      <c r="K49" s="138">
        <f t="shared" si="19"/>
        <v>0</v>
      </c>
    </row>
  </sheetData>
  <printOptions horizontalCentered="1"/>
  <pageMargins left="0.25" right="0.25" top="0.25" bottom="0.25" header="0.5" footer="0.5"/>
  <pageSetup scale="79" fitToHeight="1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29"/>
  <sheetViews>
    <sheetView zoomScaleNormal="100" workbookViewId="0">
      <selection activeCell="J21" sqref="J21"/>
    </sheetView>
  </sheetViews>
  <sheetFormatPr defaultColWidth="9.42578125" defaultRowHeight="15.75" x14ac:dyDescent="0.25"/>
  <cols>
    <col min="1" max="1" width="25.5703125" style="39" customWidth="1"/>
    <col min="2" max="2" width="16.28515625" style="39" customWidth="1"/>
    <col min="3" max="3" width="16" style="5" customWidth="1"/>
    <col min="4" max="4" width="12.5703125" style="29" customWidth="1"/>
    <col min="5" max="5" width="14.85546875" style="30" customWidth="1"/>
    <col min="6" max="7" width="12.5703125" style="31" customWidth="1"/>
    <col min="8" max="8" width="11.5703125" style="32" customWidth="1"/>
    <col min="9" max="9" width="11.5703125" style="31" customWidth="1"/>
    <col min="10" max="10" width="11.5703125" style="33" customWidth="1"/>
    <col min="11" max="11" width="11.5703125" style="34" customWidth="1"/>
    <col min="12" max="12" width="11.42578125" style="35" bestFit="1" customWidth="1"/>
    <col min="13" max="16384" width="9.42578125" style="1"/>
  </cols>
  <sheetData>
    <row r="1" spans="1:12" x14ac:dyDescent="0.2">
      <c r="A1" s="22" t="str">
        <f>'12 BH Collection'!A1</f>
        <v>RURAL UTILITIES SERVICE</v>
      </c>
      <c r="B1" s="22"/>
      <c r="C1" s="23"/>
      <c r="D1" s="23"/>
      <c r="E1" s="24"/>
      <c r="F1" s="23"/>
      <c r="G1" s="23"/>
      <c r="H1" s="23"/>
      <c r="I1" s="23"/>
      <c r="J1" s="23"/>
      <c r="K1" s="1"/>
      <c r="L1" s="1"/>
    </row>
    <row r="2" spans="1:12" ht="20.100000000000001" customHeight="1" x14ac:dyDescent="0.2">
      <c r="A2" s="22" t="str">
        <f>'12 BH Collection'!A2</f>
        <v>SERVICING OF WATER AND WASTE PROGRAMS</v>
      </c>
      <c r="B2" s="22"/>
      <c r="C2" s="23"/>
      <c r="D2" s="26"/>
      <c r="E2" s="27"/>
      <c r="F2" s="23"/>
      <c r="G2" s="23"/>
      <c r="H2" s="23"/>
      <c r="I2" s="23"/>
      <c r="J2" s="23"/>
      <c r="K2" s="1"/>
      <c r="L2" s="1"/>
    </row>
    <row r="3" spans="1:12" x14ac:dyDescent="0.2">
      <c r="A3" s="22" t="str">
        <f>'12 BH Collection'!A3</f>
        <v>INFORMATION COLLECTION BURDEN HOURS</v>
      </c>
      <c r="B3" s="22"/>
      <c r="C3" s="23"/>
      <c r="D3" s="26"/>
      <c r="E3" s="27"/>
      <c r="F3" s="23"/>
      <c r="G3" s="23"/>
      <c r="H3" s="23"/>
      <c r="I3" s="23"/>
      <c r="J3" s="23"/>
      <c r="K3" s="1"/>
      <c r="L3" s="1"/>
    </row>
    <row r="4" spans="1:12" x14ac:dyDescent="0.2">
      <c r="A4" s="22" t="str">
        <f>'12 BH Collection'!A4</f>
        <v>OMB # 0572 - 0137</v>
      </c>
      <c r="B4" s="22"/>
      <c r="C4" s="23"/>
      <c r="D4" s="26"/>
      <c r="E4" s="27"/>
      <c r="F4" s="23"/>
      <c r="G4" s="23"/>
      <c r="H4" s="23"/>
      <c r="I4" s="23"/>
      <c r="J4" s="23"/>
      <c r="K4" s="1"/>
      <c r="L4" s="1"/>
    </row>
    <row r="5" spans="1:12" x14ac:dyDescent="0.2">
      <c r="A5" s="85">
        <f>'12 BH Collection'!A5</f>
        <v>45617</v>
      </c>
      <c r="B5" s="28"/>
      <c r="C5" s="23"/>
      <c r="D5" s="26"/>
      <c r="E5" s="27"/>
      <c r="F5" s="23"/>
      <c r="G5" s="23"/>
      <c r="H5" s="23"/>
      <c r="I5" s="23"/>
      <c r="J5" s="23"/>
      <c r="K5" s="1"/>
      <c r="L5" s="1"/>
    </row>
    <row r="6" spans="1:12" x14ac:dyDescent="0.2">
      <c r="A6" s="28"/>
      <c r="B6" s="28"/>
      <c r="C6" s="23"/>
      <c r="D6" s="26"/>
      <c r="E6" s="27"/>
      <c r="F6" s="23"/>
      <c r="G6" s="23"/>
      <c r="H6" s="1"/>
      <c r="I6" s="1"/>
      <c r="J6" s="1"/>
      <c r="K6" s="1"/>
      <c r="L6" s="1"/>
    </row>
    <row r="7" spans="1:12" x14ac:dyDescent="0.2">
      <c r="A7" s="62" t="s">
        <v>110</v>
      </c>
      <c r="B7" s="28"/>
      <c r="C7" s="23"/>
      <c r="D7" s="26"/>
      <c r="E7" s="27"/>
      <c r="F7" s="23"/>
      <c r="G7" s="23"/>
      <c r="H7" s="1"/>
      <c r="I7" s="1"/>
      <c r="J7" s="1"/>
      <c r="K7" s="1"/>
      <c r="L7" s="1"/>
    </row>
    <row r="8" spans="1:12" s="4" customFormat="1" x14ac:dyDescent="0.2">
      <c r="A8" s="36" t="s">
        <v>111</v>
      </c>
      <c r="B8" s="38"/>
      <c r="C8" s="63"/>
      <c r="D8" s="64"/>
      <c r="E8" s="65"/>
      <c r="F8" s="63"/>
      <c r="G8" s="63"/>
    </row>
    <row r="9" spans="1:12" s="4" customFormat="1" x14ac:dyDescent="0.2">
      <c r="A9" s="70" t="s">
        <v>112</v>
      </c>
      <c r="B9" s="45" t="s">
        <v>113</v>
      </c>
      <c r="C9" s="63"/>
      <c r="D9" s="64"/>
      <c r="E9" s="65"/>
      <c r="F9" s="63"/>
      <c r="G9" s="63"/>
    </row>
    <row r="10" spans="1:12" s="4" customFormat="1" x14ac:dyDescent="0.2">
      <c r="A10" s="71" t="s">
        <v>114</v>
      </c>
      <c r="B10" s="45"/>
      <c r="C10" s="63"/>
      <c r="D10" s="64"/>
      <c r="E10" s="65"/>
      <c r="F10" s="63"/>
      <c r="G10" s="63"/>
    </row>
    <row r="11" spans="1:12" s="4" customFormat="1" x14ac:dyDescent="0.2">
      <c r="A11" s="71" t="s">
        <v>115</v>
      </c>
      <c r="B11" s="45"/>
      <c r="C11" s="63"/>
      <c r="D11" s="64"/>
      <c r="E11" s="65"/>
      <c r="F11" s="63"/>
      <c r="G11" s="63"/>
    </row>
    <row r="12" spans="1:12" s="4" customFormat="1" x14ac:dyDescent="0.2">
      <c r="A12" s="71" t="s">
        <v>116</v>
      </c>
      <c r="B12" s="45"/>
      <c r="C12" s="63"/>
      <c r="D12" s="64"/>
      <c r="E12" s="65"/>
      <c r="F12" s="63"/>
      <c r="G12" s="63"/>
    </row>
    <row r="13" spans="1:12" s="4" customFormat="1" x14ac:dyDescent="0.2">
      <c r="A13" s="71" t="s">
        <v>117</v>
      </c>
      <c r="B13" s="45"/>
      <c r="C13" s="63"/>
      <c r="D13" s="64"/>
      <c r="E13" s="65"/>
      <c r="F13" s="63"/>
      <c r="G13" s="63"/>
    </row>
    <row r="14" spans="1:12" s="4" customFormat="1" x14ac:dyDescent="0.2">
      <c r="A14" s="36" t="s">
        <v>118</v>
      </c>
      <c r="B14" s="45"/>
      <c r="C14" s="63"/>
      <c r="D14" s="64"/>
      <c r="E14" s="65"/>
      <c r="F14" s="63"/>
      <c r="G14" s="63"/>
    </row>
    <row r="15" spans="1:12" s="4" customFormat="1" x14ac:dyDescent="0.2">
      <c r="A15" s="70" t="s">
        <v>112</v>
      </c>
      <c r="B15" s="44" t="s">
        <v>119</v>
      </c>
      <c r="C15" s="63"/>
      <c r="D15" s="64"/>
      <c r="E15" s="65"/>
      <c r="F15" s="63"/>
      <c r="G15" s="63"/>
    </row>
    <row r="16" spans="1:12" s="4" customFormat="1" x14ac:dyDescent="0.2">
      <c r="A16" s="71" t="s">
        <v>120</v>
      </c>
      <c r="B16" s="45"/>
      <c r="C16" s="63"/>
      <c r="D16" s="64"/>
      <c r="E16" s="65"/>
      <c r="F16" s="63"/>
      <c r="G16" s="63"/>
    </row>
    <row r="17" spans="1:15" s="4" customFormat="1" x14ac:dyDescent="0.2">
      <c r="A17" s="71" t="s">
        <v>183</v>
      </c>
      <c r="B17" s="45"/>
      <c r="C17" s="63"/>
      <c r="D17" s="64"/>
      <c r="E17" s="65"/>
      <c r="F17" s="63"/>
      <c r="G17" s="63"/>
    </row>
    <row r="18" spans="1:15" s="4" customFormat="1" x14ac:dyDescent="0.2">
      <c r="A18" s="71" t="s">
        <v>121</v>
      </c>
      <c r="B18" s="45"/>
      <c r="C18" s="63"/>
      <c r="D18" s="84">
        <v>0.29699999999999999</v>
      </c>
      <c r="E18" s="65"/>
      <c r="F18" s="63"/>
      <c r="G18" s="63"/>
    </row>
    <row r="19" spans="1:15" s="4" customFormat="1" x14ac:dyDescent="0.2">
      <c r="A19" s="36" t="s">
        <v>122</v>
      </c>
      <c r="B19" s="45"/>
      <c r="C19" s="63"/>
      <c r="D19" s="60"/>
      <c r="E19" s="65"/>
      <c r="F19" s="63"/>
      <c r="G19" s="63"/>
    </row>
    <row r="20" spans="1:15" s="4" customFormat="1" x14ac:dyDescent="0.2">
      <c r="A20" s="71" t="s">
        <v>123</v>
      </c>
      <c r="B20" s="45"/>
      <c r="C20" s="63"/>
      <c r="D20" s="60"/>
      <c r="E20" s="65"/>
      <c r="F20" s="63"/>
      <c r="G20" s="63"/>
    </row>
    <row r="21" spans="1:15" s="4" customFormat="1" x14ac:dyDescent="0.2">
      <c r="A21" s="71"/>
      <c r="B21" s="45"/>
      <c r="C21" s="63"/>
      <c r="D21" s="60"/>
      <c r="E21" s="65"/>
      <c r="F21" s="63"/>
      <c r="G21" s="63"/>
    </row>
    <row r="22" spans="1:15" s="4" customFormat="1" x14ac:dyDescent="0.2">
      <c r="A22" s="36" t="s">
        <v>17</v>
      </c>
      <c r="B22" s="38"/>
      <c r="C22" s="63"/>
      <c r="D22" s="64"/>
      <c r="E22" s="65"/>
      <c r="F22" s="63"/>
      <c r="G22" s="63"/>
    </row>
    <row r="23" spans="1:15" s="4" customFormat="1" x14ac:dyDescent="0.2">
      <c r="A23" s="72" t="s">
        <v>124</v>
      </c>
      <c r="B23" s="73" t="s">
        <v>20</v>
      </c>
      <c r="C23" s="74" t="s">
        <v>125</v>
      </c>
      <c r="D23" s="74" t="s">
        <v>22</v>
      </c>
      <c r="E23" s="75" t="s">
        <v>126</v>
      </c>
      <c r="F23" s="74" t="s">
        <v>24</v>
      </c>
      <c r="G23" s="74" t="s">
        <v>25</v>
      </c>
      <c r="H23" s="66"/>
      <c r="I23" s="63"/>
      <c r="J23" s="67"/>
      <c r="K23" s="68"/>
      <c r="L23" s="69"/>
    </row>
    <row r="24" spans="1:15" ht="66" x14ac:dyDescent="0.2">
      <c r="A24" s="40" t="s">
        <v>127</v>
      </c>
      <c r="B24" s="40" t="s">
        <v>128</v>
      </c>
      <c r="C24" s="40" t="s">
        <v>129</v>
      </c>
      <c r="D24" s="76" t="s">
        <v>130</v>
      </c>
      <c r="E24" s="77" t="s">
        <v>131</v>
      </c>
      <c r="F24" s="40" t="s">
        <v>132</v>
      </c>
      <c r="G24" s="76" t="s">
        <v>133</v>
      </c>
    </row>
    <row r="25" spans="1:15" ht="31.5" x14ac:dyDescent="0.2">
      <c r="A25" s="41" t="s">
        <v>134</v>
      </c>
      <c r="B25" s="61" t="s">
        <v>135</v>
      </c>
      <c r="C25" s="43">
        <v>62.18</v>
      </c>
      <c r="D25" s="78">
        <f>IF(C25=0,"",(C25*$D$18))</f>
        <v>18.467459999999999</v>
      </c>
      <c r="E25" s="78">
        <f>IF(SUM(C25:D25)=0,"",SUM(C25:D25))</f>
        <v>80.647459999999995</v>
      </c>
      <c r="F25" s="173">
        <v>0.5</v>
      </c>
      <c r="G25" s="78">
        <f>ROUND((E25*F25),2)</f>
        <v>40.32</v>
      </c>
    </row>
    <row r="26" spans="1:15" s="6" customFormat="1" x14ac:dyDescent="0.2">
      <c r="A26" s="41" t="s">
        <v>136</v>
      </c>
      <c r="B26" s="61" t="s">
        <v>137</v>
      </c>
      <c r="C26" s="43">
        <v>48.64</v>
      </c>
      <c r="D26" s="78">
        <f>IF(C26=0,"",(C26*$D$18))</f>
        <v>14.44608</v>
      </c>
      <c r="E26" s="78">
        <f>IF(SUM(C26:D26)=0,"",SUM(C26:D26))</f>
        <v>63.086080000000003</v>
      </c>
      <c r="F26" s="173">
        <v>0.1</v>
      </c>
      <c r="G26" s="78">
        <f t="shared" ref="G26:G28" si="0">ROUND((E26*F26),2)</f>
        <v>6.31</v>
      </c>
      <c r="H26" s="32"/>
      <c r="I26" s="31"/>
      <c r="J26" s="33"/>
      <c r="K26" s="34"/>
      <c r="L26" s="35"/>
      <c r="M26" s="1"/>
      <c r="N26" s="1"/>
      <c r="O26" s="1"/>
    </row>
    <row r="27" spans="1:15" x14ac:dyDescent="0.2">
      <c r="A27" s="41" t="s">
        <v>138</v>
      </c>
      <c r="B27" s="61" t="s">
        <v>139</v>
      </c>
      <c r="C27" s="43">
        <v>84.84</v>
      </c>
      <c r="D27" s="78">
        <f>IF(C27=0,"",(C27*$D$18))</f>
        <v>25.197479999999999</v>
      </c>
      <c r="E27" s="78">
        <f>IF(SUM(C27:D27)=0,"",SUM(C27:D27))</f>
        <v>110.03748</v>
      </c>
      <c r="F27" s="173">
        <v>0.3</v>
      </c>
      <c r="G27" s="78">
        <f t="shared" si="0"/>
        <v>33.01</v>
      </c>
    </row>
    <row r="28" spans="1:15" ht="31.5" x14ac:dyDescent="0.2">
      <c r="A28" s="41" t="s">
        <v>140</v>
      </c>
      <c r="B28" s="61" t="s">
        <v>141</v>
      </c>
      <c r="C28" s="43">
        <v>23.44</v>
      </c>
      <c r="D28" s="78">
        <f>IF(C28=0,"",(C28*$D$18))</f>
        <v>6.9616800000000003</v>
      </c>
      <c r="E28" s="78">
        <f>IF(SUM(C28:D28)=0,"",SUM(C28:D28))</f>
        <v>30.401680000000002</v>
      </c>
      <c r="F28" s="173">
        <v>0.1</v>
      </c>
      <c r="G28" s="78">
        <f t="shared" si="0"/>
        <v>3.04</v>
      </c>
    </row>
    <row r="29" spans="1:15" x14ac:dyDescent="0.2">
      <c r="A29" s="46" t="s">
        <v>18</v>
      </c>
      <c r="B29" s="61"/>
      <c r="C29" s="43"/>
      <c r="D29" s="43" t="str">
        <f>IF(C29=0,"",(C29*#REF!))</f>
        <v/>
      </c>
      <c r="E29" s="42"/>
      <c r="F29" s="47">
        <f>SUM(F25:F28)</f>
        <v>0.99999999999999989</v>
      </c>
      <c r="G29" s="79">
        <f>SUM(G25:G28)</f>
        <v>82.68</v>
      </c>
      <c r="H29" s="23"/>
      <c r="I29" s="23"/>
      <c r="J29" s="37"/>
      <c r="K29" s="25"/>
      <c r="L29" s="25"/>
    </row>
  </sheetData>
  <hyperlinks>
    <hyperlink ref="B9" r:id="rId1" xr:uid="{C05DE6FD-DB4E-4765-88D9-2C06C6AB61C4}"/>
    <hyperlink ref="B15" r:id="rId2" xr:uid="{894EEF33-8CEF-4B09-AFFD-D3BB746DB7E6}"/>
  </hyperlinks>
  <printOptions horizontalCentered="1"/>
  <pageMargins left="0.25" right="0.25" top="0.25" bottom="0.25" header="0.5" footer="0.5"/>
  <pageSetup scale="89" fitToHeight="20" orientation="landscape" horizontalDpi="4294967292" verticalDpi="300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L34"/>
  <sheetViews>
    <sheetView workbookViewId="0">
      <pane ySplit="21" topLeftCell="A22" activePane="bottomLeft" state="frozen"/>
      <selection activeCell="B103" sqref="B103"/>
      <selection pane="bottomLeft" activeCell="M9" sqref="M9"/>
    </sheetView>
  </sheetViews>
  <sheetFormatPr defaultRowHeight="12.75" x14ac:dyDescent="0.2"/>
  <cols>
    <col min="1" max="1" width="36.42578125" style="10" customWidth="1"/>
    <col min="2" max="3" width="8.5703125" style="9" customWidth="1"/>
    <col min="4" max="4" width="10.5703125" style="9" customWidth="1"/>
    <col min="5" max="5" width="9.5703125" style="16" customWidth="1"/>
    <col min="6" max="6" width="9" style="16" bestFit="1" customWidth="1"/>
    <col min="7" max="7" width="8.85546875" style="16"/>
    <col min="8" max="8" width="8.85546875" style="57"/>
    <col min="9" max="9" width="12.5703125" style="50" customWidth="1"/>
    <col min="10" max="10" width="9.85546875" style="49" customWidth="1"/>
    <col min="11" max="11" width="16.28515625" style="59" customWidth="1"/>
  </cols>
  <sheetData>
    <row r="1" spans="1:12" x14ac:dyDescent="0.2">
      <c r="A1" s="2" t="str">
        <f>'12 BH Collection'!A1</f>
        <v>RURAL UTILITIES SERVICE</v>
      </c>
      <c r="B1" s="15"/>
      <c r="C1" s="15"/>
      <c r="D1" s="15"/>
      <c r="E1" s="19"/>
      <c r="F1" s="19"/>
      <c r="G1" s="19"/>
      <c r="H1" s="53"/>
      <c r="I1" s="19"/>
      <c r="J1" s="19"/>
      <c r="K1" s="19"/>
    </row>
    <row r="2" spans="1:12" x14ac:dyDescent="0.2">
      <c r="A2" s="2" t="str">
        <f>'12 BH Collection'!A2</f>
        <v>SERVICING OF WATER AND WASTE PROGRAMS</v>
      </c>
      <c r="B2" s="15"/>
      <c r="C2" s="15"/>
      <c r="D2" s="15"/>
      <c r="E2" s="19"/>
      <c r="F2" s="19"/>
      <c r="G2" s="19"/>
      <c r="H2" s="53"/>
      <c r="I2" s="19"/>
      <c r="J2" s="19"/>
      <c r="K2" s="19"/>
    </row>
    <row r="3" spans="1:12" x14ac:dyDescent="0.2">
      <c r="A3" s="2" t="str">
        <f>'12 BH Collection'!A3</f>
        <v>INFORMATION COLLECTION BURDEN HOURS</v>
      </c>
      <c r="B3" s="15"/>
      <c r="C3" s="15"/>
      <c r="D3" s="15"/>
      <c r="E3" s="19"/>
      <c r="F3" s="19"/>
      <c r="G3" s="19"/>
      <c r="H3" s="53"/>
      <c r="I3" s="19"/>
      <c r="J3" s="19"/>
      <c r="K3" s="19"/>
    </row>
    <row r="4" spans="1:12" x14ac:dyDescent="0.2">
      <c r="A4" s="2" t="str">
        <f>'12 BH Collection'!A4</f>
        <v>OMB # 0572 - 0137</v>
      </c>
      <c r="B4" s="15"/>
      <c r="C4" s="15"/>
      <c r="D4" s="15"/>
      <c r="E4" s="19"/>
      <c r="F4" s="19"/>
      <c r="G4" s="19"/>
      <c r="H4" s="53"/>
      <c r="I4" s="19"/>
      <c r="J4" s="19"/>
      <c r="K4" s="19"/>
    </row>
    <row r="5" spans="1:12" x14ac:dyDescent="0.2">
      <c r="A5" s="3">
        <f>'12 BH Collection'!A5</f>
        <v>45617</v>
      </c>
      <c r="B5" s="15"/>
      <c r="C5" s="15"/>
      <c r="D5" s="15"/>
      <c r="E5" s="19"/>
      <c r="F5" s="19"/>
      <c r="G5" s="19"/>
      <c r="H5" s="53"/>
      <c r="I5" s="19"/>
      <c r="J5" s="19"/>
      <c r="K5" s="19"/>
    </row>
    <row r="6" spans="1:12" x14ac:dyDescent="0.2">
      <c r="A6" s="13"/>
      <c r="B6" s="12"/>
      <c r="C6" s="12"/>
      <c r="D6" s="12"/>
      <c r="E6" s="20"/>
      <c r="F6" s="20"/>
      <c r="G6" s="20"/>
      <c r="H6" s="54"/>
      <c r="I6" s="20"/>
      <c r="J6" s="12"/>
      <c r="K6" s="58"/>
    </row>
    <row r="7" spans="1:12" ht="15" x14ac:dyDescent="0.25">
      <c r="A7" s="86" t="s">
        <v>142</v>
      </c>
      <c r="B7" s="87"/>
      <c r="C7" s="88"/>
      <c r="D7" s="89"/>
      <c r="E7" s="90"/>
      <c r="F7" s="90"/>
      <c r="G7" s="90"/>
      <c r="H7" s="91"/>
      <c r="I7" s="90"/>
      <c r="J7" s="89"/>
      <c r="K7" s="92"/>
      <c r="L7" s="93"/>
    </row>
    <row r="8" spans="1:12" ht="15" x14ac:dyDescent="0.25">
      <c r="A8" s="86" t="s">
        <v>143</v>
      </c>
      <c r="B8" s="88" t="s">
        <v>144</v>
      </c>
      <c r="C8" s="88"/>
      <c r="D8" s="89"/>
      <c r="E8" s="90"/>
      <c r="F8" s="90"/>
      <c r="G8" s="90"/>
      <c r="H8" s="91"/>
      <c r="I8" s="90"/>
      <c r="J8" s="89"/>
      <c r="K8" s="92"/>
      <c r="L8" s="93"/>
    </row>
    <row r="9" spans="1:12" ht="15" x14ac:dyDescent="0.25">
      <c r="A9" s="86" t="s">
        <v>145</v>
      </c>
      <c r="B9" s="87"/>
      <c r="C9" s="88"/>
      <c r="D9" s="89"/>
      <c r="E9" s="90"/>
      <c r="F9" s="90"/>
      <c r="G9" s="90"/>
      <c r="H9" s="91"/>
      <c r="I9" s="90"/>
      <c r="J9" s="89"/>
      <c r="K9" s="92"/>
      <c r="L9" s="93"/>
    </row>
    <row r="10" spans="1:12" ht="15" x14ac:dyDescent="0.25">
      <c r="A10" s="86" t="s">
        <v>146</v>
      </c>
      <c r="B10" s="87"/>
      <c r="C10" s="88"/>
      <c r="D10" s="89"/>
      <c r="E10" s="90"/>
      <c r="F10" s="90"/>
      <c r="G10" s="90"/>
      <c r="H10" s="91"/>
      <c r="I10" s="90"/>
      <c r="J10" s="89"/>
      <c r="K10" s="92"/>
      <c r="L10" s="93"/>
    </row>
    <row r="11" spans="1:12" ht="15" x14ac:dyDescent="0.25">
      <c r="A11" s="86"/>
      <c r="B11" s="87"/>
      <c r="C11" s="88"/>
      <c r="D11" s="89"/>
      <c r="E11" s="90"/>
      <c r="F11" s="90"/>
      <c r="G11" s="90"/>
      <c r="H11" s="91"/>
      <c r="I11" s="90"/>
      <c r="J11" s="89"/>
      <c r="K11" s="92"/>
      <c r="L11" s="93"/>
    </row>
    <row r="12" spans="1:12" ht="15" x14ac:dyDescent="0.25">
      <c r="A12" s="86" t="s">
        <v>147</v>
      </c>
      <c r="B12" s="87"/>
      <c r="C12" s="88"/>
      <c r="D12" s="89"/>
      <c r="E12" s="90"/>
      <c r="F12" s="90"/>
      <c r="G12" s="90"/>
      <c r="H12" s="91"/>
      <c r="I12" s="90"/>
      <c r="J12" s="89"/>
      <c r="K12" s="92"/>
      <c r="L12" s="93"/>
    </row>
    <row r="13" spans="1:12" ht="15" x14ac:dyDescent="0.25">
      <c r="A13" s="86" t="s">
        <v>184</v>
      </c>
      <c r="B13" s="87"/>
      <c r="C13" s="88"/>
      <c r="D13" s="89"/>
      <c r="E13" s="90"/>
      <c r="F13" s="90"/>
      <c r="G13" s="90"/>
      <c r="H13" s="91"/>
      <c r="I13" s="90"/>
      <c r="J13" s="89"/>
      <c r="K13" s="92"/>
      <c r="L13" s="93"/>
    </row>
    <row r="14" spans="1:12" ht="15" x14ac:dyDescent="0.25">
      <c r="A14" s="86"/>
      <c r="B14" s="87"/>
      <c r="C14" s="88"/>
      <c r="D14" s="89"/>
      <c r="E14" s="90"/>
      <c r="F14" s="90"/>
      <c r="G14" s="90"/>
      <c r="H14" s="91"/>
      <c r="I14" s="90"/>
      <c r="J14" s="89"/>
      <c r="K14" s="92"/>
      <c r="L14" s="93"/>
    </row>
    <row r="15" spans="1:12" ht="15" x14ac:dyDescent="0.25">
      <c r="A15" s="86" t="s">
        <v>148</v>
      </c>
      <c r="B15" s="87"/>
      <c r="C15" s="88"/>
      <c r="D15" s="89"/>
      <c r="E15" s="90"/>
      <c r="F15" s="90"/>
      <c r="G15" s="90"/>
      <c r="H15" s="91"/>
      <c r="I15" s="90"/>
      <c r="J15" s="89"/>
      <c r="K15" s="92"/>
      <c r="L15" s="93"/>
    </row>
    <row r="16" spans="1:12" ht="15" x14ac:dyDescent="0.25">
      <c r="A16" s="86" t="s">
        <v>149</v>
      </c>
      <c r="B16" s="87"/>
      <c r="C16" s="88"/>
      <c r="D16" s="89"/>
      <c r="E16" s="90"/>
      <c r="F16" s="90"/>
      <c r="G16" s="90"/>
      <c r="H16" s="91"/>
      <c r="I16" s="90"/>
      <c r="J16" s="89"/>
      <c r="K16" s="92"/>
      <c r="L16" s="93"/>
    </row>
    <row r="17" spans="1:12" ht="15" x14ac:dyDescent="0.25">
      <c r="A17" s="86"/>
      <c r="B17" s="87"/>
      <c r="C17" s="88"/>
      <c r="D17" s="89"/>
      <c r="E17" s="90"/>
      <c r="F17" s="90"/>
      <c r="G17" s="90"/>
      <c r="H17" s="91"/>
      <c r="I17" s="90"/>
      <c r="J17" s="89"/>
      <c r="K17" s="92"/>
      <c r="L17" s="93"/>
    </row>
    <row r="18" spans="1:12" ht="15" x14ac:dyDescent="0.25">
      <c r="A18" s="86" t="s">
        <v>150</v>
      </c>
      <c r="B18" s="87" t="s">
        <v>151</v>
      </c>
      <c r="C18" s="87"/>
      <c r="D18" s="89"/>
      <c r="E18" s="90"/>
      <c r="F18" s="94"/>
      <c r="G18" s="94"/>
      <c r="H18" s="95"/>
      <c r="I18" s="94"/>
      <c r="J18" s="89"/>
      <c r="K18" s="94">
        <v>0.36249999999999999</v>
      </c>
      <c r="L18" s="93"/>
    </row>
    <row r="19" spans="1:12" x14ac:dyDescent="0.2">
      <c r="A19" s="11"/>
      <c r="B19" s="7"/>
      <c r="C19" s="12"/>
      <c r="D19" s="12"/>
      <c r="E19" s="20"/>
      <c r="F19" s="48"/>
      <c r="G19" s="20"/>
      <c r="H19" s="54"/>
      <c r="I19" s="20"/>
      <c r="J19" s="12"/>
      <c r="K19" s="58"/>
    </row>
    <row r="20" spans="1:12" x14ac:dyDescent="0.2">
      <c r="A20" s="8" t="s">
        <v>152</v>
      </c>
      <c r="B20" s="14"/>
      <c r="C20" s="14"/>
      <c r="D20" s="14"/>
      <c r="E20" s="17"/>
      <c r="F20" s="18"/>
      <c r="G20" s="21" t="s">
        <v>153</v>
      </c>
      <c r="H20" s="55">
        <f>SUM(H23:H34)</f>
        <v>255</v>
      </c>
      <c r="I20" s="21">
        <f>I23+I24+I34</f>
        <v>18083.59</v>
      </c>
      <c r="J20" s="14"/>
      <c r="K20" s="204">
        <f>K23+K24+K34</f>
        <v>4834769.0299999993</v>
      </c>
    </row>
    <row r="21" spans="1:12" ht="51" x14ac:dyDescent="0.2">
      <c r="A21" s="80" t="s">
        <v>154</v>
      </c>
      <c r="B21" s="80" t="s">
        <v>155</v>
      </c>
      <c r="C21" s="80" t="s">
        <v>156</v>
      </c>
      <c r="D21" s="81" t="s">
        <v>157</v>
      </c>
      <c r="E21" s="51" t="s">
        <v>158</v>
      </c>
      <c r="F21" s="51" t="s">
        <v>159</v>
      </c>
      <c r="G21" s="51" t="s">
        <v>160</v>
      </c>
      <c r="H21" s="56" t="s">
        <v>161</v>
      </c>
      <c r="I21" s="51" t="s">
        <v>162</v>
      </c>
      <c r="J21" s="52" t="s">
        <v>163</v>
      </c>
      <c r="K21" s="51" t="s">
        <v>164</v>
      </c>
    </row>
    <row r="22" spans="1:12" x14ac:dyDescent="0.2">
      <c r="A22" s="177" t="s">
        <v>165</v>
      </c>
      <c r="B22" s="177"/>
      <c r="C22" s="177"/>
      <c r="D22" s="178"/>
      <c r="E22" s="179"/>
      <c r="F22" s="179"/>
      <c r="G22" s="179"/>
      <c r="H22" s="180"/>
      <c r="I22" s="179"/>
      <c r="J22" s="179"/>
      <c r="K22" s="179"/>
    </row>
    <row r="23" spans="1:12" x14ac:dyDescent="0.2">
      <c r="A23" s="82" t="s">
        <v>166</v>
      </c>
      <c r="B23" s="49">
        <v>12</v>
      </c>
      <c r="C23" s="49">
        <v>5</v>
      </c>
      <c r="D23" s="83">
        <v>100926</v>
      </c>
      <c r="E23" s="50">
        <f>(D23/52)/40</f>
        <v>48.52211538461539</v>
      </c>
      <c r="F23" s="50">
        <f>E23*$K$18</f>
        <v>17.58926682692308</v>
      </c>
      <c r="G23" s="50">
        <f>E23+F23</f>
        <v>66.111382211538469</v>
      </c>
      <c r="H23" s="57">
        <v>8</v>
      </c>
      <c r="I23" s="199">
        <f>ROUND((G23*H23),2)</f>
        <v>528.89</v>
      </c>
      <c r="J23" s="200">
        <f>'12 BH Collection'!J9</f>
        <v>3929</v>
      </c>
      <c r="K23" s="205">
        <f>J23*I23</f>
        <v>2078008.81</v>
      </c>
    </row>
    <row r="24" spans="1:12" x14ac:dyDescent="0.2">
      <c r="A24" s="177" t="s">
        <v>167</v>
      </c>
      <c r="B24" s="177"/>
      <c r="C24" s="177"/>
      <c r="D24" s="178"/>
      <c r="E24" s="179"/>
      <c r="F24" s="179"/>
      <c r="G24" s="179"/>
      <c r="H24" s="180"/>
      <c r="I24" s="179">
        <f>ROUND(SUM(I25:I32),2)</f>
        <v>17422.48</v>
      </c>
      <c r="J24" s="202">
        <v>135</v>
      </c>
      <c r="K24" s="206">
        <f>I24*J24</f>
        <v>2352034.7999999998</v>
      </c>
    </row>
    <row r="25" spans="1:12" x14ac:dyDescent="0.2">
      <c r="A25" s="82" t="s">
        <v>166</v>
      </c>
      <c r="B25" s="49">
        <v>12</v>
      </c>
      <c r="C25" s="49">
        <v>5</v>
      </c>
      <c r="D25" s="83">
        <v>100926</v>
      </c>
      <c r="E25" s="50">
        <f>(D25/52)/40</f>
        <v>48.52211538461539</v>
      </c>
      <c r="F25" s="50">
        <f>E25*$K$18</f>
        <v>17.58926682692308</v>
      </c>
      <c r="G25" s="50">
        <f>E25+F25</f>
        <v>66.111382211538469</v>
      </c>
      <c r="H25" s="57">
        <v>100</v>
      </c>
      <c r="I25" s="50">
        <f>H25*G25</f>
        <v>6611.1382211538466</v>
      </c>
      <c r="J25" s="171"/>
      <c r="K25" s="172"/>
    </row>
    <row r="26" spans="1:12" x14ac:dyDescent="0.2">
      <c r="A26" s="82" t="s">
        <v>168</v>
      </c>
      <c r="B26" s="49">
        <v>13</v>
      </c>
      <c r="C26" s="49">
        <v>5</v>
      </c>
      <c r="D26" s="83">
        <v>120018</v>
      </c>
      <c r="E26" s="50">
        <f t="shared" ref="E26:E30" si="0">(D26/52)/40</f>
        <v>57.700961538461534</v>
      </c>
      <c r="F26" s="50">
        <f t="shared" ref="F26:F30" si="1">E26*$K$18</f>
        <v>20.916598557692307</v>
      </c>
      <c r="G26" s="50">
        <f t="shared" ref="G26:G30" si="2">E26+F26</f>
        <v>78.617560096153838</v>
      </c>
      <c r="H26" s="57">
        <v>40</v>
      </c>
      <c r="I26" s="50">
        <f t="shared" ref="I26:I30" si="3">H26*G26</f>
        <v>3144.7024038461536</v>
      </c>
      <c r="J26" s="171"/>
      <c r="K26" s="172"/>
    </row>
    <row r="27" spans="1:12" x14ac:dyDescent="0.2">
      <c r="A27" s="82" t="s">
        <v>169</v>
      </c>
      <c r="B27" s="49">
        <v>12</v>
      </c>
      <c r="C27" s="49">
        <v>5</v>
      </c>
      <c r="D27" s="83">
        <v>100926</v>
      </c>
      <c r="E27" s="50">
        <f t="shared" si="0"/>
        <v>48.52211538461539</v>
      </c>
      <c r="F27" s="50">
        <f t="shared" si="1"/>
        <v>17.58926682692308</v>
      </c>
      <c r="G27" s="50">
        <f t="shared" si="2"/>
        <v>66.111382211538469</v>
      </c>
      <c r="H27" s="57">
        <v>40</v>
      </c>
      <c r="I27" s="50">
        <f t="shared" si="3"/>
        <v>2644.4552884615387</v>
      </c>
      <c r="J27" s="171"/>
      <c r="K27" s="172"/>
    </row>
    <row r="28" spans="1:12" x14ac:dyDescent="0.2">
      <c r="A28" s="82" t="s">
        <v>170</v>
      </c>
      <c r="B28" s="49">
        <v>12</v>
      </c>
      <c r="C28" s="49">
        <v>5</v>
      </c>
      <c r="D28" s="83">
        <v>100926</v>
      </c>
      <c r="E28" s="50">
        <f t="shared" si="0"/>
        <v>48.52211538461539</v>
      </c>
      <c r="F28" s="50">
        <f t="shared" si="1"/>
        <v>17.58926682692308</v>
      </c>
      <c r="G28" s="50">
        <f t="shared" si="2"/>
        <v>66.111382211538469</v>
      </c>
      <c r="H28" s="57">
        <v>20</v>
      </c>
      <c r="I28" s="50">
        <f t="shared" si="3"/>
        <v>1322.2276442307693</v>
      </c>
      <c r="J28" s="171"/>
      <c r="K28" s="172"/>
    </row>
    <row r="29" spans="1:12" ht="25.5" x14ac:dyDescent="0.2">
      <c r="A29" s="82" t="s">
        <v>171</v>
      </c>
      <c r="B29" s="49">
        <v>12</v>
      </c>
      <c r="C29" s="49">
        <v>5</v>
      </c>
      <c r="D29" s="83">
        <v>100926</v>
      </c>
      <c r="E29" s="50">
        <f t="shared" si="0"/>
        <v>48.52211538461539</v>
      </c>
      <c r="F29" s="50">
        <f t="shared" si="1"/>
        <v>17.58926682692308</v>
      </c>
      <c r="G29" s="50">
        <f t="shared" si="2"/>
        <v>66.111382211538469</v>
      </c>
      <c r="H29" s="57">
        <v>5</v>
      </c>
      <c r="I29" s="50">
        <f t="shared" si="3"/>
        <v>330.55691105769233</v>
      </c>
      <c r="J29" s="171"/>
      <c r="K29" s="172"/>
    </row>
    <row r="30" spans="1:12" x14ac:dyDescent="0.2">
      <c r="A30" s="82" t="s">
        <v>172</v>
      </c>
      <c r="B30" s="49">
        <v>13</v>
      </c>
      <c r="C30" s="49">
        <v>5</v>
      </c>
      <c r="D30" s="83">
        <v>120018</v>
      </c>
      <c r="E30" s="50">
        <f t="shared" si="0"/>
        <v>57.700961538461534</v>
      </c>
      <c r="F30" s="50">
        <f t="shared" si="1"/>
        <v>20.916598557692307</v>
      </c>
      <c r="G30" s="50">
        <f t="shared" si="2"/>
        <v>78.617560096153838</v>
      </c>
      <c r="H30" s="57">
        <v>30</v>
      </c>
      <c r="I30" s="50">
        <f t="shared" si="3"/>
        <v>2358.5268028846153</v>
      </c>
      <c r="J30" s="171"/>
      <c r="K30" s="172"/>
    </row>
    <row r="31" spans="1:12" x14ac:dyDescent="0.2">
      <c r="A31" s="82" t="s">
        <v>173</v>
      </c>
      <c r="B31" s="176">
        <v>14</v>
      </c>
      <c r="C31" s="176">
        <v>5</v>
      </c>
      <c r="D31" s="83">
        <v>141824</v>
      </c>
      <c r="E31" s="50">
        <f t="shared" ref="E31" si="4">(D31/52)/40</f>
        <v>68.184615384615384</v>
      </c>
      <c r="F31" s="50">
        <f t="shared" ref="F31" si="5">E31*$K$18</f>
        <v>24.716923076923077</v>
      </c>
      <c r="G31" s="50">
        <f t="shared" ref="G31" si="6">E31+F31</f>
        <v>92.901538461538465</v>
      </c>
      <c r="H31" s="57">
        <v>5</v>
      </c>
      <c r="I31" s="50">
        <f t="shared" ref="I31" si="7">H31*G31</f>
        <v>464.50769230769231</v>
      </c>
      <c r="J31" s="171"/>
      <c r="K31" s="172"/>
    </row>
    <row r="32" spans="1:12" x14ac:dyDescent="0.2">
      <c r="A32" s="82" t="s">
        <v>174</v>
      </c>
      <c r="B32" s="176">
        <v>15</v>
      </c>
      <c r="C32" s="176">
        <v>5</v>
      </c>
      <c r="D32" s="83">
        <v>166818</v>
      </c>
      <c r="E32" s="50">
        <f t="shared" ref="E32" si="8">(D32/52)/40</f>
        <v>80.200961538461542</v>
      </c>
      <c r="F32" s="50">
        <f t="shared" ref="F32" si="9">E32*$K$18</f>
        <v>29.072848557692307</v>
      </c>
      <c r="G32" s="50">
        <f t="shared" ref="G32" si="10">E32+F32</f>
        <v>109.27381009615385</v>
      </c>
      <c r="H32" s="57">
        <v>5</v>
      </c>
      <c r="I32" s="50">
        <f t="shared" ref="I32" si="11">H32*G32</f>
        <v>546.36905048076926</v>
      </c>
      <c r="J32" s="171"/>
      <c r="K32" s="172"/>
    </row>
    <row r="33" spans="1:11" x14ac:dyDescent="0.2">
      <c r="A33" s="177" t="s">
        <v>175</v>
      </c>
      <c r="B33" s="177"/>
      <c r="C33" s="177"/>
      <c r="D33" s="178"/>
      <c r="E33" s="179"/>
      <c r="F33" s="179"/>
      <c r="G33" s="179"/>
      <c r="H33" s="180"/>
      <c r="I33" s="179"/>
      <c r="J33" s="179"/>
      <c r="K33" s="179"/>
    </row>
    <row r="34" spans="1:11" ht="25.5" x14ac:dyDescent="0.2">
      <c r="A34" s="203" t="s">
        <v>176</v>
      </c>
      <c r="B34" s="49">
        <v>12</v>
      </c>
      <c r="C34" s="49">
        <v>5</v>
      </c>
      <c r="D34" s="83">
        <v>100926</v>
      </c>
      <c r="E34" s="50">
        <f t="shared" ref="E34" si="12">(D34/52)/40</f>
        <v>48.52211538461539</v>
      </c>
      <c r="F34" s="50">
        <f t="shared" ref="F34" si="13">E34*$K$18</f>
        <v>17.58926682692308</v>
      </c>
      <c r="G34" s="50">
        <f t="shared" ref="G34" si="14">E34+F34</f>
        <v>66.111382211538469</v>
      </c>
      <c r="H34" s="57">
        <v>2</v>
      </c>
      <c r="I34" s="199">
        <f>ROUND((G34*H34),2)</f>
        <v>132.22</v>
      </c>
      <c r="J34" s="201">
        <v>3061</v>
      </c>
      <c r="K34" s="205">
        <f t="shared" ref="K34" si="15">J34*I34</f>
        <v>404725.42</v>
      </c>
    </row>
  </sheetData>
  <hyperlinks>
    <hyperlink ref="B18" r:id="rId1" xr:uid="{F74FD129-C913-43B9-9434-FF98313CCA1A}"/>
    <hyperlink ref="B8" r:id="rId2" display="https://www.opm.gov/policy-data-oversight/pay-leave/" xr:uid="{4D7B85B6-4F57-43B9-9D4C-C22994BEBD6A}"/>
  </hyperlinks>
  <printOptions horizontalCentered="1"/>
  <pageMargins left="0.7" right="0.7" top="0.75" bottom="0.75" header="0.3" footer="0.3"/>
  <pageSetup scale="89" fitToHeight="10" orientation="landscape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A5C5B5-80B5-41B3-8AED-8D90FE7F9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12 BH Collection</vt:lpstr>
      <vt:lpstr>12 Not Inc in BH</vt:lpstr>
      <vt:lpstr>12 Est Prof Wage Rate</vt:lpstr>
      <vt:lpstr>14 Ann Cost to Fed Gov Est</vt:lpstr>
      <vt:lpstr>'12 BH Collection'!Print_Area</vt:lpstr>
      <vt:lpstr>'12 Est Prof Wage Rate'!Print_Area</vt:lpstr>
      <vt:lpstr>'12 Not Inc in BH'!Print_Area</vt:lpstr>
      <vt:lpstr>'14 Ann Cost to Fed Gov Est'!Print_Area</vt:lpstr>
      <vt:lpstr>'12 BH Collection'!Print_Titles</vt:lpstr>
      <vt:lpstr>'12 Est Prof Wage Rate'!Print_Titles</vt:lpstr>
      <vt:lpstr>'12 Not Inc in BH'!Print_Titles</vt:lpstr>
      <vt:lpstr>'14 Ann Cost to Fed Gov Est'!Print_Titles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Servicing of Water Programs Loans and Grants</dc:title>
  <dc:subject/>
  <dc:creator>Dawn Wolfgang</dc:creator>
  <cp:keywords/>
  <dc:description/>
  <cp:lastModifiedBy>Mathis, Katherine - RD, SC</cp:lastModifiedBy>
  <cp:revision/>
  <dcterms:created xsi:type="dcterms:W3CDTF">1999-05-21T13:07:41Z</dcterms:created>
  <dcterms:modified xsi:type="dcterms:W3CDTF">2024-11-22T18:35:58Z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